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60" yWindow="270" windowWidth="18735" windowHeight="11760" activeTab="4"/>
  </bookViews>
  <sheets>
    <sheet name="Pokyny pro vyplnění" sheetId="11" r:id="rId1"/>
    <sheet name="Stavba" sheetId="1" r:id="rId2"/>
    <sheet name="VzorPolozky" sheetId="10" state="hidden" r:id="rId3"/>
    <sheet name="00 9991 Naklady" sheetId="12" r:id="rId4"/>
    <sheet name="SO 01 10170201 Pol" sheetId="13" r:id="rId5"/>
    <sheet name="SO 01 101702021 Pol" sheetId="14" r:id="rId6"/>
    <sheet name="SO 01 101702022 Pol" sheetId="15" r:id="rId7"/>
    <sheet name="SO 01 101702031 Pol" sheetId="16" r:id="rId8"/>
    <sheet name="SO 01 101702032 Pol" sheetId="17" r:id="rId9"/>
    <sheet name="SO 01 101704041 Pol" sheetId="18" r:id="rId10"/>
    <sheet name="SO 01 101704042 Pol" sheetId="19" r:id="rId11"/>
  </sheets>
  <externalReferences>
    <externalReference r:id="rId12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9991 Naklady'!$1:$7</definedName>
    <definedName name="_xlnm.Print_Titles" localSheetId="4">'SO 01 10170201 Pol'!$1:$7</definedName>
    <definedName name="_xlnm.Print_Titles" localSheetId="5">'SO 01 101702021 Pol'!$1:$7</definedName>
    <definedName name="_xlnm.Print_Titles" localSheetId="6">'SO 01 101702022 Pol'!$1:$7</definedName>
    <definedName name="_xlnm.Print_Titles" localSheetId="7">'SO 01 101702031 Pol'!$1:$7</definedName>
    <definedName name="_xlnm.Print_Titles" localSheetId="8">'SO 01 101702032 Pol'!$1:$7</definedName>
    <definedName name="_xlnm.Print_Titles" localSheetId="9">'SO 01 101704041 Pol'!$1:$7</definedName>
    <definedName name="_xlnm.Print_Titles" localSheetId="10">'SO 01 101704042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9991 Naklady'!$A$1:$W$62</definedName>
    <definedName name="_xlnm.Print_Area" localSheetId="4">'SO 01 10170201 Pol'!$A$1:$W$839</definedName>
    <definedName name="_xlnm.Print_Area" localSheetId="5">'SO 01 101702021 Pol'!$A$1:$W$54</definedName>
    <definedName name="_xlnm.Print_Area" localSheetId="6">'SO 01 101702022 Pol'!$A$1:$W$53</definedName>
    <definedName name="_xlnm.Print_Area" localSheetId="7">'SO 01 101702031 Pol'!$A$1:$W$176</definedName>
    <definedName name="_xlnm.Print_Area" localSheetId="8">'SO 01 101702032 Pol'!$A$1:$W$122</definedName>
    <definedName name="_xlnm.Print_Area" localSheetId="9">'SO 01 101704041 Pol'!$A$1:$W$178</definedName>
    <definedName name="_xlnm.Print_Area" localSheetId="10">'SO 01 101704042 Pol'!$A$1:$W$74</definedName>
    <definedName name="_xlnm.Print_Area" localSheetId="1">Stavba!$A$1:$J$93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4562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90" i="1" l="1"/>
  <c r="I89" i="1"/>
  <c r="I88" i="1"/>
  <c r="I87" i="1"/>
  <c r="I86" i="1"/>
  <c r="I85" i="1"/>
  <c r="I84" i="1"/>
  <c r="I83" i="1"/>
  <c r="I82" i="1"/>
  <c r="I81" i="1"/>
  <c r="I80" i="1"/>
  <c r="I79" i="1"/>
  <c r="I17" i="1" s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16" i="1" s="1"/>
  <c r="I61" i="1"/>
  <c r="I60" i="1"/>
  <c r="I59" i="1"/>
  <c r="I58" i="1"/>
  <c r="I57" i="1"/>
  <c r="G49" i="1"/>
  <c r="F49" i="1"/>
  <c r="G48" i="1"/>
  <c r="F48" i="1"/>
  <c r="G47" i="1"/>
  <c r="F47" i="1"/>
  <c r="G46" i="1"/>
  <c r="F46" i="1"/>
  <c r="G45" i="1"/>
  <c r="F45" i="1"/>
  <c r="G44" i="1"/>
  <c r="F44" i="1"/>
  <c r="H44" i="1" s="1"/>
  <c r="I44" i="1" s="1"/>
  <c r="G43" i="1"/>
  <c r="H43" i="1" s="1"/>
  <c r="I43" i="1" s="1"/>
  <c r="F43" i="1"/>
  <c r="G42" i="1"/>
  <c r="F42" i="1"/>
  <c r="G73" i="19"/>
  <c r="BA31" i="19"/>
  <c r="BA19" i="19"/>
  <c r="BA14" i="19"/>
  <c r="BA10" i="19"/>
  <c r="G9" i="19"/>
  <c r="M9" i="19" s="1"/>
  <c r="I9" i="19"/>
  <c r="I8" i="19" s="1"/>
  <c r="K9" i="19"/>
  <c r="K8" i="19" s="1"/>
  <c r="O9" i="19"/>
  <c r="Q9" i="19"/>
  <c r="V9" i="19"/>
  <c r="V8" i="19" s="1"/>
  <c r="G13" i="19"/>
  <c r="I13" i="19"/>
  <c r="K13" i="19"/>
  <c r="M13" i="19"/>
  <c r="O13" i="19"/>
  <c r="Q13" i="19"/>
  <c r="V13" i="19"/>
  <c r="G18" i="19"/>
  <c r="M18" i="19" s="1"/>
  <c r="I18" i="19"/>
  <c r="K18" i="19"/>
  <c r="O18" i="19"/>
  <c r="O8" i="19" s="1"/>
  <c r="Q18" i="19"/>
  <c r="V18" i="19"/>
  <c r="G22" i="19"/>
  <c r="M22" i="19" s="1"/>
  <c r="I22" i="19"/>
  <c r="K22" i="19"/>
  <c r="O22" i="19"/>
  <c r="Q22" i="19"/>
  <c r="Q8" i="19" s="1"/>
  <c r="V22" i="19"/>
  <c r="G26" i="19"/>
  <c r="I26" i="19"/>
  <c r="K26" i="19"/>
  <c r="M26" i="19"/>
  <c r="O26" i="19"/>
  <c r="Q26" i="19"/>
  <c r="V26" i="19"/>
  <c r="G30" i="19"/>
  <c r="I30" i="19"/>
  <c r="K30" i="19"/>
  <c r="M30" i="19"/>
  <c r="O30" i="19"/>
  <c r="Q30" i="19"/>
  <c r="V30" i="19"/>
  <c r="G34" i="19"/>
  <c r="M34" i="19" s="1"/>
  <c r="I34" i="19"/>
  <c r="K34" i="19"/>
  <c r="O34" i="19"/>
  <c r="Q34" i="19"/>
  <c r="V34" i="19"/>
  <c r="G39" i="19"/>
  <c r="I39" i="19"/>
  <c r="O39" i="19"/>
  <c r="Q39" i="19"/>
  <c r="G40" i="19"/>
  <c r="I40" i="19"/>
  <c r="K40" i="19"/>
  <c r="K39" i="19" s="1"/>
  <c r="M40" i="19"/>
  <c r="M39" i="19" s="1"/>
  <c r="O40" i="19"/>
  <c r="Q40" i="19"/>
  <c r="V40" i="19"/>
  <c r="V39" i="19" s="1"/>
  <c r="G44" i="19"/>
  <c r="G43" i="19" s="1"/>
  <c r="I44" i="19"/>
  <c r="I43" i="19" s="1"/>
  <c r="K44" i="19"/>
  <c r="O44" i="19"/>
  <c r="O43" i="19" s="1"/>
  <c r="Q44" i="19"/>
  <c r="Q43" i="19" s="1"/>
  <c r="V44" i="19"/>
  <c r="G47" i="19"/>
  <c r="M47" i="19" s="1"/>
  <c r="I47" i="19"/>
  <c r="K47" i="19"/>
  <c r="O47" i="19"/>
  <c r="Q47" i="19"/>
  <c r="V47" i="19"/>
  <c r="G50" i="19"/>
  <c r="I50" i="19"/>
  <c r="K50" i="19"/>
  <c r="K43" i="19" s="1"/>
  <c r="M50" i="19"/>
  <c r="O50" i="19"/>
  <c r="Q50" i="19"/>
  <c r="V50" i="19"/>
  <c r="V43" i="19" s="1"/>
  <c r="G53" i="19"/>
  <c r="I53" i="19"/>
  <c r="K53" i="19"/>
  <c r="M53" i="19"/>
  <c r="O53" i="19"/>
  <c r="Q53" i="19"/>
  <c r="V53" i="19"/>
  <c r="G57" i="19"/>
  <c r="M57" i="19" s="1"/>
  <c r="I57" i="19"/>
  <c r="I56" i="19" s="1"/>
  <c r="K57" i="19"/>
  <c r="K56" i="19" s="1"/>
  <c r="O57" i="19"/>
  <c r="Q57" i="19"/>
  <c r="Q56" i="19" s="1"/>
  <c r="V57" i="19"/>
  <c r="V56" i="19" s="1"/>
  <c r="G60" i="19"/>
  <c r="I60" i="19"/>
  <c r="K60" i="19"/>
  <c r="M60" i="19"/>
  <c r="O60" i="19"/>
  <c r="Q60" i="19"/>
  <c r="V60" i="19"/>
  <c r="G63" i="19"/>
  <c r="I63" i="19"/>
  <c r="K63" i="19"/>
  <c r="M63" i="19"/>
  <c r="O63" i="19"/>
  <c r="Q63" i="19"/>
  <c r="V63" i="19"/>
  <c r="G66" i="19"/>
  <c r="G56" i="19" s="1"/>
  <c r="I66" i="19"/>
  <c r="K66" i="19"/>
  <c r="O66" i="19"/>
  <c r="O56" i="19" s="1"/>
  <c r="Q66" i="19"/>
  <c r="V66" i="19"/>
  <c r="G69" i="19"/>
  <c r="M69" i="19" s="1"/>
  <c r="I69" i="19"/>
  <c r="K69" i="19"/>
  <c r="O69" i="19"/>
  <c r="Q69" i="19"/>
  <c r="V69" i="19"/>
  <c r="AE73" i="19"/>
  <c r="G177" i="18"/>
  <c r="BA89" i="18"/>
  <c r="BA85" i="18"/>
  <c r="BA81" i="18"/>
  <c r="BA65" i="18"/>
  <c r="BA53" i="18"/>
  <c r="BA48" i="18"/>
  <c r="BA44" i="18"/>
  <c r="G9" i="18"/>
  <c r="M9" i="18" s="1"/>
  <c r="I9" i="18"/>
  <c r="I8" i="18" s="1"/>
  <c r="K9" i="18"/>
  <c r="K8" i="18" s="1"/>
  <c r="O9" i="18"/>
  <c r="Q9" i="18"/>
  <c r="Q8" i="18" s="1"/>
  <c r="V9" i="18"/>
  <c r="G15" i="18"/>
  <c r="M15" i="18" s="1"/>
  <c r="I15" i="18"/>
  <c r="K15" i="18"/>
  <c r="O15" i="18"/>
  <c r="Q15" i="18"/>
  <c r="V15" i="18"/>
  <c r="V8" i="18" s="1"/>
  <c r="G21" i="18"/>
  <c r="I21" i="18"/>
  <c r="K21" i="18"/>
  <c r="M21" i="18"/>
  <c r="O21" i="18"/>
  <c r="Q21" i="18"/>
  <c r="V21" i="18"/>
  <c r="G25" i="18"/>
  <c r="M25" i="18" s="1"/>
  <c r="I25" i="18"/>
  <c r="K25" i="18"/>
  <c r="O25" i="18"/>
  <c r="O8" i="18" s="1"/>
  <c r="Q25" i="18"/>
  <c r="V25" i="18"/>
  <c r="G29" i="18"/>
  <c r="I29" i="18"/>
  <c r="K29" i="18"/>
  <c r="M29" i="18"/>
  <c r="O29" i="18"/>
  <c r="Q29" i="18"/>
  <c r="V29" i="18"/>
  <c r="G34" i="18"/>
  <c r="M34" i="18" s="1"/>
  <c r="I34" i="18"/>
  <c r="K34" i="18"/>
  <c r="O34" i="18"/>
  <c r="Q34" i="18"/>
  <c r="V34" i="18"/>
  <c r="G38" i="18"/>
  <c r="I38" i="18"/>
  <c r="K38" i="18"/>
  <c r="M38" i="18"/>
  <c r="O38" i="18"/>
  <c r="Q38" i="18"/>
  <c r="V38" i="18"/>
  <c r="G43" i="18"/>
  <c r="I43" i="18"/>
  <c r="I42" i="18" s="1"/>
  <c r="K43" i="18"/>
  <c r="M43" i="18"/>
  <c r="O43" i="18"/>
  <c r="Q43" i="18"/>
  <c r="Q42" i="18" s="1"/>
  <c r="V43" i="18"/>
  <c r="G47" i="18"/>
  <c r="M47" i="18" s="1"/>
  <c r="I47" i="18"/>
  <c r="K47" i="18"/>
  <c r="K42" i="18" s="1"/>
  <c r="O47" i="18"/>
  <c r="Q47" i="18"/>
  <c r="V47" i="18"/>
  <c r="V42" i="18" s="1"/>
  <c r="G52" i="18"/>
  <c r="I52" i="18"/>
  <c r="K52" i="18"/>
  <c r="M52" i="18"/>
  <c r="O52" i="18"/>
  <c r="Q52" i="18"/>
  <c r="V52" i="18"/>
  <c r="G56" i="18"/>
  <c r="AF177" i="18" s="1"/>
  <c r="I56" i="18"/>
  <c r="K56" i="18"/>
  <c r="O56" i="18"/>
  <c r="O42" i="18" s="1"/>
  <c r="Q56" i="18"/>
  <c r="V56" i="18"/>
  <c r="G60" i="18"/>
  <c r="I60" i="18"/>
  <c r="K60" i="18"/>
  <c r="M60" i="18"/>
  <c r="O60" i="18"/>
  <c r="Q60" i="18"/>
  <c r="V60" i="18"/>
  <c r="G64" i="18"/>
  <c r="M64" i="18" s="1"/>
  <c r="I64" i="18"/>
  <c r="K64" i="18"/>
  <c r="O64" i="18"/>
  <c r="Q64" i="18"/>
  <c r="V64" i="18"/>
  <c r="G68" i="18"/>
  <c r="I68" i="18"/>
  <c r="K68" i="18"/>
  <c r="M68" i="18"/>
  <c r="O68" i="18"/>
  <c r="Q68" i="18"/>
  <c r="V68" i="18"/>
  <c r="G73" i="18"/>
  <c r="K73" i="18"/>
  <c r="O73" i="18"/>
  <c r="V73" i="18"/>
  <c r="G74" i="18"/>
  <c r="I74" i="18"/>
  <c r="I73" i="18" s="1"/>
  <c r="K74" i="18"/>
  <c r="M74" i="18"/>
  <c r="M73" i="18" s="1"/>
  <c r="O74" i="18"/>
  <c r="Q74" i="18"/>
  <c r="Q73" i="18" s="1"/>
  <c r="V74" i="18"/>
  <c r="G80" i="18"/>
  <c r="I80" i="18"/>
  <c r="I79" i="18" s="1"/>
  <c r="K80" i="18"/>
  <c r="M80" i="18"/>
  <c r="O80" i="18"/>
  <c r="Q80" i="18"/>
  <c r="Q79" i="18" s="1"/>
  <c r="V80" i="18"/>
  <c r="G84" i="18"/>
  <c r="G79" i="18" s="1"/>
  <c r="I84" i="18"/>
  <c r="K84" i="18"/>
  <c r="O84" i="18"/>
  <c r="O79" i="18" s="1"/>
  <c r="Q84" i="18"/>
  <c r="V84" i="18"/>
  <c r="G88" i="18"/>
  <c r="I88" i="18"/>
  <c r="K88" i="18"/>
  <c r="M88" i="18"/>
  <c r="O88" i="18"/>
  <c r="Q88" i="18"/>
  <c r="V88" i="18"/>
  <c r="G97" i="18"/>
  <c r="M97" i="18" s="1"/>
  <c r="I97" i="18"/>
  <c r="K97" i="18"/>
  <c r="K79" i="18" s="1"/>
  <c r="O97" i="18"/>
  <c r="Q97" i="18"/>
  <c r="V97" i="18"/>
  <c r="V79" i="18" s="1"/>
  <c r="G101" i="18"/>
  <c r="I101" i="18"/>
  <c r="K101" i="18"/>
  <c r="M101" i="18"/>
  <c r="O101" i="18"/>
  <c r="Q101" i="18"/>
  <c r="V101" i="18"/>
  <c r="G105" i="18"/>
  <c r="M105" i="18" s="1"/>
  <c r="I105" i="18"/>
  <c r="K105" i="18"/>
  <c r="O105" i="18"/>
  <c r="Q105" i="18"/>
  <c r="V105" i="18"/>
  <c r="G108" i="18"/>
  <c r="I108" i="18"/>
  <c r="K108" i="18"/>
  <c r="M108" i="18"/>
  <c r="O108" i="18"/>
  <c r="Q108" i="18"/>
  <c r="V108" i="18"/>
  <c r="G111" i="18"/>
  <c r="M111" i="18" s="1"/>
  <c r="I111" i="18"/>
  <c r="K111" i="18"/>
  <c r="O111" i="18"/>
  <c r="Q111" i="18"/>
  <c r="V111" i="18"/>
  <c r="G116" i="18"/>
  <c r="I116" i="18"/>
  <c r="K116" i="18"/>
  <c r="M116" i="18"/>
  <c r="O116" i="18"/>
  <c r="Q116" i="18"/>
  <c r="V116" i="18"/>
  <c r="G121" i="18"/>
  <c r="M121" i="18" s="1"/>
  <c r="I121" i="18"/>
  <c r="K121" i="18"/>
  <c r="O121" i="18"/>
  <c r="Q121" i="18"/>
  <c r="V121" i="18"/>
  <c r="G129" i="18"/>
  <c r="I129" i="18"/>
  <c r="K129" i="18"/>
  <c r="M129" i="18"/>
  <c r="O129" i="18"/>
  <c r="Q129" i="18"/>
  <c r="V129" i="18"/>
  <c r="G133" i="18"/>
  <c r="K133" i="18"/>
  <c r="O133" i="18"/>
  <c r="V133" i="18"/>
  <c r="G134" i="18"/>
  <c r="I134" i="18"/>
  <c r="I133" i="18" s="1"/>
  <c r="K134" i="18"/>
  <c r="M134" i="18"/>
  <c r="M133" i="18" s="1"/>
  <c r="O134" i="18"/>
  <c r="Q134" i="18"/>
  <c r="Q133" i="18" s="1"/>
  <c r="V134" i="18"/>
  <c r="G137" i="18"/>
  <c r="O137" i="18"/>
  <c r="G138" i="18"/>
  <c r="I138" i="18"/>
  <c r="I137" i="18" s="1"/>
  <c r="K138" i="18"/>
  <c r="M138" i="18"/>
  <c r="O138" i="18"/>
  <c r="Q138" i="18"/>
  <c r="Q137" i="18" s="1"/>
  <c r="V138" i="18"/>
  <c r="G141" i="18"/>
  <c r="M141" i="18" s="1"/>
  <c r="I141" i="18"/>
  <c r="K141" i="18"/>
  <c r="K137" i="18" s="1"/>
  <c r="O141" i="18"/>
  <c r="Q141" i="18"/>
  <c r="V141" i="18"/>
  <c r="V137" i="18" s="1"/>
  <c r="G145" i="18"/>
  <c r="G144" i="18" s="1"/>
  <c r="I145" i="18"/>
  <c r="K145" i="18"/>
  <c r="K144" i="18" s="1"/>
  <c r="O145" i="18"/>
  <c r="O144" i="18" s="1"/>
  <c r="Q145" i="18"/>
  <c r="V145" i="18"/>
  <c r="V144" i="18" s="1"/>
  <c r="G148" i="18"/>
  <c r="I148" i="18"/>
  <c r="I144" i="18" s="1"/>
  <c r="K148" i="18"/>
  <c r="M148" i="18"/>
  <c r="O148" i="18"/>
  <c r="Q148" i="18"/>
  <c r="Q144" i="18" s="1"/>
  <c r="V148" i="18"/>
  <c r="G151" i="18"/>
  <c r="M151" i="18" s="1"/>
  <c r="I151" i="18"/>
  <c r="K151" i="18"/>
  <c r="O151" i="18"/>
  <c r="Q151" i="18"/>
  <c r="V151" i="18"/>
  <c r="G154" i="18"/>
  <c r="I154" i="18"/>
  <c r="K154" i="18"/>
  <c r="M154" i="18"/>
  <c r="O154" i="18"/>
  <c r="Q154" i="18"/>
  <c r="V154" i="18"/>
  <c r="G157" i="18"/>
  <c r="M157" i="18" s="1"/>
  <c r="I157" i="18"/>
  <c r="K157" i="18"/>
  <c r="O157" i="18"/>
  <c r="Q157" i="18"/>
  <c r="V157" i="18"/>
  <c r="G160" i="18"/>
  <c r="I160" i="18"/>
  <c r="K160" i="18"/>
  <c r="M160" i="18"/>
  <c r="O160" i="18"/>
  <c r="Q160" i="18"/>
  <c r="V160" i="18"/>
  <c r="G163" i="18"/>
  <c r="M163" i="18" s="1"/>
  <c r="I163" i="18"/>
  <c r="K163" i="18"/>
  <c r="O163" i="18"/>
  <c r="Q163" i="18"/>
  <c r="V163" i="18"/>
  <c r="G167" i="18"/>
  <c r="G166" i="18" s="1"/>
  <c r="I167" i="18"/>
  <c r="I166" i="18" s="1"/>
  <c r="K167" i="18"/>
  <c r="K166" i="18" s="1"/>
  <c r="O167" i="18"/>
  <c r="O166" i="18" s="1"/>
  <c r="Q167" i="18"/>
  <c r="Q166" i="18" s="1"/>
  <c r="V167" i="18"/>
  <c r="V166" i="18" s="1"/>
  <c r="G170" i="18"/>
  <c r="I170" i="18"/>
  <c r="K170" i="18"/>
  <c r="M170" i="18"/>
  <c r="O170" i="18"/>
  <c r="Q170" i="18"/>
  <c r="V170" i="18"/>
  <c r="G172" i="18"/>
  <c r="M172" i="18" s="1"/>
  <c r="I172" i="18"/>
  <c r="K172" i="18"/>
  <c r="O172" i="18"/>
  <c r="Q172" i="18"/>
  <c r="V172" i="18"/>
  <c r="G174" i="18"/>
  <c r="I174" i="18"/>
  <c r="K174" i="18"/>
  <c r="M174" i="18"/>
  <c r="O174" i="18"/>
  <c r="Q174" i="18"/>
  <c r="V174" i="18"/>
  <c r="AE177" i="18"/>
  <c r="G121" i="17"/>
  <c r="BA84" i="17"/>
  <c r="BA24" i="17"/>
  <c r="BA18" i="17"/>
  <c r="G9" i="17"/>
  <c r="I9" i="17"/>
  <c r="K9" i="17"/>
  <c r="M9" i="17"/>
  <c r="O9" i="17"/>
  <c r="Q9" i="17"/>
  <c r="V9" i="17"/>
  <c r="G13" i="17"/>
  <c r="M13" i="17" s="1"/>
  <c r="I13" i="17"/>
  <c r="K13" i="17"/>
  <c r="O13" i="17"/>
  <c r="O8" i="17" s="1"/>
  <c r="Q13" i="17"/>
  <c r="V13" i="17"/>
  <c r="G17" i="17"/>
  <c r="M17" i="17" s="1"/>
  <c r="I17" i="17"/>
  <c r="I8" i="17" s="1"/>
  <c r="K17" i="17"/>
  <c r="O17" i="17"/>
  <c r="Q17" i="17"/>
  <c r="Q8" i="17" s="1"/>
  <c r="V17" i="17"/>
  <c r="G23" i="17"/>
  <c r="M23" i="17" s="1"/>
  <c r="I23" i="17"/>
  <c r="K23" i="17"/>
  <c r="K8" i="17" s="1"/>
  <c r="O23" i="17"/>
  <c r="Q23" i="17"/>
  <c r="V23" i="17"/>
  <c r="V8" i="17" s="1"/>
  <c r="G30" i="17"/>
  <c r="I30" i="17"/>
  <c r="K30" i="17"/>
  <c r="M30" i="17"/>
  <c r="O30" i="17"/>
  <c r="Q30" i="17"/>
  <c r="V30" i="17"/>
  <c r="G34" i="17"/>
  <c r="M34" i="17" s="1"/>
  <c r="I34" i="17"/>
  <c r="K34" i="17"/>
  <c r="O34" i="17"/>
  <c r="Q34" i="17"/>
  <c r="V34" i="17"/>
  <c r="G42" i="17"/>
  <c r="M42" i="17" s="1"/>
  <c r="I42" i="17"/>
  <c r="K42" i="17"/>
  <c r="K41" i="17" s="1"/>
  <c r="O42" i="17"/>
  <c r="Q42" i="17"/>
  <c r="V42" i="17"/>
  <c r="V41" i="17" s="1"/>
  <c r="G47" i="17"/>
  <c r="I47" i="17"/>
  <c r="K47" i="17"/>
  <c r="M47" i="17"/>
  <c r="O47" i="17"/>
  <c r="Q47" i="17"/>
  <c r="V47" i="17"/>
  <c r="G51" i="17"/>
  <c r="G41" i="17" s="1"/>
  <c r="I51" i="17"/>
  <c r="K51" i="17"/>
  <c r="O51" i="17"/>
  <c r="O41" i="17" s="1"/>
  <c r="Q51" i="17"/>
  <c r="V51" i="17"/>
  <c r="G54" i="17"/>
  <c r="M54" i="17" s="1"/>
  <c r="I54" i="17"/>
  <c r="I41" i="17" s="1"/>
  <c r="K54" i="17"/>
  <c r="O54" i="17"/>
  <c r="Q54" i="17"/>
  <c r="Q41" i="17" s="1"/>
  <c r="V54" i="17"/>
  <c r="G57" i="17"/>
  <c r="M57" i="17" s="1"/>
  <c r="I57" i="17"/>
  <c r="K57" i="17"/>
  <c r="O57" i="17"/>
  <c r="Q57" i="17"/>
  <c r="V57" i="17"/>
  <c r="G60" i="17"/>
  <c r="I60" i="17"/>
  <c r="K60" i="17"/>
  <c r="M60" i="17"/>
  <c r="O60" i="17"/>
  <c r="Q60" i="17"/>
  <c r="V60" i="17"/>
  <c r="G63" i="17"/>
  <c r="K63" i="17"/>
  <c r="O63" i="17"/>
  <c r="V63" i="17"/>
  <c r="G64" i="17"/>
  <c r="M64" i="17" s="1"/>
  <c r="M63" i="17" s="1"/>
  <c r="I64" i="17"/>
  <c r="I63" i="17" s="1"/>
  <c r="K64" i="17"/>
  <c r="O64" i="17"/>
  <c r="Q64" i="17"/>
  <c r="Q63" i="17" s="1"/>
  <c r="V64" i="17"/>
  <c r="K67" i="17"/>
  <c r="V67" i="17"/>
  <c r="G68" i="17"/>
  <c r="I68" i="17"/>
  <c r="K68" i="17"/>
  <c r="M68" i="17"/>
  <c r="O68" i="17"/>
  <c r="Q68" i="17"/>
  <c r="V68" i="17"/>
  <c r="G71" i="17"/>
  <c r="M71" i="17" s="1"/>
  <c r="I71" i="17"/>
  <c r="K71" i="17"/>
  <c r="O71" i="17"/>
  <c r="O67" i="17" s="1"/>
  <c r="Q71" i="17"/>
  <c r="V71" i="17"/>
  <c r="G74" i="17"/>
  <c r="M74" i="17" s="1"/>
  <c r="I74" i="17"/>
  <c r="I67" i="17" s="1"/>
  <c r="K74" i="17"/>
  <c r="O74" i="17"/>
  <c r="Q74" i="17"/>
  <c r="Q67" i="17" s="1"/>
  <c r="V74" i="17"/>
  <c r="G78" i="17"/>
  <c r="I78" i="17"/>
  <c r="K78" i="17"/>
  <c r="M78" i="17"/>
  <c r="O78" i="17"/>
  <c r="Q78" i="17"/>
  <c r="V78" i="17"/>
  <c r="G83" i="17"/>
  <c r="M83" i="17" s="1"/>
  <c r="I83" i="17"/>
  <c r="K83" i="17"/>
  <c r="O83" i="17"/>
  <c r="O77" i="17" s="1"/>
  <c r="Q83" i="17"/>
  <c r="V83" i="17"/>
  <c r="G87" i="17"/>
  <c r="M87" i="17" s="1"/>
  <c r="I87" i="17"/>
  <c r="I77" i="17" s="1"/>
  <c r="K87" i="17"/>
  <c r="O87" i="17"/>
  <c r="Q87" i="17"/>
  <c r="Q77" i="17" s="1"/>
  <c r="V87" i="17"/>
  <c r="G90" i="17"/>
  <c r="M90" i="17" s="1"/>
  <c r="I90" i="17"/>
  <c r="K90" i="17"/>
  <c r="K77" i="17" s="1"/>
  <c r="O90" i="17"/>
  <c r="Q90" i="17"/>
  <c r="V90" i="17"/>
  <c r="V77" i="17" s="1"/>
  <c r="G93" i="17"/>
  <c r="I93" i="17"/>
  <c r="K93" i="17"/>
  <c r="M93" i="17"/>
  <c r="O93" i="17"/>
  <c r="Q93" i="17"/>
  <c r="V93" i="17"/>
  <c r="G96" i="17"/>
  <c r="O96" i="17"/>
  <c r="G97" i="17"/>
  <c r="M97" i="17" s="1"/>
  <c r="I97" i="17"/>
  <c r="I96" i="17" s="1"/>
  <c r="K97" i="17"/>
  <c r="O97" i="17"/>
  <c r="Q97" i="17"/>
  <c r="Q96" i="17" s="1"/>
  <c r="V97" i="17"/>
  <c r="G102" i="17"/>
  <c r="M102" i="17" s="1"/>
  <c r="I102" i="17"/>
  <c r="K102" i="17"/>
  <c r="K96" i="17" s="1"/>
  <c r="O102" i="17"/>
  <c r="Q102" i="17"/>
  <c r="V102" i="17"/>
  <c r="V96" i="17" s="1"/>
  <c r="G105" i="17"/>
  <c r="I105" i="17"/>
  <c r="K105" i="17"/>
  <c r="M105" i="17"/>
  <c r="O105" i="17"/>
  <c r="Q105" i="17"/>
  <c r="V105" i="17"/>
  <c r="G108" i="17"/>
  <c r="O108" i="17"/>
  <c r="G109" i="17"/>
  <c r="M109" i="17" s="1"/>
  <c r="I109" i="17"/>
  <c r="I108" i="17" s="1"/>
  <c r="K109" i="17"/>
  <c r="O109" i="17"/>
  <c r="Q109" i="17"/>
  <c r="Q108" i="17" s="1"/>
  <c r="V109" i="17"/>
  <c r="G114" i="17"/>
  <c r="M114" i="17" s="1"/>
  <c r="I114" i="17"/>
  <c r="K114" i="17"/>
  <c r="K108" i="17" s="1"/>
  <c r="O114" i="17"/>
  <c r="Q114" i="17"/>
  <c r="V114" i="17"/>
  <c r="V108" i="17" s="1"/>
  <c r="G117" i="17"/>
  <c r="I117" i="17"/>
  <c r="K117" i="17"/>
  <c r="M117" i="17"/>
  <c r="O117" i="17"/>
  <c r="Q117" i="17"/>
  <c r="V117" i="17"/>
  <c r="AE121" i="17"/>
  <c r="G175" i="16"/>
  <c r="BA135" i="16"/>
  <c r="BA59" i="16"/>
  <c r="BA53" i="16"/>
  <c r="BA25" i="16"/>
  <c r="G9" i="16"/>
  <c r="G8" i="16" s="1"/>
  <c r="I9" i="16"/>
  <c r="I8" i="16" s="1"/>
  <c r="K9" i="16"/>
  <c r="K8" i="16" s="1"/>
  <c r="O9" i="16"/>
  <c r="O8" i="16" s="1"/>
  <c r="Q9" i="16"/>
  <c r="Q8" i="16" s="1"/>
  <c r="V9" i="16"/>
  <c r="V8" i="16" s="1"/>
  <c r="G13" i="16"/>
  <c r="I13" i="16"/>
  <c r="K13" i="16"/>
  <c r="M13" i="16"/>
  <c r="O13" i="16"/>
  <c r="Q13" i="16"/>
  <c r="V13" i="16"/>
  <c r="G17" i="16"/>
  <c r="M17" i="16" s="1"/>
  <c r="I17" i="16"/>
  <c r="K17" i="16"/>
  <c r="O17" i="16"/>
  <c r="Q17" i="16"/>
  <c r="V17" i="16"/>
  <c r="G21" i="16"/>
  <c r="I21" i="16"/>
  <c r="K21" i="16"/>
  <c r="M21" i="16"/>
  <c r="O21" i="16"/>
  <c r="Q21" i="16"/>
  <c r="V21" i="16"/>
  <c r="G24" i="16"/>
  <c r="M24" i="16" s="1"/>
  <c r="I24" i="16"/>
  <c r="K24" i="16"/>
  <c r="O24" i="16"/>
  <c r="Q24" i="16"/>
  <c r="V24" i="16"/>
  <c r="G29" i="16"/>
  <c r="I29" i="16"/>
  <c r="K29" i="16"/>
  <c r="M29" i="16"/>
  <c r="O29" i="16"/>
  <c r="Q29" i="16"/>
  <c r="V29" i="16"/>
  <c r="G32" i="16"/>
  <c r="M32" i="16" s="1"/>
  <c r="I32" i="16"/>
  <c r="K32" i="16"/>
  <c r="O32" i="16"/>
  <c r="Q32" i="16"/>
  <c r="V32" i="16"/>
  <c r="G36" i="16"/>
  <c r="G35" i="16" s="1"/>
  <c r="I36" i="16"/>
  <c r="I35" i="16" s="1"/>
  <c r="K36" i="16"/>
  <c r="K35" i="16" s="1"/>
  <c r="O36" i="16"/>
  <c r="O35" i="16" s="1"/>
  <c r="Q36" i="16"/>
  <c r="Q35" i="16" s="1"/>
  <c r="V36" i="16"/>
  <c r="V35" i="16" s="1"/>
  <c r="G44" i="16"/>
  <c r="I44" i="16"/>
  <c r="K44" i="16"/>
  <c r="M44" i="16"/>
  <c r="O44" i="16"/>
  <c r="Q44" i="16"/>
  <c r="V44" i="16"/>
  <c r="G52" i="16"/>
  <c r="I52" i="16"/>
  <c r="K52" i="16"/>
  <c r="M52" i="16"/>
  <c r="O52" i="16"/>
  <c r="Q52" i="16"/>
  <c r="V52" i="16"/>
  <c r="G58" i="16"/>
  <c r="I58" i="16"/>
  <c r="K58" i="16"/>
  <c r="M58" i="16"/>
  <c r="O58" i="16"/>
  <c r="Q58" i="16"/>
  <c r="V58" i="16"/>
  <c r="G65" i="16"/>
  <c r="M65" i="16" s="1"/>
  <c r="I65" i="16"/>
  <c r="K65" i="16"/>
  <c r="O65" i="16"/>
  <c r="Q65" i="16"/>
  <c r="V65" i="16"/>
  <c r="G70" i="16"/>
  <c r="I70" i="16"/>
  <c r="K70" i="16"/>
  <c r="M70" i="16"/>
  <c r="O70" i="16"/>
  <c r="Q70" i="16"/>
  <c r="V70" i="16"/>
  <c r="G78" i="16"/>
  <c r="I78" i="16"/>
  <c r="K78" i="16"/>
  <c r="M78" i="16"/>
  <c r="O78" i="16"/>
  <c r="Q78" i="16"/>
  <c r="V78" i="16"/>
  <c r="G88" i="16"/>
  <c r="M88" i="16" s="1"/>
  <c r="I88" i="16"/>
  <c r="I87" i="16" s="1"/>
  <c r="K88" i="16"/>
  <c r="K87" i="16" s="1"/>
  <c r="O88" i="16"/>
  <c r="Q88" i="16"/>
  <c r="Q87" i="16" s="1"/>
  <c r="V88" i="16"/>
  <c r="V87" i="16" s="1"/>
  <c r="G93" i="16"/>
  <c r="I93" i="16"/>
  <c r="K93" i="16"/>
  <c r="M93" i="16"/>
  <c r="O93" i="16"/>
  <c r="Q93" i="16"/>
  <c r="V93" i="16"/>
  <c r="G97" i="16"/>
  <c r="I97" i="16"/>
  <c r="K97" i="16"/>
  <c r="M97" i="16"/>
  <c r="O97" i="16"/>
  <c r="Q97" i="16"/>
  <c r="V97" i="16"/>
  <c r="G100" i="16"/>
  <c r="G87" i="16" s="1"/>
  <c r="I100" i="16"/>
  <c r="K100" i="16"/>
  <c r="O100" i="16"/>
  <c r="O87" i="16" s="1"/>
  <c r="Q100" i="16"/>
  <c r="V100" i="16"/>
  <c r="G103" i="16"/>
  <c r="M103" i="16" s="1"/>
  <c r="I103" i="16"/>
  <c r="K103" i="16"/>
  <c r="O103" i="16"/>
  <c r="Q103" i="16"/>
  <c r="V103" i="16"/>
  <c r="G106" i="16"/>
  <c r="I106" i="16"/>
  <c r="K106" i="16"/>
  <c r="M106" i="16"/>
  <c r="O106" i="16"/>
  <c r="Q106" i="16"/>
  <c r="V106" i="16"/>
  <c r="K109" i="16"/>
  <c r="V109" i="16"/>
  <c r="G110" i="16"/>
  <c r="G109" i="16" s="1"/>
  <c r="I110" i="16"/>
  <c r="I109" i="16" s="1"/>
  <c r="K110" i="16"/>
  <c r="O110" i="16"/>
  <c r="O109" i="16" s="1"/>
  <c r="Q110" i="16"/>
  <c r="Q109" i="16" s="1"/>
  <c r="V110" i="16"/>
  <c r="G114" i="16"/>
  <c r="I114" i="16"/>
  <c r="O114" i="16"/>
  <c r="Q114" i="16"/>
  <c r="G115" i="16"/>
  <c r="I115" i="16"/>
  <c r="K115" i="16"/>
  <c r="K114" i="16" s="1"/>
  <c r="M115" i="16"/>
  <c r="M114" i="16" s="1"/>
  <c r="O115" i="16"/>
  <c r="Q115" i="16"/>
  <c r="V115" i="16"/>
  <c r="V114" i="16" s="1"/>
  <c r="O118" i="16"/>
  <c r="G119" i="16"/>
  <c r="G118" i="16" s="1"/>
  <c r="I119" i="16"/>
  <c r="I118" i="16" s="1"/>
  <c r="K119" i="16"/>
  <c r="O119" i="16"/>
  <c r="Q119" i="16"/>
  <c r="Q118" i="16" s="1"/>
  <c r="V119" i="16"/>
  <c r="G122" i="16"/>
  <c r="M122" i="16" s="1"/>
  <c r="I122" i="16"/>
  <c r="K122" i="16"/>
  <c r="K118" i="16" s="1"/>
  <c r="O122" i="16"/>
  <c r="Q122" i="16"/>
  <c r="V122" i="16"/>
  <c r="V118" i="16" s="1"/>
  <c r="G125" i="16"/>
  <c r="I125" i="16"/>
  <c r="K125" i="16"/>
  <c r="M125" i="16"/>
  <c r="O125" i="16"/>
  <c r="Q125" i="16"/>
  <c r="V125" i="16"/>
  <c r="G128" i="16"/>
  <c r="G129" i="16"/>
  <c r="M129" i="16" s="1"/>
  <c r="I129" i="16"/>
  <c r="I128" i="16" s="1"/>
  <c r="K129" i="16"/>
  <c r="O129" i="16"/>
  <c r="Q129" i="16"/>
  <c r="Q128" i="16" s="1"/>
  <c r="V129" i="16"/>
  <c r="G134" i="16"/>
  <c r="M134" i="16" s="1"/>
  <c r="I134" i="16"/>
  <c r="K134" i="16"/>
  <c r="K128" i="16" s="1"/>
  <c r="O134" i="16"/>
  <c r="Q134" i="16"/>
  <c r="V134" i="16"/>
  <c r="V128" i="16" s="1"/>
  <c r="G138" i="16"/>
  <c r="I138" i="16"/>
  <c r="K138" i="16"/>
  <c r="M138" i="16"/>
  <c r="O138" i="16"/>
  <c r="Q138" i="16"/>
  <c r="V138" i="16"/>
  <c r="G142" i="16"/>
  <c r="M142" i="16" s="1"/>
  <c r="I142" i="16"/>
  <c r="K142" i="16"/>
  <c r="O142" i="16"/>
  <c r="O128" i="16" s="1"/>
  <c r="Q142" i="16"/>
  <c r="V142" i="16"/>
  <c r="G145" i="16"/>
  <c r="M145" i="16" s="1"/>
  <c r="I145" i="16"/>
  <c r="K145" i="16"/>
  <c r="O145" i="16"/>
  <c r="Q145" i="16"/>
  <c r="V145" i="16"/>
  <c r="I148" i="16"/>
  <c r="K148" i="16"/>
  <c r="V148" i="16"/>
  <c r="G149" i="16"/>
  <c r="I149" i="16"/>
  <c r="K149" i="16"/>
  <c r="M149" i="16"/>
  <c r="O149" i="16"/>
  <c r="Q149" i="16"/>
  <c r="V149" i="16"/>
  <c r="G154" i="16"/>
  <c r="G148" i="16" s="1"/>
  <c r="I154" i="16"/>
  <c r="K154" i="16"/>
  <c r="O154" i="16"/>
  <c r="O148" i="16" s="1"/>
  <c r="Q154" i="16"/>
  <c r="V154" i="16"/>
  <c r="G159" i="16"/>
  <c r="M159" i="16" s="1"/>
  <c r="I159" i="16"/>
  <c r="K159" i="16"/>
  <c r="O159" i="16"/>
  <c r="Q159" i="16"/>
  <c r="Q148" i="16" s="1"/>
  <c r="V159" i="16"/>
  <c r="K162" i="16"/>
  <c r="V162" i="16"/>
  <c r="G163" i="16"/>
  <c r="I163" i="16"/>
  <c r="K163" i="16"/>
  <c r="M163" i="16"/>
  <c r="O163" i="16"/>
  <c r="Q163" i="16"/>
  <c r="V163" i="16"/>
  <c r="G168" i="16"/>
  <c r="G162" i="16" s="1"/>
  <c r="I168" i="16"/>
  <c r="K168" i="16"/>
  <c r="O168" i="16"/>
  <c r="O162" i="16" s="1"/>
  <c r="Q168" i="16"/>
  <c r="V168" i="16"/>
  <c r="G171" i="16"/>
  <c r="M171" i="16" s="1"/>
  <c r="I171" i="16"/>
  <c r="I162" i="16" s="1"/>
  <c r="K171" i="16"/>
  <c r="O171" i="16"/>
  <c r="Q171" i="16"/>
  <c r="Q162" i="16" s="1"/>
  <c r="V171" i="16"/>
  <c r="AE175" i="16"/>
  <c r="G52" i="15"/>
  <c r="BA13" i="15"/>
  <c r="G9" i="15"/>
  <c r="G8" i="15" s="1"/>
  <c r="I9" i="15"/>
  <c r="I8" i="15" s="1"/>
  <c r="K9" i="15"/>
  <c r="M9" i="15"/>
  <c r="O9" i="15"/>
  <c r="O8" i="15" s="1"/>
  <c r="Q9" i="15"/>
  <c r="Q8" i="15" s="1"/>
  <c r="V9" i="15"/>
  <c r="G12" i="15"/>
  <c r="AF52" i="15" s="1"/>
  <c r="I12" i="15"/>
  <c r="K12" i="15"/>
  <c r="O12" i="15"/>
  <c r="Q12" i="15"/>
  <c r="V12" i="15"/>
  <c r="G16" i="15"/>
  <c r="I16" i="15"/>
  <c r="K16" i="15"/>
  <c r="M16" i="15"/>
  <c r="O16" i="15"/>
  <c r="Q16" i="15"/>
  <c r="V16" i="15"/>
  <c r="G20" i="15"/>
  <c r="I20" i="15"/>
  <c r="K20" i="15"/>
  <c r="K8" i="15" s="1"/>
  <c r="M20" i="15"/>
  <c r="O20" i="15"/>
  <c r="Q20" i="15"/>
  <c r="V20" i="15"/>
  <c r="V8" i="15" s="1"/>
  <c r="G24" i="15"/>
  <c r="I24" i="15"/>
  <c r="K24" i="15"/>
  <c r="M24" i="15"/>
  <c r="O24" i="15"/>
  <c r="Q24" i="15"/>
  <c r="V24" i="15"/>
  <c r="G29" i="15"/>
  <c r="M29" i="15" s="1"/>
  <c r="I29" i="15"/>
  <c r="K29" i="15"/>
  <c r="O29" i="15"/>
  <c r="Q29" i="15"/>
  <c r="V29" i="15"/>
  <c r="G33" i="15"/>
  <c r="I33" i="15"/>
  <c r="K33" i="15"/>
  <c r="M33" i="15"/>
  <c r="O33" i="15"/>
  <c r="Q33" i="15"/>
  <c r="V33" i="15"/>
  <c r="G36" i="15"/>
  <c r="I36" i="15"/>
  <c r="K36" i="15"/>
  <c r="M36" i="15"/>
  <c r="O36" i="15"/>
  <c r="Q36" i="15"/>
  <c r="V36" i="15"/>
  <c r="G39" i="15"/>
  <c r="I39" i="15"/>
  <c r="K39" i="15"/>
  <c r="M39" i="15"/>
  <c r="O39" i="15"/>
  <c r="Q39" i="15"/>
  <c r="V39" i="15"/>
  <c r="G42" i="15"/>
  <c r="M42" i="15" s="1"/>
  <c r="I42" i="15"/>
  <c r="K42" i="15"/>
  <c r="O42" i="15"/>
  <c r="Q42" i="15"/>
  <c r="V42" i="15"/>
  <c r="G45" i="15"/>
  <c r="I45" i="15"/>
  <c r="K45" i="15"/>
  <c r="M45" i="15"/>
  <c r="O45" i="15"/>
  <c r="Q45" i="15"/>
  <c r="V45" i="15"/>
  <c r="G48" i="15"/>
  <c r="I48" i="15"/>
  <c r="K48" i="15"/>
  <c r="M48" i="15"/>
  <c r="O48" i="15"/>
  <c r="Q48" i="15"/>
  <c r="V48" i="15"/>
  <c r="AE52" i="15"/>
  <c r="G53" i="14"/>
  <c r="BA13" i="14"/>
  <c r="G9" i="14"/>
  <c r="G8" i="14" s="1"/>
  <c r="I9" i="14"/>
  <c r="K9" i="14"/>
  <c r="M9" i="14"/>
  <c r="O9" i="14"/>
  <c r="O8" i="14" s="1"/>
  <c r="Q9" i="14"/>
  <c r="V9" i="14"/>
  <c r="G12" i="14"/>
  <c r="AF53" i="14" s="1"/>
  <c r="I12" i="14"/>
  <c r="K12" i="14"/>
  <c r="O12" i="14"/>
  <c r="Q12" i="14"/>
  <c r="V12" i="14"/>
  <c r="G16" i="14"/>
  <c r="M16" i="14" s="1"/>
  <c r="I16" i="14"/>
  <c r="I8" i="14" s="1"/>
  <c r="K16" i="14"/>
  <c r="O16" i="14"/>
  <c r="Q16" i="14"/>
  <c r="Q8" i="14" s="1"/>
  <c r="V16" i="14"/>
  <c r="G20" i="14"/>
  <c r="M20" i="14" s="1"/>
  <c r="I20" i="14"/>
  <c r="K20" i="14"/>
  <c r="K8" i="14" s="1"/>
  <c r="O20" i="14"/>
  <c r="Q20" i="14"/>
  <c r="V20" i="14"/>
  <c r="V8" i="14" s="1"/>
  <c r="G24" i="14"/>
  <c r="I24" i="14"/>
  <c r="K24" i="14"/>
  <c r="M24" i="14"/>
  <c r="O24" i="14"/>
  <c r="Q24" i="14"/>
  <c r="V24" i="14"/>
  <c r="G30" i="14"/>
  <c r="M30" i="14" s="1"/>
  <c r="I30" i="14"/>
  <c r="K30" i="14"/>
  <c r="O30" i="14"/>
  <c r="Q30" i="14"/>
  <c r="V30" i="14"/>
  <c r="G34" i="14"/>
  <c r="M34" i="14" s="1"/>
  <c r="I34" i="14"/>
  <c r="K34" i="14"/>
  <c r="O34" i="14"/>
  <c r="Q34" i="14"/>
  <c r="V34" i="14"/>
  <c r="G37" i="14"/>
  <c r="M37" i="14" s="1"/>
  <c r="I37" i="14"/>
  <c r="K37" i="14"/>
  <c r="O37" i="14"/>
  <c r="Q37" i="14"/>
  <c r="V37" i="14"/>
  <c r="G40" i="14"/>
  <c r="I40" i="14"/>
  <c r="K40" i="14"/>
  <c r="M40" i="14"/>
  <c r="O40" i="14"/>
  <c r="Q40" i="14"/>
  <c r="V40" i="14"/>
  <c r="G43" i="14"/>
  <c r="M43" i="14" s="1"/>
  <c r="I43" i="14"/>
  <c r="K43" i="14"/>
  <c r="O43" i="14"/>
  <c r="Q43" i="14"/>
  <c r="V43" i="14"/>
  <c r="G46" i="14"/>
  <c r="M46" i="14" s="1"/>
  <c r="I46" i="14"/>
  <c r="K46" i="14"/>
  <c r="O46" i="14"/>
  <c r="Q46" i="14"/>
  <c r="V46" i="14"/>
  <c r="G49" i="14"/>
  <c r="M49" i="14" s="1"/>
  <c r="I49" i="14"/>
  <c r="K49" i="14"/>
  <c r="O49" i="14"/>
  <c r="Q49" i="14"/>
  <c r="V49" i="14"/>
  <c r="AE53" i="14"/>
  <c r="G838" i="13"/>
  <c r="BA641" i="13"/>
  <c r="BA483" i="13"/>
  <c r="BA435" i="13"/>
  <c r="BA409" i="13"/>
  <c r="BA402" i="13"/>
  <c r="BA397" i="13"/>
  <c r="BA390" i="13"/>
  <c r="BA323" i="13"/>
  <c r="BA317" i="13"/>
  <c r="BA281" i="13"/>
  <c r="BA144" i="13"/>
  <c r="BA135" i="13"/>
  <c r="BA48" i="13"/>
  <c r="V8" i="13"/>
  <c r="G9" i="13"/>
  <c r="I9" i="13"/>
  <c r="K9" i="13"/>
  <c r="M9" i="13"/>
  <c r="O9" i="13"/>
  <c r="Q9" i="13"/>
  <c r="V9" i="13"/>
  <c r="G13" i="13"/>
  <c r="I13" i="13"/>
  <c r="K13" i="13"/>
  <c r="O13" i="13"/>
  <c r="Q13" i="13"/>
  <c r="V13" i="13"/>
  <c r="G17" i="13"/>
  <c r="I17" i="13"/>
  <c r="K17" i="13"/>
  <c r="M17" i="13"/>
  <c r="O17" i="13"/>
  <c r="Q17" i="13"/>
  <c r="V17" i="13"/>
  <c r="G25" i="13"/>
  <c r="M25" i="13" s="1"/>
  <c r="I25" i="13"/>
  <c r="K25" i="13"/>
  <c r="K8" i="13" s="1"/>
  <c r="O25" i="13"/>
  <c r="Q25" i="13"/>
  <c r="V25" i="13"/>
  <c r="G34" i="13"/>
  <c r="I34" i="13"/>
  <c r="K34" i="13"/>
  <c r="M34" i="13"/>
  <c r="O34" i="13"/>
  <c r="Q34" i="13"/>
  <c r="V34" i="13"/>
  <c r="G40" i="13"/>
  <c r="M40" i="13" s="1"/>
  <c r="I40" i="13"/>
  <c r="K40" i="13"/>
  <c r="O40" i="13"/>
  <c r="Q40" i="13"/>
  <c r="V40" i="13"/>
  <c r="G44" i="13"/>
  <c r="M44" i="13" s="1"/>
  <c r="I44" i="13"/>
  <c r="K44" i="13"/>
  <c r="O44" i="13"/>
  <c r="Q44" i="13"/>
  <c r="V44" i="13"/>
  <c r="G47" i="13"/>
  <c r="M47" i="13" s="1"/>
  <c r="I47" i="13"/>
  <c r="K47" i="13"/>
  <c r="O47" i="13"/>
  <c r="Q47" i="13"/>
  <c r="V47" i="13"/>
  <c r="G52" i="13"/>
  <c r="I52" i="13"/>
  <c r="K52" i="13"/>
  <c r="M52" i="13"/>
  <c r="O52" i="13"/>
  <c r="Q52" i="13"/>
  <c r="V52" i="13"/>
  <c r="G64" i="13"/>
  <c r="M64" i="13" s="1"/>
  <c r="I64" i="13"/>
  <c r="K64" i="13"/>
  <c r="O64" i="13"/>
  <c r="Q64" i="13"/>
  <c r="V64" i="13"/>
  <c r="G67" i="13"/>
  <c r="M67" i="13" s="1"/>
  <c r="I67" i="13"/>
  <c r="K67" i="13"/>
  <c r="O67" i="13"/>
  <c r="Q67" i="13"/>
  <c r="V67" i="13"/>
  <c r="K70" i="13"/>
  <c r="V70" i="13"/>
  <c r="G71" i="13"/>
  <c r="I71" i="13"/>
  <c r="I70" i="13" s="1"/>
  <c r="K71" i="13"/>
  <c r="M71" i="13"/>
  <c r="O71" i="13"/>
  <c r="Q71" i="13"/>
  <c r="Q70" i="13" s="1"/>
  <c r="V71" i="13"/>
  <c r="G76" i="13"/>
  <c r="I76" i="13"/>
  <c r="K76" i="13"/>
  <c r="O76" i="13"/>
  <c r="O70" i="13" s="1"/>
  <c r="Q76" i="13"/>
  <c r="V76" i="13"/>
  <c r="G80" i="13"/>
  <c r="M80" i="13" s="1"/>
  <c r="I80" i="13"/>
  <c r="K80" i="13"/>
  <c r="O80" i="13"/>
  <c r="Q80" i="13"/>
  <c r="V80" i="13"/>
  <c r="G84" i="13"/>
  <c r="I84" i="13"/>
  <c r="K84" i="13"/>
  <c r="M84" i="13"/>
  <c r="O84" i="13"/>
  <c r="Q84" i="13"/>
  <c r="V84" i="13"/>
  <c r="G87" i="13"/>
  <c r="M87" i="13" s="1"/>
  <c r="I87" i="13"/>
  <c r="K87" i="13"/>
  <c r="O87" i="13"/>
  <c r="Q87" i="13"/>
  <c r="V87" i="13"/>
  <c r="G92" i="13"/>
  <c r="I92" i="13"/>
  <c r="K92" i="13"/>
  <c r="M92" i="13"/>
  <c r="O92" i="13"/>
  <c r="Q92" i="13"/>
  <c r="Q79" i="13" s="1"/>
  <c r="V92" i="13"/>
  <c r="G98" i="13"/>
  <c r="M98" i="13" s="1"/>
  <c r="I98" i="13"/>
  <c r="K98" i="13"/>
  <c r="O98" i="13"/>
  <c r="Q98" i="13"/>
  <c r="V98" i="13"/>
  <c r="G104" i="13"/>
  <c r="I104" i="13"/>
  <c r="K104" i="13"/>
  <c r="M104" i="13"/>
  <c r="O104" i="13"/>
  <c r="Q104" i="13"/>
  <c r="V104" i="13"/>
  <c r="G109" i="13"/>
  <c r="M109" i="13" s="1"/>
  <c r="I109" i="13"/>
  <c r="K109" i="13"/>
  <c r="O109" i="13"/>
  <c r="Q109" i="13"/>
  <c r="V109" i="13"/>
  <c r="G114" i="13"/>
  <c r="M114" i="13" s="1"/>
  <c r="I114" i="13"/>
  <c r="I79" i="13" s="1"/>
  <c r="K114" i="13"/>
  <c r="O114" i="13"/>
  <c r="Q114" i="13"/>
  <c r="V114" i="13"/>
  <c r="G119" i="13"/>
  <c r="M119" i="13" s="1"/>
  <c r="I119" i="13"/>
  <c r="K119" i="13"/>
  <c r="O119" i="13"/>
  <c r="Q119" i="13"/>
  <c r="V119" i="13"/>
  <c r="G123" i="13"/>
  <c r="I123" i="13"/>
  <c r="K123" i="13"/>
  <c r="M123" i="13"/>
  <c r="O123" i="13"/>
  <c r="Q123" i="13"/>
  <c r="V123" i="13"/>
  <c r="G129" i="13"/>
  <c r="M129" i="13" s="1"/>
  <c r="I129" i="13"/>
  <c r="K129" i="13"/>
  <c r="O129" i="13"/>
  <c r="Q129" i="13"/>
  <c r="V129" i="13"/>
  <c r="G134" i="13"/>
  <c r="M134" i="13" s="1"/>
  <c r="I134" i="13"/>
  <c r="K134" i="13"/>
  <c r="O134" i="13"/>
  <c r="Q134" i="13"/>
  <c r="V134" i="13"/>
  <c r="G143" i="13"/>
  <c r="M143" i="13" s="1"/>
  <c r="I143" i="13"/>
  <c r="K143" i="13"/>
  <c r="O143" i="13"/>
  <c r="Q143" i="13"/>
  <c r="V143" i="13"/>
  <c r="G152" i="13"/>
  <c r="I152" i="13"/>
  <c r="K152" i="13"/>
  <c r="M152" i="13"/>
  <c r="O152" i="13"/>
  <c r="Q152" i="13"/>
  <c r="V152" i="13"/>
  <c r="G159" i="13"/>
  <c r="M159" i="13" s="1"/>
  <c r="I159" i="13"/>
  <c r="K159" i="13"/>
  <c r="O159" i="13"/>
  <c r="Q159" i="13"/>
  <c r="V159" i="13"/>
  <c r="G163" i="13"/>
  <c r="M163" i="13" s="1"/>
  <c r="I163" i="13"/>
  <c r="K163" i="13"/>
  <c r="O163" i="13"/>
  <c r="Q163" i="13"/>
  <c r="V163" i="13"/>
  <c r="V166" i="13"/>
  <c r="G167" i="13"/>
  <c r="I167" i="13"/>
  <c r="K167" i="13"/>
  <c r="M167" i="13"/>
  <c r="O167" i="13"/>
  <c r="Q167" i="13"/>
  <c r="V167" i="13"/>
  <c r="G171" i="13"/>
  <c r="I171" i="13"/>
  <c r="K171" i="13"/>
  <c r="O171" i="13"/>
  <c r="Q171" i="13"/>
  <c r="V171" i="13"/>
  <c r="G175" i="13"/>
  <c r="M175" i="13" s="1"/>
  <c r="I175" i="13"/>
  <c r="K175" i="13"/>
  <c r="O175" i="13"/>
  <c r="Q175" i="13"/>
  <c r="V175" i="13"/>
  <c r="G182" i="13"/>
  <c r="M182" i="13" s="1"/>
  <c r="I182" i="13"/>
  <c r="K182" i="13"/>
  <c r="O182" i="13"/>
  <c r="Q182" i="13"/>
  <c r="V182" i="13"/>
  <c r="G187" i="13"/>
  <c r="I187" i="13"/>
  <c r="K187" i="13"/>
  <c r="M187" i="13"/>
  <c r="O187" i="13"/>
  <c r="Q187" i="13"/>
  <c r="V187" i="13"/>
  <c r="G191" i="13"/>
  <c r="M191" i="13" s="1"/>
  <c r="I191" i="13"/>
  <c r="K191" i="13"/>
  <c r="O191" i="13"/>
  <c r="Q191" i="13"/>
  <c r="V191" i="13"/>
  <c r="G194" i="13"/>
  <c r="M194" i="13" s="1"/>
  <c r="I194" i="13"/>
  <c r="K194" i="13"/>
  <c r="O194" i="13"/>
  <c r="Q194" i="13"/>
  <c r="V194" i="13"/>
  <c r="G198" i="13"/>
  <c r="M198" i="13" s="1"/>
  <c r="I198" i="13"/>
  <c r="K198" i="13"/>
  <c r="K166" i="13" s="1"/>
  <c r="O198" i="13"/>
  <c r="Q198" i="13"/>
  <c r="V198" i="13"/>
  <c r="G203" i="13"/>
  <c r="I203" i="13"/>
  <c r="K203" i="13"/>
  <c r="M203" i="13"/>
  <c r="O203" i="13"/>
  <c r="Q203" i="13"/>
  <c r="V203" i="13"/>
  <c r="G205" i="13"/>
  <c r="M205" i="13" s="1"/>
  <c r="I205" i="13"/>
  <c r="K205" i="13"/>
  <c r="O205" i="13"/>
  <c r="Q205" i="13"/>
  <c r="V205" i="13"/>
  <c r="G208" i="13"/>
  <c r="M208" i="13" s="1"/>
  <c r="I208" i="13"/>
  <c r="K208" i="13"/>
  <c r="O208" i="13"/>
  <c r="Q208" i="13"/>
  <c r="V208" i="13"/>
  <c r="I211" i="13"/>
  <c r="K211" i="13"/>
  <c r="Q211" i="13"/>
  <c r="V211" i="13"/>
  <c r="G212" i="13"/>
  <c r="I212" i="13"/>
  <c r="K212" i="13"/>
  <c r="M212" i="13"/>
  <c r="O212" i="13"/>
  <c r="Q212" i="13"/>
  <c r="V212" i="13"/>
  <c r="G215" i="13"/>
  <c r="I215" i="13"/>
  <c r="K215" i="13"/>
  <c r="O215" i="13"/>
  <c r="O211" i="13" s="1"/>
  <c r="Q215" i="13"/>
  <c r="V215" i="13"/>
  <c r="G220" i="13"/>
  <c r="I220" i="13"/>
  <c r="O220" i="13"/>
  <c r="Q220" i="13"/>
  <c r="G221" i="13"/>
  <c r="M221" i="13" s="1"/>
  <c r="I221" i="13"/>
  <c r="K221" i="13"/>
  <c r="K220" i="13" s="1"/>
  <c r="O221" i="13"/>
  <c r="Q221" i="13"/>
  <c r="V221" i="13"/>
  <c r="V220" i="13" s="1"/>
  <c r="G227" i="13"/>
  <c r="I227" i="13"/>
  <c r="K227" i="13"/>
  <c r="M227" i="13"/>
  <c r="O227" i="13"/>
  <c r="Q227" i="13"/>
  <c r="V227" i="13"/>
  <c r="G249" i="13"/>
  <c r="G250" i="13"/>
  <c r="M250" i="13" s="1"/>
  <c r="I250" i="13"/>
  <c r="K250" i="13"/>
  <c r="O250" i="13"/>
  <c r="Q250" i="13"/>
  <c r="V250" i="13"/>
  <c r="G255" i="13"/>
  <c r="M255" i="13" s="1"/>
  <c r="I255" i="13"/>
  <c r="K255" i="13"/>
  <c r="O255" i="13"/>
  <c r="Q255" i="13"/>
  <c r="V255" i="13"/>
  <c r="G266" i="13"/>
  <c r="I266" i="13"/>
  <c r="K266" i="13"/>
  <c r="M266" i="13"/>
  <c r="O266" i="13"/>
  <c r="Q266" i="13"/>
  <c r="V266" i="13"/>
  <c r="G270" i="13"/>
  <c r="M270" i="13" s="1"/>
  <c r="I270" i="13"/>
  <c r="K270" i="13"/>
  <c r="O270" i="13"/>
  <c r="O249" i="13" s="1"/>
  <c r="Q270" i="13"/>
  <c r="V270" i="13"/>
  <c r="G280" i="13"/>
  <c r="M280" i="13" s="1"/>
  <c r="I280" i="13"/>
  <c r="K280" i="13"/>
  <c r="O280" i="13"/>
  <c r="Q280" i="13"/>
  <c r="V280" i="13"/>
  <c r="G291" i="13"/>
  <c r="M291" i="13" s="1"/>
  <c r="I291" i="13"/>
  <c r="K291" i="13"/>
  <c r="O291" i="13"/>
  <c r="Q291" i="13"/>
  <c r="V291" i="13"/>
  <c r="G301" i="13"/>
  <c r="I301" i="13"/>
  <c r="K301" i="13"/>
  <c r="M301" i="13"/>
  <c r="O301" i="13"/>
  <c r="Q301" i="13"/>
  <c r="V301" i="13"/>
  <c r="G316" i="13"/>
  <c r="M316" i="13" s="1"/>
  <c r="I316" i="13"/>
  <c r="K316" i="13"/>
  <c r="O316" i="13"/>
  <c r="Q316" i="13"/>
  <c r="V316" i="13"/>
  <c r="G322" i="13"/>
  <c r="M322" i="13" s="1"/>
  <c r="I322" i="13"/>
  <c r="K322" i="13"/>
  <c r="O322" i="13"/>
  <c r="Q322" i="13"/>
  <c r="V322" i="13"/>
  <c r="G328" i="13"/>
  <c r="I328" i="13"/>
  <c r="K328" i="13"/>
  <c r="M328" i="13"/>
  <c r="O328" i="13"/>
  <c r="Q328" i="13"/>
  <c r="V328" i="13"/>
  <c r="G336" i="13"/>
  <c r="G315" i="13" s="1"/>
  <c r="I336" i="13"/>
  <c r="K336" i="13"/>
  <c r="O336" i="13"/>
  <c r="O315" i="13" s="1"/>
  <c r="Q336" i="13"/>
  <c r="V336" i="13"/>
  <c r="G339" i="13"/>
  <c r="M339" i="13" s="1"/>
  <c r="I339" i="13"/>
  <c r="K339" i="13"/>
  <c r="O339" i="13"/>
  <c r="Q339" i="13"/>
  <c r="V339" i="13"/>
  <c r="G341" i="13"/>
  <c r="M341" i="13" s="1"/>
  <c r="I341" i="13"/>
  <c r="K341" i="13"/>
  <c r="O341" i="13"/>
  <c r="Q341" i="13"/>
  <c r="V341" i="13"/>
  <c r="G345" i="13"/>
  <c r="I345" i="13"/>
  <c r="K345" i="13"/>
  <c r="M345" i="13"/>
  <c r="O345" i="13"/>
  <c r="Q345" i="13"/>
  <c r="V345" i="13"/>
  <c r="G351" i="13"/>
  <c r="I351" i="13"/>
  <c r="K351" i="13"/>
  <c r="M351" i="13"/>
  <c r="O351" i="13"/>
  <c r="Q351" i="13"/>
  <c r="V351" i="13"/>
  <c r="G355" i="13"/>
  <c r="M355" i="13" s="1"/>
  <c r="I355" i="13"/>
  <c r="K355" i="13"/>
  <c r="O355" i="13"/>
  <c r="Q355" i="13"/>
  <c r="V355" i="13"/>
  <c r="G363" i="13"/>
  <c r="I363" i="13"/>
  <c r="K363" i="13"/>
  <c r="O363" i="13"/>
  <c r="Q363" i="13"/>
  <c r="V363" i="13"/>
  <c r="G364" i="13"/>
  <c r="I364" i="13"/>
  <c r="K364" i="13"/>
  <c r="M364" i="13"/>
  <c r="M363" i="13" s="1"/>
  <c r="O364" i="13"/>
  <c r="Q364" i="13"/>
  <c r="V364" i="13"/>
  <c r="K366" i="13"/>
  <c r="V366" i="13"/>
  <c r="G367" i="13"/>
  <c r="M367" i="13" s="1"/>
  <c r="M366" i="13" s="1"/>
  <c r="I367" i="13"/>
  <c r="I366" i="13" s="1"/>
  <c r="K367" i="13"/>
  <c r="O367" i="13"/>
  <c r="O366" i="13" s="1"/>
  <c r="Q367" i="13"/>
  <c r="Q366" i="13" s="1"/>
  <c r="V367" i="13"/>
  <c r="G373" i="13"/>
  <c r="I373" i="13"/>
  <c r="K373" i="13"/>
  <c r="K372" i="13" s="1"/>
  <c r="M373" i="13"/>
  <c r="O373" i="13"/>
  <c r="Q373" i="13"/>
  <c r="V373" i="13"/>
  <c r="V372" i="13" s="1"/>
  <c r="G376" i="13"/>
  <c r="I376" i="13"/>
  <c r="K376" i="13"/>
  <c r="M376" i="13"/>
  <c r="O376" i="13"/>
  <c r="Q376" i="13"/>
  <c r="V376" i="13"/>
  <c r="G380" i="13"/>
  <c r="M380" i="13" s="1"/>
  <c r="I380" i="13"/>
  <c r="K380" i="13"/>
  <c r="O380" i="13"/>
  <c r="Q380" i="13"/>
  <c r="Q372" i="13" s="1"/>
  <c r="V380" i="13"/>
  <c r="G384" i="13"/>
  <c r="M384" i="13" s="1"/>
  <c r="I384" i="13"/>
  <c r="I372" i="13" s="1"/>
  <c r="K384" i="13"/>
  <c r="O384" i="13"/>
  <c r="Q384" i="13"/>
  <c r="V384" i="13"/>
  <c r="G386" i="13"/>
  <c r="I386" i="13"/>
  <c r="K386" i="13"/>
  <c r="M386" i="13"/>
  <c r="O386" i="13"/>
  <c r="Q386" i="13"/>
  <c r="V386" i="13"/>
  <c r="G389" i="13"/>
  <c r="M389" i="13" s="1"/>
  <c r="I389" i="13"/>
  <c r="K389" i="13"/>
  <c r="O389" i="13"/>
  <c r="O388" i="13" s="1"/>
  <c r="Q389" i="13"/>
  <c r="V389" i="13"/>
  <c r="G396" i="13"/>
  <c r="M396" i="13" s="1"/>
  <c r="I396" i="13"/>
  <c r="K396" i="13"/>
  <c r="O396" i="13"/>
  <c r="Q396" i="13"/>
  <c r="V396" i="13"/>
  <c r="G401" i="13"/>
  <c r="I401" i="13"/>
  <c r="K401" i="13"/>
  <c r="M401" i="13"/>
  <c r="O401" i="13"/>
  <c r="Q401" i="13"/>
  <c r="V401" i="13"/>
  <c r="G408" i="13"/>
  <c r="I408" i="13"/>
  <c r="K408" i="13"/>
  <c r="M408" i="13"/>
  <c r="O408" i="13"/>
  <c r="Q408" i="13"/>
  <c r="V408" i="13"/>
  <c r="G413" i="13"/>
  <c r="M413" i="13" s="1"/>
  <c r="I413" i="13"/>
  <c r="K413" i="13"/>
  <c r="O413" i="13"/>
  <c r="Q413" i="13"/>
  <c r="V413" i="13"/>
  <c r="G418" i="13"/>
  <c r="M418" i="13" s="1"/>
  <c r="I418" i="13"/>
  <c r="K418" i="13"/>
  <c r="O418" i="13"/>
  <c r="Q418" i="13"/>
  <c r="V418" i="13"/>
  <c r="G422" i="13"/>
  <c r="I422" i="13"/>
  <c r="K422" i="13"/>
  <c r="M422" i="13"/>
  <c r="O422" i="13"/>
  <c r="Q422" i="13"/>
  <c r="V422" i="13"/>
  <c r="G428" i="13"/>
  <c r="M428" i="13" s="1"/>
  <c r="I428" i="13"/>
  <c r="K428" i="13"/>
  <c r="O428" i="13"/>
  <c r="Q428" i="13"/>
  <c r="V428" i="13"/>
  <c r="G431" i="13"/>
  <c r="M431" i="13" s="1"/>
  <c r="I431" i="13"/>
  <c r="K431" i="13"/>
  <c r="O431" i="13"/>
  <c r="Q431" i="13"/>
  <c r="V431" i="13"/>
  <c r="G434" i="13"/>
  <c r="M434" i="13" s="1"/>
  <c r="I434" i="13"/>
  <c r="K434" i="13"/>
  <c r="O434" i="13"/>
  <c r="Q434" i="13"/>
  <c r="V434" i="13"/>
  <c r="G438" i="13"/>
  <c r="I438" i="13"/>
  <c r="K438" i="13"/>
  <c r="M438" i="13"/>
  <c r="O438" i="13"/>
  <c r="Q438" i="13"/>
  <c r="V438" i="13"/>
  <c r="G441" i="13"/>
  <c r="I441" i="13"/>
  <c r="K441" i="13"/>
  <c r="M441" i="13"/>
  <c r="O441" i="13"/>
  <c r="Q441" i="13"/>
  <c r="V441" i="13"/>
  <c r="G444" i="13"/>
  <c r="M444" i="13" s="1"/>
  <c r="I444" i="13"/>
  <c r="K444" i="13"/>
  <c r="O444" i="13"/>
  <c r="Q444" i="13"/>
  <c r="V444" i="13"/>
  <c r="G448" i="13"/>
  <c r="M448" i="13" s="1"/>
  <c r="I448" i="13"/>
  <c r="K448" i="13"/>
  <c r="O448" i="13"/>
  <c r="Q448" i="13"/>
  <c r="V448" i="13"/>
  <c r="G451" i="13"/>
  <c r="I451" i="13"/>
  <c r="K451" i="13"/>
  <c r="M451" i="13"/>
  <c r="O451" i="13"/>
  <c r="Q451" i="13"/>
  <c r="V451" i="13"/>
  <c r="G454" i="13"/>
  <c r="M454" i="13" s="1"/>
  <c r="I454" i="13"/>
  <c r="K454" i="13"/>
  <c r="O454" i="13"/>
  <c r="Q454" i="13"/>
  <c r="V454" i="13"/>
  <c r="G457" i="13"/>
  <c r="M457" i="13" s="1"/>
  <c r="I457" i="13"/>
  <c r="K457" i="13"/>
  <c r="O457" i="13"/>
  <c r="Q457" i="13"/>
  <c r="V457" i="13"/>
  <c r="G460" i="13"/>
  <c r="M460" i="13" s="1"/>
  <c r="I460" i="13"/>
  <c r="K460" i="13"/>
  <c r="O460" i="13"/>
  <c r="Q460" i="13"/>
  <c r="V460" i="13"/>
  <c r="I472" i="13"/>
  <c r="K472" i="13"/>
  <c r="Q472" i="13"/>
  <c r="V472" i="13"/>
  <c r="G473" i="13"/>
  <c r="G472" i="13" s="1"/>
  <c r="I473" i="13"/>
  <c r="K473" i="13"/>
  <c r="O473" i="13"/>
  <c r="O472" i="13" s="1"/>
  <c r="Q473" i="13"/>
  <c r="V473" i="13"/>
  <c r="O476" i="13"/>
  <c r="G477" i="13"/>
  <c r="M477" i="13" s="1"/>
  <c r="I477" i="13"/>
  <c r="I476" i="13" s="1"/>
  <c r="K477" i="13"/>
  <c r="K476" i="13" s="1"/>
  <c r="O477" i="13"/>
  <c r="Q477" i="13"/>
  <c r="Q476" i="13" s="1"/>
  <c r="V477" i="13"/>
  <c r="V476" i="13" s="1"/>
  <c r="G482" i="13"/>
  <c r="I482" i="13"/>
  <c r="K482" i="13"/>
  <c r="M482" i="13"/>
  <c r="O482" i="13"/>
  <c r="Q482" i="13"/>
  <c r="V482" i="13"/>
  <c r="G486" i="13"/>
  <c r="G476" i="13" s="1"/>
  <c r="I486" i="13"/>
  <c r="K486" i="13"/>
  <c r="O486" i="13"/>
  <c r="Q486" i="13"/>
  <c r="V486" i="13"/>
  <c r="O489" i="13"/>
  <c r="G490" i="13"/>
  <c r="M490" i="13" s="1"/>
  <c r="I490" i="13"/>
  <c r="I489" i="13" s="1"/>
  <c r="K490" i="13"/>
  <c r="O490" i="13"/>
  <c r="Q490" i="13"/>
  <c r="Q489" i="13" s="1"/>
  <c r="V490" i="13"/>
  <c r="G494" i="13"/>
  <c r="I494" i="13"/>
  <c r="K494" i="13"/>
  <c r="M494" i="13"/>
  <c r="O494" i="13"/>
  <c r="Q494" i="13"/>
  <c r="V494" i="13"/>
  <c r="G499" i="13"/>
  <c r="G489" i="13" s="1"/>
  <c r="I499" i="13"/>
  <c r="K499" i="13"/>
  <c r="O499" i="13"/>
  <c r="Q499" i="13"/>
  <c r="V499" i="13"/>
  <c r="G504" i="13"/>
  <c r="M504" i="13" s="1"/>
  <c r="I504" i="13"/>
  <c r="K504" i="13"/>
  <c r="O504" i="13"/>
  <c r="Q504" i="13"/>
  <c r="V504" i="13"/>
  <c r="G510" i="13"/>
  <c r="M510" i="13" s="1"/>
  <c r="I510" i="13"/>
  <c r="K510" i="13"/>
  <c r="O510" i="13"/>
  <c r="Q510" i="13"/>
  <c r="V510" i="13"/>
  <c r="G514" i="13"/>
  <c r="I514" i="13"/>
  <c r="K514" i="13"/>
  <c r="M514" i="13"/>
  <c r="O514" i="13"/>
  <c r="Q514" i="13"/>
  <c r="V514" i="13"/>
  <c r="G518" i="13"/>
  <c r="M518" i="13" s="1"/>
  <c r="M517" i="13" s="1"/>
  <c r="I518" i="13"/>
  <c r="K518" i="13"/>
  <c r="O518" i="13"/>
  <c r="O517" i="13" s="1"/>
  <c r="Q518" i="13"/>
  <c r="Q517" i="13" s="1"/>
  <c r="V518" i="13"/>
  <c r="G523" i="13"/>
  <c r="M523" i="13" s="1"/>
  <c r="I523" i="13"/>
  <c r="K523" i="13"/>
  <c r="K517" i="13" s="1"/>
  <c r="O523" i="13"/>
  <c r="Q523" i="13"/>
  <c r="V523" i="13"/>
  <c r="V517" i="13" s="1"/>
  <c r="G529" i="13"/>
  <c r="I529" i="13"/>
  <c r="K529" i="13"/>
  <c r="M529" i="13"/>
  <c r="O529" i="13"/>
  <c r="Q529" i="13"/>
  <c r="V529" i="13"/>
  <c r="G532" i="13"/>
  <c r="M532" i="13" s="1"/>
  <c r="I532" i="13"/>
  <c r="K532" i="13"/>
  <c r="O532" i="13"/>
  <c r="Q532" i="13"/>
  <c r="V532" i="13"/>
  <c r="G535" i="13"/>
  <c r="M535" i="13" s="1"/>
  <c r="I535" i="13"/>
  <c r="K535" i="13"/>
  <c r="O535" i="13"/>
  <c r="Q535" i="13"/>
  <c r="V535" i="13"/>
  <c r="G538" i="13"/>
  <c r="I538" i="13"/>
  <c r="O538" i="13"/>
  <c r="Q538" i="13"/>
  <c r="G539" i="13"/>
  <c r="I539" i="13"/>
  <c r="K539" i="13"/>
  <c r="K538" i="13" s="1"/>
  <c r="M539" i="13"/>
  <c r="M538" i="13" s="1"/>
  <c r="O539" i="13"/>
  <c r="Q539" i="13"/>
  <c r="V539" i="13"/>
  <c r="V538" i="13" s="1"/>
  <c r="K541" i="13"/>
  <c r="M541" i="13"/>
  <c r="O541" i="13"/>
  <c r="V541" i="13"/>
  <c r="G542" i="13"/>
  <c r="M542" i="13" s="1"/>
  <c r="I542" i="13"/>
  <c r="I541" i="13" s="1"/>
  <c r="K542" i="13"/>
  <c r="O542" i="13"/>
  <c r="Q542" i="13"/>
  <c r="Q541" i="13" s="1"/>
  <c r="V542" i="13"/>
  <c r="G544" i="13"/>
  <c r="I544" i="13"/>
  <c r="O544" i="13"/>
  <c r="Q544" i="13"/>
  <c r="G545" i="13"/>
  <c r="I545" i="13"/>
  <c r="K545" i="13"/>
  <c r="K544" i="13" s="1"/>
  <c r="M545" i="13"/>
  <c r="M544" i="13" s="1"/>
  <c r="O545" i="13"/>
  <c r="Q545" i="13"/>
  <c r="V545" i="13"/>
  <c r="V544" i="13" s="1"/>
  <c r="K547" i="13"/>
  <c r="M547" i="13"/>
  <c r="O547" i="13"/>
  <c r="V547" i="13"/>
  <c r="G548" i="13"/>
  <c r="M548" i="13" s="1"/>
  <c r="I548" i="13"/>
  <c r="I547" i="13" s="1"/>
  <c r="K548" i="13"/>
  <c r="O548" i="13"/>
  <c r="Q548" i="13"/>
  <c r="Q547" i="13" s="1"/>
  <c r="V548" i="13"/>
  <c r="I550" i="13"/>
  <c r="G551" i="13"/>
  <c r="I551" i="13"/>
  <c r="K551" i="13"/>
  <c r="K550" i="13" s="1"/>
  <c r="M551" i="13"/>
  <c r="O551" i="13"/>
  <c r="Q551" i="13"/>
  <c r="V551" i="13"/>
  <c r="G554" i="13"/>
  <c r="I554" i="13"/>
  <c r="K554" i="13"/>
  <c r="O554" i="13"/>
  <c r="Q554" i="13"/>
  <c r="V554" i="13"/>
  <c r="G557" i="13"/>
  <c r="M557" i="13" s="1"/>
  <c r="I557" i="13"/>
  <c r="K557" i="13"/>
  <c r="O557" i="13"/>
  <c r="Q557" i="13"/>
  <c r="Q550" i="13" s="1"/>
  <c r="V557" i="13"/>
  <c r="G561" i="13"/>
  <c r="M561" i="13" s="1"/>
  <c r="I561" i="13"/>
  <c r="K561" i="13"/>
  <c r="O561" i="13"/>
  <c r="Q561" i="13"/>
  <c r="V561" i="13"/>
  <c r="G565" i="13"/>
  <c r="I565" i="13"/>
  <c r="K565" i="13"/>
  <c r="M565" i="13"/>
  <c r="O565" i="13"/>
  <c r="Q565" i="13"/>
  <c r="V565" i="13"/>
  <c r="V550" i="13" s="1"/>
  <c r="G569" i="13"/>
  <c r="I569" i="13"/>
  <c r="K569" i="13"/>
  <c r="M569" i="13"/>
  <c r="O569" i="13"/>
  <c r="Q569" i="13"/>
  <c r="V569" i="13"/>
  <c r="G572" i="13"/>
  <c r="M572" i="13" s="1"/>
  <c r="I572" i="13"/>
  <c r="K572" i="13"/>
  <c r="O572" i="13"/>
  <c r="Q572" i="13"/>
  <c r="V572" i="13"/>
  <c r="G576" i="13"/>
  <c r="I576" i="13"/>
  <c r="K576" i="13"/>
  <c r="K575" i="13" s="1"/>
  <c r="M576" i="13"/>
  <c r="O576" i="13"/>
  <c r="Q576" i="13"/>
  <c r="V576" i="13"/>
  <c r="V575" i="13" s="1"/>
  <c r="G579" i="13"/>
  <c r="I579" i="13"/>
  <c r="K579" i="13"/>
  <c r="M579" i="13"/>
  <c r="O579" i="13"/>
  <c r="Q579" i="13"/>
  <c r="V579" i="13"/>
  <c r="G583" i="13"/>
  <c r="M583" i="13" s="1"/>
  <c r="I583" i="13"/>
  <c r="K583" i="13"/>
  <c r="O583" i="13"/>
  <c r="Q583" i="13"/>
  <c r="Q575" i="13" s="1"/>
  <c r="V583" i="13"/>
  <c r="G588" i="13"/>
  <c r="M588" i="13" s="1"/>
  <c r="I588" i="13"/>
  <c r="I575" i="13" s="1"/>
  <c r="K588" i="13"/>
  <c r="O588" i="13"/>
  <c r="Q588" i="13"/>
  <c r="V588" i="13"/>
  <c r="G593" i="13"/>
  <c r="I593" i="13"/>
  <c r="K593" i="13"/>
  <c r="M593" i="13"/>
  <c r="O593" i="13"/>
  <c r="Q593" i="13"/>
  <c r="V593" i="13"/>
  <c r="G596" i="13"/>
  <c r="M596" i="13" s="1"/>
  <c r="I596" i="13"/>
  <c r="K596" i="13"/>
  <c r="O596" i="13"/>
  <c r="Q596" i="13"/>
  <c r="V596" i="13"/>
  <c r="G600" i="13"/>
  <c r="M600" i="13" s="1"/>
  <c r="I600" i="13"/>
  <c r="K600" i="13"/>
  <c r="O600" i="13"/>
  <c r="Q600" i="13"/>
  <c r="V600" i="13"/>
  <c r="G603" i="13"/>
  <c r="M603" i="13" s="1"/>
  <c r="I603" i="13"/>
  <c r="K603" i="13"/>
  <c r="O603" i="13"/>
  <c r="Q603" i="13"/>
  <c r="V603" i="13"/>
  <c r="G607" i="13"/>
  <c r="I607" i="13"/>
  <c r="K607" i="13"/>
  <c r="M607" i="13"/>
  <c r="M606" i="13" s="1"/>
  <c r="O607" i="13"/>
  <c r="Q607" i="13"/>
  <c r="V607" i="13"/>
  <c r="G610" i="13"/>
  <c r="M610" i="13" s="1"/>
  <c r="I610" i="13"/>
  <c r="K610" i="13"/>
  <c r="O610" i="13"/>
  <c r="Q610" i="13"/>
  <c r="V610" i="13"/>
  <c r="G614" i="13"/>
  <c r="M614" i="13" s="1"/>
  <c r="I614" i="13"/>
  <c r="K614" i="13"/>
  <c r="K606" i="13" s="1"/>
  <c r="O614" i="13"/>
  <c r="Q614" i="13"/>
  <c r="V614" i="13"/>
  <c r="G617" i="13"/>
  <c r="I617" i="13"/>
  <c r="K617" i="13"/>
  <c r="M617" i="13"/>
  <c r="O617" i="13"/>
  <c r="Q617" i="13"/>
  <c r="V617" i="13"/>
  <c r="G619" i="13"/>
  <c r="M619" i="13" s="1"/>
  <c r="I619" i="13"/>
  <c r="K619" i="13"/>
  <c r="O619" i="13"/>
  <c r="Q619" i="13"/>
  <c r="V619" i="13"/>
  <c r="G622" i="13"/>
  <c r="M622" i="13" s="1"/>
  <c r="I622" i="13"/>
  <c r="K622" i="13"/>
  <c r="O622" i="13"/>
  <c r="Q622" i="13"/>
  <c r="V622" i="13"/>
  <c r="G624" i="13"/>
  <c r="M624" i="13" s="1"/>
  <c r="I624" i="13"/>
  <c r="K624" i="13"/>
  <c r="O624" i="13"/>
  <c r="Q624" i="13"/>
  <c r="V624" i="13"/>
  <c r="G627" i="13"/>
  <c r="I627" i="13"/>
  <c r="K627" i="13"/>
  <c r="M627" i="13"/>
  <c r="O627" i="13"/>
  <c r="Q627" i="13"/>
  <c r="V627" i="13"/>
  <c r="V606" i="13" s="1"/>
  <c r="G631" i="13"/>
  <c r="M631" i="13" s="1"/>
  <c r="M630" i="13" s="1"/>
  <c r="I631" i="13"/>
  <c r="K631" i="13"/>
  <c r="O631" i="13"/>
  <c r="O630" i="13" s="1"/>
  <c r="Q631" i="13"/>
  <c r="V631" i="13"/>
  <c r="G640" i="13"/>
  <c r="M640" i="13" s="1"/>
  <c r="I640" i="13"/>
  <c r="K640" i="13"/>
  <c r="O640" i="13"/>
  <c r="Q640" i="13"/>
  <c r="V640" i="13"/>
  <c r="G644" i="13"/>
  <c r="I644" i="13"/>
  <c r="K644" i="13"/>
  <c r="M644" i="13"/>
  <c r="O644" i="13"/>
  <c r="Q644" i="13"/>
  <c r="V644" i="13"/>
  <c r="G652" i="13"/>
  <c r="M652" i="13" s="1"/>
  <c r="I652" i="13"/>
  <c r="K652" i="13"/>
  <c r="O652" i="13"/>
  <c r="Q652" i="13"/>
  <c r="V652" i="13"/>
  <c r="G658" i="13"/>
  <c r="M658" i="13" s="1"/>
  <c r="I658" i="13"/>
  <c r="K658" i="13"/>
  <c r="O658" i="13"/>
  <c r="Q658" i="13"/>
  <c r="V658" i="13"/>
  <c r="G666" i="13"/>
  <c r="M666" i="13" s="1"/>
  <c r="I666" i="13"/>
  <c r="K666" i="13"/>
  <c r="O666" i="13"/>
  <c r="Q666" i="13"/>
  <c r="V666" i="13"/>
  <c r="G669" i="13"/>
  <c r="I669" i="13"/>
  <c r="K669" i="13"/>
  <c r="M669" i="13"/>
  <c r="O669" i="13"/>
  <c r="Q669" i="13"/>
  <c r="V669" i="13"/>
  <c r="G672" i="13"/>
  <c r="I672" i="13"/>
  <c r="K672" i="13"/>
  <c r="M672" i="13"/>
  <c r="O672" i="13"/>
  <c r="Q672" i="13"/>
  <c r="V672" i="13"/>
  <c r="G675" i="13"/>
  <c r="M675" i="13" s="1"/>
  <c r="I675" i="13"/>
  <c r="K675" i="13"/>
  <c r="O675" i="13"/>
  <c r="Q675" i="13"/>
  <c r="V675" i="13"/>
  <c r="G678" i="13"/>
  <c r="M678" i="13" s="1"/>
  <c r="I678" i="13"/>
  <c r="K678" i="13"/>
  <c r="O678" i="13"/>
  <c r="Q678" i="13"/>
  <c r="V678" i="13"/>
  <c r="G681" i="13"/>
  <c r="I681" i="13"/>
  <c r="K681" i="13"/>
  <c r="M681" i="13"/>
  <c r="O681" i="13"/>
  <c r="Q681" i="13"/>
  <c r="V681" i="13"/>
  <c r="G684" i="13"/>
  <c r="M684" i="13" s="1"/>
  <c r="I684" i="13"/>
  <c r="K684" i="13"/>
  <c r="O684" i="13"/>
  <c r="Q684" i="13"/>
  <c r="V684" i="13"/>
  <c r="G687" i="13"/>
  <c r="M687" i="13" s="1"/>
  <c r="I687" i="13"/>
  <c r="K687" i="13"/>
  <c r="O687" i="13"/>
  <c r="Q687" i="13"/>
  <c r="V687" i="13"/>
  <c r="G690" i="13"/>
  <c r="M690" i="13" s="1"/>
  <c r="I690" i="13"/>
  <c r="K690" i="13"/>
  <c r="O690" i="13"/>
  <c r="Q690" i="13"/>
  <c r="V690" i="13"/>
  <c r="G693" i="13"/>
  <c r="I693" i="13"/>
  <c r="K693" i="13"/>
  <c r="M693" i="13"/>
  <c r="O693" i="13"/>
  <c r="Q693" i="13"/>
  <c r="V693" i="13"/>
  <c r="G696" i="13"/>
  <c r="I696" i="13"/>
  <c r="K696" i="13"/>
  <c r="M696" i="13"/>
  <c r="O696" i="13"/>
  <c r="Q696" i="13"/>
  <c r="V696" i="13"/>
  <c r="G699" i="13"/>
  <c r="M699" i="13" s="1"/>
  <c r="I699" i="13"/>
  <c r="K699" i="13"/>
  <c r="O699" i="13"/>
  <c r="Q699" i="13"/>
  <c r="V699" i="13"/>
  <c r="G702" i="13"/>
  <c r="M702" i="13" s="1"/>
  <c r="I702" i="13"/>
  <c r="K702" i="13"/>
  <c r="O702" i="13"/>
  <c r="Q702" i="13"/>
  <c r="V702" i="13"/>
  <c r="G705" i="13"/>
  <c r="I705" i="13"/>
  <c r="K705" i="13"/>
  <c r="M705" i="13"/>
  <c r="O705" i="13"/>
  <c r="Q705" i="13"/>
  <c r="V705" i="13"/>
  <c r="G708" i="13"/>
  <c r="M708" i="13" s="1"/>
  <c r="I708" i="13"/>
  <c r="K708" i="13"/>
  <c r="O708" i="13"/>
  <c r="Q708" i="13"/>
  <c r="V708" i="13"/>
  <c r="G711" i="13"/>
  <c r="M711" i="13" s="1"/>
  <c r="I711" i="13"/>
  <c r="K711" i="13"/>
  <c r="O711" i="13"/>
  <c r="Q711" i="13"/>
  <c r="V711" i="13"/>
  <c r="I714" i="13"/>
  <c r="V714" i="13"/>
  <c r="G715" i="13"/>
  <c r="I715" i="13"/>
  <c r="K715" i="13"/>
  <c r="K714" i="13" s="1"/>
  <c r="M715" i="13"/>
  <c r="O715" i="13"/>
  <c r="Q715" i="13"/>
  <c r="V715" i="13"/>
  <c r="G718" i="13"/>
  <c r="G714" i="13" s="1"/>
  <c r="I718" i="13"/>
  <c r="K718" i="13"/>
  <c r="O718" i="13"/>
  <c r="O714" i="13" s="1"/>
  <c r="Q718" i="13"/>
  <c r="V718" i="13"/>
  <c r="G721" i="13"/>
  <c r="M721" i="13" s="1"/>
  <c r="I721" i="13"/>
  <c r="K721" i="13"/>
  <c r="O721" i="13"/>
  <c r="Q721" i="13"/>
  <c r="Q714" i="13" s="1"/>
  <c r="V721" i="13"/>
  <c r="G723" i="13"/>
  <c r="M723" i="13" s="1"/>
  <c r="I723" i="13"/>
  <c r="K723" i="13"/>
  <c r="O723" i="13"/>
  <c r="Q723" i="13"/>
  <c r="V723" i="13"/>
  <c r="V726" i="13"/>
  <c r="G727" i="13"/>
  <c r="I727" i="13"/>
  <c r="K727" i="13"/>
  <c r="M727" i="13"/>
  <c r="M726" i="13" s="1"/>
  <c r="O727" i="13"/>
  <c r="Q727" i="13"/>
  <c r="V727" i="13"/>
  <c r="G731" i="13"/>
  <c r="M731" i="13" s="1"/>
  <c r="I731" i="13"/>
  <c r="K731" i="13"/>
  <c r="O731" i="13"/>
  <c r="Q731" i="13"/>
  <c r="Q726" i="13" s="1"/>
  <c r="V731" i="13"/>
  <c r="G734" i="13"/>
  <c r="M734" i="13" s="1"/>
  <c r="I734" i="13"/>
  <c r="K734" i="13"/>
  <c r="K726" i="13" s="1"/>
  <c r="O734" i="13"/>
  <c r="Q734" i="13"/>
  <c r="V734" i="13"/>
  <c r="G738" i="13"/>
  <c r="G737" i="13" s="1"/>
  <c r="I738" i="13"/>
  <c r="K738" i="13"/>
  <c r="O738" i="13"/>
  <c r="Q738" i="13"/>
  <c r="V738" i="13"/>
  <c r="G743" i="13"/>
  <c r="M743" i="13" s="1"/>
  <c r="I743" i="13"/>
  <c r="K743" i="13"/>
  <c r="O743" i="13"/>
  <c r="Q743" i="13"/>
  <c r="V743" i="13"/>
  <c r="G749" i="13"/>
  <c r="M749" i="13" s="1"/>
  <c r="I749" i="13"/>
  <c r="K749" i="13"/>
  <c r="O749" i="13"/>
  <c r="Q749" i="13"/>
  <c r="V749" i="13"/>
  <c r="G754" i="13"/>
  <c r="I754" i="13"/>
  <c r="K754" i="13"/>
  <c r="K737" i="13" s="1"/>
  <c r="M754" i="13"/>
  <c r="O754" i="13"/>
  <c r="Q754" i="13"/>
  <c r="V754" i="13"/>
  <c r="V737" i="13" s="1"/>
  <c r="G757" i="13"/>
  <c r="I757" i="13"/>
  <c r="K757" i="13"/>
  <c r="M757" i="13"/>
  <c r="O757" i="13"/>
  <c r="Q757" i="13"/>
  <c r="V757" i="13"/>
  <c r="G763" i="13"/>
  <c r="M763" i="13" s="1"/>
  <c r="I763" i="13"/>
  <c r="K763" i="13"/>
  <c r="O763" i="13"/>
  <c r="Q763" i="13"/>
  <c r="V763" i="13"/>
  <c r="G766" i="13"/>
  <c r="M766" i="13" s="1"/>
  <c r="I766" i="13"/>
  <c r="K766" i="13"/>
  <c r="O766" i="13"/>
  <c r="Q766" i="13"/>
  <c r="V766" i="13"/>
  <c r="G770" i="13"/>
  <c r="G769" i="13" s="1"/>
  <c r="I770" i="13"/>
  <c r="K770" i="13"/>
  <c r="O770" i="13"/>
  <c r="O769" i="13" s="1"/>
  <c r="Q770" i="13"/>
  <c r="V770" i="13"/>
  <c r="G774" i="13"/>
  <c r="M774" i="13" s="1"/>
  <c r="I774" i="13"/>
  <c r="I769" i="13" s="1"/>
  <c r="K774" i="13"/>
  <c r="O774" i="13"/>
  <c r="Q774" i="13"/>
  <c r="V774" i="13"/>
  <c r="G778" i="13"/>
  <c r="M778" i="13" s="1"/>
  <c r="I778" i="13"/>
  <c r="K778" i="13"/>
  <c r="O778" i="13"/>
  <c r="Q778" i="13"/>
  <c r="V778" i="13"/>
  <c r="G783" i="13"/>
  <c r="I783" i="13"/>
  <c r="K783" i="13"/>
  <c r="K769" i="13" s="1"/>
  <c r="M783" i="13"/>
  <c r="O783" i="13"/>
  <c r="Q783" i="13"/>
  <c r="V783" i="13"/>
  <c r="V769" i="13" s="1"/>
  <c r="G786" i="13"/>
  <c r="I786" i="13"/>
  <c r="K786" i="13"/>
  <c r="M786" i="13"/>
  <c r="O786" i="13"/>
  <c r="Q786" i="13"/>
  <c r="V786" i="13"/>
  <c r="G788" i="13"/>
  <c r="O788" i="13"/>
  <c r="Q788" i="13"/>
  <c r="G789" i="13"/>
  <c r="I789" i="13"/>
  <c r="I788" i="13" s="1"/>
  <c r="K789" i="13"/>
  <c r="K788" i="13" s="1"/>
  <c r="M789" i="13"/>
  <c r="M788" i="13" s="1"/>
  <c r="O789" i="13"/>
  <c r="Q789" i="13"/>
  <c r="V789" i="13"/>
  <c r="V788" i="13" s="1"/>
  <c r="G796" i="13"/>
  <c r="G795" i="13" s="1"/>
  <c r="I796" i="13"/>
  <c r="I795" i="13" s="1"/>
  <c r="K796" i="13"/>
  <c r="O796" i="13"/>
  <c r="O795" i="13" s="1"/>
  <c r="Q796" i="13"/>
  <c r="Q795" i="13" s="1"/>
  <c r="V796" i="13"/>
  <c r="G821" i="13"/>
  <c r="M821" i="13" s="1"/>
  <c r="I821" i="13"/>
  <c r="K821" i="13"/>
  <c r="K795" i="13" s="1"/>
  <c r="O821" i="13"/>
  <c r="Q821" i="13"/>
  <c r="V821" i="13"/>
  <c r="V795" i="13" s="1"/>
  <c r="I824" i="13"/>
  <c r="K824" i="13"/>
  <c r="Q824" i="13"/>
  <c r="V824" i="13"/>
  <c r="G825" i="13"/>
  <c r="G824" i="13" s="1"/>
  <c r="I825" i="13"/>
  <c r="K825" i="13"/>
  <c r="M825" i="13"/>
  <c r="M824" i="13" s="1"/>
  <c r="O825" i="13"/>
  <c r="O824" i="13" s="1"/>
  <c r="Q825" i="13"/>
  <c r="V825" i="13"/>
  <c r="O827" i="13"/>
  <c r="G828" i="13"/>
  <c r="M828" i="13" s="1"/>
  <c r="I828" i="13"/>
  <c r="I827" i="13" s="1"/>
  <c r="K828" i="13"/>
  <c r="K827" i="13" s="1"/>
  <c r="O828" i="13"/>
  <c r="Q828" i="13"/>
  <c r="Q827" i="13" s="1"/>
  <c r="V828" i="13"/>
  <c r="V827" i="13" s="1"/>
  <c r="G831" i="13"/>
  <c r="I831" i="13"/>
  <c r="K831" i="13"/>
  <c r="M831" i="13"/>
  <c r="O831" i="13"/>
  <c r="Q831" i="13"/>
  <c r="V831" i="13"/>
  <c r="G833" i="13"/>
  <c r="I833" i="13"/>
  <c r="K833" i="13"/>
  <c r="M833" i="13"/>
  <c r="O833" i="13"/>
  <c r="Q833" i="13"/>
  <c r="V833" i="13"/>
  <c r="G835" i="13"/>
  <c r="G827" i="13" s="1"/>
  <c r="I835" i="13"/>
  <c r="K835" i="13"/>
  <c r="O835" i="13"/>
  <c r="Q835" i="13"/>
  <c r="V835" i="13"/>
  <c r="AE838" i="13"/>
  <c r="AF838" i="13"/>
  <c r="BA58" i="12"/>
  <c r="BA55" i="12"/>
  <c r="BA52" i="12"/>
  <c r="BA45" i="12"/>
  <c r="BA39" i="12"/>
  <c r="BA38" i="12"/>
  <c r="BA35" i="12"/>
  <c r="BA30" i="12"/>
  <c r="BA28" i="12"/>
  <c r="BA24" i="12"/>
  <c r="BA22" i="12"/>
  <c r="BA17" i="12"/>
  <c r="BA10" i="12"/>
  <c r="G9" i="12"/>
  <c r="M9" i="12" s="1"/>
  <c r="I9" i="12"/>
  <c r="K9" i="12"/>
  <c r="O9" i="12"/>
  <c r="Q9" i="12"/>
  <c r="V9" i="12"/>
  <c r="G12" i="12"/>
  <c r="M12" i="12" s="1"/>
  <c r="I12" i="12"/>
  <c r="K12" i="12"/>
  <c r="O12" i="12"/>
  <c r="Q12" i="12"/>
  <c r="Q8" i="12" s="1"/>
  <c r="V12" i="12"/>
  <c r="G15" i="12"/>
  <c r="M15" i="12" s="1"/>
  <c r="I15" i="12"/>
  <c r="K15" i="12"/>
  <c r="O15" i="12"/>
  <c r="Q15" i="12"/>
  <c r="V15" i="12"/>
  <c r="G26" i="12"/>
  <c r="M26" i="12" s="1"/>
  <c r="I26" i="12"/>
  <c r="K26" i="12"/>
  <c r="O26" i="12"/>
  <c r="Q26" i="12"/>
  <c r="V26" i="12"/>
  <c r="G33" i="12"/>
  <c r="M33" i="12" s="1"/>
  <c r="I33" i="12"/>
  <c r="K33" i="12"/>
  <c r="O33" i="12"/>
  <c r="Q33" i="12"/>
  <c r="V33" i="12"/>
  <c r="G44" i="12"/>
  <c r="I44" i="12"/>
  <c r="K44" i="12"/>
  <c r="O44" i="12"/>
  <c r="Q44" i="12"/>
  <c r="V44" i="12"/>
  <c r="G48" i="12"/>
  <c r="I48" i="12"/>
  <c r="K48" i="12"/>
  <c r="M48" i="12"/>
  <c r="O48" i="12"/>
  <c r="Q48" i="12"/>
  <c r="V48" i="12"/>
  <c r="G51" i="12"/>
  <c r="M51" i="12" s="1"/>
  <c r="I51" i="12"/>
  <c r="K51" i="12"/>
  <c r="O51" i="12"/>
  <c r="Q51" i="12"/>
  <c r="V51" i="12"/>
  <c r="G54" i="12"/>
  <c r="M54" i="12" s="1"/>
  <c r="I54" i="12"/>
  <c r="K54" i="12"/>
  <c r="O54" i="12"/>
  <c r="Q54" i="12"/>
  <c r="V54" i="12"/>
  <c r="G57" i="12"/>
  <c r="M57" i="12" s="1"/>
  <c r="I57" i="12"/>
  <c r="K57" i="12"/>
  <c r="O57" i="12"/>
  <c r="Q57" i="12"/>
  <c r="V57" i="12"/>
  <c r="AE61" i="12"/>
  <c r="F41" i="1" s="1"/>
  <c r="AF61" i="12"/>
  <c r="G41" i="1" s="1"/>
  <c r="I18" i="1"/>
  <c r="H49" i="1"/>
  <c r="I49" i="1" s="1"/>
  <c r="H48" i="1"/>
  <c r="I48" i="1" s="1"/>
  <c r="H46" i="1"/>
  <c r="I46" i="1" s="1"/>
  <c r="H45" i="1"/>
  <c r="I45" i="1" s="1"/>
  <c r="H42" i="1"/>
  <c r="I42" i="1" s="1"/>
  <c r="H41" i="1" l="1"/>
  <c r="I41" i="1" s="1"/>
  <c r="I8" i="12"/>
  <c r="G43" i="12"/>
  <c r="I92" i="1" s="1"/>
  <c r="I20" i="1" s="1"/>
  <c r="M8" i="12"/>
  <c r="F40" i="1"/>
  <c r="G40" i="1"/>
  <c r="O43" i="12"/>
  <c r="O8" i="12"/>
  <c r="K43" i="12"/>
  <c r="K8" i="12"/>
  <c r="F39" i="1"/>
  <c r="F50" i="1" s="1"/>
  <c r="G23" i="1" s="1"/>
  <c r="Q43" i="12"/>
  <c r="I43" i="12"/>
  <c r="V43" i="12"/>
  <c r="V8" i="12"/>
  <c r="G39" i="1"/>
  <c r="G50" i="1" s="1"/>
  <c r="G25" i="1" s="1"/>
  <c r="A25" i="1" s="1"/>
  <c r="A26" i="1" s="1"/>
  <c r="G26" i="1" s="1"/>
  <c r="H47" i="1"/>
  <c r="I47" i="1" s="1"/>
  <c r="M8" i="19"/>
  <c r="M66" i="19"/>
  <c r="M56" i="19" s="1"/>
  <c r="G8" i="19"/>
  <c r="AF73" i="19"/>
  <c r="M44" i="19"/>
  <c r="M43" i="19" s="1"/>
  <c r="M8" i="18"/>
  <c r="M137" i="18"/>
  <c r="M79" i="18"/>
  <c r="G42" i="18"/>
  <c r="G8" i="18"/>
  <c r="M167" i="18"/>
  <c r="M166" i="18" s="1"/>
  <c r="M145" i="18"/>
  <c r="M144" i="18" s="1"/>
  <c r="M84" i="18"/>
  <c r="M56" i="18"/>
  <c r="M42" i="18" s="1"/>
  <c r="M67" i="17"/>
  <c r="M8" i="17"/>
  <c r="M108" i="17"/>
  <c r="M77" i="17"/>
  <c r="M96" i="17"/>
  <c r="G77" i="17"/>
  <c r="G67" i="17"/>
  <c r="G8" i="17"/>
  <c r="AF121" i="17"/>
  <c r="M51" i="17"/>
  <c r="M41" i="17" s="1"/>
  <c r="M128" i="16"/>
  <c r="M87" i="16"/>
  <c r="AF175" i="16"/>
  <c r="M168" i="16"/>
  <c r="M162" i="16" s="1"/>
  <c r="M154" i="16"/>
  <c r="M148" i="16" s="1"/>
  <c r="M119" i="16"/>
  <c r="M118" i="16" s="1"/>
  <c r="M110" i="16"/>
  <c r="M109" i="16" s="1"/>
  <c r="M100" i="16"/>
  <c r="M36" i="16"/>
  <c r="M35" i="16" s="1"/>
  <c r="M9" i="16"/>
  <c r="M8" i="16" s="1"/>
  <c r="M12" i="15"/>
  <c r="M8" i="15" s="1"/>
  <c r="M8" i="14"/>
  <c r="M12" i="14"/>
  <c r="M388" i="13"/>
  <c r="V630" i="13"/>
  <c r="O550" i="13"/>
  <c r="G550" i="13"/>
  <c r="V489" i="13"/>
  <c r="G388" i="13"/>
  <c r="G366" i="13"/>
  <c r="V315" i="13"/>
  <c r="I249" i="13"/>
  <c r="M220" i="13"/>
  <c r="I166" i="13"/>
  <c r="O166" i="13"/>
  <c r="V79" i="13"/>
  <c r="I388" i="13"/>
  <c r="Q769" i="13"/>
  <c r="M770" i="13"/>
  <c r="M769" i="13" s="1"/>
  <c r="Q737" i="13"/>
  <c r="M738" i="13"/>
  <c r="M737" i="13" s="1"/>
  <c r="M486" i="13"/>
  <c r="M476" i="13"/>
  <c r="M336" i="13"/>
  <c r="M315" i="13" s="1"/>
  <c r="K249" i="13"/>
  <c r="Q249" i="13"/>
  <c r="M249" i="13"/>
  <c r="Q166" i="13"/>
  <c r="M79" i="13"/>
  <c r="G70" i="13"/>
  <c r="M76" i="13"/>
  <c r="M70" i="13"/>
  <c r="G8" i="13"/>
  <c r="M13" i="13"/>
  <c r="M8" i="13"/>
  <c r="I737" i="13"/>
  <c r="O737" i="13"/>
  <c r="M835" i="13"/>
  <c r="M827" i="13" s="1"/>
  <c r="M796" i="13"/>
  <c r="M795" i="13" s="1"/>
  <c r="M718" i="13"/>
  <c r="M714" i="13" s="1"/>
  <c r="M554" i="13"/>
  <c r="M550" i="13" s="1"/>
  <c r="M499" i="13"/>
  <c r="M489" i="13" s="1"/>
  <c r="M473" i="13"/>
  <c r="M472" i="13" s="1"/>
  <c r="K388" i="13"/>
  <c r="Q388" i="13"/>
  <c r="I726" i="13"/>
  <c r="O726" i="13"/>
  <c r="G726" i="13"/>
  <c r="I630" i="13"/>
  <c r="G630" i="13"/>
  <c r="I606" i="13"/>
  <c r="O606" i="13"/>
  <c r="G606" i="13"/>
  <c r="O575" i="13"/>
  <c r="G575" i="13"/>
  <c r="M575" i="13"/>
  <c r="G547" i="13"/>
  <c r="G541" i="13"/>
  <c r="I517" i="13"/>
  <c r="G517" i="13"/>
  <c r="V388" i="13"/>
  <c r="O372" i="13"/>
  <c r="G372" i="13"/>
  <c r="M372" i="13"/>
  <c r="I315" i="13"/>
  <c r="V249" i="13"/>
  <c r="G211" i="13"/>
  <c r="M215" i="13"/>
  <c r="M211" i="13" s="1"/>
  <c r="O79" i="13"/>
  <c r="O8" i="13"/>
  <c r="K630" i="13"/>
  <c r="Q630" i="13"/>
  <c r="Q606" i="13"/>
  <c r="K489" i="13"/>
  <c r="K315" i="13"/>
  <c r="Q315" i="13"/>
  <c r="G166" i="13"/>
  <c r="M171" i="13"/>
  <c r="M166" i="13" s="1"/>
  <c r="K79" i="13"/>
  <c r="Q8" i="13"/>
  <c r="I8" i="13"/>
  <c r="G79" i="13"/>
  <c r="M44" i="12"/>
  <c r="M43" i="12" s="1"/>
  <c r="G8" i="12"/>
  <c r="J28" i="1"/>
  <c r="J26" i="1"/>
  <c r="G38" i="1"/>
  <c r="F38" i="1"/>
  <c r="H32" i="1"/>
  <c r="J23" i="1"/>
  <c r="J24" i="1"/>
  <c r="J25" i="1"/>
  <c r="J27" i="1"/>
  <c r="E24" i="1"/>
  <c r="E26" i="1"/>
  <c r="G28" i="1" l="1"/>
  <c r="G61" i="12"/>
  <c r="I91" i="1"/>
  <c r="H40" i="1"/>
  <c r="I40" i="1" s="1"/>
  <c r="H39" i="1"/>
  <c r="A23" i="1"/>
  <c r="A24" i="1" s="1"/>
  <c r="G24" i="1" s="1"/>
  <c r="A27" i="1" s="1"/>
  <c r="A29" i="1" s="1"/>
  <c r="G29" i="1" s="1"/>
  <c r="G27" i="1" s="1"/>
  <c r="I39" i="1" l="1"/>
  <c r="I50" i="1" s="1"/>
  <c r="H50" i="1"/>
  <c r="I19" i="1"/>
  <c r="I21" i="1" s="1"/>
  <c r="I93" i="1"/>
  <c r="J41" i="1" l="1"/>
  <c r="J47" i="1"/>
  <c r="J39" i="1"/>
  <c r="J50" i="1" s="1"/>
  <c r="J44" i="1"/>
  <c r="J48" i="1"/>
  <c r="J46" i="1"/>
  <c r="J43" i="1"/>
  <c r="J45" i="1"/>
  <c r="J42" i="1"/>
  <c r="J40" i="1"/>
  <c r="J49" i="1"/>
  <c r="J91" i="1"/>
  <c r="J62" i="1"/>
  <c r="J80" i="1"/>
  <c r="J63" i="1"/>
  <c r="J79" i="1"/>
  <c r="J61" i="1"/>
  <c r="J92" i="1"/>
  <c r="J85" i="1"/>
  <c r="J84" i="1"/>
  <c r="J59" i="1"/>
  <c r="J77" i="1"/>
  <c r="J87" i="1"/>
  <c r="J73" i="1"/>
  <c r="J68" i="1"/>
  <c r="J88" i="1"/>
  <c r="J67" i="1"/>
  <c r="J83" i="1"/>
  <c r="J65" i="1"/>
  <c r="J76" i="1"/>
  <c r="J86" i="1"/>
  <c r="J75" i="1"/>
  <c r="J69" i="1"/>
  <c r="J82" i="1"/>
  <c r="J58" i="1"/>
  <c r="J70" i="1"/>
  <c r="J60" i="1"/>
  <c r="J89" i="1"/>
  <c r="J72" i="1"/>
  <c r="J64" i="1"/>
  <c r="J81" i="1"/>
  <c r="J90" i="1"/>
  <c r="J74" i="1"/>
  <c r="J66" i="1"/>
  <c r="J71" i="1"/>
  <c r="J78" i="1"/>
  <c r="J57" i="1"/>
  <c r="J93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Admin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Admin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Admin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Admin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Admin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Admin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Admin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<sst xmlns="http://schemas.openxmlformats.org/spreadsheetml/2006/main" count="4868" uniqueCount="1193">
  <si>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</si>
  <si>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</si>
  <si>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</si>
  <si>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</si>
  <si>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</si>
  <si>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</si>
  <si>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</si>
  <si>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</si>
  <si>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</si>
  <si>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</si>
  <si>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</si>
  <si>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</si>
  <si>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</si>
  <si>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</si>
  <si>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</si>
  <si>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</si>
  <si>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</si>
  <si>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</si>
  <si>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</si>
  <si>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</si>
  <si>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</si>
  <si>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</si>
  <si>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</si>
  <si>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</si>
  <si>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</si>
  <si>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</si>
  <si>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</si>
  <si>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</si>
  <si>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</si>
  <si>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</si>
  <si>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</si>
  <si>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</si>
  <si>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</si>
  <si>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</si>
  <si>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</si>
  <si>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</si>
  <si>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</si>
  <si>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</si>
  <si>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</si>
  <si>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</si>
  <si>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</si>
  <si>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</si>
  <si>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</si>
  <si>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sdfsdf</t>
  </si>
  <si>
    <t>101702</t>
  </si>
  <si>
    <t>Adaptace objektu bývalé prodejny č. p. 86 na obecní dům v obci Hodice</t>
  </si>
  <si>
    <t>Stavba</t>
  </si>
  <si>
    <t>00</t>
  </si>
  <si>
    <t>Vedlejší a ostatní náklady</t>
  </si>
  <si>
    <t>9991</t>
  </si>
  <si>
    <t>SO 01</t>
  </si>
  <si>
    <t>10170201</t>
  </si>
  <si>
    <t>Stavební práce</t>
  </si>
  <si>
    <t>101702021</t>
  </si>
  <si>
    <t>Zateplení stávajícího objektu podlahy+střecha - způsobilé náklady</t>
  </si>
  <si>
    <t>101702022</t>
  </si>
  <si>
    <t>Zateplení přístavby-podlaha+střecha - nezpůsobilé náklady</t>
  </si>
  <si>
    <t>101702031</t>
  </si>
  <si>
    <t>Zateplením stávajícího objektu - fasády - způsobilé náklady</t>
  </si>
  <si>
    <t>101702032</t>
  </si>
  <si>
    <t>Zateplení přístavby - fasády - nezpůsobilé náklady</t>
  </si>
  <si>
    <t>101704041</t>
  </si>
  <si>
    <t>Výměna výplní otvorů ve stávajícím objektu - náklady způsobilé</t>
  </si>
  <si>
    <t>101704042</t>
  </si>
  <si>
    <t>Výměna výplní otvorů ve stávajícím objektu - náklady nezpůsobilé</t>
  </si>
  <si>
    <t>Celkem za stavbu</t>
  </si>
  <si>
    <t>CZK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</si>
  <si>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</si>
  <si>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</si>
  <si>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</si>
  <si>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</si>
  <si>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</si>
  <si>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</si>
  <si>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</si>
  <si>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</si>
  <si>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</si>
  <si>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</si>
  <si>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</si>
  <si>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</si>
  <si>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</si>
  <si>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</si>
  <si>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</si>
  <si>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</si>
  <si>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</si>
  <si>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</si>
  <si>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</si>
  <si>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</si>
  <si>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841</t>
  </si>
  <si>
    <t xml:space="preserve">Trubní vedení - Plynovodní přípojka 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</si>
  <si>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</si>
  <si>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</si>
  <si>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</si>
  <si>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</si>
  <si>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</si>
  <si>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</si>
  <si>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</si>
  <si>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</si>
  <si>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</si>
  <si>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</si>
  <si>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</si>
  <si>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</si>
  <si>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</si>
  <si>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</si>
  <si>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720</t>
  </si>
  <si>
    <t>Zdravotechnická instalace</t>
  </si>
  <si>
    <t>723</t>
  </si>
  <si>
    <t>Vnitřní plynovod</t>
  </si>
  <si>
    <t>728</t>
  </si>
  <si>
    <t>Vzduchotechnika</t>
  </si>
  <si>
    <t>730</t>
  </si>
  <si>
    <t>Ústřední vytápění</t>
  </si>
  <si>
    <t>762</t>
  </si>
  <si>
    <t>Konstrukce tesařské</t>
  </si>
  <si>
    <t>763</t>
  </si>
  <si>
    <t>Dřevostavby</t>
  </si>
  <si>
    <t>764</t>
  </si>
  <si>
    <t>Konstrukce klempířské</t>
  </si>
  <si>
    <t>766</t>
  </si>
  <si>
    <t>Konstrukce truhlářské</t>
  </si>
  <si>
    <t>767</t>
  </si>
  <si>
    <t>Konstrukce zámečnické</t>
  </si>
  <si>
    <t>7677</t>
  </si>
  <si>
    <t>Hliníkové výplně otvorů</t>
  </si>
  <si>
    <t>771</t>
  </si>
  <si>
    <t>Podlahy z dlaždic a obklady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</si>
  <si>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</si>
  <si>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</si>
  <si>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</si>
  <si>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</si>
  <si>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</si>
  <si>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</si>
  <si>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</si>
  <si>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</si>
  <si>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</si>
  <si>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</si>
  <si>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</si>
  <si>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</si>
  <si>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</si>
  <si>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</si>
  <si>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</si>
  <si>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</si>
  <si>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</si>
  <si>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</si>
  <si>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</si>
  <si>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</si>
  <si>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</si>
  <si>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</si>
  <si>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</si>
  <si>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</si>
  <si>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</si>
  <si>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</si>
  <si>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</si>
  <si>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</si>
  <si>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</si>
  <si>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</si>
  <si>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</si>
  <si>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</si>
  <si>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</si>
  <si>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</si>
  <si>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</si>
  <si>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</si>
  <si>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</si>
  <si>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</si>
  <si>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</si>
  <si>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</si>
  <si>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</si>
  <si>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</si>
  <si>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</si>
  <si>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005111021R</t>
  </si>
  <si>
    <t>Vytyčení inženýrských sítí</t>
  </si>
  <si>
    <t>Soubor</t>
  </si>
  <si>
    <t>RTS 18/ I</t>
  </si>
  <si>
    <t>Indiv</t>
  </si>
  <si>
    <t>POL99_8</t>
  </si>
  <si>
    <t>Zaměření a vytýčení stávajících inženýrských sítí v místě stavby z hlediska jejich ochrany při provádění stavby.</t>
  </si>
  <si>
    <t>POP</t>
  </si>
  <si>
    <t>SPU</t>
  </si>
  <si>
    <t>005124010R</t>
  </si>
  <si>
    <t>Koordinační činnost</t>
  </si>
  <si>
    <t>POL99_2</t>
  </si>
  <si>
    <t>Koordinace stavebních a technologických dodávek stavby.</t>
  </si>
  <si>
    <t>005121011R</t>
  </si>
  <si>
    <t>Vybudování zařízení staveniště pro JKSO 801 až 803</t>
  </si>
  <si>
    <t>Vybudování zpevněných ploch pro skladování materiálu, doprava a osazení kontejnerů pro skladování.</t>
  </si>
  <si>
    <t>Sejmutí ornice, hrubá úprava terénu a zpevnění ploch pro osazení objektů sociálního zařízení staveniště a kanceláří stavby.</t>
  </si>
  <si>
    <t>Doprava a osazení mobilních buněk sociálního zařízení – umývárny, toalety, šatny.</t>
  </si>
  <si>
    <t>ZS situováno na pozemku ve vlastníctví investora</t>
  </si>
  <si>
    <t>Doprava a osazení dočasného oplocení staveniště.</t>
  </si>
  <si>
    <t>Doprava a osazení kanceláří stavby a technického dozoru.</t>
  </si>
  <si>
    <t>Zřízení vnitrostaveništního rozvodu energie do 5 kV od připojení na hlavní přívod na staveništi včetně rozvaděčů pro připojení přenosných zásuvkových skříní, obecné osvětlení staveniště (včetně stožárů a osvětlovacích těles).</t>
  </si>
  <si>
    <t>Zřízení základů a opěrných konstrukcí pro stavební stroje (mimo jeřábové dráhy)</t>
  </si>
  <si>
    <t>Zřízení přípojky elektrické energie a vody do vzdálenosti 1 km od obvodu staveniště. Náhradní zdroj elektrické energie.</t>
  </si>
  <si>
    <t>005121021R</t>
  </si>
  <si>
    <t>Provoz zařízení staveniště pro JKSO 801 až 803</t>
  </si>
  <si>
    <t>Opotřebení nebo pronájem skladovacích kontejnerů.</t>
  </si>
  <si>
    <t>Opotřebení a údržba nebo pronájem sociálního zařízení – umývárny, toalety, šatny. Opotřebení nebo pronájem dočasného oplocení staveniště.</t>
  </si>
  <si>
    <t>Opotřebení nebo pronájem kanceláří stavby a technického dozoru.</t>
  </si>
  <si>
    <t>Spotřeba vody a elektrické energie pro potřebu sociálních zařízení a kanceláří stavby. Pronájem, opotřebení a spotřeba pohonných hmot náhradního zdroje elektrické energie.</t>
  </si>
  <si>
    <t>Úklid v prostorách sociálního zařízení a kanceláří stavby.</t>
  </si>
  <si>
    <t>005121031R</t>
  </si>
  <si>
    <t>Odstranění zařízení staveniště pro JKSO 801 až 803</t>
  </si>
  <si>
    <t>Odvoz kontejnerů pro skladování a uvedení zpevněných ploch pro skladování do původního stavu.</t>
  </si>
  <si>
    <t>Uvedení zpevněných ploch pro objekty sociálního zařízení staveniště a kanceláří stavby do původního stavu. Případné ohumusování.</t>
  </si>
  <si>
    <t>Odvoz mobilních buněk sociálního zařízení, nebo uvedení do původního stavu prostor pronajatých.</t>
  </si>
  <si>
    <t>Odvoz dočasného oplocení staveniště.</t>
  </si>
  <si>
    <t>Odvoz mobilních kanceláří stavby a technického dozoru, nebo uvedení do původního stavu prostor pronajatých.</t>
  </si>
  <si>
    <t>Zrušení vnitrostaveništního rozvodu energie včetně rozvaděčů a osvětlení staveniště (včetně stožárů a osvětlovacích těles).</t>
  </si>
  <si>
    <t>Odstranění základů a opěrných konstrukcí pro stavební stroje.</t>
  </si>
  <si>
    <t>Zrušení přípojky elektrické energie a vody.</t>
  </si>
  <si>
    <t>004111010R</t>
  </si>
  <si>
    <t xml:space="preserve">Průzkumné práce </t>
  </si>
  <si>
    <t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t>
  </si>
  <si>
    <t>Sondy, ověření založení stavby : 1</t>
  </si>
  <si>
    <t>VV</t>
  </si>
  <si>
    <t>005211010R</t>
  </si>
  <si>
    <t>Předání a převzetí staveniště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</si>
  <si>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</si>
  <si>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</si>
  <si>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</si>
  <si>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</si>
  <si>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005231040R</t>
  </si>
  <si>
    <t>Provozní řády</t>
  </si>
  <si>
    <t>Náklady zhotovitele na vypracování provozních řádů pro zkušební či trvalý provoz včetně nákladů na předání všech návodů k obsluze a údržbě pro technologická zařízení a včetně zaškolení obsluhy objednatele.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</si>
  <si>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</si>
  <si>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</si>
  <si>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</si>
  <si>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SUM</t>
  </si>
  <si>
    <t>END</t>
  </si>
  <si>
    <t>Položkový soupis prací a dodávek</t>
  </si>
  <si>
    <t>122201101R00</t>
  </si>
  <si>
    <t>Odkopávky a  prokopávky nezapažené v hornině 3_x000D_
 do 100 m3</t>
  </si>
  <si>
    <t>m3</t>
  </si>
  <si>
    <t>800-1</t>
  </si>
  <si>
    <t>RTS 17/ II</t>
  </si>
  <si>
    <t>POL1_</t>
  </si>
  <si>
    <t>s přehozením výkopku na vzdálenost do 3 m nebo s naložením na dopravní prostředek,</t>
  </si>
  <si>
    <t>SPI</t>
  </si>
  <si>
    <t>Skladba SE1 : 90*0,3</t>
  </si>
  <si>
    <t>122201109R00</t>
  </si>
  <si>
    <t>Odkopávky a  prokopávky nezapažené v hornině 3_x000D_
 příplatek k cenám za lepivost horniny</t>
  </si>
  <si>
    <t>Položka pořadí 1 : 27,00000*0,5</t>
  </si>
  <si>
    <t>139601102R00</t>
  </si>
  <si>
    <t>Ruční výkop jam, rýh a šachet v hornině 3</t>
  </si>
  <si>
    <t>s přehozením na vzdálenost do 5 m nebo s naložením na ruční dopravní prostředek</t>
  </si>
  <si>
    <t>Jáma : (0,395-0,23)*(11,05+0,75*2)*(4,44+0,75)</t>
  </si>
  <si>
    <t>Rýhy : (0,8+1,25)*0,5*(1,3-0,395)*(3,92*2+11,05+0,8)</t>
  </si>
  <si>
    <t>(0,9-0,395)*0,31*3,92</t>
  </si>
  <si>
    <t>0,6*0,2*0,2*12</t>
  </si>
  <si>
    <t>120 - skladba SE2 : 50*0,15</t>
  </si>
  <si>
    <t>139711101R00</t>
  </si>
  <si>
    <t>Vykopávka v uzavřených prostorách v hornině 1-4</t>
  </si>
  <si>
    <t>s naložením výkopku na dopravní prostředek</t>
  </si>
  <si>
    <t>Začátek provozního součtu</t>
  </si>
  <si>
    <t xml:space="preserve">  Odbourání bet podhlad a podkl. bet na -0,205 : 13,8*4,62*2</t>
  </si>
  <si>
    <t xml:space="preserve">  odpočat stávající základy : -(0,4*(3,85+4,3+0,9+4,1+2,95*2+4,62+2,575)+0,5*0,95+0,15*(12,9+0,2))</t>
  </si>
  <si>
    <t xml:space="preserve">  Mezisoučet</t>
  </si>
  <si>
    <t>Konec provozního součtu</t>
  </si>
  <si>
    <t>114,57*(0,395-0,305)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</si>
  <si>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</si>
  <si>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</si>
  <si>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</si>
  <si>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>Položka pořadí 3 : 37,41380</t>
  </si>
  <si>
    <t>Položka pořadí 4 : 10,31130</t>
  </si>
  <si>
    <t>Položka pořadí 1 : 27,00000</t>
  </si>
  <si>
    <t>162701109R00</t>
  </si>
  <si>
    <t>Vodorovné přemístění výkopku příplatek k ceně za každých dalších i započatých 1 000 m přes 10 000 m_x000D_
 z horniny 1 až 4</t>
  </si>
  <si>
    <t>Položka pořadí 5 : 74,72511*10</t>
  </si>
  <si>
    <t>171201201R00</t>
  </si>
  <si>
    <t>Uložení sypaniny na dočasnou skládku tak, že na 1 m2 plochy připadá přes 2 m3 výkopku nebo ornice</t>
  </si>
  <si>
    <t>Položka pořadí 5 : 74,72510</t>
  </si>
  <si>
    <t>175101201R00</t>
  </si>
  <si>
    <t>Obsyp objektů bez prohození sypaniny</t>
  </si>
  <si>
    <t>sypaninou z vhodných hornin tř. 1 - 4 nebo materiálem, uloženým ve vzdálenosti do 30 m od vnějšího kraje objektu, pro jakoukoliv míru zhutnění,</t>
  </si>
  <si>
    <t>Rýhy : (0,75+0,3)*0,5*(1,3-0,23)*(3,92*2+11,05+0,8)</t>
  </si>
  <si>
    <t>Odpočet zateplení : -0,1*0,75*(11,19+4,44*2)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</si>
  <si>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</si>
  <si>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</si>
  <si>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</si>
  <si>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</si>
  <si>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114,57</t>
  </si>
  <si>
    <t>3,92*(4,67+5,01)</t>
  </si>
  <si>
    <t>Skladba SE1 : 90</t>
  </si>
  <si>
    <t>120 - skladba SE2 : 50</t>
  </si>
  <si>
    <t>199000002R00</t>
  </si>
  <si>
    <t>Poplatky za skládku horniny 1- 4</t>
  </si>
  <si>
    <t>58337332R</t>
  </si>
  <si>
    <t>štěrkopísek frakce 0,0 až 22,0 mm; třída C</t>
  </si>
  <si>
    <t>t</t>
  </si>
  <si>
    <t>SPCM</t>
  </si>
  <si>
    <t>RTS 17/ I</t>
  </si>
  <si>
    <t>POL3_</t>
  </si>
  <si>
    <t>Položka pořadí 8 : 9,55561*1,83</t>
  </si>
  <si>
    <t>274313621R00</t>
  </si>
  <si>
    <t>Beton základových pasů prostý třídy C 20/25</t>
  </si>
  <si>
    <t>801-1</t>
  </si>
  <si>
    <t>Včetně dodávky a uložení betonu a kamene.</t>
  </si>
  <si>
    <t>(1,3-0,295)*(0,53*3,92*2+0,52*11,05)</t>
  </si>
  <si>
    <t>(0,9-0,295)*0,31*3,92</t>
  </si>
  <si>
    <t>275313621R00</t>
  </si>
  <si>
    <t>Beton základových patek prostý třídy C 20/25</t>
  </si>
  <si>
    <t>310239211RT2</t>
  </si>
  <si>
    <t>Zazdívka otvorů o ploše přes 1 m2 do 4 m2 ve zdivu nadzákladovém cihlami pálenými pro jakoukoliv maltu vápenocementovou</t>
  </si>
  <si>
    <t>801-4</t>
  </si>
  <si>
    <t>včetně pomocného pracovního lešení</t>
  </si>
  <si>
    <t>104/108 : 2,56*0,9*0,47</t>
  </si>
  <si>
    <t>311237412R00</t>
  </si>
  <si>
    <t xml:space="preserve">Zdivo nosné z cihel a tvarovek pálených tloušťky 175 mm,  , charakteristická pevnost v tlaku fk = 3,0 MPa, součinitel prostupu tepla U=1,07 W/m2.K,  </t>
  </si>
  <si>
    <t>101/114 : (2,94+0,205)*2,87-0,5*0,5</t>
  </si>
  <si>
    <t>317167122R00</t>
  </si>
  <si>
    <t>Překlady keramické montáž a dodávka nenosné, délky 1250 mm, šířky 115 mm, výšky 71 mm</t>
  </si>
  <si>
    <t>kus</t>
  </si>
  <si>
    <t>Včetně:</t>
  </si>
  <si>
    <t>- podepření plochých překladů v montážním stavu,</t>
  </si>
  <si>
    <t>- dodávky překladů.</t>
  </si>
  <si>
    <t>317167124R00</t>
  </si>
  <si>
    <t>Překlady keramické montáž a dodávka nenosné, délky 1750 mm, šířky 115 mm, výšky 71 mm</t>
  </si>
  <si>
    <t>317167126R00</t>
  </si>
  <si>
    <t>Překlady keramické montáž a dodávka nenosné, délky 2250 mm, šířky 115 mm, výšky 71 mm</t>
  </si>
  <si>
    <t>317167131R00</t>
  </si>
  <si>
    <t>Překlady keramické montáž a dodávka nenosné, délky 1000 mm, šířky 145 mm, výšky 71 mm</t>
  </si>
  <si>
    <t>317167132R00</t>
  </si>
  <si>
    <t>Překlady keramické montáž a dodávka nenosné, délky 1250 mm, šířky 145 mm, výšky 71 mm</t>
  </si>
  <si>
    <t>317167220R00</t>
  </si>
  <si>
    <t>Překlady keramické montáž a dodávka nosné, délky 3500 mm, šířky 70 mm, výšky 238 mm</t>
  </si>
  <si>
    <t>317941121R00</t>
  </si>
  <si>
    <t>Osazení ocelových válcovaných nosníků na zdivu bez dodávky materiálu, výšky do 120 mm</t>
  </si>
  <si>
    <t>profilu I, nebo IE, nebo U, nebo UE, nebo L</t>
  </si>
  <si>
    <t>L 50/50 : (1,0+2,1*2)*3,77*0,001</t>
  </si>
  <si>
    <t>340239212RT2</t>
  </si>
  <si>
    <t>Zazdívka otvorů o ploše přes 1 m2 do 4 m2 v příčkách nebo stěnách cihlami  pálenými  tloušťky nad 100 mm</t>
  </si>
  <si>
    <t>101/103 : 2,56*(0,55+0,81)</t>
  </si>
  <si>
    <t>101/102 : 2,56*0,45</t>
  </si>
  <si>
    <t>110/109 : 0,9*2,02</t>
  </si>
  <si>
    <t>340271405R00</t>
  </si>
  <si>
    <t>Zazdívka otvorů příček z pórobetonových tvárnic plochy do 0,25 m2, tloušťka zdiva 50 mm</t>
  </si>
  <si>
    <t>příčky v oknech ks : 2</t>
  </si>
  <si>
    <t>101-zazdívka hydrant ks : 1</t>
  </si>
  <si>
    <t>342247532R00</t>
  </si>
  <si>
    <t>Příčky z tvárnic pálených Příčky z tvárnic pálených tloušťky 115 mm, z děrovaných příčkovek, P 10, zděných na tenkovrstvou maltu</t>
  </si>
  <si>
    <t>jednoduché nebo příčky zděné do svislé dřevěné, cihelné, betonové nebo ocelové konstrukce na jakoukoliv maltu vápenocementovou (MVC) nebo cementovou (MC),</t>
  </si>
  <si>
    <t>104/107 : 2,56*3,04-1,97*0,8*2</t>
  </si>
  <si>
    <t>105-107 : (2,94+0,205)*(2,095+3,99)</t>
  </si>
  <si>
    <t>-0,8*2,56</t>
  </si>
  <si>
    <t>109/108 : (2,94+0,205)*1,615</t>
  </si>
  <si>
    <t>115 : (2,94+0,205)*3,19*2</t>
  </si>
  <si>
    <t>-1,97*(0,8+0,7*3)</t>
  </si>
  <si>
    <t>342247542R00</t>
  </si>
  <si>
    <t>Příčky z tvárnic pálených Příčky z tvárnic pálených tloušťky 140 mm, z děrovaných příčkovek, P 10, zděných na tenkovrstvou maltu</t>
  </si>
  <si>
    <t>103 : (2,94+0,205)*4,85*2</t>
  </si>
  <si>
    <t>109/108 : (2,94+0,205)*(3,25-1,9)-0,7*1,97</t>
  </si>
  <si>
    <t>101/119 : (2,94+0,205)*(8,685-2,87)</t>
  </si>
  <si>
    <t>-0,9*2,56</t>
  </si>
  <si>
    <t>108/107 : (2,94+0,205)*3,97</t>
  </si>
  <si>
    <t>-2,56*3,0</t>
  </si>
  <si>
    <t>342255020RT2</t>
  </si>
  <si>
    <t>Příčky z cihel a tvárnic nepálených příčky z příčkovek pórobetonových tloušťky 50 mm</t>
  </si>
  <si>
    <t>včetně pomocného lešení</t>
  </si>
  <si>
    <t>110-119 : 2,94*(1,52*2+1,555+3,77)</t>
  </si>
  <si>
    <t>-1,97*0,7*3</t>
  </si>
  <si>
    <t>2,94*(0,65+3,485+1,6*2)</t>
  </si>
  <si>
    <t>-1,97*0,7*2</t>
  </si>
  <si>
    <t>342255028RT1</t>
  </si>
  <si>
    <t>Příčky z cihel a tvárnic nepálených příčky z příčkovek pórobetonových tloušťky 150 mm</t>
  </si>
  <si>
    <t>Atika : 0,75*(18,876+0,05*2+9,75+0,2*2)*2</t>
  </si>
  <si>
    <t>13331512R</t>
  </si>
  <si>
    <t>tyč ocelová  L (úhelník) válcovaná za tepla 11373 (S 235JR); rovnoramenná; tl = 5,00 mm; a = 50,0 mm; b = 50,0 mm</t>
  </si>
  <si>
    <t>Položka pořadí 22 : 0,01960*1,08</t>
  </si>
  <si>
    <t>411122111R00</t>
  </si>
  <si>
    <t>Montáž stropních panelů dl. do 480 cm, do 3 t</t>
  </si>
  <si>
    <t>Spiroly : 9</t>
  </si>
  <si>
    <t>Stávající panely : 27</t>
  </si>
  <si>
    <t>413941123R00</t>
  </si>
  <si>
    <t>Osazení ocelových válcovaných nosníků ve stropech bez materiálu, výšky přes 120 do 220 mm</t>
  </si>
  <si>
    <t>I , IE, U , UE nebo L</t>
  </si>
  <si>
    <t>4,475*50,5*0,001</t>
  </si>
  <si>
    <t>416021121R00</t>
  </si>
  <si>
    <t>Podhledy na kovové konstrukci opláštěné deskami sádrokartonovými nosná konstrukce z profilů CD s přímým uchycením 1x deska, tloušťky 12,5 mm, standard</t>
  </si>
  <si>
    <t>s úpravou rohů, koutů a hran konstrukcí, přebroušení a tmelení spár,</t>
  </si>
  <si>
    <t>8,7*(1,5+3,19)</t>
  </si>
  <si>
    <t>9,595*4,84</t>
  </si>
  <si>
    <t>4,85*(3,4+3,35+6,945+3,93)</t>
  </si>
  <si>
    <t>Položka pořadí 149 : 32,70000*-1</t>
  </si>
  <si>
    <t>417321315R00</t>
  </si>
  <si>
    <t>Železobeton ztužujících pásů a věnců třídy C 20/25</t>
  </si>
  <si>
    <t>Jižní trakt : 0,28*0,215*(14,86+4,83*2-7,8-3,5)</t>
  </si>
  <si>
    <t>Přístavba : 0,28*0,215*((19,27-14,86)*2+10,5-(9,8+3,2))</t>
  </si>
  <si>
    <t>Věnec příčný u přístavby zalití mezi stropy : 0,22*0,28*12,29</t>
  </si>
  <si>
    <t>417351115R00</t>
  </si>
  <si>
    <t>Bednění bočnic ztužujících pásů a věnců včetně vzpěr zřízení</t>
  </si>
  <si>
    <t>Jižní trakt : 2*0,215*(14,86+4,83*2-7,8-3,5)</t>
  </si>
  <si>
    <t>Přístavba : 2*0,215*((19,27-14,86)*2+10,5-(9,8+3,2))</t>
  </si>
  <si>
    <t>417351116R00</t>
  </si>
  <si>
    <t>Bednění bočnic ztužujících pásů a věnců včetně vzpěr odstranění</t>
  </si>
  <si>
    <t>Položka pořadí 34 : 8,40220</t>
  </si>
  <si>
    <t>417361821R00</t>
  </si>
  <si>
    <t>Výztuž ztužujících pásů a věnců z betonářské oceli 10 505(R)</t>
  </si>
  <si>
    <t>Včetně distančních prvků.</t>
  </si>
  <si>
    <t>Položka pořadí 33 : 1,93340*0,1</t>
  </si>
  <si>
    <t>625981114R00</t>
  </si>
  <si>
    <t>Obklad vnějších konstrukcí polystyrenem tloušťky 80 mm</t>
  </si>
  <si>
    <t>prováděný současně s betonováním (vložený do bednění stěn nebo dna),</t>
  </si>
  <si>
    <t>Jižní trakt : 0,215*(14,86+4,83*2-7,8-3,5)</t>
  </si>
  <si>
    <t>Přístavba : 0,215*((19,27-14,86)*2+10,5-(9,8+3,2))</t>
  </si>
  <si>
    <t>963090242000</t>
  </si>
  <si>
    <t>Demontáž strop. panelů dl. 600 cm, do 2 t, H 24 m, pro zpětné osazení</t>
  </si>
  <si>
    <t>Vlastní</t>
  </si>
  <si>
    <t>13486320R</t>
  </si>
  <si>
    <t>tyč ocelová profilová válcovaná za tepla 11375 (S235JR); průřez HEA; výška 220 mm</t>
  </si>
  <si>
    <t>Položka pořadí 31 : 0,22599*1,08</t>
  </si>
  <si>
    <t>59346755R</t>
  </si>
  <si>
    <t>panel stropní železobetonový; vylehčený; předpjatý; PPD; délka 200 až 700 cm; š = 119,0 cm; h = 16,0 cm; lana 5/9,3; stálé zatížení 1,5 kN/m</t>
  </si>
  <si>
    <t>m</t>
  </si>
  <si>
    <t>9*4,35*1,01</t>
  </si>
  <si>
    <t>564861115RT2</t>
  </si>
  <si>
    <t>Podklad ze štěrkodrti s rozprostřením a zhutněním frakce 0-32 mm, tloušťka po zhutnění 240 mm</t>
  </si>
  <si>
    <t>822-1</t>
  </si>
  <si>
    <t>Skladba SE1 tl. 200+30-40 mm : 90</t>
  </si>
  <si>
    <t>564951111R00</t>
  </si>
  <si>
    <t>Podsyp, podklad nebo kryt z pálených jílů tloušťka po zhutnění 150 mm</t>
  </si>
  <si>
    <t>s rozprostřením a zhutněním</t>
  </si>
  <si>
    <t>srovnatelně jílovitá zemina s jemným kamenivem 1:1</t>
  </si>
  <si>
    <t>611421122R00</t>
  </si>
  <si>
    <t>Omítky vnitřní stropů vápenné, vápenocementové omítky vnitřní vápenné, vápenocementové stropů rovných hladké</t>
  </si>
  <si>
    <t>s pomocným lešením o výšce podlahy do 1900 mm a pro zatížení do 1,5 kPa,</t>
  </si>
  <si>
    <t>Skladba S2 : 8,7*(1,5+3,19)</t>
  </si>
  <si>
    <t>(9,595-3,97)*4,84</t>
  </si>
  <si>
    <t>4,85*(3,4+3,35+6,945)</t>
  </si>
  <si>
    <t>612421637R00</t>
  </si>
  <si>
    <t>Omítky vnitřní stěn vápenné nebo vápenocementové v podlaží i ve schodišti štukové</t>
  </si>
  <si>
    <t xml:space="preserve">  104 : 23,59</t>
  </si>
  <si>
    <t xml:space="preserve">  108 : 28,9</t>
  </si>
  <si>
    <t xml:space="preserve">  101-103 : 20,4+16,5+16,4</t>
  </si>
  <si>
    <t xml:space="preserve">  105-107 : 8,74+7,36+13,9</t>
  </si>
  <si>
    <t xml:space="preserve">  109 : 8,86</t>
  </si>
  <si>
    <t xml:space="preserve">  115 : 8,38</t>
  </si>
  <si>
    <t>2,94*153,03</t>
  </si>
  <si>
    <t>110-114 : (2,94-2,1)*(4,98+4,9+5,14+8,74)</t>
  </si>
  <si>
    <t>116-119 : (2,94-2,1)*(6,37+5,0*2+11,35)</t>
  </si>
  <si>
    <t>odpočet otovrů : -(3,88+4,05*4+2,7+3,6+9,58+9,0+1,75+2,7+1,75)</t>
  </si>
  <si>
    <t>Dopočet ostění dveře : 0,3*(2,7*2+3,51)</t>
  </si>
  <si>
    <t>0,3*(2,7*2+0,9)*2</t>
  </si>
  <si>
    <t>0,3*(2,7*2+1,5)</t>
  </si>
  <si>
    <t>Dopočet ostění okna : 0,3*(7,6+8,25*4+15,0+6,4+6,4)</t>
  </si>
  <si>
    <t>Odpočet vnitřní dveře : -2,56*(1,0*3+1,305+2,0+1,5+0,9+0,8)*2</t>
  </si>
  <si>
    <t>-1,97*(0,7*2+0,8*4)</t>
  </si>
  <si>
    <t>Dopočet ostění dveře : 0,33*(2,56*10+7,65-0,64-0,63+2,0+3,04)</t>
  </si>
  <si>
    <t>631312621R00</t>
  </si>
  <si>
    <t>Mazanina z betonu prostého tl. přes 50 do 80 mm třídy C 20/25</t>
  </si>
  <si>
    <t>(z kameniva) hlazená dřevěným hladítkem</t>
  </si>
  <si>
    <t>Včetně vytvoření dilatačních spár, bez zaplnění.</t>
  </si>
  <si>
    <t>Zalití stropu Spiroll : 10,15*4,15*0,05</t>
  </si>
  <si>
    <t>631313611R00</t>
  </si>
  <si>
    <t xml:space="preserve">Mazanina z betonu prostého tl. přes 80 do 120 mm třídy C 16/20 </t>
  </si>
  <si>
    <t xml:space="preserve">  odpočet stávající základy : -(0,4*(3,85+4,3+0,9+4,1+2,95*2+4,62+2,575)+0,5*0,95+0,15*(12,9+0,2))</t>
  </si>
  <si>
    <t>114,57*0,1</t>
  </si>
  <si>
    <t>4,44*11,05*0,1</t>
  </si>
  <si>
    <t>631319173R00</t>
  </si>
  <si>
    <t>Příplatek za stržení povrchu tloušťka mazaniny od 80 mm do 120 mm</t>
  </si>
  <si>
    <t>spodní vrstvy mazaniny latí před vložením výztuže nebo pletiva pro tloušťku obou vrstev mazaniny</t>
  </si>
  <si>
    <t>Položka pořadí 46 : 16,36320</t>
  </si>
  <si>
    <t>631361921RT4</t>
  </si>
  <si>
    <t>Výztuž mazanin z betonů a z lehkých betonů ze svařovaných sítí průměr drátu 6 mm, velikost oka 100/100 mm</t>
  </si>
  <si>
    <t>včetně distančních prvků</t>
  </si>
  <si>
    <t>114,57*4,4*0,001</t>
  </si>
  <si>
    <t>4,44*11,05*4,4*0,001</t>
  </si>
  <si>
    <t>631571003R00</t>
  </si>
  <si>
    <t>Násyp pod podlahy z kameniva z kameniva_x000D_
 ze štěrkopísku 0-32 pro zpevnění podkladu</t>
  </si>
  <si>
    <t>pod mazaniny a dlažby, popř. na plochých střechách, vodorovný nebo ve spádu, s udusáním a urovnáním povrchu,</t>
  </si>
  <si>
    <t>3,92*(4,67+5,01)*0,1</t>
  </si>
  <si>
    <t>632443111R00</t>
  </si>
  <si>
    <t>Potěr litý cementový pevnost v tlaku 20 MPa, pokládaná plocha do 100 m2, tloušťky 50 mm</t>
  </si>
  <si>
    <t>dovoz směsi, doprava pomocí šnekového čerpadla, lití hadicí na plochu, srovnání latí do roviny</t>
  </si>
  <si>
    <t>Skladba S1 : 8,7*1,5+3,19*(3,485+1,2+3,77)</t>
  </si>
  <si>
    <t>0,33*(7,65-0,55*2)+0,47*2,0+0,34*3,04+0,45*(1,2+1,5)</t>
  </si>
  <si>
    <t>9,595*4,84-2,93*1,755+2,815*1,615</t>
  </si>
  <si>
    <t>0,44*(3,55+1,0)</t>
  </si>
  <si>
    <t>-2,21*2,4+2,085*2,285</t>
  </si>
  <si>
    <t>0,15*1,5</t>
  </si>
  <si>
    <t>632443112R00</t>
  </si>
  <si>
    <t>Potěr litý cementový pevnost v tlaku 20 MPa, pokládaná plocha do 100 m2, příplatek za každých 5 mm tloušťky</t>
  </si>
  <si>
    <t xml:space="preserve">  Skladba S1 : 8,7*1,5+3,19*(3,485+1,2+3,77)</t>
  </si>
  <si>
    <t xml:space="preserve">  0,33*(7,65-0,55*2)+0,47*2,0+0,34*3,04+0,45*(1,2+1,5)</t>
  </si>
  <si>
    <t xml:space="preserve">  9,595*4,84-2,93*1,755+2,815*1,615</t>
  </si>
  <si>
    <t xml:space="preserve">  4,85*(3,4+3,35+6,945+3,93)</t>
  </si>
  <si>
    <t xml:space="preserve">  0,44*(3,55+1,0)</t>
  </si>
  <si>
    <t xml:space="preserve">  -2,21*2,4+2,085*2,285</t>
  </si>
  <si>
    <t xml:space="preserve">  0,15*1,5</t>
  </si>
  <si>
    <t>178,38*3</t>
  </si>
  <si>
    <t>642952110RT3</t>
  </si>
  <si>
    <t>Osazení zárubní dveřních dřevěných dodávka a osazení zárubní dveřních dřevěných obložkových_x000D_
 pro dveře jednokřídlové, dýha buk, dub, jasan nebo mahagon, 1970 x 700/70÷190 mm</t>
  </si>
  <si>
    <t>hrubých, hoblovaných i leštěných, měkkých i tvrdých, na jakoukoliv cementovou maltu, s kotvením rámu do zdiva,</t>
  </si>
  <si>
    <t>6/T : 3</t>
  </si>
  <si>
    <t>7/T : 5</t>
  </si>
  <si>
    <t>14/T : 1</t>
  </si>
  <si>
    <t>642952110RT4</t>
  </si>
  <si>
    <t>Osazení zárubní dveřních dřevěných dodávka a osazení zárubní dveřních dřevěných obložkových_x000D_
 pro dveře jednokřídlové, dýha buk, dub, jasan nebo mahagon, 1970 x 800/70÷190 mm</t>
  </si>
  <si>
    <t>8/T : 1</t>
  </si>
  <si>
    <t>12/T : 1</t>
  </si>
  <si>
    <t>13/T : 1</t>
  </si>
  <si>
    <t>648922441R00</t>
  </si>
  <si>
    <t>Osazení parapetních desek ŽB nebo teracových Osazení parapetních desek teracových na jakoukoliv cementovou maltu tl. 20 až 30 mm různých délek</t>
  </si>
  <si>
    <t xml:space="preserve">parapet pro okna: : </t>
  </si>
  <si>
    <t>2/AL : 4*2</t>
  </si>
  <si>
    <t>4/AL : 1*2</t>
  </si>
  <si>
    <t>6/Al : 1*6</t>
  </si>
  <si>
    <t>7/Al : 1*2,5</t>
  </si>
  <si>
    <t>9/Al : 1*2,5</t>
  </si>
  <si>
    <t>642941111333</t>
  </si>
  <si>
    <t>Pouzdro pro posuvné dveře jednostranné, do zdiva, jednostranné pouzdro 800/2560 mm</t>
  </si>
  <si>
    <t>T/11 : 1</t>
  </si>
  <si>
    <t>642941111777</t>
  </si>
  <si>
    <t>Pouzdro pro posuvné dveře jednostranné, do zdiva, jednostranné pouzdro 1350/2560 mm</t>
  </si>
  <si>
    <t>642952110444</t>
  </si>
  <si>
    <t>Osazení zárubní dveřních dřevěných, pl. do 2,5 m2, včetně dodávky obložkové zárubně 1000/2560 pro dveře 197 x 80/7 - 19 buk</t>
  </si>
  <si>
    <t xml:space="preserve">Pro dveře : </t>
  </si>
  <si>
    <t>1/T : 1</t>
  </si>
  <si>
    <t>642952110555</t>
  </si>
  <si>
    <t>Osazení zárubní dveřních dřevěných, pl. do 2,5 m2, včetně dodávky obložkové zárubně 1000/2560 pro dveře 197 x 90/7 - 19 buk</t>
  </si>
  <si>
    <t>2/T : 1</t>
  </si>
  <si>
    <t>3/T : 1</t>
  </si>
  <si>
    <t>5/T : 1</t>
  </si>
  <si>
    <t>642953221333</t>
  </si>
  <si>
    <t>Dodatečné osaz.dřev.zárubní leštěných,nad 2,5 m2, včetně dodávky obložkové zárubně 1305/2560 pro dveře 197 x 90/7 - 19 buk</t>
  </si>
  <si>
    <t>59241361.AR</t>
  </si>
  <si>
    <t>parapet vnější š = 350 mm; materiál - jádro teraco; l = 1000,0 mm; tl = 30,0 mm</t>
  </si>
  <si>
    <t>7/Al : 1*3</t>
  </si>
  <si>
    <t>9/Al : 1*3</t>
  </si>
  <si>
    <t>841210000</t>
  </si>
  <si>
    <t>Plynovodní přípojka, viz samostatný rozpočet</t>
  </si>
  <si>
    <t>941955001R00</t>
  </si>
  <si>
    <t>Lešení lehké pracovní pomocné pomocné, o výšce lešeňové podlahy do 1,2 m</t>
  </si>
  <si>
    <t>800-3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</si>
  <si>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</si>
  <si>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</si>
  <si>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19,605*11,029</t>
  </si>
  <si>
    <t>953943112R00</t>
  </si>
  <si>
    <t>Osazování jiných kovových výrobků do vynechaných nebo vysekaných kapes zdiva, se zajištěním polohy, se zalitím cementovou maltou_x000D_
 přes 1 kg do 5 kg/kus</t>
  </si>
  <si>
    <t>osazování výrobků ostatních jinde neuvedených, bez dodání</t>
  </si>
  <si>
    <t>Kotvy pro pergolu ks : 9</t>
  </si>
  <si>
    <t>953943122R00</t>
  </si>
  <si>
    <t>Osazování jiných kovových výrobků do betonu (např. kotev) se zajištěním polohy k bednění nebo k výztuži před zabetonováním_x000D_
 přes 1 kg do 5 kg/kus</t>
  </si>
  <si>
    <t>Kotvy pro pergolu ks : 10</t>
  </si>
  <si>
    <t>553PPS761</t>
  </si>
  <si>
    <t>Kotvení pergoly do zdiva</t>
  </si>
  <si>
    <t>ks</t>
  </si>
  <si>
    <t>553PPS762</t>
  </si>
  <si>
    <t>Kotvení pergoly do základů 200/200/8</t>
  </si>
  <si>
    <t>962031143R00</t>
  </si>
  <si>
    <t>Bourání příček z tvárnic pórobetonových, tloušťky 100 mm</t>
  </si>
  <si>
    <t>801-3</t>
  </si>
  <si>
    <t>nebo vybourání otvorů průřezové plochy přes 4 m2 v příčkách, včetně pomocného lešení o výšce podlahy do 1900 mm a pro zatížení do 1,5 kPa  (150 kg/m2),</t>
  </si>
  <si>
    <t>3,07*1,44-1,97*0,9</t>
  </si>
  <si>
    <t>2,82*(1,4*2-0,35+2,35+1,65)</t>
  </si>
  <si>
    <t>-1,97*0,6*2</t>
  </si>
  <si>
    <t>2,82*(1,45+2,3)-1,97*0,8</t>
  </si>
  <si>
    <t>962031145R00</t>
  </si>
  <si>
    <t>Bourání příček z tvárnic pórobetonových, tloušťky 150 mm</t>
  </si>
  <si>
    <t>3,07*(3,27+2,89+(2,97+2,89)*2)-1,97*0,8</t>
  </si>
  <si>
    <t>2,82*(3,78+3,25)-1,97*0,8*2</t>
  </si>
  <si>
    <t>962032254R00</t>
  </si>
  <si>
    <t>Bourání zdiva nadzákladového cihelného z cihel cementových, na maltu cementovou</t>
  </si>
  <si>
    <t>nebo vybourání otvorů průřezové plochy přes 4 m2 ve zdivu nadzákladovém, včetně pomocného lešení o výšce podlahy do 1900 mm a pro zatížení do 1,5 kPa  (150 kg/m2)</t>
  </si>
  <si>
    <t>108 : 0,45*(4,1*4,84-0,6*0,59)</t>
  </si>
  <si>
    <t>Atiky : (1,2+1,0)*0,5*5,3*2*0,45</t>
  </si>
  <si>
    <t>0,75*5,3*0,45*2</t>
  </si>
  <si>
    <t>0,7*14,85*0,45</t>
  </si>
  <si>
    <t>962052211R00</t>
  </si>
  <si>
    <t>Bourání zdiva železobetonového nadzákladového</t>
  </si>
  <si>
    <t>nebo vybourání otvorů průřezové plochy přes 4 m2 ve zdivu železobetonovém, včetně pomocného lešení o výšce podlahy do 1900 mm a pro zatížení do 1,5 kPa  (150 kg/m2),</t>
  </si>
  <si>
    <t>Odbourání žb. věnce - jižní trakt : 0,3*0,35*(14,86+4,83*2)</t>
  </si>
  <si>
    <t>Odbourání žb. věnce-odpočet fasáda : -0,3*0,35*(7,8+3,5)</t>
  </si>
  <si>
    <t>965042141RT4</t>
  </si>
  <si>
    <t>Bourání podkladů pod dlažby nebo litých celistvých dlažeb a mazanin  betonových nebo z litého asfaltu, tloušťky do 100 mm, plochy přes 4 m2</t>
  </si>
  <si>
    <t>dobourání bet. pod. na nosných pasech : 0,1*(14,0*0,1*2+4,62*0,1*4)</t>
  </si>
  <si>
    <t>0,1*(14,0*0,75-((14,0-2,3)*0,47-(0,37*(2,65+2,3)-2,3*0,32)))</t>
  </si>
  <si>
    <t>Bourání střešních konstrucí : 5,7*2*13,95*0,1</t>
  </si>
  <si>
    <t>965042221RT2</t>
  </si>
  <si>
    <t>Bourání podkladů pod dlažby nebo litých celistvých dlažeb a mazanin  betonových nebo z litého asfaltu, tloušťky přes 100 mm, plochy do 1 m2</t>
  </si>
  <si>
    <t>Odbourání bet podhlad a podkl. bet na -0,205 : 13,8*4,62*2*0,205</t>
  </si>
  <si>
    <t>0,5*0,15*(0,95+0,5)*2*0,3</t>
  </si>
  <si>
    <t>965082923R00</t>
  </si>
  <si>
    <t>Odstranění násypu pod podlahami a ochranného na střechách tloušťky do 100 mm, plochy přes 2 m2</t>
  </si>
  <si>
    <t>Odbourání bet podhlad a podkl. bet na -0,205 : 13,8*4,62*2*0,1</t>
  </si>
  <si>
    <t>odpočat stávající základy : -(0,4*(3,85+4,3+0,9+4,1+2,95*2+4,62+2,575)+0,5*0,95+0,15*(12,9+0,2))*0,1</t>
  </si>
  <si>
    <t>Bourání střešních konstrucí : 4,85*13,95*0,1</t>
  </si>
  <si>
    <t>965082941R00</t>
  </si>
  <si>
    <t>Odstranění násypu pod podlahami a ochranného na střechách tloušťky přes 200 mm, jakékoliv plochy</t>
  </si>
  <si>
    <t>Bourání střešních konstrucí : (0,45+0,25)*0,5*13,95*4,85</t>
  </si>
  <si>
    <t>966031313R00</t>
  </si>
  <si>
    <t>Vybourání částí říms z cihel vyložených do 25 cm tloušťky do 300 mm</t>
  </si>
  <si>
    <t>14,85*2</t>
  </si>
  <si>
    <t>967031132R00</t>
  </si>
  <si>
    <t>Přisekání rovných ostění ve zdivu cihelném na jakoukoliv maltu vápennou nebo vépenocementovou</t>
  </si>
  <si>
    <t>bez odstupu, po hrubém vybourání otvorů v jakémkoliv zdivu cihelném, včetně pomocného lešení o výšce podlahy do 1900 mm a pro zatížení do 1,5 kPa  (150 kg/m2),</t>
  </si>
  <si>
    <t>0,45*(3,04+2,58*2)</t>
  </si>
  <si>
    <t>968061112R00</t>
  </si>
  <si>
    <t>Vyvěšení nebo zavěšení dřevěných křídel oken, plochy do 1,5 m2</t>
  </si>
  <si>
    <t>oken, dveří a vrat, s uložením a opětovným zavěšením po provedení stavebních změn,</t>
  </si>
  <si>
    <t>968061125R00</t>
  </si>
  <si>
    <t>Vyvěšení nebo zavěšení dřevěných křídel dveří, plochy do 2 m2</t>
  </si>
  <si>
    <t>968062354R00</t>
  </si>
  <si>
    <t>Vybourání dřevěných rámů oken dvojitých nebo zdvojených, plochy do 1 m2</t>
  </si>
  <si>
    <t>včetně pomocného lešení o výšce podlahy do 1900 mm a pro zatížení do 1,5 kPa  (150 kg/m2),</t>
  </si>
  <si>
    <t>0,575*0,58</t>
  </si>
  <si>
    <t>968071136R00</t>
  </si>
  <si>
    <t>Vyvěšení nebo zavěšení kovových křídel vrat, plochy do 4 m2</t>
  </si>
  <si>
    <t>s případným uložením a opětovným zavěšením po provedení stavebních změn,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</si>
  <si>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</si>
  <si>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</si>
  <si>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1,97*(0,9+0,8*4+0,6*2)</t>
  </si>
  <si>
    <t>968072559R00</t>
  </si>
  <si>
    <t>Vybourání a vyjmutí kovových rámů a rolet rámů, včetně pomocného lešení o výšce podlahy do 1900 mm a pro zatížení do 1,5 kPa  (150 kg/m2) vrat, plochy přes 5 m2</t>
  </si>
  <si>
    <t>3,04*2,58</t>
  </si>
  <si>
    <t>978011191R00</t>
  </si>
  <si>
    <t>Otlučení omítek vápenných nebo vápenocementových vnitřních s vyškrabáním spár, s očištěním zdiva stropů, v rozsahu do 100 %</t>
  </si>
  <si>
    <t>101-104 : 4,85*13,975</t>
  </si>
  <si>
    <t>978013191R00</t>
  </si>
  <si>
    <t>Otlučení omítek vápenných nebo vápenocementových vnitřních s vyškrabáním spár, s očištěním zdiva stěn, v rozsahu do 100 %</t>
  </si>
  <si>
    <t>101-104 : 3,07*(4,85+13,975)*2</t>
  </si>
  <si>
    <t>-3,04*2,58</t>
  </si>
  <si>
    <t>-1,935*2,17*3-1,1*2,17-0,9*2,67</t>
  </si>
  <si>
    <t>-2,56*(1,3+2,3+2,2)*2</t>
  </si>
  <si>
    <t>-0,9*2,02*2</t>
  </si>
  <si>
    <t>103-110 : 2,82*(4,85+13,975*2+(4,85-1,1+1,3)*2)</t>
  </si>
  <si>
    <t>otory ve fasádě jižní : -(7,2*0,7+(2,7-0,7)*1,2)-(1,6*2,02-0,4*2,02)</t>
  </si>
  <si>
    <t>-3,1*1,5</t>
  </si>
  <si>
    <t>-0,6*(0,875+0,88)</t>
  </si>
  <si>
    <t>otory v západní fasádě : -1,5*2,59</t>
  </si>
  <si>
    <t>999281105R00</t>
  </si>
  <si>
    <t xml:space="preserve">Přesun hmot pro opravy a údržbu objektů pro opravy a údržbu dosavadních objektů včetně vnějších plášťů_x000D_
 výšky do 6 m,  </t>
  </si>
  <si>
    <t>POL7_</t>
  </si>
  <si>
    <t>oborů 801, 803, 811 a 812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</si>
  <si>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</si>
  <si>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</si>
  <si>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</si>
  <si>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Skladba S1 : 11,05*19,27</t>
  </si>
  <si>
    <t>Vytažení : (11,05+19,27)*2*0,2</t>
  </si>
  <si>
    <t>Okolo stávajících zákl. pasů : 0,1*(13,8*2+4,62*4+5,01+4,67)</t>
  </si>
  <si>
    <t>711141559RY2</t>
  </si>
  <si>
    <t>Provedení izolace proti zemní vlhkosti pásy přitavením vodorovná, 1 vrstva, s dodávkou izolačního pásu se skleněnou nebo polyesterovou vložkou, s minerálním posypem</t>
  </si>
  <si>
    <t>Provedení očištění povrchu a natavení jedné vrstvy modifikovaného asfaltového pásu včetně dodávky materiálů.</t>
  </si>
  <si>
    <t>Položka pořadí 87 : 230,63750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</si>
  <si>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</si>
  <si>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</si>
  <si>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</si>
  <si>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712372121RU1</t>
  </si>
  <si>
    <t>Povlakové krytiny střech do 10° termoplasty kotvené do profilovaného plechu nebo do bednění, 4 kotvy/m2, tl. izolace do 250 mm, bez dodávky fólie, bez rozlišení tloušťky fólie</t>
  </si>
  <si>
    <t>včetně ukotvení k podkladu hmoždinkami, svaření všech spojů a překrytí kotev fólií.</t>
  </si>
  <si>
    <t>S02 : 18,87*9,75</t>
  </si>
  <si>
    <t>712378006R00</t>
  </si>
  <si>
    <t>Doplňkové konstrukce k povlakovým krytinám z fólií rohová lišta vnější, RŠ 100 mm, z pozinkovaného plechu s povrchovou úpravou PVC</t>
  </si>
  <si>
    <t>včetně dodávek výrobků</t>
  </si>
  <si>
    <t>Úprava délky a připevnění rohové lišty natloukacími hmoždinkami včetně dodávky lišty.</t>
  </si>
  <si>
    <t>S02 : (18,87+9,75)*2</t>
  </si>
  <si>
    <t>712378007R00</t>
  </si>
  <si>
    <t>Doplňkové konstrukce k povlakovým krytinám z fólií rohová lišta vnitřní, RŠ 100 mm, z pozinkovaného plechu s povrchovou úpravou PVC</t>
  </si>
  <si>
    <t>Položka pořadí 91 : 57,24000</t>
  </si>
  <si>
    <t>712871801RT1</t>
  </si>
  <si>
    <t>Samostatné vytažení izolačního povlaku termoplasty 1 vrstva, materiál ve specifikaci, bez rozlišení tloušťky fólie</t>
  </si>
  <si>
    <t>na konstrukce převyšující úroveň střechy,</t>
  </si>
  <si>
    <t>vytažení folie : 0,55*(18,87+9,75)*2</t>
  </si>
  <si>
    <t>Folie na atice : 0,36*(19,605*2+12,29-0,36*2)</t>
  </si>
  <si>
    <t>0,415*(12,29-0,36*2)</t>
  </si>
  <si>
    <t>28322103R</t>
  </si>
  <si>
    <t>fólie izolační střešní hydroizolační; tloušťka 2,00 mm; plošná hmotnost 1 450 g/m2; PVC-P; kašírování netkaná textilie; pro opracování detailů</t>
  </si>
  <si>
    <t>Položka pořadí 90 : 183,98250*1,13</t>
  </si>
  <si>
    <t>Položka pořadí 93 : 54,56435*1,17</t>
  </si>
  <si>
    <t>998712201R00</t>
  </si>
  <si>
    <t>Přesun hmot pro povlakové krytiny v objektech výšky do 6 m</t>
  </si>
  <si>
    <t>50 m vodorovně</t>
  </si>
  <si>
    <t>713111231R00</t>
  </si>
  <si>
    <t>Montáž tepelné izolace stropů parotěsná zábrana stropů shora s přelepením spojů, bez dodávky fólie</t>
  </si>
  <si>
    <t>800-713</t>
  </si>
  <si>
    <t>Položka obsahuje pouze montážní práce a spojovací prostředky.</t>
  </si>
  <si>
    <t>vytažení parozábrany : 0,75*(18,87+9,75)*2</t>
  </si>
  <si>
    <t>713191100RT9</t>
  </si>
  <si>
    <t>Izolace tepelné běžných konstrukcí - doplňky položení izolační fólie, včetně dodávky materiálu</t>
  </si>
  <si>
    <t>(9,595-3,97)*4,84-2,93*1,755+2,815*1,615</t>
  </si>
  <si>
    <t>28375856R</t>
  </si>
  <si>
    <t>deska izolační EPS 150; pěnový polystyren s grafitem; povrch hladký; rovná hrana; tl. 100,0 mm; součinitel tepelné vodivosti 0,030 W/mK; R = 3,330 m2K/W; obj. hmotnost 25,00 kg/m3</t>
  </si>
  <si>
    <t>Položka pořadí 50 : 178,38390*1,02</t>
  </si>
  <si>
    <t>62852366T</t>
  </si>
  <si>
    <t>Hydroizolační asfaltový pás ROOFTEK AL MINERAL</t>
  </si>
  <si>
    <t>D</t>
  </si>
  <si>
    <t>Položka pořadí 96 : 226,91250*1,15</t>
  </si>
  <si>
    <t>998713201R00</t>
  </si>
  <si>
    <t>Přesun hmot pro izolace tepelné v objektech výšky do 6 m</t>
  </si>
  <si>
    <t>7200000</t>
  </si>
  <si>
    <t>Zdravotechnická instalace, viz samostatný rozpočet</t>
  </si>
  <si>
    <t>kompl</t>
  </si>
  <si>
    <t>723000</t>
  </si>
  <si>
    <t>Vnitřní plynovod, viz samostatný rozpočet</t>
  </si>
  <si>
    <t>728 00000</t>
  </si>
  <si>
    <t>Vzduchotechnika, viz samostatný rozpočet</t>
  </si>
  <si>
    <t>7300000</t>
  </si>
  <si>
    <t>Ústřední vytápění, viz samostatný rozpočet</t>
  </si>
  <si>
    <t>762112110R00</t>
  </si>
  <si>
    <t>Konstrukce stěn a příček na hladko montáž_x000D_
 z hraněného a polohraněného řeziva, průřezové plochy do 120 cm2</t>
  </si>
  <si>
    <t>800-762</t>
  </si>
  <si>
    <t>Sloupek 10/10 : 31,87</t>
  </si>
  <si>
    <t>762112120R00</t>
  </si>
  <si>
    <t>Konstrukce stěn a příček na hladko montáž_x000D_
 z hraněného a polohraněného řeziva, průřezové plochy přes 120  do 224 cm2</t>
  </si>
  <si>
    <t>Vaznice 10/15 : (23,606+19,606+12,49+11,39+5,0+15,2)</t>
  </si>
  <si>
    <t>762195000R00</t>
  </si>
  <si>
    <t>Spojovací a ochranné prostředky hřebíky, svory, fiksační prkna, impregnace</t>
  </si>
  <si>
    <t>Sloupek 10/10 : 31,87*0,1*0,1</t>
  </si>
  <si>
    <t>Vaznice 10/15 : (23,606+19,606+12,49+11,39+5,0+15,2)*0,1*0,15</t>
  </si>
  <si>
    <t>762441111RT3</t>
  </si>
  <si>
    <t>Obložení atiky s dodávkou dřevoštěpkových desek, tloušťky 22 mm, 1 vrstva, upevnění přibíjením</t>
  </si>
  <si>
    <t>0,36*(19,605*2+12,29-0,36*2)</t>
  </si>
  <si>
    <t>60596002R</t>
  </si>
  <si>
    <t>fošna</t>
  </si>
  <si>
    <t>Sloupek 10/10 : 31,87*0,1*0,1*1,1</t>
  </si>
  <si>
    <t>Vaznice 10/15 : (23,606+19,606+12,49+11,39+5,0+15,2)*0,1*0,15*1,1</t>
  </si>
  <si>
    <t>60725014R</t>
  </si>
  <si>
    <t>deska dřevoštěpková třívrstvá pro prostředí vlhké; strana nebroušená; hrana rovná; tl = 18,0 mm</t>
  </si>
  <si>
    <t>Položka pořadí 108 : 23,08235*1,08</t>
  </si>
  <si>
    <t>998762202R00</t>
  </si>
  <si>
    <t>Přesun hmot pro konstrukce tesařské v objektech výšky do 12 m</t>
  </si>
  <si>
    <t>762343101R00</t>
  </si>
  <si>
    <t>Bednění a laťování montáž_x000D_
 rošt pro tepelnou izolaci</t>
  </si>
  <si>
    <t>S02 stojny roštu : 18,87*15</t>
  </si>
  <si>
    <t>762395000R00</t>
  </si>
  <si>
    <t>Spojovací a ochranné prostředky svory, prkna, hřebíky, pásová ocel, vruty, impregnace</t>
  </si>
  <si>
    <t>Položka pořadí 116 : 198,70083*0,012</t>
  </si>
  <si>
    <t>Položka pořadí 117 : 280,07778*0,018</t>
  </si>
  <si>
    <t>763611121R00</t>
  </si>
  <si>
    <t>Montáž opláštění z aglomerovaných desek  bednění střech, z desek tl. do 18 mm, na sraz, přibíjené</t>
  </si>
  <si>
    <t>800-763</t>
  </si>
  <si>
    <t>vč. dodávky a montáže spojovacího materiálu</t>
  </si>
  <si>
    <t>S02 základ roštu : 18,87*9,75</t>
  </si>
  <si>
    <t>S02 spád roštu : 18,87*9,75</t>
  </si>
  <si>
    <t>763611232R00</t>
  </si>
  <si>
    <t>Montáž opláštění z aglomerovaných desek  bednění střech, z desek tl. nad 18 mm, na P+D, šroubované</t>
  </si>
  <si>
    <t>Skladba S6 : 1,0*3,0</t>
  </si>
  <si>
    <t>0,1*(1,0*2+3,0)</t>
  </si>
  <si>
    <t>60725010R</t>
  </si>
  <si>
    <t>deska dřevoštěpková třívrstvá pro prostředí vlhké; strana nebroušená; hrana rovná; tl = 12,0 mm</t>
  </si>
  <si>
    <t>Položka pořadí 114 : 367,96500*0,54</t>
  </si>
  <si>
    <t>Položka pořadí 116 : 198,70110</t>
  </si>
  <si>
    <t>S02 stojny roštu : 18,87*15*0,25*1,15</t>
  </si>
  <si>
    <t>60725039R</t>
  </si>
  <si>
    <t>deska dřevoštěpková třívrstvá pro prostředí vlhké; strana nebroušená; hrana pero/drážka; tl = 22,0 mm</t>
  </si>
  <si>
    <t>Položka pořadí 115 : 3,50000*1,08</t>
  </si>
  <si>
    <t>998763201R00</t>
  </si>
  <si>
    <t>Přesun hmot dřevostaveb v objektech výšky do 6 m</t>
  </si>
  <si>
    <t>764211442RT1</t>
  </si>
  <si>
    <t>Krytiny z titanzinkového plechu výroba a montáž hladké střešní krytiny s úpravou krytiny u okapů, prostupů a výčnělků_x000D_
 ze svitků rš. 670 mm, tl. 0,7 mm, sklonu přes 30° do 45°</t>
  </si>
  <si>
    <t>800-764</t>
  </si>
  <si>
    <t>Položka pořadí 115 : 3,50000</t>
  </si>
  <si>
    <t>764918331R00</t>
  </si>
  <si>
    <t>Lemování na plochých střechách včetně spojů, rohů, lišt a dilatací, z lakovaného pozinkovaného plechu, rš 250 mm, výroba (zhotovení) a montáž</t>
  </si>
  <si>
    <t>včetně zednické výpomoci.</t>
  </si>
  <si>
    <t>K/5 : 59,8</t>
  </si>
  <si>
    <t>764352810R00</t>
  </si>
  <si>
    <t>Demontáž žlabů podokapních půlkruhových rovných, rš 330 mm, sklonu do 30°</t>
  </si>
  <si>
    <t>764359810R00</t>
  </si>
  <si>
    <t>Demontáž žlabů kotlíku kónického,  , sklonu do 30°</t>
  </si>
  <si>
    <t>764410850R00</t>
  </si>
  <si>
    <t>Demontáž oplechování parapetů rš od 100 do 330 mm</t>
  </si>
  <si>
    <t>POL1_7</t>
  </si>
  <si>
    <t>0,6</t>
  </si>
  <si>
    <t>764454802R00</t>
  </si>
  <si>
    <t>Demontáž odpadních trub nebo součástí trub kruhových , o průměru 120 mm</t>
  </si>
  <si>
    <t>13814183R</t>
  </si>
  <si>
    <t>plech ocelový válcovaný za studena tvar plechu hladký; tl.  0,55 mm; povrchová úprava pozinkovaný, povlak 275 g/m2</t>
  </si>
  <si>
    <t>K/5 : 59,8*0,2*1,1*0,0044</t>
  </si>
  <si>
    <t>998764201R00</t>
  </si>
  <si>
    <t>Přesun hmot pro konstrukce klempířské v objektech výšky do 6 m</t>
  </si>
  <si>
    <t>766412123R00</t>
  </si>
  <si>
    <t>Montáž obložení stěn, sloupů a pilířů o ploše přes 1 m2, palubkami pro pero a drážku, modřínovými, šířky přes 80 do 100 mm</t>
  </si>
  <si>
    <t>800-766</t>
  </si>
  <si>
    <t>Včetně našroubování soklu.</t>
  </si>
  <si>
    <t xml:space="preserve">  Skladba S5 : 3,2*1,0*4</t>
  </si>
  <si>
    <t xml:space="preserve">  Skladba S6 : 1,0*3,0</t>
  </si>
  <si>
    <t>15,8</t>
  </si>
  <si>
    <t>766441111R00</t>
  </si>
  <si>
    <t>Montáž dřevěných a kompozitních podlah teras z prken, včetně podkladního roštu</t>
  </si>
  <si>
    <t>včetně položení podkladního roštu do štěrkového lože, nebo na rovný pevný povrch, položení palubek a upevnění nerezovými šrouby skrytým spojem. Bez povrchové úpravy nátěrem.</t>
  </si>
  <si>
    <t>120 : 50</t>
  </si>
  <si>
    <t>766661512R00</t>
  </si>
  <si>
    <t>Montáž dveřních křídel kompletizovaných otevíravých , z tvrdého dřeva nebo modřínu s polodrážkou, do ocelové nebo fošnové zárubně, jednokřídlových, šířky do 800 mm</t>
  </si>
  <si>
    <t>766666112R00</t>
  </si>
  <si>
    <t xml:space="preserve">Montáž dveřních křídel kompletizovaných posuvných,  , do předem osazeného stavebního pouzdra, jednokřídlových,  </t>
  </si>
  <si>
    <t>Bez osazení madla a zámku.</t>
  </si>
  <si>
    <t>9/T : 1</t>
  </si>
  <si>
    <t>10/T : 1</t>
  </si>
  <si>
    <t>11/T : 1</t>
  </si>
  <si>
    <t>60756007R</t>
  </si>
  <si>
    <t>deska fasádní HPL laminát vytvrzený pryskyřicí; l = 2 800 mm; š = 1 300 mm; tl. 7,0 mm; dekor uni; pevnost v ohybu od 90,0 MPa; pevnost v tahu 80,0 MPa</t>
  </si>
  <si>
    <t>15,8*1,1</t>
  </si>
  <si>
    <t>611981811R</t>
  </si>
  <si>
    <t>prkno terasové dřevěné; bangkirai balau; tl = 25 mm; š = 145,0 mm; l = 1 800 až 5 700 mm; povrch jemně/hrubě drážkovaný</t>
  </si>
  <si>
    <t>Položka pořadí 129 : 50,00000*1,08</t>
  </si>
  <si>
    <t>766_T01</t>
  </si>
  <si>
    <t>Interiérové dveře plné s pevným nadsvětlíkem, plné, lakované-polomat, zárubeň samostatně, 900/2560</t>
  </si>
  <si>
    <t>podrobný popis výrobku viz výpis "Truhlářské výrobky"</t>
  </si>
  <si>
    <t>766_T02</t>
  </si>
  <si>
    <t>Interiérové dveře plné s pevným nadsvětlíkem, plné, lakované-polomat, zárubeň samostatně, 1000/2560</t>
  </si>
  <si>
    <t>766_T03</t>
  </si>
  <si>
    <t>766_T04</t>
  </si>
  <si>
    <t>Interiérové dveře plné s pevným nadsvětlíkem, plné, lakované-polomat, zárubeň samostatně, 1305/2560</t>
  </si>
  <si>
    <t>766_T05</t>
  </si>
  <si>
    <t>766_T06</t>
  </si>
  <si>
    <t>Interiérové dveře plné lakované-polomat, zárubeň samostatně, 700/1970, pravé</t>
  </si>
  <si>
    <t>766_T07</t>
  </si>
  <si>
    <t>Interiérové dveře plné lakované-polomat, zárubeň samostatně, 700/1970, levé</t>
  </si>
  <si>
    <t>766_T08</t>
  </si>
  <si>
    <t>Interiérové dveře plné lakované-polomat, zárubeň samostatně, WC zámek, 800/1970, pravé</t>
  </si>
  <si>
    <t>766_T09</t>
  </si>
  <si>
    <t>Interiérové dveře posuvné na stěnu plné lakované-polomat, zárubeň vložena do otvoru, 2000/2560</t>
  </si>
  <si>
    <t>766_T10</t>
  </si>
  <si>
    <t>Interiérové dveře posuvné dop pouzdra plné lakované-polomat, zárubeň samostatně, 1500/2560</t>
  </si>
  <si>
    <t>766_T11</t>
  </si>
  <si>
    <t>Interiérové dveře posuvné dop pouzdra plné lakované-polomat, zárubeň samostatně, 800/2560</t>
  </si>
  <si>
    <t>766_T12</t>
  </si>
  <si>
    <t>Interiérové dveře plné lakované-polomat, zárubeň samostatně, 800/1970, levé</t>
  </si>
  <si>
    <t>766_T13</t>
  </si>
  <si>
    <t>Interiérové dveře plné lakované-polomat, zárubeň samostatně, 800/1970, pravé</t>
  </si>
  <si>
    <t>766_T14</t>
  </si>
  <si>
    <t>998766201R00</t>
  </si>
  <si>
    <t>Přesun hmot pro konstrukce truhlářské v objektech výšky do 6 m</t>
  </si>
  <si>
    <t>767586201RT3</t>
  </si>
  <si>
    <t>Montáž podhledů lamelových a kazetových Podhledy podhled minerální, s rovnou hranou</t>
  </si>
  <si>
    <t>800-767</t>
  </si>
  <si>
    <t>102, 103 : 16,5+16,2</t>
  </si>
  <si>
    <t>767995106R00</t>
  </si>
  <si>
    <t>Výroba a montáž atypických kovovových doplňků staveb hmotnosti přes 100 do 250 kg</t>
  </si>
  <si>
    <t>kg</t>
  </si>
  <si>
    <t>Skladba S5 tenkostěnné profily  kg : 66,87+18</t>
  </si>
  <si>
    <t>553PPS</t>
  </si>
  <si>
    <t>tenkostěnné profily pro konstrukci zádveří, žárově zinkováno</t>
  </si>
  <si>
    <t>998767201R00</t>
  </si>
  <si>
    <t>Přesun hmot pro kovové stavební doplňk. konstrukce v objektech výšky do 6 m</t>
  </si>
  <si>
    <t>771575109R00</t>
  </si>
  <si>
    <t>Montáž podlah z dlaždic keramických 300 x 300 mm, režných nebo glazovaných, hladkých, kladených do flexibilního tmele</t>
  </si>
  <si>
    <t>800-771</t>
  </si>
  <si>
    <t>110-114 : 1,5+2,7+1,4+1,6+4,6</t>
  </si>
  <si>
    <t>116-119 : 2,6+1,4*2+5,5</t>
  </si>
  <si>
    <t>59764210R</t>
  </si>
  <si>
    <t>dlažba keramická š = 300 mm; l = 300 mm; h = 9,0 mm; povch hladký, protiskluzová úprava; pro interiér i exteriér</t>
  </si>
  <si>
    <t>Položka pořadí 153 : 22,70000*1,1</t>
  </si>
  <si>
    <t>998771201R00</t>
  </si>
  <si>
    <t>Přesun hmot pro podlahy z dlaždic v objektech výšky do 6 m</t>
  </si>
  <si>
    <t>776101121R00</t>
  </si>
  <si>
    <t>Přípravné práce penetrace podkladu</t>
  </si>
  <si>
    <t>800-775</t>
  </si>
  <si>
    <t>položky neobsahují žádný materiál</t>
  </si>
  <si>
    <t>Položka pořadí 159 : 76,40000</t>
  </si>
  <si>
    <t>Položka pořadí 160 : 77,20000</t>
  </si>
  <si>
    <t>776421100RU1</t>
  </si>
  <si>
    <t>Lepení soklíků PVC a napojení krytiny na stěnu lepení podlahových soklíků z PVC a vinylu včetně dodávky soklíku</t>
  </si>
  <si>
    <t>101-103 : 20,4+16,5+16,4</t>
  </si>
  <si>
    <t>105-107 : 8,74+7,36+13,9</t>
  </si>
  <si>
    <t>109 : 8,86</t>
  </si>
  <si>
    <t>115 : 8,38</t>
  </si>
  <si>
    <t>776422110R00</t>
  </si>
  <si>
    <t>Lepení soklíků PVC a napojení krytiny na stěnu ukončení krytiny u stěny lepeným soklíkem</t>
  </si>
  <si>
    <t>včetně soklové lišty.</t>
  </si>
  <si>
    <t>104 : 23,59</t>
  </si>
  <si>
    <t>108 : 28,9</t>
  </si>
  <si>
    <t>776521100RT1</t>
  </si>
  <si>
    <t xml:space="preserve">Lepení povlakových podlah z plastů  Lepení povlakových podlah z plastů - pásy z PVC, montáž,  </t>
  </si>
  <si>
    <t>104, 108 : 35,6+40,8</t>
  </si>
  <si>
    <t>776521100RU2</t>
  </si>
  <si>
    <t>Lepení povlakových podlah z plastů  Lepení povlakových podlah z plastů - pásy z PVC, montáž včetně dodávky podlahoviny, tl. 2,0 mm</t>
  </si>
  <si>
    <t>101-103 : 15,6+16,5+16,2</t>
  </si>
  <si>
    <t>105-107 : 4,8+3,4+11,9</t>
  </si>
  <si>
    <t>109 : 4,5</t>
  </si>
  <si>
    <t>115 : 4,3</t>
  </si>
  <si>
    <t>28416030.AR</t>
  </si>
  <si>
    <t>podlahovina PVC vsyp SiC; s výzt. vrstvou; v rolích; š = 2 000,0 mm; l = 20 000 mm; tl. 2,00 mm; heterogenní; protiskluzná; oblast komerční, průmyslová</t>
  </si>
  <si>
    <t>Položka pořadí 159 : 76,40000*1,1</t>
  </si>
  <si>
    <t>998776201R00</t>
  </si>
  <si>
    <t>Přesun hmot pro podlahy povlakové v objektech výšky do 6 m</t>
  </si>
  <si>
    <t>vodorovně do 50 m</t>
  </si>
  <si>
    <t>781101210RT1</t>
  </si>
  <si>
    <t>Příprava podkladu pod obklady penetrace podkladu pod obklady</t>
  </si>
  <si>
    <t>včetně dodávky materiálu.</t>
  </si>
  <si>
    <t>Položka pořadí 164 : 87,31800</t>
  </si>
  <si>
    <t>781475116R00</t>
  </si>
  <si>
    <t>Montáž obkladů vnitřních z dlaždic keramických kladených do tmele 300 x 300 mm,  , kladených do flexibilního tmele</t>
  </si>
  <si>
    <t>110-114 : 2,1*(4,98+4,9+5,14+8,74-0,7*8)</t>
  </si>
  <si>
    <t>116-119 : 2,1*(6,37+5,0*2+11,35-0,7*5-0,8)</t>
  </si>
  <si>
    <t>781497111RS3</t>
  </si>
  <si>
    <t xml:space="preserve">Lišty k obkladům profil ukončovací leštěný hliník, uložení do tmele, výška profilu 10 mm,  </t>
  </si>
  <si>
    <t>110-114 : (4,98+4,9+5,14+8,74-0,7*8)</t>
  </si>
  <si>
    <t>116-119 : (6,37+5,0*2+11,35-0,7*5-0,8)</t>
  </si>
  <si>
    <t>2,1*2</t>
  </si>
  <si>
    <t>597623141R</t>
  </si>
  <si>
    <t>dlažba keramická š = 298 mm; l = 298 mm; h = 8,0 mm; pro interiér; barva bílá; mat; PEI 4</t>
  </si>
  <si>
    <t>Položka pořadí 164 : 87,31800*1,1</t>
  </si>
  <si>
    <t>998781201R00</t>
  </si>
  <si>
    <t>Přesun hmot pro obklady keramické v objektech výšky do 6 m</t>
  </si>
  <si>
    <t>783782205R00</t>
  </si>
  <si>
    <t>Nátěry tesařských konstrukcí ochranné fungicidní+ biocidní (proti plísním, houbám a hmyzu), dvojnásobné</t>
  </si>
  <si>
    <t>800-783</t>
  </si>
  <si>
    <t>protihnilobné, protiplísňové proti ohni a škůdcům</t>
  </si>
  <si>
    <t>včetně montáže, dodávky a demontáže lešení.</t>
  </si>
  <si>
    <t>Sloupek 10/10 : 31,87*0,1*4</t>
  </si>
  <si>
    <t>Vaznice 10/15 : (23,606+19,606+12,49+11,39+5,0+15,2)*(0,1+0,15)*2</t>
  </si>
  <si>
    <t>784191201R00</t>
  </si>
  <si>
    <t>Příprava povrchu Penetrace (napouštění) podkladu disperzní, jednonásobná</t>
  </si>
  <si>
    <t>800-784</t>
  </si>
  <si>
    <t xml:space="preserve">Podhledy : </t>
  </si>
  <si>
    <t>Položka pořadí 32 : 140,02405</t>
  </si>
  <si>
    <t/>
  </si>
  <si>
    <t xml:space="preserve">Stěny : </t>
  </si>
  <si>
    <t>odpočet otovrů : -(4,05*4-4,0*4+9,58+9,0-4,0*2)</t>
  </si>
  <si>
    <t>Odpočet vnitřní dveře : -2,56*2,0*2+4,0*2</t>
  </si>
  <si>
    <t>784195212R00</t>
  </si>
  <si>
    <t>Malby z malířských směsí otěruvzdorných,  , bělost 82 %, dvojnásobné</t>
  </si>
  <si>
    <t>Položka pořadí 169 : 661,41505</t>
  </si>
  <si>
    <t>21000</t>
  </si>
  <si>
    <t>Elektromontáže, viz samostatný rozp.</t>
  </si>
  <si>
    <t>979081111R00</t>
  </si>
  <si>
    <t>Odvoz suti a vybouraných hmot na skládku do 1 km</t>
  </si>
  <si>
    <t>POL8_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</si>
  <si>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</si>
  <si>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</si>
  <si>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</si>
  <si>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</si>
  <si>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</si>
  <si>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</si>
  <si>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</si>
  <si>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713121111R00</t>
  </si>
  <si>
    <t>Montáž tepelné izolace podlah  jednovrstvá, bez dodávky materiálu</t>
  </si>
  <si>
    <t>Položka pořadí 5 : 138,42138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</si>
  <si>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</si>
  <si>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</si>
  <si>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</si>
  <si>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Zateplení soklu pod terénem : 0,75*((19,24-4,44)*2+11,19)</t>
  </si>
  <si>
    <t>713141151R00</t>
  </si>
  <si>
    <t>Montáž tepelné izolace střech na plný podklad kladená na sucho, jednovrstvá</t>
  </si>
  <si>
    <t xml:space="preserve">skladba S2, S2b : </t>
  </si>
  <si>
    <t>Izolace střechy : (18,876-3,928)*9,75</t>
  </si>
  <si>
    <t>713141151000</t>
  </si>
  <si>
    <t>Izolace tepelná střech kladená na sucho spádové klíny mezi spádový rošt</t>
  </si>
  <si>
    <t>28375460R</t>
  </si>
  <si>
    <t>deska izolační tepelně izol.; extrudovaný polystyren; povrch hladký; součinitel tepelné vodivosti 0,035 W/mK; obj. hmotnost 40,00 kg/m3</t>
  </si>
  <si>
    <t>Hodnota z bývalého odkazu. : 1,5202845</t>
  </si>
  <si>
    <t>Položka pořadí 1 : 138,42137*1,02</t>
  </si>
  <si>
    <t>28376913R</t>
  </si>
  <si>
    <t>deska izolační střešní; PIR; pero a drážka; tl. 100,0 mm; kašírování Al fólie, polymerbitumenová hydroiz. fólie; součinitel tepelné vodivosti 0,022 W/mK; R = 4,550 m2K/W; U = 0,220 W/m2K; obj. hmotnost 35,00 kg/m3</t>
  </si>
  <si>
    <t>Položka pořadí 4 : 145,74300*1,02</t>
  </si>
  <si>
    <t>63151368R</t>
  </si>
  <si>
    <t>deska spádová, klín minerální vlákno; tl. 60,0 mm; / 80,0 mm; obj. hmotnost 140,00 kg/m3; součinitel tepelné vodivosti 0,039 W/mK; hydrofobizováno</t>
  </si>
  <si>
    <t>Položka pořadí 6 : 145,74300*2,04</t>
  </si>
  <si>
    <t>63151543R</t>
  </si>
  <si>
    <t>deska izolační fasádní; minerální vlákno; orientace vláken rovnoběžná; tl. 100,0 mm; součinitel tepelné vodivosti 0,036 W/mK; R = 2,750 m2K/W; obj. hmotnost 150,00 kg/m3; hydrofobizováno</t>
  </si>
  <si>
    <t>Položka pořadí 3 : 145,74300*1,02</t>
  </si>
  <si>
    <t>Položka pořadí 5 : 39,96253</t>
  </si>
  <si>
    <t>Izolace atiky : 0,75*((0,05+3,928)*2+9,75)</t>
  </si>
  <si>
    <t>Izolace střechy : 3,928*9,75</t>
  </si>
  <si>
    <t>Skladba S1 : 3,97*4,84+0,44*(3,55+1,0)</t>
  </si>
  <si>
    <t>4,85*3,93-2,21*2,4+2,085*2,285</t>
  </si>
  <si>
    <t>Položka pořadí 2 : 13,27941*0,051</t>
  </si>
  <si>
    <t>Položka pořadí 1 : 39,96253*1,02</t>
  </si>
  <si>
    <t>Položka pořadí 4 : 38,29800*1,02</t>
  </si>
  <si>
    <t>Položka pořadí 6 : 38,29800*2,04</t>
  </si>
  <si>
    <t>Položka pořadí 3 : 38,29800*1,02</t>
  </si>
  <si>
    <t>Rýhy okolo stávajícího obj. : (0,75+0,3)*0,5*(1,3-0,23)*(10,99+0,75+14,8*2)</t>
  </si>
  <si>
    <t>Položka pořadí 1 : 23,22275</t>
  </si>
  <si>
    <t>Položka pořadí 2 : 23,22275*10</t>
  </si>
  <si>
    <t>Položka pořadí 2 : 23,22275</t>
  </si>
  <si>
    <t>Odpočet zateplení : -0,1*0,75*((19,24-4,44)*2+11,19*2)</t>
  </si>
  <si>
    <t>Položka pořadí 5 : 19,32425*1,83</t>
  </si>
  <si>
    <t>602021218RT3</t>
  </si>
  <si>
    <t xml:space="preserve">Omítky stěn z hotových směsí vrstva jádrová lehčená, vápenocementová, lehčená, tloušťka vrstvy 15 mm,  </t>
  </si>
  <si>
    <t>po jednotlivých vrstvách</t>
  </si>
  <si>
    <t>Dopočet ostění dveře : 0,1*(2,7*2+0,9)</t>
  </si>
  <si>
    <t>0,1*(2,7*2+1,5)</t>
  </si>
  <si>
    <t>Dopočet ostění okna : 0,1*(1,95+2,18)*2*4</t>
  </si>
  <si>
    <t>0,1*(2,5+0,7)*2*2</t>
  </si>
  <si>
    <t>0,1*((6,0-2,9)*2+1,5)</t>
  </si>
  <si>
    <t>602021230RT1</t>
  </si>
  <si>
    <t xml:space="preserve">Omítky stěn z hotových směsí omítka jednovrstvá, vápenocementová, lehčená, hlazená, tloušťka vrstvy 10 mm,  </t>
  </si>
  <si>
    <t>622311333RT3</t>
  </si>
  <si>
    <t>Zateplení fasády  , expandovaným polystyrénem s grafitem, tloušťky 120 mm, kontaktní nátěr a silikonová omítka, škrábaná, zrnitost 2 mm</t>
  </si>
  <si>
    <t>nanesení lepicího tmelu na izolační desky, nalepení desek, zajištění talířovými hmoždinkami (6 ks/m2), přebroušení desek EPS, kašírování u minerálních desek, natažení stěrky, vtlačení výztužné tkaniny, přehlazení stěrky. Další vrstvy podle popisu položky.</t>
  </si>
  <si>
    <t>Včetně rohových lišt na hranách budov.</t>
  </si>
  <si>
    <t>4,0*((19,24+0,12-4,44)*2+11,19)</t>
  </si>
  <si>
    <t>odpočet otovrů : -(3,88+4,05*4+9,0/2+1,75+2,7+1,75)</t>
  </si>
  <si>
    <t>622311732RV1</t>
  </si>
  <si>
    <t xml:space="preserve">Zateplení fasády  , minerálními deskami s kolmým vláknem, tloušťky 100 mm, zakončené stěrkou s výztužnou tkaninou,  </t>
  </si>
  <si>
    <t>Položka neobsahuje kontaktní nátěr a povrchovou úpravu omítkou.</t>
  </si>
  <si>
    <t xml:space="preserve">Pohled severní : </t>
  </si>
  <si>
    <t>Skladba S8 : (12,5-1,935*4)*2,18</t>
  </si>
  <si>
    <t>622421131R00</t>
  </si>
  <si>
    <t>Omítky vnější stěn vápenné nebo vápenocementové hladké, složitost 1÷ 2</t>
  </si>
  <si>
    <t>2,8*((19,24-4,44)*2+11,19)</t>
  </si>
  <si>
    <t>-12,5*2,18</t>
  </si>
  <si>
    <t>odpočet otovrů : -(3,88+9,0/2+1,75+2,7+1,75)</t>
  </si>
  <si>
    <t>622481113R00</t>
  </si>
  <si>
    <t>Potažení vnějších ploch pletivem výztužnou  tkaninou_x000D_
 skelnou</t>
  </si>
  <si>
    <t>v ploše nebo pruzích na plném podkladě (pod omítku),</t>
  </si>
  <si>
    <t>622904112R00</t>
  </si>
  <si>
    <t>Očištění fasád tlakovou vodou, složitost fasády 1 - 2</t>
  </si>
  <si>
    <t>4,0*((19,24-4,44)*2+11,19)</t>
  </si>
  <si>
    <t>941941041R00</t>
  </si>
  <si>
    <t>Montáž lešení lehkého pracovního řadového s podlahami šířky od 1,00 do 1,20 m, výšky do 10 m</t>
  </si>
  <si>
    <t>včetně kotvení</t>
  </si>
  <si>
    <t>Včetně kotvení lešení.</t>
  </si>
  <si>
    <t>(4,2-1,8)*((19,24+0,12-4,44+1,2)*2+11,29+1,2*2)</t>
  </si>
  <si>
    <t>941941291R00</t>
  </si>
  <si>
    <t>Montáž lešení lehkého pracovního řadového s podlahami příplatek za každý další i započatý měsíc použití lešení_x000D_
 šířky od 1,00 do 1,20 m a výšky do 10 m</t>
  </si>
  <si>
    <t>Položka pořadí 15 : 110,23200*2</t>
  </si>
  <si>
    <t>941941841R00</t>
  </si>
  <si>
    <t>Demontáž lešení lehkého řadového s podlahami šířky přes 1 do 1,2 m, výšky do 10 m</t>
  </si>
  <si>
    <t>Položka pořadí 15 : 110,23200</t>
  </si>
  <si>
    <t>944944011R00</t>
  </si>
  <si>
    <t xml:space="preserve">Montáž ochranné sítě z umělých vláken </t>
  </si>
  <si>
    <t>944944031R00</t>
  </si>
  <si>
    <t>Montáž ochranné sítě příplatek k ceně za každý další i započatý měsíc použití ochranných sítí_x000D_
 z umělých vláken</t>
  </si>
  <si>
    <t>Položka pořadí 16 : 220,46400</t>
  </si>
  <si>
    <t>944944081R00</t>
  </si>
  <si>
    <t xml:space="preserve">Demontáž ochranné sítě z umělých vláken </t>
  </si>
  <si>
    <t>978015291R00</t>
  </si>
  <si>
    <t>Otlučení omítek vápenných nebo vápenocementových vnějších s vyškrabáním spár, s očištěním zdiva_x000D_
 1. až 4. stupni složitosti, v rozsahu do 100 %</t>
  </si>
  <si>
    <t>711132311R00</t>
  </si>
  <si>
    <t>Provedení izolace proti zemní vlhkosti pásy na sucho svislá,  , nopovou fólií včetně uchycovacích prvků</t>
  </si>
  <si>
    <t>Překrytí zateplení soklu : 1,4*((19,44-4,54)*2+11,19)</t>
  </si>
  <si>
    <t>28323113R</t>
  </si>
  <si>
    <t>fólie izolační zemní drenážní; tloušťka 1,00 mm; výška nopů 20,0 mm; plošná hmotnost 1 000 g/m2; HDPE</t>
  </si>
  <si>
    <t>Položka pořadí 23 : 57,38600*1,15</t>
  </si>
  <si>
    <t>713131130R00</t>
  </si>
  <si>
    <t>Montáž tepelné izolace stěn vložením do nosné rámové konstrukce</t>
  </si>
  <si>
    <t>Včetně pomocného lešení o výšce podlahy do 1900 mm a pro zatížení do 1,5 kPa.</t>
  </si>
  <si>
    <t>Položka pořadí 11 : 10,37680</t>
  </si>
  <si>
    <t>Položka pořadí 27 : 30,59255*0,102</t>
  </si>
  <si>
    <t>63151381R</t>
  </si>
  <si>
    <t>deska izolační skelná vlna; rovná hrana; tl. 30,0 mm; součinitel tepelné vodivosti 0,030 W/mK; R = 1,000 m2K/W; hydrofobizováno</t>
  </si>
  <si>
    <t>Položka pořadí 26 : 10,37680*1,05</t>
  </si>
  <si>
    <t>Skladba S8 : (12,5-1,935*4)*2+2,18*3*3</t>
  </si>
  <si>
    <t>60510058R</t>
  </si>
  <si>
    <t>lať průřez 48 cm2; jakost II; l = 3000,0 mm</t>
  </si>
  <si>
    <t>Skladba S8 : ((12,5-1,935*4)*2+2,18*3*3)*1,1</t>
  </si>
  <si>
    <t>611916855</t>
  </si>
  <si>
    <t>Palubka obkladová SM tloušťka 12,5 šíře 96 mm A/B, Severský smrk - vč. povrchové úpravy</t>
  </si>
  <si>
    <t>Položka pořadí 34 : 10,37680*1,1</t>
  </si>
  <si>
    <t>Nařezání izolace na potřebný rouzměr. Vložení izolace do stěny bez dodávky tepelné izolace.</t>
  </si>
  <si>
    <t>Skladba S8 : 4,0*4,625*2</t>
  </si>
  <si>
    <t>odpočet otovrů : -9,0/2</t>
  </si>
  <si>
    <t>622311733RV1</t>
  </si>
  <si>
    <t xml:space="preserve">Zateplení fasády  , minerálními deskami s kolmým vláknem, tloušťky 120 mm, zakončené stěrkou s výztužnou tkaninou,  </t>
  </si>
  <si>
    <t>Skladba S4 : 4,0*11,19</t>
  </si>
  <si>
    <t>odpočet otovrů : -(2,7+3,6+9,58)</t>
  </si>
  <si>
    <t>4,0*(4,44*2+11,19)</t>
  </si>
  <si>
    <t>odpočet otovrů : -(2,7+3,6+9,58+9,0/2)</t>
  </si>
  <si>
    <t>Dopočet ostění dveře : 0,1*(2,7*2+3,51)</t>
  </si>
  <si>
    <t>0,1*(2,7*2+1,0)</t>
  </si>
  <si>
    <t>Dopočet ostění okna : 0,1*(2,9*2+1,5)</t>
  </si>
  <si>
    <t>(4,2-1,8)*((4,625+1,2)*2+11,29+1,2*2)</t>
  </si>
  <si>
    <t>Položka pořadí 7 : 60,81600*2</t>
  </si>
  <si>
    <t>Položka pořadí 7 : 60,81600</t>
  </si>
  <si>
    <t>Položka pořadí 8 : 121,63200</t>
  </si>
  <si>
    <t>Překrytí zateplení soklu : 1,4*(4,54*2+11,25)</t>
  </si>
  <si>
    <t>Položka pořadí 14 : 28,46200*1,15</t>
  </si>
  <si>
    <t>Položka pořadí 4 : 28,88000</t>
  </si>
  <si>
    <t>Zateplení soklu : 0,75*(4,44*2+11,25)</t>
  </si>
  <si>
    <t>Položka pořadí 18 : 15,09755*0,102</t>
  </si>
  <si>
    <t>63151383R</t>
  </si>
  <si>
    <t>deska izolační skelná vlna; rovná hrana; tl. 50,0 mm; součinitel tepelné vodivosti 0,030 W/mK; R = 1,650 m2K/W; hydrofobizováno</t>
  </si>
  <si>
    <t>Položka pořadí 17 : 28,88000*1,05</t>
  </si>
  <si>
    <t xml:space="preserve">Pohled východní : </t>
  </si>
  <si>
    <t>Skladba S7 : 11,29*4+4,0*8+1,3*6+0,875*2+1,32*3+1,4*3</t>
  </si>
  <si>
    <t>Položka pořadí 22 : 94,87000*1,1</t>
  </si>
  <si>
    <t>Termowood palubky fasádní tl. 26 mm</t>
  </si>
  <si>
    <t>Položka pořadí 25 : 28,88000*1,1</t>
  </si>
  <si>
    <t>310271520R00</t>
  </si>
  <si>
    <t>Zazdívka otvorů z pórobetonových tvárnic plochy od 0,25 m2 do 1 m2 , tloušťka zdiva 200 mm</t>
  </si>
  <si>
    <t>ve zdivu nadzákladovém, včetně pomocného pracovního lešení</t>
  </si>
  <si>
    <t>0,6*(0,875+0,88*3)*0,2</t>
  </si>
  <si>
    <t>otory ve fasádě jižní : 0,6*0,7*2*0,2</t>
  </si>
  <si>
    <t>Severní fa : (0,9*2,67+1,1*2,17-1,935*2,18)*0,2</t>
  </si>
  <si>
    <t>310271525R00</t>
  </si>
  <si>
    <t>Zazdívka otvorů z pórobetonových tvárnic plochy od 0,25 m2 do 1 m2 , tloušťka zdiva 250 mm</t>
  </si>
  <si>
    <t>0,6*(0,875+0,88*3)*0,25</t>
  </si>
  <si>
    <t>otory ve fasádě jižní : 0,6*0,7*2*0,25</t>
  </si>
  <si>
    <t>Severní fa : (0,9*2,67+1,1*2,17-1,935*2,18)*0,25</t>
  </si>
  <si>
    <t>310271620R00</t>
  </si>
  <si>
    <t>Zazdívka otvorů z pórobetonových tvárnic plochy od 1 m2 do 4 m2, tloušťka zdiva 200 mm</t>
  </si>
  <si>
    <t>Jižní fa : 2,02*(1,6-0,4)*0,2</t>
  </si>
  <si>
    <t>310271625R00</t>
  </si>
  <si>
    <t>Zazdívka otvorů z pórobetonových tvárnic plochy od 1 m2 do 4 m2, tloušťka zdiva 250 mm</t>
  </si>
  <si>
    <t>2,02*(1,6-0,4)*0,25</t>
  </si>
  <si>
    <t>317234410RT2</t>
  </si>
  <si>
    <t>Vyzdívka mezi nosníky cementovou</t>
  </si>
  <si>
    <t>jakýmikoliv cihlami pálenými na jakoukoliv maltu,</t>
  </si>
  <si>
    <t>pro okna AL/7, AL/9 : 3,0*2*0,45*0,2</t>
  </si>
  <si>
    <t>Pozn. 2 : 2,0*0,45*0,2</t>
  </si>
  <si>
    <t>317941123RT2</t>
  </si>
  <si>
    <t>Osazení ocelových válcovaných nosníků na zdivu profil I, výšky 140 mm</t>
  </si>
  <si>
    <t>Pozn. 2 : 3*2,0*14,3*0,001</t>
  </si>
  <si>
    <t>317941123RT4</t>
  </si>
  <si>
    <t>Osazení ocelových válcovaných nosníků na zdivu profil I, výšky 180 mm</t>
  </si>
  <si>
    <t>pro okna AL/7, AL/9 : 3,0*3*21,9*0,001</t>
  </si>
  <si>
    <t>413321212R00</t>
  </si>
  <si>
    <t>Beton nosníků železový třídy C 12/15</t>
  </si>
  <si>
    <t>včetně stěnových, nosníků jeřábových drah, volných trámů, průvlaků, rámových příčlí, ztužidel, konzol, vodorovných táhel a podobných tyčových konstrukcí,</t>
  </si>
  <si>
    <t>Nosník nad otvory : (7,8+3,4)*(0,45*0,595-0,09*0,09)</t>
  </si>
  <si>
    <t>413351107R00</t>
  </si>
  <si>
    <t>Bednění nosníků zřízení</t>
  </si>
  <si>
    <t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t>
  </si>
  <si>
    <t>Nosník nad otvory : (7,8+3,4)*0,595*2</t>
  </si>
  <si>
    <t>0,45*(2,5*2+1,2+3,1)</t>
  </si>
  <si>
    <t>413351108R00</t>
  </si>
  <si>
    <t>Bednění nosníků odstranění</t>
  </si>
  <si>
    <t>Položka pořadí 7 : 17,51300</t>
  </si>
  <si>
    <t>413351213R00</t>
  </si>
  <si>
    <t>Podpěrná konstrukce bednění nosníků přes 5 do 10 kPa, - zřízení</t>
  </si>
  <si>
    <t>a jiných tyčových konstrukcí výšky do 4 m a se zesílením dna bednění, na plochu půdorysu</t>
  </si>
  <si>
    <t>Nosník nad otvory : 0,45*(2,5*2+1,2+3,1)</t>
  </si>
  <si>
    <t>413351214R00</t>
  </si>
  <si>
    <t>Podpěrná konstrukce bednění nosníků přes 5 do 10 kPa, odstranění</t>
  </si>
  <si>
    <t>Položka pořadí 9 : 4,18500</t>
  </si>
  <si>
    <t>413361821R00</t>
  </si>
  <si>
    <t>Výztuž nosníků z betonářské oceli 10 505(R)</t>
  </si>
  <si>
    <t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konstrukce. Včetně distančních prvků.</t>
  </si>
  <si>
    <t>Položka pořadí 6 : 2,90807*0,15</t>
  </si>
  <si>
    <t>Nosník nad otvory : (7,8+3,4)*0,595</t>
  </si>
  <si>
    <t>615481111R00</t>
  </si>
  <si>
    <t>Potažení válcovaných nosníků rabicovým pletivem jakékoliv výšky nosníků</t>
  </si>
  <si>
    <t>s postřikem cementovou maltou (s dodáním hmot),</t>
  </si>
  <si>
    <t>pro okna AL/7, AL/9 : 2*3,0*(0,45+2*0,2)</t>
  </si>
  <si>
    <t>Pozn. 2 : 2,0*(0,45+2*0,2)</t>
  </si>
  <si>
    <t>Odbourání žb. věnce : 0,3*0,35*(7,8+3,5)</t>
  </si>
  <si>
    <t>964011211R00</t>
  </si>
  <si>
    <t>Vybourání železobetonových prefabrikovaných překladů délky do 3 mm, hmotnosti do 50 kg/m</t>
  </si>
  <si>
    <t>uložených ve zdivu, včetně pomocného lešení o výšce podlahy do 1900 mm a pro zatížení do 1,5 kPa  (150 kg/m2),</t>
  </si>
  <si>
    <t>0,15*0,45*(0,9*2+2,4*3+2,0)</t>
  </si>
  <si>
    <t>0,45*0,6*6</t>
  </si>
  <si>
    <t>0,45*(3,0+2,17*2)</t>
  </si>
  <si>
    <t>0,45*(1,935+2,17)*2*3</t>
  </si>
  <si>
    <t>otory ve fasádě jižní : (7,2+2*0,7+(2,7-0,7)*2)*0,47</t>
  </si>
  <si>
    <t>(3,1+1,5)*0,47</t>
  </si>
  <si>
    <t>otory v západní fasádě : 2*2,59*0,435</t>
  </si>
  <si>
    <t>1*4</t>
  </si>
  <si>
    <t>968061113R00</t>
  </si>
  <si>
    <t>Vyvěšení nebo zavěšení dřevěných křídel oken, plochy přes 1,5 m2</t>
  </si>
  <si>
    <t>1+2*3</t>
  </si>
  <si>
    <t>968061126R00</t>
  </si>
  <si>
    <t>Vyvěšení nebo zavěšení dřevěných křídel dveří, plochy přes 2 m2</t>
  </si>
  <si>
    <t>0,88*0,6*6</t>
  </si>
  <si>
    <t>968062357R00</t>
  </si>
  <si>
    <t>Vybourání dřevěných rámů oken dvojitých nebo zdvojených, plochy přes 4 m2</t>
  </si>
  <si>
    <t>1,935*2,17*3</t>
  </si>
  <si>
    <t>3,0*2,17</t>
  </si>
  <si>
    <t>971033651R00</t>
  </si>
  <si>
    <t>Vybourání otvorů ve zdivu cihelném z jakýchkoliv cihel pálených_x000D_
 na jakoukoliv maltu vápenou nebo vápenocementovou, plochy do 4 m2, tloušťky do 600 mm</t>
  </si>
  <si>
    <t>základovém nebo nadzákladovém,</t>
  </si>
  <si>
    <t>Včetně pomocného lešení o výšce podlahy do 1900 mm a pro zatížení do 1,5 kPa  (150 kg/m2).</t>
  </si>
  <si>
    <t>Srovnatelně zdivo pórobetonové</t>
  </si>
  <si>
    <t>otory ve fasádě jižní : (7,2*0,7+(2,7-0,7)*1,2-0,4*2,02)*0,47</t>
  </si>
  <si>
    <t>(3,1*1,5-0,6*(0,89+0,78)-0,15*2,4)*0,47</t>
  </si>
  <si>
    <t>otory v západní fasádě : (1,5*2,59-0,575*0,58-0,15*0,9)*0,435</t>
  </si>
  <si>
    <t>974031664R00</t>
  </si>
  <si>
    <t>Vysekání rýh v jakémkoliv zdivu cihelném pro vtahování nosníků do zdí, před vybouráním otvorů_x000D_
 do hloubky 150 mm, při výšce nosníku do 150 mm</t>
  </si>
  <si>
    <t>Pozn. 2 : 3*2,2</t>
  </si>
  <si>
    <t>Ostat otvory : 3*3,0*2+3*1,7</t>
  </si>
  <si>
    <t>764510450RT2</t>
  </si>
  <si>
    <t>Oplechování parapetů z titanzinkového plechu výroba a montáž včetně rohů a spojovacích prostředků _x000D_
 rš 330 mm</t>
  </si>
  <si>
    <t>K/3 : 6,0-3,1+1,8</t>
  </si>
  <si>
    <t>7677_AL01</t>
  </si>
  <si>
    <t>Vstupní dveře hliníkové dvoukř., izol trojsklo, 1310/2485</t>
  </si>
  <si>
    <t>podrobný popis výrobku viz výpis "Hliníkové výrobky"</t>
  </si>
  <si>
    <t>7677_AL02</t>
  </si>
  <si>
    <t>Okno hliníkové dvoukř., izol trojsklo, pevné + OS, 1935/2180</t>
  </si>
  <si>
    <t>7677_AL06</t>
  </si>
  <si>
    <t>Okno hliníkové čtyřkř., izol trojsklo, pevné + OS, 6000/1500</t>
  </si>
  <si>
    <t>7677_AL07</t>
  </si>
  <si>
    <t>Okno hliníkové dvoukř., izol trojsklo, pevné s výsuvem + OS, 2500/700</t>
  </si>
  <si>
    <t>7677_AL08</t>
  </si>
  <si>
    <t>Vstupní dveře hliníkové jednokř., plné, s pevným nadsvětlíkem, 1000/2700</t>
  </si>
  <si>
    <t>7677_AL09</t>
  </si>
  <si>
    <t>Nosník nad otvory : (9,8+3,2)*(0,45*0,595-0,09*0,09)</t>
  </si>
  <si>
    <t>Nosník nad otvory : (9,8+3,2)*0,595*2</t>
  </si>
  <si>
    <t>0,45*(3,55+2,0+1,0+6,0-3,1)</t>
  </si>
  <si>
    <t>Položka pořadí 2 : 19,72250</t>
  </si>
  <si>
    <t>Nosník nad otvory : 0,45*(3,55+2,0+1,0+6,0-3,1)</t>
  </si>
  <si>
    <t>Položka pořadí 4 : 4,25250</t>
  </si>
  <si>
    <t>Položka pořadí 1 : 3,37547*0,15</t>
  </si>
  <si>
    <t>627991038T00</t>
  </si>
  <si>
    <t>Utěsnění spár samoexpandující těsnící páska</t>
  </si>
  <si>
    <t>POL1_1</t>
  </si>
  <si>
    <t>0,15*13</t>
  </si>
  <si>
    <t>K/3-1 : 3,1+1,8+2,5*2+1,93*4</t>
  </si>
  <si>
    <t>0,9*6+1,95*4+0,6</t>
  </si>
  <si>
    <t>7677_AL03</t>
  </si>
  <si>
    <t>7677_AL04</t>
  </si>
  <si>
    <t>Okno hliníkové dvoukř., izol trojsklo, pevné s výsuvem + OS, 2000/1800</t>
  </si>
  <si>
    <t>7677_AL05</t>
  </si>
  <si>
    <t>Okno hliníkové dvoukř., izol trojsklo, pevné + OS s posuvem do strany, 3500/2700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</si>
</sst>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2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0" fontId="8" fillId="3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3" fillId="0" borderId="33" xfId="0" applyNumberFormat="1" applyFont="1" applyBorder="1" applyAlignment="1">
      <alignment horizontal="right" vertical="center" wrapText="1" shrinkToFit="1"/>
    </xf>
    <xf numFmtId="3" fontId="3" fillId="0" borderId="33" xfId="0" applyNumberFormat="1" applyFont="1" applyBorder="1" applyAlignment="1">
      <alignment horizontal="right"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3" xfId="0" applyNumberFormat="1" applyFont="1" applyBorder="1" applyAlignment="1">
      <alignment vertical="center" wrapText="1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3" xfId="0" applyNumberFormat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5" xfId="0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164" fontId="16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20" fillId="0" borderId="0" xfId="0" applyNumberFormat="1" applyFont="1" applyBorder="1" applyAlignment="1">
      <alignment horizontal="center" vertical="top" wrapText="1" shrinkToFit="1"/>
    </xf>
    <xf numFmtId="164" fontId="20" fillId="0" borderId="0" xfId="0" applyNumberFormat="1" applyFont="1" applyBorder="1" applyAlignment="1">
      <alignment vertical="top" wrapText="1" shrinkToFit="1"/>
    </xf>
    <xf numFmtId="164" fontId="21" fillId="0" borderId="0" xfId="0" applyNumberFormat="1" applyFont="1" applyBorder="1" applyAlignment="1">
      <alignment horizontal="center" vertical="top" wrapText="1" shrinkToFit="1"/>
    </xf>
    <xf numFmtId="164" fontId="21" fillId="0" borderId="0" xfId="0" applyNumberFormat="1" applyFont="1" applyBorder="1" applyAlignment="1">
      <alignment vertical="top" wrapText="1" shrinkToFit="1"/>
    </xf>
    <xf numFmtId="164" fontId="20" fillId="0" borderId="0" xfId="0" applyNumberFormat="1" applyFont="1" applyBorder="1" applyAlignment="1">
      <alignment horizontal="left" vertical="top" wrapText="1"/>
    </xf>
    <xf numFmtId="164" fontId="20" fillId="0" borderId="0" xfId="0" quotePrefix="1" applyNumberFormat="1" applyFont="1" applyBorder="1" applyAlignment="1">
      <alignment horizontal="left" vertical="top" wrapText="1"/>
    </xf>
    <xf numFmtId="164" fontId="21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3" fontId="0" fillId="0" borderId="32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0" fillId="3" borderId="36" xfId="0" applyNumberFormat="1" applyFill="1" applyBorder="1" applyAlignment="1">
      <alignment vertical="center"/>
    </xf>
    <xf numFmtId="3" fontId="8" fillId="0" borderId="32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Fon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9" fontId="16" fillId="4" borderId="0" xfId="0" applyNumberFormat="1" applyFont="1" applyFill="1" applyBorder="1" applyAlignment="1" applyProtection="1">
      <alignment horizontal="left" vertical="top" wrapText="1"/>
      <protection locked="0"/>
    </xf>
    <xf numFmtId="49" fontId="16" fillId="4" borderId="0" xfId="0" applyNumberFormat="1" applyFont="1" applyFill="1" applyBorder="1" applyAlignment="1" applyProtection="1">
      <alignment vertical="top"/>
      <protection locked="0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49" fontId="16" fillId="4" borderId="18" xfId="0" applyNumberFormat="1" applyFont="1" applyFill="1" applyBorder="1" applyAlignment="1" applyProtection="1">
      <alignment horizontal="left" vertical="top" wrapText="1"/>
      <protection locked="0"/>
    </xf>
    <xf numFmtId="49" fontId="16" fillId="4" borderId="18" xfId="0" applyNumberFormat="1" applyFont="1" applyFill="1" applyBorder="1" applyAlignment="1" applyProtection="1">
      <alignment vertical="top"/>
      <protection locked="0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review\INFO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35" t="s">
        <v>38</v>
      </c>
    </row>
    <row r="2" spans="1:7" ht="57.75" customHeight="1" x14ac:dyDescent="0.2">
      <c r="A2" s="193" t="s">
        <v>39</v>
      </c>
      <c r="B2" s="193"/>
      <c r="C2" s="193"/>
      <c r="D2" s="193"/>
      <c r="E2" s="193"/>
      <c r="F2" s="193"/>
      <c r="G2" s="193"/>
    </row>
  </sheetData>
  <sheetProtection algorithmName="SHA-512" hashValue="W/+oP9XulPnK+o/1Kt1VK6+e+QPEb4WlsNu0OYXfpdEHm1daczbF8A5oruH/d6jnbJNGiWsTgdkjQANxmO8QYg==" saltValue="F7rzuXyyhqgsfeDf6VA/Rg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5000"/>
  <sheetViews>
    <sheetView workbookViewId="0">
      <pane ySplit="7" topLeftCell="A149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63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9" t="s">
        <v>228</v>
      </c>
      <c r="B1" s="249"/>
      <c r="C1" s="249"/>
      <c r="D1" s="249"/>
      <c r="E1" s="249"/>
      <c r="F1" s="249"/>
      <c r="G1" s="249"/>
      <c r="AG1" t="s">
        <v>141</v>
      </c>
    </row>
    <row r="2" spans="1:60" ht="24.95" customHeight="1" x14ac:dyDescent="0.2">
      <c r="A2" s="140" t="s">
        <v>7</v>
      </c>
      <c r="B2" s="75" t="s">
        <v>44</v>
      </c>
      <c r="C2" s="250" t="s">
        <v>45</v>
      </c>
      <c r="D2" s="251"/>
      <c r="E2" s="251"/>
      <c r="F2" s="251"/>
      <c r="G2" s="252"/>
      <c r="AG2" t="s">
        <v>142</v>
      </c>
    </row>
    <row r="3" spans="1:60" ht="24.95" customHeight="1" x14ac:dyDescent="0.2">
      <c r="A3" s="140" t="s">
        <v>8</v>
      </c>
      <c r="B3" s="75" t="s">
        <v>50</v>
      </c>
      <c r="C3" s="250" t="s">
        <v>45</v>
      </c>
      <c r="D3" s="251"/>
      <c r="E3" s="251"/>
      <c r="F3" s="251"/>
      <c r="G3" s="252"/>
      <c r="AC3" s="87" t="s">
        <v>142</v>
      </c>
      <c r="AG3" t="s">
        <v>144</v>
      </c>
    </row>
    <row r="4" spans="1:60" ht="24.95" customHeight="1" x14ac:dyDescent="0.2">
      <c r="A4" s="141" t="s">
        <v>9</v>
      </c>
      <c r="B4" s="142" t="s">
        <v>61</v>
      </c>
      <c r="C4" s="253" t="s">
        <v>62</v>
      </c>
      <c r="D4" s="254"/>
      <c r="E4" s="254"/>
      <c r="F4" s="254"/>
      <c r="G4" s="255"/>
      <c r="AG4" t="s">
        <v>145</v>
      </c>
    </row>
    <row r="5" spans="1:60" x14ac:dyDescent="0.2">
      <c r="D5" s="139"/>
    </row>
    <row r="6" spans="1:60" ht="38.25" x14ac:dyDescent="0.2">
      <c r="A6" s="144" t="s">
        <v>146</v>
      </c>
      <c r="B6" s="146" t="s">
        <v>147</v>
      </c>
      <c r="C6" s="146" t="s">
        <v>148</v>
      </c>
      <c r="D6" s="145" t="s">
        <v>149</v>
      </c>
      <c r="E6" s="144" t="s">
        <v>150</v>
      </c>
      <c r="F6" s="143" t="s">
        <v>151</v>
      </c>
      <c r="G6" s="144" t="s">
        <v>29</v>
      </c>
      <c r="H6" s="147" t="s">
        <v>30</v>
      </c>
      <c r="I6" s="147" t="s">
        <v>152</v>
      </c>
      <c r="J6" s="147" t="s">
        <v>31</v>
      </c>
      <c r="K6" s="147" t="s">
        <v>153</v>
      </c>
      <c r="L6" s="147" t="s">
        <v>154</v>
      </c>
      <c r="M6" s="147" t="s">
        <v>155</v>
      </c>
      <c r="N6" s="147" t="s">
        <v>156</v>
      </c>
      <c r="O6" s="147" t="s">
        <v>157</v>
      </c>
      <c r="P6" s="147" t="s">
        <v>158</v>
      </c>
      <c r="Q6" s="147" t="s">
        <v>159</v>
      </c>
      <c r="R6" s="147" t="s">
        <v>160</v>
      </c>
      <c r="S6" s="147" t="s">
        <v>161</v>
      </c>
      <c r="T6" s="147" t="s">
        <v>162</v>
      </c>
      <c r="U6" s="147" t="s">
        <v>163</v>
      </c>
      <c r="V6" s="147" t="s">
        <v>164</v>
      </c>
      <c r="W6" s="147" t="s">
        <v>165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3" t="s">
        <v>166</v>
      </c>
      <c r="B8" s="164" t="s">
        <v>73</v>
      </c>
      <c r="C8" s="179" t="s">
        <v>74</v>
      </c>
      <c r="D8" s="165"/>
      <c r="E8" s="166"/>
      <c r="F8" s="167"/>
      <c r="G8" s="167">
        <f>SUMIF(AG9:AG41,"&lt;&gt;NOR",G9:G41)</f>
        <v>0</v>
      </c>
      <c r="H8" s="167"/>
      <c r="I8" s="167">
        <f>SUM(I9:I41)</f>
        <v>0</v>
      </c>
      <c r="J8" s="167"/>
      <c r="K8" s="167">
        <f>SUM(K9:K41)</f>
        <v>0</v>
      </c>
      <c r="L8" s="167"/>
      <c r="M8" s="167">
        <f>SUM(M9:M41)</f>
        <v>0</v>
      </c>
      <c r="N8" s="167"/>
      <c r="O8" s="167">
        <f>SUM(O9:O41)</f>
        <v>3.07</v>
      </c>
      <c r="P8" s="167"/>
      <c r="Q8" s="167">
        <f>SUM(Q9:Q41)</f>
        <v>0</v>
      </c>
      <c r="R8" s="167"/>
      <c r="S8" s="167"/>
      <c r="T8" s="168"/>
      <c r="U8" s="162"/>
      <c r="V8" s="162">
        <f>SUM(V9:V41)</f>
        <v>28.87</v>
      </c>
      <c r="W8" s="162"/>
      <c r="AG8" t="s">
        <v>167</v>
      </c>
    </row>
    <row r="9" spans="1:60" ht="22.5" outlineLevel="1" x14ac:dyDescent="0.2">
      <c r="A9" s="169">
        <v>1</v>
      </c>
      <c r="B9" s="170" t="s">
        <v>1069</v>
      </c>
      <c r="C9" s="180" t="s">
        <v>1070</v>
      </c>
      <c r="D9" s="171" t="s">
        <v>231</v>
      </c>
      <c r="E9" s="172">
        <v>0.7041400000000001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4">
        <v>0.57152000000000003</v>
      </c>
      <c r="O9" s="174">
        <f>ROUND(E9*N9,2)</f>
        <v>0.4</v>
      </c>
      <c r="P9" s="174">
        <v>0</v>
      </c>
      <c r="Q9" s="174">
        <f>ROUND(E9*P9,2)</f>
        <v>0</v>
      </c>
      <c r="R9" s="174" t="s">
        <v>302</v>
      </c>
      <c r="S9" s="174" t="s">
        <v>171</v>
      </c>
      <c r="T9" s="175" t="s">
        <v>233</v>
      </c>
      <c r="U9" s="158">
        <v>8.1550000000000011</v>
      </c>
      <c r="V9" s="158">
        <f>ROUND(E9*U9,2)</f>
        <v>5.74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234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55"/>
      <c r="B10" s="156"/>
      <c r="C10" s="258" t="s">
        <v>1071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236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55"/>
      <c r="B11" s="156"/>
      <c r="C11" s="181" t="s">
        <v>1072</v>
      </c>
      <c r="D11" s="160"/>
      <c r="E11" s="161">
        <v>0.42180000000000001</v>
      </c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213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55"/>
      <c r="B12" s="156"/>
      <c r="C12" s="181" t="s">
        <v>1073</v>
      </c>
      <c r="D12" s="160"/>
      <c r="E12" s="161">
        <v>0.16800000000000001</v>
      </c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213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55"/>
      <c r="B13" s="156"/>
      <c r="C13" s="181" t="s">
        <v>1074</v>
      </c>
      <c r="D13" s="160"/>
      <c r="E13" s="161">
        <v>0.11434000000000001</v>
      </c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213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55"/>
      <c r="B14" s="156"/>
      <c r="C14" s="243"/>
      <c r="D14" s="244"/>
      <c r="E14" s="244"/>
      <c r="F14" s="244"/>
      <c r="G14" s="244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176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69">
        <v>2</v>
      </c>
      <c r="B15" s="170" t="s">
        <v>1075</v>
      </c>
      <c r="C15" s="180" t="s">
        <v>1076</v>
      </c>
      <c r="D15" s="171" t="s">
        <v>231</v>
      </c>
      <c r="E15" s="172">
        <v>0.88018000000000007</v>
      </c>
      <c r="F15" s="173"/>
      <c r="G15" s="174">
        <f>ROUND(E15*F15,2)</f>
        <v>0</v>
      </c>
      <c r="H15" s="173"/>
      <c r="I15" s="174">
        <f>ROUND(E15*H15,2)</f>
        <v>0</v>
      </c>
      <c r="J15" s="173"/>
      <c r="K15" s="174">
        <f>ROUND(E15*J15,2)</f>
        <v>0</v>
      </c>
      <c r="L15" s="174">
        <v>21</v>
      </c>
      <c r="M15" s="174">
        <f>G15*(1+L15/100)</f>
        <v>0</v>
      </c>
      <c r="N15" s="174">
        <v>0.57137000000000004</v>
      </c>
      <c r="O15" s="174">
        <f>ROUND(E15*N15,2)</f>
        <v>0.5</v>
      </c>
      <c r="P15" s="174">
        <v>0</v>
      </c>
      <c r="Q15" s="174">
        <f>ROUND(E15*P15,2)</f>
        <v>0</v>
      </c>
      <c r="R15" s="174" t="s">
        <v>302</v>
      </c>
      <c r="S15" s="174" t="s">
        <v>171</v>
      </c>
      <c r="T15" s="175" t="s">
        <v>233</v>
      </c>
      <c r="U15" s="158">
        <v>7.2624000000000004</v>
      </c>
      <c r="V15" s="158">
        <f>ROUND(E15*U15,2)</f>
        <v>6.39</v>
      </c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234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55"/>
      <c r="B16" s="156"/>
      <c r="C16" s="258" t="s">
        <v>1071</v>
      </c>
      <c r="D16" s="259"/>
      <c r="E16" s="259"/>
      <c r="F16" s="259"/>
      <c r="G16" s="259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236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55"/>
      <c r="B17" s="156"/>
      <c r="C17" s="181" t="s">
        <v>1077</v>
      </c>
      <c r="D17" s="160"/>
      <c r="E17" s="161">
        <v>0.52725000000000011</v>
      </c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213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55"/>
      <c r="B18" s="156"/>
      <c r="C18" s="181" t="s">
        <v>1078</v>
      </c>
      <c r="D18" s="160"/>
      <c r="E18" s="161">
        <v>0.21000000000000002</v>
      </c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213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55"/>
      <c r="B19" s="156"/>
      <c r="C19" s="181" t="s">
        <v>1079</v>
      </c>
      <c r="D19" s="160"/>
      <c r="E19" s="161">
        <v>0.14293</v>
      </c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213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55"/>
      <c r="B20" s="156"/>
      <c r="C20" s="243"/>
      <c r="D20" s="244"/>
      <c r="E20" s="244"/>
      <c r="F20" s="244"/>
      <c r="G20" s="244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176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69">
        <v>3</v>
      </c>
      <c r="B21" s="170" t="s">
        <v>1080</v>
      </c>
      <c r="C21" s="180" t="s">
        <v>1081</v>
      </c>
      <c r="D21" s="171" t="s">
        <v>231</v>
      </c>
      <c r="E21" s="172">
        <v>0.48480000000000001</v>
      </c>
      <c r="F21" s="173"/>
      <c r="G21" s="174">
        <f>ROUND(E21*F21,2)</f>
        <v>0</v>
      </c>
      <c r="H21" s="173"/>
      <c r="I21" s="174">
        <f>ROUND(E21*H21,2)</f>
        <v>0</v>
      </c>
      <c r="J21" s="173"/>
      <c r="K21" s="174">
        <f>ROUND(E21*J21,2)</f>
        <v>0</v>
      </c>
      <c r="L21" s="174">
        <v>21</v>
      </c>
      <c r="M21" s="174">
        <f>G21*(1+L21/100)</f>
        <v>0</v>
      </c>
      <c r="N21" s="174">
        <v>0.52402000000000004</v>
      </c>
      <c r="O21" s="174">
        <f>ROUND(E21*N21,2)</f>
        <v>0.25</v>
      </c>
      <c r="P21" s="174">
        <v>0</v>
      </c>
      <c r="Q21" s="174">
        <f>ROUND(E21*P21,2)</f>
        <v>0</v>
      </c>
      <c r="R21" s="174" t="s">
        <v>302</v>
      </c>
      <c r="S21" s="174" t="s">
        <v>171</v>
      </c>
      <c r="T21" s="175" t="s">
        <v>233</v>
      </c>
      <c r="U21" s="158">
        <v>6.7830000000000004</v>
      </c>
      <c r="V21" s="158">
        <f>ROUND(E21*U21,2)</f>
        <v>3.29</v>
      </c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234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55"/>
      <c r="B22" s="156"/>
      <c r="C22" s="258" t="s">
        <v>1071</v>
      </c>
      <c r="D22" s="259"/>
      <c r="E22" s="259"/>
      <c r="F22" s="259"/>
      <c r="G22" s="259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236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55"/>
      <c r="B23" s="156"/>
      <c r="C23" s="181" t="s">
        <v>1082</v>
      </c>
      <c r="D23" s="160"/>
      <c r="E23" s="161">
        <v>0.48480000000000001</v>
      </c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213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55"/>
      <c r="B24" s="156"/>
      <c r="C24" s="243"/>
      <c r="D24" s="244"/>
      <c r="E24" s="244"/>
      <c r="F24" s="244"/>
      <c r="G24" s="244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176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2.5" outlineLevel="1" x14ac:dyDescent="0.2">
      <c r="A25" s="169">
        <v>4</v>
      </c>
      <c r="B25" s="170" t="s">
        <v>1083</v>
      </c>
      <c r="C25" s="180" t="s">
        <v>1084</v>
      </c>
      <c r="D25" s="171" t="s">
        <v>231</v>
      </c>
      <c r="E25" s="172">
        <v>0.60600000000000009</v>
      </c>
      <c r="F25" s="173"/>
      <c r="G25" s="174">
        <f>ROUND(E25*F25,2)</f>
        <v>0</v>
      </c>
      <c r="H25" s="173"/>
      <c r="I25" s="174">
        <f>ROUND(E25*H25,2)</f>
        <v>0</v>
      </c>
      <c r="J25" s="173"/>
      <c r="K25" s="174">
        <f>ROUND(E25*J25,2)</f>
        <v>0</v>
      </c>
      <c r="L25" s="174">
        <v>21</v>
      </c>
      <c r="M25" s="174">
        <f>G25*(1+L25/100)</f>
        <v>0</v>
      </c>
      <c r="N25" s="174">
        <v>0.52387000000000006</v>
      </c>
      <c r="O25" s="174">
        <f>ROUND(E25*N25,2)</f>
        <v>0.32</v>
      </c>
      <c r="P25" s="174">
        <v>0</v>
      </c>
      <c r="Q25" s="174">
        <f>ROUND(E25*P25,2)</f>
        <v>0</v>
      </c>
      <c r="R25" s="174" t="s">
        <v>302</v>
      </c>
      <c r="S25" s="174" t="s">
        <v>171</v>
      </c>
      <c r="T25" s="175" t="s">
        <v>233</v>
      </c>
      <c r="U25" s="158">
        <v>6.3054000000000006</v>
      </c>
      <c r="V25" s="158">
        <f>ROUND(E25*U25,2)</f>
        <v>3.82</v>
      </c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234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55"/>
      <c r="B26" s="156"/>
      <c r="C26" s="258" t="s">
        <v>1071</v>
      </c>
      <c r="D26" s="259"/>
      <c r="E26" s="259"/>
      <c r="F26" s="259"/>
      <c r="G26" s="259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236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55"/>
      <c r="B27" s="156"/>
      <c r="C27" s="181" t="s">
        <v>1085</v>
      </c>
      <c r="D27" s="160"/>
      <c r="E27" s="161">
        <v>0.60600000000000009</v>
      </c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213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55"/>
      <c r="B28" s="156"/>
      <c r="C28" s="243"/>
      <c r="D28" s="244"/>
      <c r="E28" s="244"/>
      <c r="F28" s="244"/>
      <c r="G28" s="244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176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69">
        <v>5</v>
      </c>
      <c r="B29" s="170" t="s">
        <v>1086</v>
      </c>
      <c r="C29" s="180" t="s">
        <v>1087</v>
      </c>
      <c r="D29" s="171" t="s">
        <v>231</v>
      </c>
      <c r="E29" s="172">
        <v>0.72000000000000008</v>
      </c>
      <c r="F29" s="173"/>
      <c r="G29" s="174">
        <f>ROUND(E29*F29,2)</f>
        <v>0</v>
      </c>
      <c r="H29" s="173"/>
      <c r="I29" s="174">
        <f>ROUND(E29*H29,2)</f>
        <v>0</v>
      </c>
      <c r="J29" s="173"/>
      <c r="K29" s="174">
        <f>ROUND(E29*J29,2)</f>
        <v>0</v>
      </c>
      <c r="L29" s="174">
        <v>21</v>
      </c>
      <c r="M29" s="174">
        <f>G29*(1+L29/100)</f>
        <v>0</v>
      </c>
      <c r="N29" s="174">
        <v>1.796</v>
      </c>
      <c r="O29" s="174">
        <f>ROUND(E29*N29,2)</f>
        <v>1.29</v>
      </c>
      <c r="P29" s="174">
        <v>0</v>
      </c>
      <c r="Q29" s="174">
        <f>ROUND(E29*P29,2)</f>
        <v>0</v>
      </c>
      <c r="R29" s="174" t="s">
        <v>302</v>
      </c>
      <c r="S29" s="174" t="s">
        <v>171</v>
      </c>
      <c r="T29" s="175" t="s">
        <v>233</v>
      </c>
      <c r="U29" s="158">
        <v>6.8680000000000003</v>
      </c>
      <c r="V29" s="158">
        <f>ROUND(E29*U29,2)</f>
        <v>4.9400000000000004</v>
      </c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234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55"/>
      <c r="B30" s="156"/>
      <c r="C30" s="258" t="s">
        <v>1088</v>
      </c>
      <c r="D30" s="259"/>
      <c r="E30" s="259"/>
      <c r="F30" s="259"/>
      <c r="G30" s="259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236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55"/>
      <c r="B31" s="156"/>
      <c r="C31" s="181" t="s">
        <v>1089</v>
      </c>
      <c r="D31" s="160"/>
      <c r="E31" s="161">
        <v>0.54</v>
      </c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213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/>
      <c r="B32" s="156"/>
      <c r="C32" s="181" t="s">
        <v>1090</v>
      </c>
      <c r="D32" s="160"/>
      <c r="E32" s="161">
        <v>0.18000000000000002</v>
      </c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213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55"/>
      <c r="B33" s="156"/>
      <c r="C33" s="243"/>
      <c r="D33" s="244"/>
      <c r="E33" s="244"/>
      <c r="F33" s="244"/>
      <c r="G33" s="244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48"/>
      <c r="Y33" s="148"/>
      <c r="Z33" s="148"/>
      <c r="AA33" s="148"/>
      <c r="AB33" s="148"/>
      <c r="AC33" s="148"/>
      <c r="AD33" s="148"/>
      <c r="AE33" s="148"/>
      <c r="AF33" s="148"/>
      <c r="AG33" s="148" t="s">
        <v>176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69">
        <v>6</v>
      </c>
      <c r="B34" s="170" t="s">
        <v>1091</v>
      </c>
      <c r="C34" s="180" t="s">
        <v>1092</v>
      </c>
      <c r="D34" s="171" t="s">
        <v>287</v>
      </c>
      <c r="E34" s="172">
        <v>8.5800000000000001E-2</v>
      </c>
      <c r="F34" s="173"/>
      <c r="G34" s="174">
        <f>ROUND(E34*F34,2)</f>
        <v>0</v>
      </c>
      <c r="H34" s="173"/>
      <c r="I34" s="174">
        <f>ROUND(E34*H34,2)</f>
        <v>0</v>
      </c>
      <c r="J34" s="173"/>
      <c r="K34" s="174">
        <f>ROUND(E34*J34,2)</f>
        <v>0</v>
      </c>
      <c r="L34" s="174">
        <v>21</v>
      </c>
      <c r="M34" s="174">
        <f>G34*(1+L34/100)</f>
        <v>0</v>
      </c>
      <c r="N34" s="174">
        <v>1.0970900000000001</v>
      </c>
      <c r="O34" s="174">
        <f>ROUND(E34*N34,2)</f>
        <v>0.09</v>
      </c>
      <c r="P34" s="174">
        <v>0</v>
      </c>
      <c r="Q34" s="174">
        <f>ROUND(E34*P34,2)</f>
        <v>0</v>
      </c>
      <c r="R34" s="174" t="s">
        <v>294</v>
      </c>
      <c r="S34" s="174" t="s">
        <v>171</v>
      </c>
      <c r="T34" s="175" t="s">
        <v>233</v>
      </c>
      <c r="U34" s="158">
        <v>16.583000000000002</v>
      </c>
      <c r="V34" s="158">
        <f>ROUND(E34*U34,2)</f>
        <v>1.42</v>
      </c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234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55"/>
      <c r="B35" s="156"/>
      <c r="C35" s="258" t="s">
        <v>326</v>
      </c>
      <c r="D35" s="259"/>
      <c r="E35" s="259"/>
      <c r="F35" s="259"/>
      <c r="G35" s="259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236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55"/>
      <c r="B36" s="156"/>
      <c r="C36" s="181" t="s">
        <v>1093</v>
      </c>
      <c r="D36" s="160"/>
      <c r="E36" s="161">
        <v>8.5800000000000001E-2</v>
      </c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213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55"/>
      <c r="B37" s="156"/>
      <c r="C37" s="243"/>
      <c r="D37" s="244"/>
      <c r="E37" s="244"/>
      <c r="F37" s="244"/>
      <c r="G37" s="244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176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69">
        <v>7</v>
      </c>
      <c r="B38" s="170" t="s">
        <v>1094</v>
      </c>
      <c r="C38" s="180" t="s">
        <v>1095</v>
      </c>
      <c r="D38" s="171" t="s">
        <v>287</v>
      </c>
      <c r="E38" s="172">
        <v>0.19710000000000003</v>
      </c>
      <c r="F38" s="173"/>
      <c r="G38" s="174">
        <f>ROUND(E38*F38,2)</f>
        <v>0</v>
      </c>
      <c r="H38" s="173"/>
      <c r="I38" s="174">
        <f>ROUND(E38*H38,2)</f>
        <v>0</v>
      </c>
      <c r="J38" s="173"/>
      <c r="K38" s="174">
        <f>ROUND(E38*J38,2)</f>
        <v>0</v>
      </c>
      <c r="L38" s="174">
        <v>21</v>
      </c>
      <c r="M38" s="174">
        <f>G38*(1+L38/100)</f>
        <v>0</v>
      </c>
      <c r="N38" s="174">
        <v>1.0970900000000001</v>
      </c>
      <c r="O38" s="174">
        <f>ROUND(E38*N38,2)</f>
        <v>0.22</v>
      </c>
      <c r="P38" s="174">
        <v>0</v>
      </c>
      <c r="Q38" s="174">
        <f>ROUND(E38*P38,2)</f>
        <v>0</v>
      </c>
      <c r="R38" s="174" t="s">
        <v>294</v>
      </c>
      <c r="S38" s="174" t="s">
        <v>171</v>
      </c>
      <c r="T38" s="175" t="s">
        <v>233</v>
      </c>
      <c r="U38" s="158">
        <v>16.583000000000002</v>
      </c>
      <c r="V38" s="158">
        <f>ROUND(E38*U38,2)</f>
        <v>3.27</v>
      </c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234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55"/>
      <c r="B39" s="156"/>
      <c r="C39" s="258" t="s">
        <v>326</v>
      </c>
      <c r="D39" s="259"/>
      <c r="E39" s="259"/>
      <c r="F39" s="259"/>
      <c r="G39" s="259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236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55"/>
      <c r="B40" s="156"/>
      <c r="C40" s="181" t="s">
        <v>1096</v>
      </c>
      <c r="D40" s="160"/>
      <c r="E40" s="161">
        <v>0.19710000000000003</v>
      </c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213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55"/>
      <c r="B41" s="156"/>
      <c r="C41" s="243"/>
      <c r="D41" s="244"/>
      <c r="E41" s="244"/>
      <c r="F41" s="244"/>
      <c r="G41" s="244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176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x14ac:dyDescent="0.2">
      <c r="A42" s="163" t="s">
        <v>166</v>
      </c>
      <c r="B42" s="164" t="s">
        <v>75</v>
      </c>
      <c r="C42" s="179" t="s">
        <v>76</v>
      </c>
      <c r="D42" s="165"/>
      <c r="E42" s="166"/>
      <c r="F42" s="167"/>
      <c r="G42" s="167">
        <f>SUMIF(AG43:AG72,"&lt;&gt;NOR",G43:G72)</f>
        <v>0</v>
      </c>
      <c r="H42" s="167"/>
      <c r="I42" s="167">
        <f>SUM(I43:I72)</f>
        <v>0</v>
      </c>
      <c r="J42" s="167"/>
      <c r="K42" s="167">
        <f>SUM(K43:K72)</f>
        <v>0</v>
      </c>
      <c r="L42" s="167"/>
      <c r="M42" s="167">
        <f>SUM(M43:M72)</f>
        <v>0</v>
      </c>
      <c r="N42" s="167"/>
      <c r="O42" s="167">
        <f>SUM(O43:O72)</f>
        <v>8.8399999999999981</v>
      </c>
      <c r="P42" s="167"/>
      <c r="Q42" s="167">
        <f>SUM(Q43:Q72)</f>
        <v>0</v>
      </c>
      <c r="R42" s="167"/>
      <c r="S42" s="167"/>
      <c r="T42" s="168"/>
      <c r="U42" s="162"/>
      <c r="V42" s="162">
        <f>SUM(V43:V72)</f>
        <v>55.879999999999995</v>
      </c>
      <c r="W42" s="162"/>
      <c r="AG42" t="s">
        <v>167</v>
      </c>
    </row>
    <row r="43" spans="1:60" outlineLevel="1" x14ac:dyDescent="0.2">
      <c r="A43" s="169">
        <v>8</v>
      </c>
      <c r="B43" s="170" t="s">
        <v>1097</v>
      </c>
      <c r="C43" s="180" t="s">
        <v>1098</v>
      </c>
      <c r="D43" s="171" t="s">
        <v>231</v>
      </c>
      <c r="E43" s="172">
        <v>2.9080800000000004</v>
      </c>
      <c r="F43" s="173"/>
      <c r="G43" s="174">
        <f>ROUND(E43*F43,2)</f>
        <v>0</v>
      </c>
      <c r="H43" s="173"/>
      <c r="I43" s="174">
        <f>ROUND(E43*H43,2)</f>
        <v>0</v>
      </c>
      <c r="J43" s="173"/>
      <c r="K43" s="174">
        <f>ROUND(E43*J43,2)</f>
        <v>0</v>
      </c>
      <c r="L43" s="174">
        <v>21</v>
      </c>
      <c r="M43" s="174">
        <f>G43*(1+L43/100)</f>
        <v>0</v>
      </c>
      <c r="N43" s="174">
        <v>2.5250700000000004</v>
      </c>
      <c r="O43" s="174">
        <f>ROUND(E43*N43,2)</f>
        <v>7.34</v>
      </c>
      <c r="P43" s="174">
        <v>0</v>
      </c>
      <c r="Q43" s="174">
        <f>ROUND(E43*P43,2)</f>
        <v>0</v>
      </c>
      <c r="R43" s="174" t="s">
        <v>294</v>
      </c>
      <c r="S43" s="174" t="s">
        <v>171</v>
      </c>
      <c r="T43" s="175" t="s">
        <v>233</v>
      </c>
      <c r="U43" s="158">
        <v>0.8650000000000001</v>
      </c>
      <c r="V43" s="158">
        <f>ROUND(E43*U43,2)</f>
        <v>2.52</v>
      </c>
      <c r="W43" s="158"/>
      <c r="X43" s="148"/>
      <c r="Y43" s="148"/>
      <c r="Z43" s="148"/>
      <c r="AA43" s="148"/>
      <c r="AB43" s="148"/>
      <c r="AC43" s="148"/>
      <c r="AD43" s="148"/>
      <c r="AE43" s="148"/>
      <c r="AF43" s="148"/>
      <c r="AG43" s="148" t="s">
        <v>234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ht="22.5" outlineLevel="1" x14ac:dyDescent="0.2">
      <c r="A44" s="155"/>
      <c r="B44" s="156"/>
      <c r="C44" s="258" t="s">
        <v>1099</v>
      </c>
      <c r="D44" s="259"/>
      <c r="E44" s="259"/>
      <c r="F44" s="259"/>
      <c r="G44" s="259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236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76" t="str">
        <f>C44</f>
        <v>včetně stěnových, nosníků jeřábových drah, volných trámů, průvlaků, rámových příčlí, ztužidel, konzol, vodorovných táhel a podobných tyčových konstrukcí,</v>
      </c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55"/>
      <c r="B45" s="156"/>
      <c r="C45" s="181" t="s">
        <v>1100</v>
      </c>
      <c r="D45" s="160"/>
      <c r="E45" s="161">
        <v>2.9080800000000004</v>
      </c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213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55"/>
      <c r="B46" s="156"/>
      <c r="C46" s="243"/>
      <c r="D46" s="244"/>
      <c r="E46" s="244"/>
      <c r="F46" s="244"/>
      <c r="G46" s="244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176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69">
        <v>9</v>
      </c>
      <c r="B47" s="170" t="s">
        <v>1101</v>
      </c>
      <c r="C47" s="180" t="s">
        <v>1102</v>
      </c>
      <c r="D47" s="171" t="s">
        <v>277</v>
      </c>
      <c r="E47" s="172">
        <v>17.513000000000002</v>
      </c>
      <c r="F47" s="173"/>
      <c r="G47" s="174">
        <f>ROUND(E47*F47,2)</f>
        <v>0</v>
      </c>
      <c r="H47" s="173"/>
      <c r="I47" s="174">
        <f>ROUND(E47*H47,2)</f>
        <v>0</v>
      </c>
      <c r="J47" s="173"/>
      <c r="K47" s="174">
        <f>ROUND(E47*J47,2)</f>
        <v>0</v>
      </c>
      <c r="L47" s="174">
        <v>21</v>
      </c>
      <c r="M47" s="174">
        <f>G47*(1+L47/100)</f>
        <v>0</v>
      </c>
      <c r="N47" s="174">
        <v>5.7700000000000001E-2</v>
      </c>
      <c r="O47" s="174">
        <f>ROUND(E47*N47,2)</f>
        <v>1.01</v>
      </c>
      <c r="P47" s="174">
        <v>0</v>
      </c>
      <c r="Q47" s="174">
        <f>ROUND(E47*P47,2)</f>
        <v>0</v>
      </c>
      <c r="R47" s="174" t="s">
        <v>294</v>
      </c>
      <c r="S47" s="174" t="s">
        <v>171</v>
      </c>
      <c r="T47" s="175" t="s">
        <v>233</v>
      </c>
      <c r="U47" s="158">
        <v>0.95000000000000007</v>
      </c>
      <c r="V47" s="158">
        <f>ROUND(E47*U47,2)</f>
        <v>16.64</v>
      </c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234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33.75" outlineLevel="1" x14ac:dyDescent="0.2">
      <c r="A48" s="155"/>
      <c r="B48" s="156"/>
      <c r="C48" s="258" t="s">
        <v>1103</v>
      </c>
      <c r="D48" s="259"/>
      <c r="E48" s="259"/>
      <c r="F48" s="259"/>
      <c r="G48" s="259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236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76" t="str">
        <f>C48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/>
      <c r="B49" s="156"/>
      <c r="C49" s="181" t="s">
        <v>1104</v>
      </c>
      <c r="D49" s="160"/>
      <c r="E49" s="161">
        <v>13.328000000000001</v>
      </c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48"/>
      <c r="Y49" s="148"/>
      <c r="Z49" s="148"/>
      <c r="AA49" s="148"/>
      <c r="AB49" s="148"/>
      <c r="AC49" s="148"/>
      <c r="AD49" s="148"/>
      <c r="AE49" s="148"/>
      <c r="AF49" s="148"/>
      <c r="AG49" s="148" t="s">
        <v>213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55"/>
      <c r="B50" s="156"/>
      <c r="C50" s="181" t="s">
        <v>1105</v>
      </c>
      <c r="D50" s="160"/>
      <c r="E50" s="161">
        <v>4.1850000000000005</v>
      </c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48"/>
      <c r="Y50" s="148"/>
      <c r="Z50" s="148"/>
      <c r="AA50" s="148"/>
      <c r="AB50" s="148"/>
      <c r="AC50" s="148"/>
      <c r="AD50" s="148"/>
      <c r="AE50" s="148"/>
      <c r="AF50" s="148"/>
      <c r="AG50" s="148" t="s">
        <v>213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55"/>
      <c r="B51" s="156"/>
      <c r="C51" s="243"/>
      <c r="D51" s="244"/>
      <c r="E51" s="244"/>
      <c r="F51" s="244"/>
      <c r="G51" s="244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48"/>
      <c r="Y51" s="148"/>
      <c r="Z51" s="148"/>
      <c r="AA51" s="148"/>
      <c r="AB51" s="148"/>
      <c r="AC51" s="148"/>
      <c r="AD51" s="148"/>
      <c r="AE51" s="148"/>
      <c r="AF51" s="148"/>
      <c r="AG51" s="148" t="s">
        <v>176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69">
        <v>10</v>
      </c>
      <c r="B52" s="170" t="s">
        <v>1106</v>
      </c>
      <c r="C52" s="180" t="s">
        <v>1107</v>
      </c>
      <c r="D52" s="171" t="s">
        <v>277</v>
      </c>
      <c r="E52" s="172">
        <v>17.513000000000002</v>
      </c>
      <c r="F52" s="173"/>
      <c r="G52" s="174">
        <f>ROUND(E52*F52,2)</f>
        <v>0</v>
      </c>
      <c r="H52" s="173"/>
      <c r="I52" s="174">
        <f>ROUND(E52*H52,2)</f>
        <v>0</v>
      </c>
      <c r="J52" s="173"/>
      <c r="K52" s="174">
        <f>ROUND(E52*J52,2)</f>
        <v>0</v>
      </c>
      <c r="L52" s="174">
        <v>21</v>
      </c>
      <c r="M52" s="174">
        <f>G52*(1+L52/100)</f>
        <v>0</v>
      </c>
      <c r="N52" s="174">
        <v>0</v>
      </c>
      <c r="O52" s="174">
        <f>ROUND(E52*N52,2)</f>
        <v>0</v>
      </c>
      <c r="P52" s="174">
        <v>0</v>
      </c>
      <c r="Q52" s="174">
        <f>ROUND(E52*P52,2)</f>
        <v>0</v>
      </c>
      <c r="R52" s="174" t="s">
        <v>294</v>
      </c>
      <c r="S52" s="174" t="s">
        <v>171</v>
      </c>
      <c r="T52" s="175" t="s">
        <v>233</v>
      </c>
      <c r="U52" s="158">
        <v>0.37000000000000005</v>
      </c>
      <c r="V52" s="158">
        <f>ROUND(E52*U52,2)</f>
        <v>6.48</v>
      </c>
      <c r="W52" s="158"/>
      <c r="X52" s="148"/>
      <c r="Y52" s="148"/>
      <c r="Z52" s="148"/>
      <c r="AA52" s="148"/>
      <c r="AB52" s="148"/>
      <c r="AC52" s="148"/>
      <c r="AD52" s="148"/>
      <c r="AE52" s="148"/>
      <c r="AF52" s="148"/>
      <c r="AG52" s="148" t="s">
        <v>234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ht="33.75" outlineLevel="1" x14ac:dyDescent="0.2">
      <c r="A53" s="155"/>
      <c r="B53" s="156"/>
      <c r="C53" s="258" t="s">
        <v>1103</v>
      </c>
      <c r="D53" s="259"/>
      <c r="E53" s="259"/>
      <c r="F53" s="259"/>
      <c r="G53" s="259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48"/>
      <c r="Y53" s="148"/>
      <c r="Z53" s="148"/>
      <c r="AA53" s="148"/>
      <c r="AB53" s="148"/>
      <c r="AC53" s="148"/>
      <c r="AD53" s="148"/>
      <c r="AE53" s="148"/>
      <c r="AF53" s="148"/>
      <c r="AG53" s="148" t="s">
        <v>236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76" t="str">
        <f>C53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55"/>
      <c r="B54" s="156"/>
      <c r="C54" s="181" t="s">
        <v>1108</v>
      </c>
      <c r="D54" s="160"/>
      <c r="E54" s="161">
        <v>17.513000000000002</v>
      </c>
      <c r="F54" s="158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48"/>
      <c r="Y54" s="148"/>
      <c r="Z54" s="148"/>
      <c r="AA54" s="148"/>
      <c r="AB54" s="148"/>
      <c r="AC54" s="148"/>
      <c r="AD54" s="148"/>
      <c r="AE54" s="148"/>
      <c r="AF54" s="148"/>
      <c r="AG54" s="148" t="s">
        <v>213</v>
      </c>
      <c r="AH54" s="148">
        <v>5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55"/>
      <c r="B55" s="156"/>
      <c r="C55" s="243"/>
      <c r="D55" s="244"/>
      <c r="E55" s="244"/>
      <c r="F55" s="244"/>
      <c r="G55" s="244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48"/>
      <c r="Y55" s="148"/>
      <c r="Z55" s="148"/>
      <c r="AA55" s="148"/>
      <c r="AB55" s="148"/>
      <c r="AC55" s="148"/>
      <c r="AD55" s="148"/>
      <c r="AE55" s="148"/>
      <c r="AF55" s="148"/>
      <c r="AG55" s="148" t="s">
        <v>176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69">
        <v>11</v>
      </c>
      <c r="B56" s="170" t="s">
        <v>1109</v>
      </c>
      <c r="C56" s="180" t="s">
        <v>1110</v>
      </c>
      <c r="D56" s="171" t="s">
        <v>277</v>
      </c>
      <c r="E56" s="172">
        <v>4.1850000000000005</v>
      </c>
      <c r="F56" s="173"/>
      <c r="G56" s="174">
        <f>ROUND(E56*F56,2)</f>
        <v>0</v>
      </c>
      <c r="H56" s="173"/>
      <c r="I56" s="174">
        <f>ROUND(E56*H56,2)</f>
        <v>0</v>
      </c>
      <c r="J56" s="173"/>
      <c r="K56" s="174">
        <f>ROUND(E56*J56,2)</f>
        <v>0</v>
      </c>
      <c r="L56" s="174">
        <v>21</v>
      </c>
      <c r="M56" s="174">
        <f>G56*(1+L56/100)</f>
        <v>0</v>
      </c>
      <c r="N56" s="174">
        <v>6.3300000000000006E-3</v>
      </c>
      <c r="O56" s="174">
        <f>ROUND(E56*N56,2)</f>
        <v>0.03</v>
      </c>
      <c r="P56" s="174">
        <v>0</v>
      </c>
      <c r="Q56" s="174">
        <f>ROUND(E56*P56,2)</f>
        <v>0</v>
      </c>
      <c r="R56" s="174" t="s">
        <v>294</v>
      </c>
      <c r="S56" s="174" t="s">
        <v>171</v>
      </c>
      <c r="T56" s="175" t="s">
        <v>233</v>
      </c>
      <c r="U56" s="158">
        <v>0.94300000000000006</v>
      </c>
      <c r="V56" s="158">
        <f>ROUND(E56*U56,2)</f>
        <v>3.95</v>
      </c>
      <c r="W56" s="158"/>
      <c r="X56" s="148"/>
      <c r="Y56" s="148"/>
      <c r="Z56" s="148"/>
      <c r="AA56" s="148"/>
      <c r="AB56" s="148"/>
      <c r="AC56" s="148"/>
      <c r="AD56" s="148"/>
      <c r="AE56" s="148"/>
      <c r="AF56" s="148"/>
      <c r="AG56" s="148" t="s">
        <v>234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55"/>
      <c r="B57" s="156"/>
      <c r="C57" s="258" t="s">
        <v>1111</v>
      </c>
      <c r="D57" s="259"/>
      <c r="E57" s="259"/>
      <c r="F57" s="259"/>
      <c r="G57" s="259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48"/>
      <c r="Y57" s="148"/>
      <c r="Z57" s="148"/>
      <c r="AA57" s="148"/>
      <c r="AB57" s="148"/>
      <c r="AC57" s="148"/>
      <c r="AD57" s="148"/>
      <c r="AE57" s="148"/>
      <c r="AF57" s="148"/>
      <c r="AG57" s="148" t="s">
        <v>236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55"/>
      <c r="B58" s="156"/>
      <c r="C58" s="181" t="s">
        <v>1112</v>
      </c>
      <c r="D58" s="160"/>
      <c r="E58" s="161">
        <v>4.1850000000000005</v>
      </c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48"/>
      <c r="Y58" s="148"/>
      <c r="Z58" s="148"/>
      <c r="AA58" s="148"/>
      <c r="AB58" s="148"/>
      <c r="AC58" s="148"/>
      <c r="AD58" s="148"/>
      <c r="AE58" s="148"/>
      <c r="AF58" s="148"/>
      <c r="AG58" s="148" t="s">
        <v>213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55"/>
      <c r="B59" s="156"/>
      <c r="C59" s="243"/>
      <c r="D59" s="244"/>
      <c r="E59" s="244"/>
      <c r="F59" s="244"/>
      <c r="G59" s="244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48"/>
      <c r="Y59" s="148"/>
      <c r="Z59" s="148"/>
      <c r="AA59" s="148"/>
      <c r="AB59" s="148"/>
      <c r="AC59" s="148"/>
      <c r="AD59" s="148"/>
      <c r="AE59" s="148"/>
      <c r="AF59" s="148"/>
      <c r="AG59" s="148" t="s">
        <v>176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69">
        <v>12</v>
      </c>
      <c r="B60" s="170" t="s">
        <v>1113</v>
      </c>
      <c r="C60" s="180" t="s">
        <v>1114</v>
      </c>
      <c r="D60" s="171" t="s">
        <v>277</v>
      </c>
      <c r="E60" s="172">
        <v>4.1850000000000005</v>
      </c>
      <c r="F60" s="173"/>
      <c r="G60" s="174">
        <f>ROUND(E60*F60,2)</f>
        <v>0</v>
      </c>
      <c r="H60" s="173"/>
      <c r="I60" s="174">
        <f>ROUND(E60*H60,2)</f>
        <v>0</v>
      </c>
      <c r="J60" s="173"/>
      <c r="K60" s="174">
        <f>ROUND(E60*J60,2)</f>
        <v>0</v>
      </c>
      <c r="L60" s="174">
        <v>21</v>
      </c>
      <c r="M60" s="174">
        <f>G60*(1+L60/100)</f>
        <v>0</v>
      </c>
      <c r="N60" s="174">
        <v>0</v>
      </c>
      <c r="O60" s="174">
        <f>ROUND(E60*N60,2)</f>
        <v>0</v>
      </c>
      <c r="P60" s="174">
        <v>0</v>
      </c>
      <c r="Q60" s="174">
        <f>ROUND(E60*P60,2)</f>
        <v>0</v>
      </c>
      <c r="R60" s="174" t="s">
        <v>294</v>
      </c>
      <c r="S60" s="174" t="s">
        <v>171</v>
      </c>
      <c r="T60" s="175" t="s">
        <v>233</v>
      </c>
      <c r="U60" s="158">
        <v>0.33</v>
      </c>
      <c r="V60" s="158">
        <f>ROUND(E60*U60,2)</f>
        <v>1.38</v>
      </c>
      <c r="W60" s="158"/>
      <c r="X60" s="148"/>
      <c r="Y60" s="148"/>
      <c r="Z60" s="148"/>
      <c r="AA60" s="148"/>
      <c r="AB60" s="148"/>
      <c r="AC60" s="148"/>
      <c r="AD60" s="148"/>
      <c r="AE60" s="148"/>
      <c r="AF60" s="148"/>
      <c r="AG60" s="148" t="s">
        <v>234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55"/>
      <c r="B61" s="156"/>
      <c r="C61" s="258" t="s">
        <v>1111</v>
      </c>
      <c r="D61" s="259"/>
      <c r="E61" s="259"/>
      <c r="F61" s="259"/>
      <c r="G61" s="259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48"/>
      <c r="Y61" s="148"/>
      <c r="Z61" s="148"/>
      <c r="AA61" s="148"/>
      <c r="AB61" s="148"/>
      <c r="AC61" s="148"/>
      <c r="AD61" s="148"/>
      <c r="AE61" s="148"/>
      <c r="AF61" s="148"/>
      <c r="AG61" s="148" t="s">
        <v>236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55"/>
      <c r="B62" s="156"/>
      <c r="C62" s="181" t="s">
        <v>1115</v>
      </c>
      <c r="D62" s="160"/>
      <c r="E62" s="161">
        <v>4.1850000000000005</v>
      </c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48"/>
      <c r="Y62" s="148"/>
      <c r="Z62" s="148"/>
      <c r="AA62" s="148"/>
      <c r="AB62" s="148"/>
      <c r="AC62" s="148"/>
      <c r="AD62" s="148"/>
      <c r="AE62" s="148"/>
      <c r="AF62" s="148"/>
      <c r="AG62" s="148" t="s">
        <v>213</v>
      </c>
      <c r="AH62" s="148">
        <v>5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55"/>
      <c r="B63" s="156"/>
      <c r="C63" s="243"/>
      <c r="D63" s="244"/>
      <c r="E63" s="244"/>
      <c r="F63" s="244"/>
      <c r="G63" s="244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48"/>
      <c r="Y63" s="148"/>
      <c r="Z63" s="148"/>
      <c r="AA63" s="148"/>
      <c r="AB63" s="148"/>
      <c r="AC63" s="148"/>
      <c r="AD63" s="148"/>
      <c r="AE63" s="148"/>
      <c r="AF63" s="148"/>
      <c r="AG63" s="148" t="s">
        <v>176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69">
        <v>13</v>
      </c>
      <c r="B64" s="170" t="s">
        <v>1116</v>
      </c>
      <c r="C64" s="180" t="s">
        <v>1117</v>
      </c>
      <c r="D64" s="171" t="s">
        <v>287</v>
      </c>
      <c r="E64" s="172">
        <v>0.43621000000000004</v>
      </c>
      <c r="F64" s="173"/>
      <c r="G64" s="174">
        <f>ROUND(E64*F64,2)</f>
        <v>0</v>
      </c>
      <c r="H64" s="173"/>
      <c r="I64" s="174">
        <f>ROUND(E64*H64,2)</f>
        <v>0</v>
      </c>
      <c r="J64" s="173"/>
      <c r="K64" s="174">
        <f>ROUND(E64*J64,2)</f>
        <v>0</v>
      </c>
      <c r="L64" s="174">
        <v>21</v>
      </c>
      <c r="M64" s="174">
        <f>G64*(1+L64/100)</f>
        <v>0</v>
      </c>
      <c r="N64" s="174">
        <v>1.01939</v>
      </c>
      <c r="O64" s="174">
        <f>ROUND(E64*N64,2)</f>
        <v>0.44</v>
      </c>
      <c r="P64" s="174">
        <v>0</v>
      </c>
      <c r="Q64" s="174">
        <f>ROUND(E64*P64,2)</f>
        <v>0</v>
      </c>
      <c r="R64" s="174" t="s">
        <v>294</v>
      </c>
      <c r="S64" s="174" t="s">
        <v>171</v>
      </c>
      <c r="T64" s="175" t="s">
        <v>233</v>
      </c>
      <c r="U64" s="158">
        <v>51.252000000000002</v>
      </c>
      <c r="V64" s="158">
        <f>ROUND(E64*U64,2)</f>
        <v>22.36</v>
      </c>
      <c r="W64" s="158"/>
      <c r="X64" s="148"/>
      <c r="Y64" s="148"/>
      <c r="Z64" s="148"/>
      <c r="AA64" s="148"/>
      <c r="AB64" s="148"/>
      <c r="AC64" s="148"/>
      <c r="AD64" s="148"/>
      <c r="AE64" s="148"/>
      <c r="AF64" s="148"/>
      <c r="AG64" s="148" t="s">
        <v>234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ht="33.75" outlineLevel="1" x14ac:dyDescent="0.2">
      <c r="A65" s="155"/>
      <c r="B65" s="156"/>
      <c r="C65" s="258" t="s">
        <v>1118</v>
      </c>
      <c r="D65" s="259"/>
      <c r="E65" s="259"/>
      <c r="F65" s="259"/>
      <c r="G65" s="259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48"/>
      <c r="Y65" s="148"/>
      <c r="Z65" s="148"/>
      <c r="AA65" s="148"/>
      <c r="AB65" s="148"/>
      <c r="AC65" s="148"/>
      <c r="AD65" s="148"/>
      <c r="AE65" s="148"/>
      <c r="AF65" s="148"/>
      <c r="AG65" s="148" t="s">
        <v>236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76" t="str">
        <f>C65</f>
        <v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konstrukce. Včetně distančních prvků.</v>
      </c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55"/>
      <c r="B66" s="156"/>
      <c r="C66" s="181" t="s">
        <v>1119</v>
      </c>
      <c r="D66" s="160"/>
      <c r="E66" s="161">
        <v>0.43621000000000004</v>
      </c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48"/>
      <c r="Y66" s="148"/>
      <c r="Z66" s="148"/>
      <c r="AA66" s="148"/>
      <c r="AB66" s="148"/>
      <c r="AC66" s="148"/>
      <c r="AD66" s="148"/>
      <c r="AE66" s="148"/>
      <c r="AF66" s="148"/>
      <c r="AG66" s="148" t="s">
        <v>213</v>
      </c>
      <c r="AH66" s="148">
        <v>5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55"/>
      <c r="B67" s="156"/>
      <c r="C67" s="243"/>
      <c r="D67" s="244"/>
      <c r="E67" s="244"/>
      <c r="F67" s="244"/>
      <c r="G67" s="244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48"/>
      <c r="Y67" s="148"/>
      <c r="Z67" s="148"/>
      <c r="AA67" s="148"/>
      <c r="AB67" s="148"/>
      <c r="AC67" s="148"/>
      <c r="AD67" s="148"/>
      <c r="AE67" s="148"/>
      <c r="AF67" s="148"/>
      <c r="AG67" s="148" t="s">
        <v>176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69">
        <v>14</v>
      </c>
      <c r="B68" s="170" t="s">
        <v>398</v>
      </c>
      <c r="C68" s="180" t="s">
        <v>399</v>
      </c>
      <c r="D68" s="171" t="s">
        <v>277</v>
      </c>
      <c r="E68" s="172">
        <v>10.849</v>
      </c>
      <c r="F68" s="173"/>
      <c r="G68" s="174">
        <f>ROUND(E68*F68,2)</f>
        <v>0</v>
      </c>
      <c r="H68" s="173"/>
      <c r="I68" s="174">
        <f>ROUND(E68*H68,2)</f>
        <v>0</v>
      </c>
      <c r="J68" s="173"/>
      <c r="K68" s="174">
        <f>ROUND(E68*J68,2)</f>
        <v>0</v>
      </c>
      <c r="L68" s="174">
        <v>21</v>
      </c>
      <c r="M68" s="174">
        <f>G68*(1+L68/100)</f>
        <v>0</v>
      </c>
      <c r="N68" s="174">
        <v>1.9700000000000004E-3</v>
      </c>
      <c r="O68" s="174">
        <f>ROUND(E68*N68,2)</f>
        <v>0.02</v>
      </c>
      <c r="P68" s="174">
        <v>0</v>
      </c>
      <c r="Q68" s="174">
        <f>ROUND(E68*P68,2)</f>
        <v>0</v>
      </c>
      <c r="R68" s="174" t="s">
        <v>294</v>
      </c>
      <c r="S68" s="174" t="s">
        <v>171</v>
      </c>
      <c r="T68" s="175" t="s">
        <v>233</v>
      </c>
      <c r="U68" s="158">
        <v>0.23500000000000001</v>
      </c>
      <c r="V68" s="158">
        <f>ROUND(E68*U68,2)</f>
        <v>2.5499999999999998</v>
      </c>
      <c r="W68" s="158"/>
      <c r="X68" s="148"/>
      <c r="Y68" s="148"/>
      <c r="Z68" s="148"/>
      <c r="AA68" s="148"/>
      <c r="AB68" s="148"/>
      <c r="AC68" s="148"/>
      <c r="AD68" s="148"/>
      <c r="AE68" s="148"/>
      <c r="AF68" s="148"/>
      <c r="AG68" s="148" t="s">
        <v>234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55"/>
      <c r="B69" s="156"/>
      <c r="C69" s="258" t="s">
        <v>400</v>
      </c>
      <c r="D69" s="259"/>
      <c r="E69" s="259"/>
      <c r="F69" s="259"/>
      <c r="G69" s="259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48"/>
      <c r="Y69" s="148"/>
      <c r="Z69" s="148"/>
      <c r="AA69" s="148"/>
      <c r="AB69" s="148"/>
      <c r="AC69" s="148"/>
      <c r="AD69" s="148"/>
      <c r="AE69" s="148"/>
      <c r="AF69" s="148"/>
      <c r="AG69" s="148" t="s">
        <v>236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55"/>
      <c r="B70" s="156"/>
      <c r="C70" s="181" t="s">
        <v>1120</v>
      </c>
      <c r="D70" s="160"/>
      <c r="E70" s="161">
        <v>6.6640000000000006</v>
      </c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48"/>
      <c r="Y70" s="148"/>
      <c r="Z70" s="148"/>
      <c r="AA70" s="148"/>
      <c r="AB70" s="148"/>
      <c r="AC70" s="148"/>
      <c r="AD70" s="148"/>
      <c r="AE70" s="148"/>
      <c r="AF70" s="148"/>
      <c r="AG70" s="148" t="s">
        <v>213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55"/>
      <c r="B71" s="156"/>
      <c r="C71" s="181" t="s">
        <v>1105</v>
      </c>
      <c r="D71" s="160"/>
      <c r="E71" s="161">
        <v>4.1850000000000005</v>
      </c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48"/>
      <c r="Y71" s="148"/>
      <c r="Z71" s="148"/>
      <c r="AA71" s="148"/>
      <c r="AB71" s="148"/>
      <c r="AC71" s="148"/>
      <c r="AD71" s="148"/>
      <c r="AE71" s="148"/>
      <c r="AF71" s="148"/>
      <c r="AG71" s="148" t="s">
        <v>213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55"/>
      <c r="B72" s="156"/>
      <c r="C72" s="243"/>
      <c r="D72" s="244"/>
      <c r="E72" s="244"/>
      <c r="F72" s="244"/>
      <c r="G72" s="244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48"/>
      <c r="Y72" s="148"/>
      <c r="Z72" s="148"/>
      <c r="AA72" s="148"/>
      <c r="AB72" s="148"/>
      <c r="AC72" s="148"/>
      <c r="AD72" s="148"/>
      <c r="AE72" s="148"/>
      <c r="AF72" s="148"/>
      <c r="AG72" s="148" t="s">
        <v>176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x14ac:dyDescent="0.2">
      <c r="A73" s="163" t="s">
        <v>166</v>
      </c>
      <c r="B73" s="164" t="s">
        <v>79</v>
      </c>
      <c r="C73" s="179" t="s">
        <v>80</v>
      </c>
      <c r="D73" s="165"/>
      <c r="E73" s="166"/>
      <c r="F73" s="167"/>
      <c r="G73" s="167">
        <f>SUMIF(AG74:AG78,"&lt;&gt;NOR",G74:G78)</f>
        <v>0</v>
      </c>
      <c r="H73" s="167"/>
      <c r="I73" s="167">
        <f>SUM(I74:I78)</f>
        <v>0</v>
      </c>
      <c r="J73" s="167"/>
      <c r="K73" s="167">
        <f>SUM(K74:K78)</f>
        <v>0</v>
      </c>
      <c r="L73" s="167"/>
      <c r="M73" s="167">
        <f>SUM(M74:M78)</f>
        <v>0</v>
      </c>
      <c r="N73" s="167"/>
      <c r="O73" s="167">
        <f>SUM(O74:O78)</f>
        <v>0.32</v>
      </c>
      <c r="P73" s="167"/>
      <c r="Q73" s="167">
        <f>SUM(Q74:Q78)</f>
        <v>0</v>
      </c>
      <c r="R73" s="167"/>
      <c r="S73" s="167"/>
      <c r="T73" s="168"/>
      <c r="U73" s="162"/>
      <c r="V73" s="162">
        <f>SUM(V74:V78)</f>
        <v>2.89</v>
      </c>
      <c r="W73" s="162"/>
      <c r="AG73" t="s">
        <v>167</v>
      </c>
    </row>
    <row r="74" spans="1:60" outlineLevel="1" x14ac:dyDescent="0.2">
      <c r="A74" s="169">
        <v>15</v>
      </c>
      <c r="B74" s="170" t="s">
        <v>1121</v>
      </c>
      <c r="C74" s="180" t="s">
        <v>1122</v>
      </c>
      <c r="D74" s="171" t="s">
        <v>277</v>
      </c>
      <c r="E74" s="172">
        <v>6.8000000000000007</v>
      </c>
      <c r="F74" s="173"/>
      <c r="G74" s="174">
        <f>ROUND(E74*F74,2)</f>
        <v>0</v>
      </c>
      <c r="H74" s="173"/>
      <c r="I74" s="174">
        <f>ROUND(E74*H74,2)</f>
        <v>0</v>
      </c>
      <c r="J74" s="173"/>
      <c r="K74" s="174">
        <f>ROUND(E74*J74,2)</f>
        <v>0</v>
      </c>
      <c r="L74" s="174">
        <v>21</v>
      </c>
      <c r="M74" s="174">
        <f>G74*(1+L74/100)</f>
        <v>0</v>
      </c>
      <c r="N74" s="174">
        <v>4.7770000000000007E-2</v>
      </c>
      <c r="O74" s="174">
        <f>ROUND(E74*N74,2)</f>
        <v>0.32</v>
      </c>
      <c r="P74" s="174">
        <v>0</v>
      </c>
      <c r="Q74" s="174">
        <f>ROUND(E74*P74,2)</f>
        <v>0</v>
      </c>
      <c r="R74" s="174" t="s">
        <v>302</v>
      </c>
      <c r="S74" s="174" t="s">
        <v>171</v>
      </c>
      <c r="T74" s="175" t="s">
        <v>233</v>
      </c>
      <c r="U74" s="158">
        <v>0.42480000000000001</v>
      </c>
      <c r="V74" s="158">
        <f>ROUND(E74*U74,2)</f>
        <v>2.89</v>
      </c>
      <c r="W74" s="158"/>
      <c r="X74" s="148"/>
      <c r="Y74" s="148"/>
      <c r="Z74" s="148"/>
      <c r="AA74" s="148"/>
      <c r="AB74" s="148"/>
      <c r="AC74" s="148"/>
      <c r="AD74" s="148"/>
      <c r="AE74" s="148"/>
      <c r="AF74" s="148"/>
      <c r="AG74" s="148" t="s">
        <v>234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55"/>
      <c r="B75" s="156"/>
      <c r="C75" s="258" t="s">
        <v>1123</v>
      </c>
      <c r="D75" s="259"/>
      <c r="E75" s="259"/>
      <c r="F75" s="259"/>
      <c r="G75" s="259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48"/>
      <c r="Y75" s="148"/>
      <c r="Z75" s="148"/>
      <c r="AA75" s="148"/>
      <c r="AB75" s="148"/>
      <c r="AC75" s="148"/>
      <c r="AD75" s="148"/>
      <c r="AE75" s="148"/>
      <c r="AF75" s="148"/>
      <c r="AG75" s="148" t="s">
        <v>236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55"/>
      <c r="B76" s="156"/>
      <c r="C76" s="181" t="s">
        <v>1124</v>
      </c>
      <c r="D76" s="160"/>
      <c r="E76" s="161">
        <v>5.1000000000000005</v>
      </c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48"/>
      <c r="Y76" s="148"/>
      <c r="Z76" s="148"/>
      <c r="AA76" s="148"/>
      <c r="AB76" s="148"/>
      <c r="AC76" s="148"/>
      <c r="AD76" s="148"/>
      <c r="AE76" s="148"/>
      <c r="AF76" s="148"/>
      <c r="AG76" s="148" t="s">
        <v>213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55"/>
      <c r="B77" s="156"/>
      <c r="C77" s="181" t="s">
        <v>1125</v>
      </c>
      <c r="D77" s="160"/>
      <c r="E77" s="161">
        <v>1.7000000000000002</v>
      </c>
      <c r="F77" s="158"/>
      <c r="G77" s="158"/>
      <c r="H77" s="158"/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48"/>
      <c r="Y77" s="148"/>
      <c r="Z77" s="148"/>
      <c r="AA77" s="148"/>
      <c r="AB77" s="148"/>
      <c r="AC77" s="148"/>
      <c r="AD77" s="148"/>
      <c r="AE77" s="148"/>
      <c r="AF77" s="148"/>
      <c r="AG77" s="148" t="s">
        <v>213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1" x14ac:dyDescent="0.2">
      <c r="A78" s="155"/>
      <c r="B78" s="156"/>
      <c r="C78" s="243"/>
      <c r="D78" s="244"/>
      <c r="E78" s="244"/>
      <c r="F78" s="244"/>
      <c r="G78" s="244"/>
      <c r="H78" s="158"/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48"/>
      <c r="Y78" s="148"/>
      <c r="Z78" s="148"/>
      <c r="AA78" s="148"/>
      <c r="AB78" s="148"/>
      <c r="AC78" s="148"/>
      <c r="AD78" s="148"/>
      <c r="AE78" s="148"/>
      <c r="AF78" s="148"/>
      <c r="AG78" s="148" t="s">
        <v>176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x14ac:dyDescent="0.2">
      <c r="A79" s="163" t="s">
        <v>166</v>
      </c>
      <c r="B79" s="164" t="s">
        <v>93</v>
      </c>
      <c r="C79" s="179" t="s">
        <v>94</v>
      </c>
      <c r="D79" s="165"/>
      <c r="E79" s="166"/>
      <c r="F79" s="167"/>
      <c r="G79" s="167">
        <f>SUMIF(AG80:AG132,"&lt;&gt;NOR",G80:G132)</f>
        <v>0</v>
      </c>
      <c r="H79" s="167"/>
      <c r="I79" s="167">
        <f>SUM(I80:I132)</f>
        <v>0</v>
      </c>
      <c r="J79" s="167"/>
      <c r="K79" s="167">
        <f>SUM(K80:K132)</f>
        <v>0</v>
      </c>
      <c r="L79" s="167"/>
      <c r="M79" s="167">
        <f>SUM(M80:M132)</f>
        <v>0</v>
      </c>
      <c r="N79" s="167"/>
      <c r="O79" s="167">
        <f>SUM(O80:O132)</f>
        <v>0.05</v>
      </c>
      <c r="P79" s="167"/>
      <c r="Q79" s="167">
        <f>SUM(Q80:Q132)</f>
        <v>19.560000000000002</v>
      </c>
      <c r="R79" s="167"/>
      <c r="S79" s="167"/>
      <c r="T79" s="168"/>
      <c r="U79" s="162"/>
      <c r="V79" s="162">
        <f>SUM(V80:V132)</f>
        <v>86.009999999999991</v>
      </c>
      <c r="W79" s="162"/>
      <c r="AG79" t="s">
        <v>167</v>
      </c>
    </row>
    <row r="80" spans="1:60" outlineLevel="1" x14ac:dyDescent="0.2">
      <c r="A80" s="169">
        <v>16</v>
      </c>
      <c r="B80" s="170" t="s">
        <v>566</v>
      </c>
      <c r="C80" s="180" t="s">
        <v>567</v>
      </c>
      <c r="D80" s="171" t="s">
        <v>231</v>
      </c>
      <c r="E80" s="172">
        <v>1.1865000000000001</v>
      </c>
      <c r="F80" s="173"/>
      <c r="G80" s="174">
        <f>ROUND(E80*F80,2)</f>
        <v>0</v>
      </c>
      <c r="H80" s="173"/>
      <c r="I80" s="174">
        <f>ROUND(E80*H80,2)</f>
        <v>0</v>
      </c>
      <c r="J80" s="173"/>
      <c r="K80" s="174">
        <f>ROUND(E80*J80,2)</f>
        <v>0</v>
      </c>
      <c r="L80" s="174">
        <v>21</v>
      </c>
      <c r="M80" s="174">
        <f>G80*(1+L80/100)</f>
        <v>0</v>
      </c>
      <c r="N80" s="174">
        <v>1.4700000000000002E-3</v>
      </c>
      <c r="O80" s="174">
        <f>ROUND(E80*N80,2)</f>
        <v>0</v>
      </c>
      <c r="P80" s="174">
        <v>2.4000000000000004</v>
      </c>
      <c r="Q80" s="174">
        <f>ROUND(E80*P80,2)</f>
        <v>2.85</v>
      </c>
      <c r="R80" s="174" t="s">
        <v>549</v>
      </c>
      <c r="S80" s="174" t="s">
        <v>171</v>
      </c>
      <c r="T80" s="175" t="s">
        <v>233</v>
      </c>
      <c r="U80" s="158">
        <v>8.5</v>
      </c>
      <c r="V80" s="158">
        <f>ROUND(E80*U80,2)</f>
        <v>10.09</v>
      </c>
      <c r="W80" s="158"/>
      <c r="X80" s="148"/>
      <c r="Y80" s="148"/>
      <c r="Z80" s="148"/>
      <c r="AA80" s="148"/>
      <c r="AB80" s="148"/>
      <c r="AC80" s="148"/>
      <c r="AD80" s="148"/>
      <c r="AE80" s="148"/>
      <c r="AF80" s="148"/>
      <c r="AG80" s="148" t="s">
        <v>234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ht="22.5" outlineLevel="1" x14ac:dyDescent="0.2">
      <c r="A81" s="155"/>
      <c r="B81" s="156"/>
      <c r="C81" s="258" t="s">
        <v>568</v>
      </c>
      <c r="D81" s="259"/>
      <c r="E81" s="259"/>
      <c r="F81" s="259"/>
      <c r="G81" s="259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48"/>
      <c r="Y81" s="148"/>
      <c r="Z81" s="148"/>
      <c r="AA81" s="148"/>
      <c r="AB81" s="148"/>
      <c r="AC81" s="148"/>
      <c r="AD81" s="148"/>
      <c r="AE81" s="148"/>
      <c r="AF81" s="148"/>
      <c r="AG81" s="148" t="s">
        <v>236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76" t="str">
        <f>C81</f>
        <v>nebo vybourání otvorů průřezové plochy přes 4 m2 ve zdivu železobetonovém, včetně pomocného lešení o výšce podlahy do 1900 mm a pro zatížení do 1,5 kPa  (150 kg/m2),</v>
      </c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55"/>
      <c r="B82" s="156"/>
      <c r="C82" s="181" t="s">
        <v>1126</v>
      </c>
      <c r="D82" s="160"/>
      <c r="E82" s="161">
        <v>1.1865000000000001</v>
      </c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48"/>
      <c r="Y82" s="148"/>
      <c r="Z82" s="148"/>
      <c r="AA82" s="148"/>
      <c r="AB82" s="148"/>
      <c r="AC82" s="148"/>
      <c r="AD82" s="148"/>
      <c r="AE82" s="148"/>
      <c r="AF82" s="148"/>
      <c r="AG82" s="148" t="s">
        <v>213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55"/>
      <c r="B83" s="156"/>
      <c r="C83" s="243"/>
      <c r="D83" s="244"/>
      <c r="E83" s="244"/>
      <c r="F83" s="244"/>
      <c r="G83" s="244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48"/>
      <c r="Y83" s="148"/>
      <c r="Z83" s="148"/>
      <c r="AA83" s="148"/>
      <c r="AB83" s="148"/>
      <c r="AC83" s="148"/>
      <c r="AD83" s="148"/>
      <c r="AE83" s="148"/>
      <c r="AF83" s="148"/>
      <c r="AG83" s="148" t="s">
        <v>176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22.5" outlineLevel="1" x14ac:dyDescent="0.2">
      <c r="A84" s="169">
        <v>17</v>
      </c>
      <c r="B84" s="170" t="s">
        <v>1127</v>
      </c>
      <c r="C84" s="180" t="s">
        <v>1128</v>
      </c>
      <c r="D84" s="171" t="s">
        <v>231</v>
      </c>
      <c r="E84" s="172">
        <v>0.74250000000000005</v>
      </c>
      <c r="F84" s="173"/>
      <c r="G84" s="174">
        <f>ROUND(E84*F84,2)</f>
        <v>0</v>
      </c>
      <c r="H84" s="173"/>
      <c r="I84" s="174">
        <f>ROUND(E84*H84,2)</f>
        <v>0</v>
      </c>
      <c r="J84" s="173"/>
      <c r="K84" s="174">
        <f>ROUND(E84*J84,2)</f>
        <v>0</v>
      </c>
      <c r="L84" s="174">
        <v>21</v>
      </c>
      <c r="M84" s="174">
        <f>G84*(1+L84/100)</f>
        <v>0</v>
      </c>
      <c r="N84" s="174">
        <v>1.7990000000000003E-2</v>
      </c>
      <c r="O84" s="174">
        <f>ROUND(E84*N84,2)</f>
        <v>0.01</v>
      </c>
      <c r="P84" s="174">
        <v>2.4000000000000004</v>
      </c>
      <c r="Q84" s="174">
        <f>ROUND(E84*P84,2)</f>
        <v>1.78</v>
      </c>
      <c r="R84" s="174" t="s">
        <v>549</v>
      </c>
      <c r="S84" s="174" t="s">
        <v>171</v>
      </c>
      <c r="T84" s="175" t="s">
        <v>233</v>
      </c>
      <c r="U84" s="158">
        <v>12.817</v>
      </c>
      <c r="V84" s="158">
        <f>ROUND(E84*U84,2)</f>
        <v>9.52</v>
      </c>
      <c r="W84" s="158"/>
      <c r="X84" s="148"/>
      <c r="Y84" s="148"/>
      <c r="Z84" s="148"/>
      <c r="AA84" s="148"/>
      <c r="AB84" s="148"/>
      <c r="AC84" s="148"/>
      <c r="AD84" s="148"/>
      <c r="AE84" s="148"/>
      <c r="AF84" s="148"/>
      <c r="AG84" s="148" t="s">
        <v>234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1" x14ac:dyDescent="0.2">
      <c r="A85" s="155"/>
      <c r="B85" s="156"/>
      <c r="C85" s="258" t="s">
        <v>1129</v>
      </c>
      <c r="D85" s="259"/>
      <c r="E85" s="259"/>
      <c r="F85" s="259"/>
      <c r="G85" s="259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48"/>
      <c r="Y85" s="148"/>
      <c r="Z85" s="148"/>
      <c r="AA85" s="148"/>
      <c r="AB85" s="148"/>
      <c r="AC85" s="148"/>
      <c r="AD85" s="148"/>
      <c r="AE85" s="148"/>
      <c r="AF85" s="148"/>
      <c r="AG85" s="148" t="s">
        <v>236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76" t="str">
        <f>C85</f>
        <v>uložených ve zdivu, včetně pomocného lešení o výšce podlahy do 1900 mm a pro zatížení do 1,5 kPa  (150 kg/m2),</v>
      </c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55"/>
      <c r="B86" s="156"/>
      <c r="C86" s="181" t="s">
        <v>1130</v>
      </c>
      <c r="D86" s="160"/>
      <c r="E86" s="161">
        <v>0.74250000000000005</v>
      </c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48"/>
      <c r="Y86" s="148"/>
      <c r="Z86" s="148"/>
      <c r="AA86" s="148"/>
      <c r="AB86" s="148"/>
      <c r="AC86" s="148"/>
      <c r="AD86" s="148"/>
      <c r="AE86" s="148"/>
      <c r="AF86" s="148"/>
      <c r="AG86" s="148" t="s">
        <v>213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55"/>
      <c r="B87" s="156"/>
      <c r="C87" s="243"/>
      <c r="D87" s="244"/>
      <c r="E87" s="244"/>
      <c r="F87" s="244"/>
      <c r="G87" s="244"/>
      <c r="H87" s="158"/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48"/>
      <c r="Y87" s="148"/>
      <c r="Z87" s="148"/>
      <c r="AA87" s="148"/>
      <c r="AB87" s="148"/>
      <c r="AC87" s="148"/>
      <c r="AD87" s="148"/>
      <c r="AE87" s="148"/>
      <c r="AF87" s="148"/>
      <c r="AG87" s="148" t="s">
        <v>176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ht="22.5" outlineLevel="1" x14ac:dyDescent="0.2">
      <c r="A88" s="169">
        <v>18</v>
      </c>
      <c r="B88" s="170" t="s">
        <v>591</v>
      </c>
      <c r="C88" s="180" t="s">
        <v>592</v>
      </c>
      <c r="D88" s="171" t="s">
        <v>277</v>
      </c>
      <c r="E88" s="172">
        <v>26.343800000000002</v>
      </c>
      <c r="F88" s="173"/>
      <c r="G88" s="174">
        <f>ROUND(E88*F88,2)</f>
        <v>0</v>
      </c>
      <c r="H88" s="173"/>
      <c r="I88" s="174">
        <f>ROUND(E88*H88,2)</f>
        <v>0</v>
      </c>
      <c r="J88" s="173"/>
      <c r="K88" s="174">
        <f>ROUND(E88*J88,2)</f>
        <v>0</v>
      </c>
      <c r="L88" s="174">
        <v>21</v>
      </c>
      <c r="M88" s="174">
        <f>G88*(1+L88/100)</f>
        <v>0</v>
      </c>
      <c r="N88" s="174">
        <v>0</v>
      </c>
      <c r="O88" s="174">
        <f>ROUND(E88*N88,2)</f>
        <v>0</v>
      </c>
      <c r="P88" s="174">
        <v>5.5E-2</v>
      </c>
      <c r="Q88" s="174">
        <f>ROUND(E88*P88,2)</f>
        <v>1.45</v>
      </c>
      <c r="R88" s="174" t="s">
        <v>549</v>
      </c>
      <c r="S88" s="174" t="s">
        <v>171</v>
      </c>
      <c r="T88" s="175" t="s">
        <v>233</v>
      </c>
      <c r="U88" s="158">
        <v>0.42500000000000004</v>
      </c>
      <c r="V88" s="158">
        <f>ROUND(E88*U88,2)</f>
        <v>11.2</v>
      </c>
      <c r="W88" s="158"/>
      <c r="X88" s="148"/>
      <c r="Y88" s="148"/>
      <c r="Z88" s="148"/>
      <c r="AA88" s="148"/>
      <c r="AB88" s="148"/>
      <c r="AC88" s="148"/>
      <c r="AD88" s="148"/>
      <c r="AE88" s="148"/>
      <c r="AF88" s="148"/>
      <c r="AG88" s="148" t="s">
        <v>234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ht="22.5" outlineLevel="1" x14ac:dyDescent="0.2">
      <c r="A89" s="155"/>
      <c r="B89" s="156"/>
      <c r="C89" s="258" t="s">
        <v>593</v>
      </c>
      <c r="D89" s="259"/>
      <c r="E89" s="259"/>
      <c r="F89" s="259"/>
      <c r="G89" s="259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48"/>
      <c r="Y89" s="148"/>
      <c r="Z89" s="148"/>
      <c r="AA89" s="148"/>
      <c r="AB89" s="148"/>
      <c r="AC89" s="148"/>
      <c r="AD89" s="148"/>
      <c r="AE89" s="148"/>
      <c r="AF89" s="148"/>
      <c r="AG89" s="148" t="s">
        <v>236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76" t="str">
        <f>C89</f>
        <v>bez odstupu, po hrubém vybourání otvorů v jakémkoliv zdivu cihelném, včetně pomocného lešení o výšce podlahy do 1900 mm a pro zatížení do 1,5 kPa  (150 kg/m2),</v>
      </c>
      <c r="BB89" s="148"/>
      <c r="BC89" s="148"/>
      <c r="BD89" s="148"/>
      <c r="BE89" s="148"/>
      <c r="BF89" s="148"/>
      <c r="BG89" s="148"/>
      <c r="BH89" s="148"/>
    </row>
    <row r="90" spans="1:60" outlineLevel="1" x14ac:dyDescent="0.2">
      <c r="A90" s="155"/>
      <c r="B90" s="156"/>
      <c r="C90" s="181" t="s">
        <v>1131</v>
      </c>
      <c r="D90" s="160"/>
      <c r="E90" s="161">
        <v>1.62</v>
      </c>
      <c r="F90" s="158"/>
      <c r="G90" s="158"/>
      <c r="H90" s="158"/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48"/>
      <c r="Y90" s="148"/>
      <c r="Z90" s="148"/>
      <c r="AA90" s="148"/>
      <c r="AB90" s="148"/>
      <c r="AC90" s="148"/>
      <c r="AD90" s="148"/>
      <c r="AE90" s="148"/>
      <c r="AF90" s="148"/>
      <c r="AG90" s="148" t="s">
        <v>213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55"/>
      <c r="B91" s="156"/>
      <c r="C91" s="181" t="s">
        <v>1132</v>
      </c>
      <c r="D91" s="160"/>
      <c r="E91" s="161">
        <v>3.3030000000000004</v>
      </c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48"/>
      <c r="Y91" s="148"/>
      <c r="Z91" s="148"/>
      <c r="AA91" s="148"/>
      <c r="AB91" s="148"/>
      <c r="AC91" s="148"/>
      <c r="AD91" s="148"/>
      <c r="AE91" s="148"/>
      <c r="AF91" s="148"/>
      <c r="AG91" s="148" t="s">
        <v>213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1" x14ac:dyDescent="0.2">
      <c r="A92" s="155"/>
      <c r="B92" s="156"/>
      <c r="C92" s="181" t="s">
        <v>1133</v>
      </c>
      <c r="D92" s="160"/>
      <c r="E92" s="161">
        <v>11.083500000000001</v>
      </c>
      <c r="F92" s="158"/>
      <c r="G92" s="158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  <c r="U92" s="158"/>
      <c r="V92" s="158"/>
      <c r="W92" s="158"/>
      <c r="X92" s="148"/>
      <c r="Y92" s="148"/>
      <c r="Z92" s="148"/>
      <c r="AA92" s="148"/>
      <c r="AB92" s="148"/>
      <c r="AC92" s="148"/>
      <c r="AD92" s="148"/>
      <c r="AE92" s="148"/>
      <c r="AF92" s="148"/>
      <c r="AG92" s="148" t="s">
        <v>213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1" x14ac:dyDescent="0.2">
      <c r="A93" s="155"/>
      <c r="B93" s="156"/>
      <c r="C93" s="181" t="s">
        <v>1134</v>
      </c>
      <c r="D93" s="160"/>
      <c r="E93" s="161">
        <v>5.9220000000000006</v>
      </c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48"/>
      <c r="Y93" s="148"/>
      <c r="Z93" s="148"/>
      <c r="AA93" s="148"/>
      <c r="AB93" s="148"/>
      <c r="AC93" s="148"/>
      <c r="AD93" s="148"/>
      <c r="AE93" s="148"/>
      <c r="AF93" s="148"/>
      <c r="AG93" s="148" t="s">
        <v>213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1" x14ac:dyDescent="0.2">
      <c r="A94" s="155"/>
      <c r="B94" s="156"/>
      <c r="C94" s="181" t="s">
        <v>1135</v>
      </c>
      <c r="D94" s="160"/>
      <c r="E94" s="161">
        <v>2.1620000000000004</v>
      </c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48"/>
      <c r="Y94" s="148"/>
      <c r="Z94" s="148"/>
      <c r="AA94" s="148"/>
      <c r="AB94" s="148"/>
      <c r="AC94" s="148"/>
      <c r="AD94" s="148"/>
      <c r="AE94" s="148"/>
      <c r="AF94" s="148"/>
      <c r="AG94" s="148" t="s">
        <v>213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55"/>
      <c r="B95" s="156"/>
      <c r="C95" s="181" t="s">
        <v>1136</v>
      </c>
      <c r="D95" s="160"/>
      <c r="E95" s="161">
        <v>2.2533000000000003</v>
      </c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48"/>
      <c r="Y95" s="148"/>
      <c r="Z95" s="148"/>
      <c r="AA95" s="148"/>
      <c r="AB95" s="148"/>
      <c r="AC95" s="148"/>
      <c r="AD95" s="148"/>
      <c r="AE95" s="148"/>
      <c r="AF95" s="148"/>
      <c r="AG95" s="148" t="s">
        <v>213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1" x14ac:dyDescent="0.2">
      <c r="A96" s="155"/>
      <c r="B96" s="156"/>
      <c r="C96" s="243"/>
      <c r="D96" s="244"/>
      <c r="E96" s="244"/>
      <c r="F96" s="244"/>
      <c r="G96" s="244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48"/>
      <c r="Y96" s="148"/>
      <c r="Z96" s="148"/>
      <c r="AA96" s="148"/>
      <c r="AB96" s="148"/>
      <c r="AC96" s="148"/>
      <c r="AD96" s="148"/>
      <c r="AE96" s="148"/>
      <c r="AF96" s="148"/>
      <c r="AG96" s="148" t="s">
        <v>176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1" x14ac:dyDescent="0.2">
      <c r="A97" s="169">
        <v>19</v>
      </c>
      <c r="B97" s="170" t="s">
        <v>595</v>
      </c>
      <c r="C97" s="180" t="s">
        <v>596</v>
      </c>
      <c r="D97" s="171" t="s">
        <v>310</v>
      </c>
      <c r="E97" s="172">
        <v>4</v>
      </c>
      <c r="F97" s="173"/>
      <c r="G97" s="174">
        <f>ROUND(E97*F97,2)</f>
        <v>0</v>
      </c>
      <c r="H97" s="173"/>
      <c r="I97" s="174">
        <f>ROUND(E97*H97,2)</f>
        <v>0</v>
      </c>
      <c r="J97" s="173"/>
      <c r="K97" s="174">
        <f>ROUND(E97*J97,2)</f>
        <v>0</v>
      </c>
      <c r="L97" s="174">
        <v>21</v>
      </c>
      <c r="M97" s="174">
        <f>G97*(1+L97/100)</f>
        <v>0</v>
      </c>
      <c r="N97" s="174">
        <v>0</v>
      </c>
      <c r="O97" s="174">
        <f>ROUND(E97*N97,2)</f>
        <v>0</v>
      </c>
      <c r="P97" s="174">
        <v>0</v>
      </c>
      <c r="Q97" s="174">
        <f>ROUND(E97*P97,2)</f>
        <v>0</v>
      </c>
      <c r="R97" s="174" t="s">
        <v>549</v>
      </c>
      <c r="S97" s="174" t="s">
        <v>171</v>
      </c>
      <c r="T97" s="175" t="s">
        <v>233</v>
      </c>
      <c r="U97" s="158">
        <v>3.0000000000000002E-2</v>
      </c>
      <c r="V97" s="158">
        <f>ROUND(E97*U97,2)</f>
        <v>0.12</v>
      </c>
      <c r="W97" s="158"/>
      <c r="X97" s="148"/>
      <c r="Y97" s="148"/>
      <c r="Z97" s="148"/>
      <c r="AA97" s="148"/>
      <c r="AB97" s="148"/>
      <c r="AC97" s="148"/>
      <c r="AD97" s="148"/>
      <c r="AE97" s="148"/>
      <c r="AF97" s="148"/>
      <c r="AG97" s="148" t="s">
        <v>234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1" x14ac:dyDescent="0.2">
      <c r="A98" s="155"/>
      <c r="B98" s="156"/>
      <c r="C98" s="258" t="s">
        <v>597</v>
      </c>
      <c r="D98" s="259"/>
      <c r="E98" s="259"/>
      <c r="F98" s="259"/>
      <c r="G98" s="259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48"/>
      <c r="Y98" s="148"/>
      <c r="Z98" s="148"/>
      <c r="AA98" s="148"/>
      <c r="AB98" s="148"/>
      <c r="AC98" s="148"/>
      <c r="AD98" s="148"/>
      <c r="AE98" s="148"/>
      <c r="AF98" s="148"/>
      <c r="AG98" s="148" t="s">
        <v>236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55"/>
      <c r="B99" s="156"/>
      <c r="C99" s="181" t="s">
        <v>1137</v>
      </c>
      <c r="D99" s="160"/>
      <c r="E99" s="161">
        <v>4</v>
      </c>
      <c r="F99" s="158"/>
      <c r="G99" s="158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48"/>
      <c r="Y99" s="148"/>
      <c r="Z99" s="148"/>
      <c r="AA99" s="148"/>
      <c r="AB99" s="148"/>
      <c r="AC99" s="148"/>
      <c r="AD99" s="148"/>
      <c r="AE99" s="148"/>
      <c r="AF99" s="148"/>
      <c r="AG99" s="148" t="s">
        <v>213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55"/>
      <c r="B100" s="156"/>
      <c r="C100" s="243"/>
      <c r="D100" s="244"/>
      <c r="E100" s="244"/>
      <c r="F100" s="244"/>
      <c r="G100" s="244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 t="s">
        <v>176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69">
        <v>20</v>
      </c>
      <c r="B101" s="170" t="s">
        <v>1138</v>
      </c>
      <c r="C101" s="180" t="s">
        <v>1139</v>
      </c>
      <c r="D101" s="171" t="s">
        <v>310</v>
      </c>
      <c r="E101" s="172">
        <v>7</v>
      </c>
      <c r="F101" s="173"/>
      <c r="G101" s="174">
        <f>ROUND(E101*F101,2)</f>
        <v>0</v>
      </c>
      <c r="H101" s="173"/>
      <c r="I101" s="174">
        <f>ROUND(E101*H101,2)</f>
        <v>0</v>
      </c>
      <c r="J101" s="173"/>
      <c r="K101" s="174">
        <f>ROUND(E101*J101,2)</f>
        <v>0</v>
      </c>
      <c r="L101" s="174">
        <v>21</v>
      </c>
      <c r="M101" s="174">
        <f>G101*(1+L101/100)</f>
        <v>0</v>
      </c>
      <c r="N101" s="174">
        <v>0</v>
      </c>
      <c r="O101" s="174">
        <f>ROUND(E101*N101,2)</f>
        <v>0</v>
      </c>
      <c r="P101" s="174">
        <v>0</v>
      </c>
      <c r="Q101" s="174">
        <f>ROUND(E101*P101,2)</f>
        <v>0</v>
      </c>
      <c r="R101" s="174" t="s">
        <v>549</v>
      </c>
      <c r="S101" s="174" t="s">
        <v>171</v>
      </c>
      <c r="T101" s="175" t="s">
        <v>233</v>
      </c>
      <c r="U101" s="158">
        <v>6.0000000000000005E-2</v>
      </c>
      <c r="V101" s="158">
        <f>ROUND(E101*U101,2)</f>
        <v>0.42</v>
      </c>
      <c r="W101" s="15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48" t="s">
        <v>234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55"/>
      <c r="B102" s="156"/>
      <c r="C102" s="258" t="s">
        <v>597</v>
      </c>
      <c r="D102" s="259"/>
      <c r="E102" s="259"/>
      <c r="F102" s="259"/>
      <c r="G102" s="259"/>
      <c r="H102" s="158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 t="s">
        <v>236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1" x14ac:dyDescent="0.2">
      <c r="A103" s="155"/>
      <c r="B103" s="156"/>
      <c r="C103" s="181" t="s">
        <v>1140</v>
      </c>
      <c r="D103" s="160"/>
      <c r="E103" s="161">
        <v>7</v>
      </c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 t="s">
        <v>213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55"/>
      <c r="B104" s="156"/>
      <c r="C104" s="243"/>
      <c r="D104" s="244"/>
      <c r="E104" s="244"/>
      <c r="F104" s="244"/>
      <c r="G104" s="244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 t="s">
        <v>176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69">
        <v>21</v>
      </c>
      <c r="B105" s="170" t="s">
        <v>598</v>
      </c>
      <c r="C105" s="180" t="s">
        <v>599</v>
      </c>
      <c r="D105" s="171" t="s">
        <v>310</v>
      </c>
      <c r="E105" s="172">
        <v>3</v>
      </c>
      <c r="F105" s="173"/>
      <c r="G105" s="174">
        <f>ROUND(E105*F105,2)</f>
        <v>0</v>
      </c>
      <c r="H105" s="173"/>
      <c r="I105" s="174">
        <f>ROUND(E105*H105,2)</f>
        <v>0</v>
      </c>
      <c r="J105" s="173"/>
      <c r="K105" s="174">
        <f>ROUND(E105*J105,2)</f>
        <v>0</v>
      </c>
      <c r="L105" s="174">
        <v>21</v>
      </c>
      <c r="M105" s="174">
        <f>G105*(1+L105/100)</f>
        <v>0</v>
      </c>
      <c r="N105" s="174">
        <v>0</v>
      </c>
      <c r="O105" s="174">
        <f>ROUND(E105*N105,2)</f>
        <v>0</v>
      </c>
      <c r="P105" s="174">
        <v>0</v>
      </c>
      <c r="Q105" s="174">
        <f>ROUND(E105*P105,2)</f>
        <v>0</v>
      </c>
      <c r="R105" s="174" t="s">
        <v>549</v>
      </c>
      <c r="S105" s="174" t="s">
        <v>171</v>
      </c>
      <c r="T105" s="175" t="s">
        <v>233</v>
      </c>
      <c r="U105" s="158">
        <v>0.05</v>
      </c>
      <c r="V105" s="158">
        <f>ROUND(E105*U105,2)</f>
        <v>0.15</v>
      </c>
      <c r="W105" s="15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48" t="s">
        <v>234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55"/>
      <c r="B106" s="156"/>
      <c r="C106" s="258" t="s">
        <v>597</v>
      </c>
      <c r="D106" s="259"/>
      <c r="E106" s="259"/>
      <c r="F106" s="259"/>
      <c r="G106" s="259"/>
      <c r="H106" s="158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48" t="s">
        <v>236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1" x14ac:dyDescent="0.2">
      <c r="A107" s="155"/>
      <c r="B107" s="156"/>
      <c r="C107" s="243"/>
      <c r="D107" s="244"/>
      <c r="E107" s="244"/>
      <c r="F107" s="244"/>
      <c r="G107" s="244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48" t="s">
        <v>176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69">
        <v>22</v>
      </c>
      <c r="B108" s="170" t="s">
        <v>1141</v>
      </c>
      <c r="C108" s="180" t="s">
        <v>1142</v>
      </c>
      <c r="D108" s="171" t="s">
        <v>310</v>
      </c>
      <c r="E108" s="172">
        <v>2</v>
      </c>
      <c r="F108" s="173"/>
      <c r="G108" s="174">
        <f>ROUND(E108*F108,2)</f>
        <v>0</v>
      </c>
      <c r="H108" s="173"/>
      <c r="I108" s="174">
        <f>ROUND(E108*H108,2)</f>
        <v>0</v>
      </c>
      <c r="J108" s="173"/>
      <c r="K108" s="174">
        <f>ROUND(E108*J108,2)</f>
        <v>0</v>
      </c>
      <c r="L108" s="174">
        <v>21</v>
      </c>
      <c r="M108" s="174">
        <f>G108*(1+L108/100)</f>
        <v>0</v>
      </c>
      <c r="N108" s="174">
        <v>0</v>
      </c>
      <c r="O108" s="174">
        <f>ROUND(E108*N108,2)</f>
        <v>0</v>
      </c>
      <c r="P108" s="174">
        <v>0</v>
      </c>
      <c r="Q108" s="174">
        <f>ROUND(E108*P108,2)</f>
        <v>0</v>
      </c>
      <c r="R108" s="174" t="s">
        <v>549</v>
      </c>
      <c r="S108" s="174" t="s">
        <v>171</v>
      </c>
      <c r="T108" s="175" t="s">
        <v>233</v>
      </c>
      <c r="U108" s="158">
        <v>9.0000000000000011E-2</v>
      </c>
      <c r="V108" s="158">
        <f>ROUND(E108*U108,2)</f>
        <v>0.18</v>
      </c>
      <c r="W108" s="15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48" t="s">
        <v>234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55"/>
      <c r="B109" s="156"/>
      <c r="C109" s="258" t="s">
        <v>597</v>
      </c>
      <c r="D109" s="259"/>
      <c r="E109" s="259"/>
      <c r="F109" s="259"/>
      <c r="G109" s="259"/>
      <c r="H109" s="158"/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48" t="s">
        <v>236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1" x14ac:dyDescent="0.2">
      <c r="A110" s="155"/>
      <c r="B110" s="156"/>
      <c r="C110" s="243"/>
      <c r="D110" s="244"/>
      <c r="E110" s="244"/>
      <c r="F110" s="244"/>
      <c r="G110" s="244"/>
      <c r="H110" s="158"/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  <c r="U110" s="158"/>
      <c r="V110" s="158"/>
      <c r="W110" s="15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48" t="s">
        <v>176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69">
        <v>23</v>
      </c>
      <c r="B111" s="170" t="s">
        <v>600</v>
      </c>
      <c r="C111" s="180" t="s">
        <v>601</v>
      </c>
      <c r="D111" s="171" t="s">
        <v>277</v>
      </c>
      <c r="E111" s="172">
        <v>3.5015000000000001</v>
      </c>
      <c r="F111" s="173"/>
      <c r="G111" s="174">
        <f>ROUND(E111*F111,2)</f>
        <v>0</v>
      </c>
      <c r="H111" s="173"/>
      <c r="I111" s="174">
        <f>ROUND(E111*H111,2)</f>
        <v>0</v>
      </c>
      <c r="J111" s="173"/>
      <c r="K111" s="174">
        <f>ROUND(E111*J111,2)</f>
        <v>0</v>
      </c>
      <c r="L111" s="174">
        <v>21</v>
      </c>
      <c r="M111" s="174">
        <f>G111*(1+L111/100)</f>
        <v>0</v>
      </c>
      <c r="N111" s="174">
        <v>2.1900000000000001E-3</v>
      </c>
      <c r="O111" s="174">
        <f>ROUND(E111*N111,2)</f>
        <v>0.01</v>
      </c>
      <c r="P111" s="174">
        <v>7.5000000000000011E-2</v>
      </c>
      <c r="Q111" s="174">
        <f>ROUND(E111*P111,2)</f>
        <v>0.26</v>
      </c>
      <c r="R111" s="174" t="s">
        <v>549</v>
      </c>
      <c r="S111" s="174" t="s">
        <v>171</v>
      </c>
      <c r="T111" s="175" t="s">
        <v>233</v>
      </c>
      <c r="U111" s="158">
        <v>0.95500000000000007</v>
      </c>
      <c r="V111" s="158">
        <f>ROUND(E111*U111,2)</f>
        <v>3.34</v>
      </c>
      <c r="W111" s="15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 t="s">
        <v>234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1" x14ac:dyDescent="0.2">
      <c r="A112" s="155"/>
      <c r="B112" s="156"/>
      <c r="C112" s="258" t="s">
        <v>602</v>
      </c>
      <c r="D112" s="259"/>
      <c r="E112" s="259"/>
      <c r="F112" s="259"/>
      <c r="G112" s="259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48" t="s">
        <v>236</v>
      </c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1" x14ac:dyDescent="0.2">
      <c r="A113" s="155"/>
      <c r="B113" s="156"/>
      <c r="C113" s="181" t="s">
        <v>603</v>
      </c>
      <c r="D113" s="160"/>
      <c r="E113" s="161">
        <v>0.33350000000000002</v>
      </c>
      <c r="F113" s="158"/>
      <c r="G113" s="158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48" t="s">
        <v>213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1" x14ac:dyDescent="0.2">
      <c r="A114" s="155"/>
      <c r="B114" s="156"/>
      <c r="C114" s="181" t="s">
        <v>1143</v>
      </c>
      <c r="D114" s="160"/>
      <c r="E114" s="161">
        <v>3.1680000000000001</v>
      </c>
      <c r="F114" s="158"/>
      <c r="G114" s="158"/>
      <c r="H114" s="158"/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48" t="s">
        <v>213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1" x14ac:dyDescent="0.2">
      <c r="A115" s="155"/>
      <c r="B115" s="156"/>
      <c r="C115" s="243"/>
      <c r="D115" s="244"/>
      <c r="E115" s="244"/>
      <c r="F115" s="244"/>
      <c r="G115" s="244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48" t="s">
        <v>176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1" x14ac:dyDescent="0.2">
      <c r="A116" s="169">
        <v>24</v>
      </c>
      <c r="B116" s="170" t="s">
        <v>1144</v>
      </c>
      <c r="C116" s="180" t="s">
        <v>1145</v>
      </c>
      <c r="D116" s="171" t="s">
        <v>277</v>
      </c>
      <c r="E116" s="172">
        <v>19.106850000000001</v>
      </c>
      <c r="F116" s="173"/>
      <c r="G116" s="174">
        <f>ROUND(E116*F116,2)</f>
        <v>0</v>
      </c>
      <c r="H116" s="173"/>
      <c r="I116" s="174">
        <f>ROUND(E116*H116,2)</f>
        <v>0</v>
      </c>
      <c r="J116" s="173"/>
      <c r="K116" s="174">
        <f>ROUND(E116*J116,2)</f>
        <v>0</v>
      </c>
      <c r="L116" s="174">
        <v>21</v>
      </c>
      <c r="M116" s="174">
        <f>G116*(1+L116/100)</f>
        <v>0</v>
      </c>
      <c r="N116" s="174">
        <v>8.2000000000000009E-4</v>
      </c>
      <c r="O116" s="174">
        <f>ROUND(E116*N116,2)</f>
        <v>0.02</v>
      </c>
      <c r="P116" s="174">
        <v>4.7E-2</v>
      </c>
      <c r="Q116" s="174">
        <f>ROUND(E116*P116,2)</f>
        <v>0.9</v>
      </c>
      <c r="R116" s="174" t="s">
        <v>549</v>
      </c>
      <c r="S116" s="174" t="s">
        <v>171</v>
      </c>
      <c r="T116" s="175" t="s">
        <v>233</v>
      </c>
      <c r="U116" s="158">
        <v>0.39600000000000002</v>
      </c>
      <c r="V116" s="158">
        <f>ROUND(E116*U116,2)</f>
        <v>7.57</v>
      </c>
      <c r="W116" s="15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48" t="s">
        <v>234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1" x14ac:dyDescent="0.2">
      <c r="A117" s="155"/>
      <c r="B117" s="156"/>
      <c r="C117" s="258" t="s">
        <v>602</v>
      </c>
      <c r="D117" s="259"/>
      <c r="E117" s="259"/>
      <c r="F117" s="259"/>
      <c r="G117" s="259"/>
      <c r="H117" s="158"/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48" t="s">
        <v>236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1" x14ac:dyDescent="0.2">
      <c r="A118" s="155"/>
      <c r="B118" s="156"/>
      <c r="C118" s="181" t="s">
        <v>1146</v>
      </c>
      <c r="D118" s="160"/>
      <c r="E118" s="161">
        <v>12.596850000000002</v>
      </c>
      <c r="F118" s="158"/>
      <c r="G118" s="158"/>
      <c r="H118" s="158"/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48"/>
      <c r="Y118" s="148"/>
      <c r="Z118" s="148"/>
      <c r="AA118" s="148"/>
      <c r="AB118" s="148"/>
      <c r="AC118" s="148"/>
      <c r="AD118" s="148"/>
      <c r="AE118" s="148"/>
      <c r="AF118" s="148"/>
      <c r="AG118" s="148" t="s">
        <v>213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1" x14ac:dyDescent="0.2">
      <c r="A119" s="155"/>
      <c r="B119" s="156"/>
      <c r="C119" s="181" t="s">
        <v>1147</v>
      </c>
      <c r="D119" s="160"/>
      <c r="E119" s="161">
        <v>6.5100000000000007</v>
      </c>
      <c r="F119" s="158"/>
      <c r="G119" s="158"/>
      <c r="H119" s="158"/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  <c r="U119" s="158"/>
      <c r="V119" s="158"/>
      <c r="W119" s="15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48" t="s">
        <v>213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1" x14ac:dyDescent="0.2">
      <c r="A120" s="155"/>
      <c r="B120" s="156"/>
      <c r="C120" s="243"/>
      <c r="D120" s="244"/>
      <c r="E120" s="244"/>
      <c r="F120" s="244"/>
      <c r="G120" s="244"/>
      <c r="H120" s="158"/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48"/>
      <c r="Y120" s="148"/>
      <c r="Z120" s="148"/>
      <c r="AA120" s="148"/>
      <c r="AB120" s="148"/>
      <c r="AC120" s="148"/>
      <c r="AD120" s="148"/>
      <c r="AE120" s="148"/>
      <c r="AF120" s="148"/>
      <c r="AG120" s="148" t="s">
        <v>176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ht="33.75" outlineLevel="1" x14ac:dyDescent="0.2">
      <c r="A121" s="169">
        <v>25</v>
      </c>
      <c r="B121" s="170" t="s">
        <v>1148</v>
      </c>
      <c r="C121" s="180" t="s">
        <v>1149</v>
      </c>
      <c r="D121" s="171" t="s">
        <v>231</v>
      </c>
      <c r="E121" s="172">
        <v>6.1485800000000008</v>
      </c>
      <c r="F121" s="173"/>
      <c r="G121" s="174">
        <f>ROUND(E121*F121,2)</f>
        <v>0</v>
      </c>
      <c r="H121" s="173"/>
      <c r="I121" s="174">
        <f>ROUND(E121*H121,2)</f>
        <v>0</v>
      </c>
      <c r="J121" s="173"/>
      <c r="K121" s="174">
        <f>ROUND(E121*J121,2)</f>
        <v>0</v>
      </c>
      <c r="L121" s="174">
        <v>21</v>
      </c>
      <c r="M121" s="174">
        <f>G121*(1+L121/100)</f>
        <v>0</v>
      </c>
      <c r="N121" s="174">
        <v>1.82E-3</v>
      </c>
      <c r="O121" s="174">
        <f>ROUND(E121*N121,2)</f>
        <v>0.01</v>
      </c>
      <c r="P121" s="174">
        <v>1.8</v>
      </c>
      <c r="Q121" s="174">
        <f>ROUND(E121*P121,2)</f>
        <v>11.07</v>
      </c>
      <c r="R121" s="174" t="s">
        <v>549</v>
      </c>
      <c r="S121" s="174" t="s">
        <v>171</v>
      </c>
      <c r="T121" s="175" t="s">
        <v>233</v>
      </c>
      <c r="U121" s="158">
        <v>3.6080000000000001</v>
      </c>
      <c r="V121" s="158">
        <f>ROUND(E121*U121,2)</f>
        <v>22.18</v>
      </c>
      <c r="W121" s="158"/>
      <c r="X121" s="148"/>
      <c r="Y121" s="148"/>
      <c r="Z121" s="148"/>
      <c r="AA121" s="148"/>
      <c r="AB121" s="148"/>
      <c r="AC121" s="148"/>
      <c r="AD121" s="148"/>
      <c r="AE121" s="148"/>
      <c r="AF121" s="148"/>
      <c r="AG121" s="148" t="s">
        <v>234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55"/>
      <c r="B122" s="156"/>
      <c r="C122" s="258" t="s">
        <v>1150</v>
      </c>
      <c r="D122" s="259"/>
      <c r="E122" s="259"/>
      <c r="F122" s="259"/>
      <c r="G122" s="259"/>
      <c r="H122" s="158"/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  <c r="U122" s="158"/>
      <c r="V122" s="158"/>
      <c r="W122" s="158"/>
      <c r="X122" s="148"/>
      <c r="Y122" s="148"/>
      <c r="Z122" s="148"/>
      <c r="AA122" s="148"/>
      <c r="AB122" s="148"/>
      <c r="AC122" s="148"/>
      <c r="AD122" s="148"/>
      <c r="AE122" s="148"/>
      <c r="AF122" s="148"/>
      <c r="AG122" s="148" t="s">
        <v>236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55"/>
      <c r="B123" s="156"/>
      <c r="C123" s="247" t="s">
        <v>1151</v>
      </c>
      <c r="D123" s="248"/>
      <c r="E123" s="248"/>
      <c r="F123" s="248"/>
      <c r="G123" s="248"/>
      <c r="H123" s="158"/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  <c r="U123" s="158"/>
      <c r="V123" s="158"/>
      <c r="W123" s="158"/>
      <c r="X123" s="148"/>
      <c r="Y123" s="148"/>
      <c r="Z123" s="148"/>
      <c r="AA123" s="148"/>
      <c r="AB123" s="148"/>
      <c r="AC123" s="148"/>
      <c r="AD123" s="148"/>
      <c r="AE123" s="148"/>
      <c r="AF123" s="148"/>
      <c r="AG123" s="148" t="s">
        <v>175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1" x14ac:dyDescent="0.2">
      <c r="A124" s="155"/>
      <c r="B124" s="156"/>
      <c r="C124" s="247" t="s">
        <v>1152</v>
      </c>
      <c r="D124" s="248"/>
      <c r="E124" s="248"/>
      <c r="F124" s="248"/>
      <c r="G124" s="248"/>
      <c r="H124" s="158"/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  <c r="U124" s="158"/>
      <c r="V124" s="158"/>
      <c r="W124" s="158"/>
      <c r="X124" s="148"/>
      <c r="Y124" s="148"/>
      <c r="Z124" s="148"/>
      <c r="AA124" s="148"/>
      <c r="AB124" s="148"/>
      <c r="AC124" s="148"/>
      <c r="AD124" s="148"/>
      <c r="AE124" s="148"/>
      <c r="AF124" s="148"/>
      <c r="AG124" s="148" t="s">
        <v>175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55"/>
      <c r="B125" s="156"/>
      <c r="C125" s="181" t="s">
        <v>1153</v>
      </c>
      <c r="D125" s="160"/>
      <c r="E125" s="161">
        <v>3.1170400000000003</v>
      </c>
      <c r="F125" s="158"/>
      <c r="G125" s="158"/>
      <c r="H125" s="158"/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  <c r="U125" s="158"/>
      <c r="V125" s="158"/>
      <c r="W125" s="158"/>
      <c r="X125" s="148"/>
      <c r="Y125" s="148"/>
      <c r="Z125" s="148"/>
      <c r="AA125" s="148"/>
      <c r="AB125" s="148"/>
      <c r="AC125" s="148"/>
      <c r="AD125" s="148"/>
      <c r="AE125" s="148"/>
      <c r="AF125" s="148"/>
      <c r="AG125" s="148" t="s">
        <v>213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1" x14ac:dyDescent="0.2">
      <c r="A126" s="155"/>
      <c r="B126" s="156"/>
      <c r="C126" s="181" t="s">
        <v>1154</v>
      </c>
      <c r="D126" s="160"/>
      <c r="E126" s="161">
        <v>1.5453600000000001</v>
      </c>
      <c r="F126" s="158"/>
      <c r="G126" s="158"/>
      <c r="H126" s="158"/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48"/>
      <c r="Y126" s="148"/>
      <c r="Z126" s="148"/>
      <c r="AA126" s="148"/>
      <c r="AB126" s="148"/>
      <c r="AC126" s="148"/>
      <c r="AD126" s="148"/>
      <c r="AE126" s="148"/>
      <c r="AF126" s="148"/>
      <c r="AG126" s="148" t="s">
        <v>213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1" x14ac:dyDescent="0.2">
      <c r="A127" s="155"/>
      <c r="B127" s="156"/>
      <c r="C127" s="181" t="s">
        <v>1155</v>
      </c>
      <c r="D127" s="160"/>
      <c r="E127" s="161">
        <v>1.4861800000000001</v>
      </c>
      <c r="F127" s="158"/>
      <c r="G127" s="158"/>
      <c r="H127" s="158"/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  <c r="U127" s="158"/>
      <c r="V127" s="158"/>
      <c r="W127" s="158"/>
      <c r="X127" s="148"/>
      <c r="Y127" s="148"/>
      <c r="Z127" s="148"/>
      <c r="AA127" s="148"/>
      <c r="AB127" s="148"/>
      <c r="AC127" s="148"/>
      <c r="AD127" s="148"/>
      <c r="AE127" s="148"/>
      <c r="AF127" s="148"/>
      <c r="AG127" s="148" t="s">
        <v>213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1" x14ac:dyDescent="0.2">
      <c r="A128" s="155"/>
      <c r="B128" s="156"/>
      <c r="C128" s="243"/>
      <c r="D128" s="244"/>
      <c r="E128" s="244"/>
      <c r="F128" s="244"/>
      <c r="G128" s="244"/>
      <c r="H128" s="158"/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  <c r="U128" s="158"/>
      <c r="V128" s="158"/>
      <c r="W128" s="15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 t="s">
        <v>176</v>
      </c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ht="33.75" outlineLevel="1" x14ac:dyDescent="0.2">
      <c r="A129" s="169">
        <v>26</v>
      </c>
      <c r="B129" s="170" t="s">
        <v>1156</v>
      </c>
      <c r="C129" s="180" t="s">
        <v>1157</v>
      </c>
      <c r="D129" s="171" t="s">
        <v>411</v>
      </c>
      <c r="E129" s="172">
        <v>29.700000000000003</v>
      </c>
      <c r="F129" s="173"/>
      <c r="G129" s="174">
        <f>ROUND(E129*F129,2)</f>
        <v>0</v>
      </c>
      <c r="H129" s="173"/>
      <c r="I129" s="174">
        <f>ROUND(E129*H129,2)</f>
        <v>0</v>
      </c>
      <c r="J129" s="173"/>
      <c r="K129" s="174">
        <f>ROUND(E129*J129,2)</f>
        <v>0</v>
      </c>
      <c r="L129" s="174">
        <v>21</v>
      </c>
      <c r="M129" s="174">
        <f>G129*(1+L129/100)</f>
        <v>0</v>
      </c>
      <c r="N129" s="174">
        <v>0</v>
      </c>
      <c r="O129" s="174">
        <f>ROUND(E129*N129,2)</f>
        <v>0</v>
      </c>
      <c r="P129" s="174">
        <v>4.2000000000000003E-2</v>
      </c>
      <c r="Q129" s="174">
        <f>ROUND(E129*P129,2)</f>
        <v>1.25</v>
      </c>
      <c r="R129" s="174" t="s">
        <v>549</v>
      </c>
      <c r="S129" s="174" t="s">
        <v>171</v>
      </c>
      <c r="T129" s="175" t="s">
        <v>233</v>
      </c>
      <c r="U129" s="158">
        <v>0.71500000000000008</v>
      </c>
      <c r="V129" s="158">
        <f>ROUND(E129*U129,2)</f>
        <v>21.24</v>
      </c>
      <c r="W129" s="15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 t="s">
        <v>234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1" x14ac:dyDescent="0.2">
      <c r="A130" s="155"/>
      <c r="B130" s="156"/>
      <c r="C130" s="181" t="s">
        <v>1158</v>
      </c>
      <c r="D130" s="160"/>
      <c r="E130" s="161">
        <v>6.6000000000000005</v>
      </c>
      <c r="F130" s="158"/>
      <c r="G130" s="158"/>
      <c r="H130" s="158"/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  <c r="U130" s="158"/>
      <c r="V130" s="158"/>
      <c r="W130" s="15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 t="s">
        <v>213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1" x14ac:dyDescent="0.2">
      <c r="A131" s="155"/>
      <c r="B131" s="156"/>
      <c r="C131" s="181" t="s">
        <v>1159</v>
      </c>
      <c r="D131" s="160"/>
      <c r="E131" s="161">
        <v>23.1</v>
      </c>
      <c r="F131" s="158"/>
      <c r="G131" s="158"/>
      <c r="H131" s="158"/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  <c r="U131" s="158"/>
      <c r="V131" s="158"/>
      <c r="W131" s="15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 t="s">
        <v>213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1" x14ac:dyDescent="0.2">
      <c r="A132" s="155"/>
      <c r="B132" s="156"/>
      <c r="C132" s="243"/>
      <c r="D132" s="244"/>
      <c r="E132" s="244"/>
      <c r="F132" s="244"/>
      <c r="G132" s="244"/>
      <c r="H132" s="158"/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  <c r="U132" s="158"/>
      <c r="V132" s="158"/>
      <c r="W132" s="15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 t="s">
        <v>176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x14ac:dyDescent="0.2">
      <c r="A133" s="163" t="s">
        <v>166</v>
      </c>
      <c r="B133" s="164" t="s">
        <v>95</v>
      </c>
      <c r="C133" s="179" t="s">
        <v>96</v>
      </c>
      <c r="D133" s="165"/>
      <c r="E133" s="166"/>
      <c r="F133" s="167"/>
      <c r="G133" s="167">
        <f>SUMIF(AG134:AG136,"&lt;&gt;NOR",G134:G136)</f>
        <v>0</v>
      </c>
      <c r="H133" s="167"/>
      <c r="I133" s="167">
        <f>SUM(I134:I136)</f>
        <v>0</v>
      </c>
      <c r="J133" s="167"/>
      <c r="K133" s="167">
        <f>SUM(K134:K136)</f>
        <v>0</v>
      </c>
      <c r="L133" s="167"/>
      <c r="M133" s="167">
        <f>SUM(M134:M136)</f>
        <v>0</v>
      </c>
      <c r="N133" s="167"/>
      <c r="O133" s="167">
        <f>SUM(O134:O136)</f>
        <v>0</v>
      </c>
      <c r="P133" s="167"/>
      <c r="Q133" s="167">
        <f>SUM(Q134:Q136)</f>
        <v>0</v>
      </c>
      <c r="R133" s="167"/>
      <c r="S133" s="167"/>
      <c r="T133" s="168"/>
      <c r="U133" s="162"/>
      <c r="V133" s="162">
        <f>SUM(V134:V136)</f>
        <v>11.54</v>
      </c>
      <c r="W133" s="162"/>
      <c r="AG133" t="s">
        <v>167</v>
      </c>
    </row>
    <row r="134" spans="1:60" ht="33.75" outlineLevel="1" x14ac:dyDescent="0.2">
      <c r="A134" s="169">
        <v>27</v>
      </c>
      <c r="B134" s="170" t="s">
        <v>628</v>
      </c>
      <c r="C134" s="180" t="s">
        <v>629</v>
      </c>
      <c r="D134" s="171" t="s">
        <v>287</v>
      </c>
      <c r="E134" s="172">
        <v>12.300940000000001</v>
      </c>
      <c r="F134" s="173"/>
      <c r="G134" s="174">
        <f>ROUND(E134*F134,2)</f>
        <v>0</v>
      </c>
      <c r="H134" s="173"/>
      <c r="I134" s="174">
        <f>ROUND(E134*H134,2)</f>
        <v>0</v>
      </c>
      <c r="J134" s="173"/>
      <c r="K134" s="174">
        <f>ROUND(E134*J134,2)</f>
        <v>0</v>
      </c>
      <c r="L134" s="174">
        <v>21</v>
      </c>
      <c r="M134" s="174">
        <f>G134*(1+L134/100)</f>
        <v>0</v>
      </c>
      <c r="N134" s="174">
        <v>0</v>
      </c>
      <c r="O134" s="174">
        <f>ROUND(E134*N134,2)</f>
        <v>0</v>
      </c>
      <c r="P134" s="174">
        <v>0</v>
      </c>
      <c r="Q134" s="174">
        <f>ROUND(E134*P134,2)</f>
        <v>0</v>
      </c>
      <c r="R134" s="174" t="s">
        <v>302</v>
      </c>
      <c r="S134" s="174" t="s">
        <v>171</v>
      </c>
      <c r="T134" s="175" t="s">
        <v>233</v>
      </c>
      <c r="U134" s="158">
        <v>0.9385</v>
      </c>
      <c r="V134" s="158">
        <f>ROUND(E134*U134,2)</f>
        <v>11.54</v>
      </c>
      <c r="W134" s="15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 t="s">
        <v>630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1" x14ac:dyDescent="0.2">
      <c r="A135" s="155"/>
      <c r="B135" s="156"/>
      <c r="C135" s="258" t="s">
        <v>631</v>
      </c>
      <c r="D135" s="259"/>
      <c r="E135" s="259"/>
      <c r="F135" s="259"/>
      <c r="G135" s="259"/>
      <c r="H135" s="158"/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 t="s">
        <v>236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55"/>
      <c r="B136" s="156"/>
      <c r="C136" s="243"/>
      <c r="D136" s="244"/>
      <c r="E136" s="244"/>
      <c r="F136" s="244"/>
      <c r="G136" s="244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 t="s">
        <v>176</v>
      </c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x14ac:dyDescent="0.2">
      <c r="A137" s="163" t="s">
        <v>166</v>
      </c>
      <c r="B137" s="164" t="s">
        <v>115</v>
      </c>
      <c r="C137" s="179" t="s">
        <v>116</v>
      </c>
      <c r="D137" s="165"/>
      <c r="E137" s="166"/>
      <c r="F137" s="167"/>
      <c r="G137" s="167">
        <f>SUMIF(AG138:AG143,"&lt;&gt;NOR",G138:G143)</f>
        <v>0</v>
      </c>
      <c r="H137" s="167"/>
      <c r="I137" s="167">
        <f>SUM(I138:I143)</f>
        <v>0</v>
      </c>
      <c r="J137" s="167"/>
      <c r="K137" s="167">
        <f>SUM(K138:K143)</f>
        <v>0</v>
      </c>
      <c r="L137" s="167"/>
      <c r="M137" s="167">
        <f>SUM(M138:M143)</f>
        <v>0</v>
      </c>
      <c r="N137" s="167"/>
      <c r="O137" s="167">
        <f>SUM(O138:O143)</f>
        <v>0.01</v>
      </c>
      <c r="P137" s="167"/>
      <c r="Q137" s="167">
        <f>SUM(Q138:Q143)</f>
        <v>0</v>
      </c>
      <c r="R137" s="167"/>
      <c r="S137" s="167"/>
      <c r="T137" s="168"/>
      <c r="U137" s="162"/>
      <c r="V137" s="162">
        <f>SUM(V138:V143)</f>
        <v>3.34</v>
      </c>
      <c r="W137" s="162"/>
      <c r="AG137" t="s">
        <v>167</v>
      </c>
    </row>
    <row r="138" spans="1:60" ht="33.75" outlineLevel="1" x14ac:dyDescent="0.2">
      <c r="A138" s="169">
        <v>28</v>
      </c>
      <c r="B138" s="170" t="s">
        <v>1160</v>
      </c>
      <c r="C138" s="180" t="s">
        <v>1161</v>
      </c>
      <c r="D138" s="171" t="s">
        <v>411</v>
      </c>
      <c r="E138" s="172">
        <v>4.7</v>
      </c>
      <c r="F138" s="173"/>
      <c r="G138" s="174">
        <f>ROUND(E138*F138,2)</f>
        <v>0</v>
      </c>
      <c r="H138" s="173"/>
      <c r="I138" s="174">
        <f>ROUND(E138*H138,2)</f>
        <v>0</v>
      </c>
      <c r="J138" s="173"/>
      <c r="K138" s="174">
        <f>ROUND(E138*J138,2)</f>
        <v>0</v>
      </c>
      <c r="L138" s="174">
        <v>21</v>
      </c>
      <c r="M138" s="174">
        <f>G138*(1+L138/100)</f>
        <v>0</v>
      </c>
      <c r="N138" s="174">
        <v>2.7900000000000004E-3</v>
      </c>
      <c r="O138" s="174">
        <f>ROUND(E138*N138,2)</f>
        <v>0.01</v>
      </c>
      <c r="P138" s="174">
        <v>0</v>
      </c>
      <c r="Q138" s="174">
        <f>ROUND(E138*P138,2)</f>
        <v>0</v>
      </c>
      <c r="R138" s="174" t="s">
        <v>748</v>
      </c>
      <c r="S138" s="174" t="s">
        <v>171</v>
      </c>
      <c r="T138" s="175" t="s">
        <v>233</v>
      </c>
      <c r="U138" s="158">
        <v>0.71000000000000008</v>
      </c>
      <c r="V138" s="158">
        <f>ROUND(E138*U138,2)</f>
        <v>3.34</v>
      </c>
      <c r="W138" s="15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 t="s">
        <v>234</v>
      </c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1" x14ac:dyDescent="0.2">
      <c r="A139" s="155"/>
      <c r="B139" s="156"/>
      <c r="C139" s="181" t="s">
        <v>1162</v>
      </c>
      <c r="D139" s="160"/>
      <c r="E139" s="161">
        <v>4.7</v>
      </c>
      <c r="F139" s="158"/>
      <c r="G139" s="158"/>
      <c r="H139" s="158"/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  <c r="U139" s="158"/>
      <c r="V139" s="158"/>
      <c r="W139" s="15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 t="s">
        <v>213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1" x14ac:dyDescent="0.2">
      <c r="A140" s="155"/>
      <c r="B140" s="156"/>
      <c r="C140" s="243"/>
      <c r="D140" s="244"/>
      <c r="E140" s="244"/>
      <c r="F140" s="244"/>
      <c r="G140" s="244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 t="s">
        <v>176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1" x14ac:dyDescent="0.2">
      <c r="A141" s="155">
        <v>29</v>
      </c>
      <c r="B141" s="156" t="s">
        <v>767</v>
      </c>
      <c r="C141" s="192" t="s">
        <v>768</v>
      </c>
      <c r="D141" s="157" t="s">
        <v>0</v>
      </c>
      <c r="E141" s="177"/>
      <c r="F141" s="159"/>
      <c r="G141" s="158">
        <f>ROUND(E141*F141,2)</f>
        <v>0</v>
      </c>
      <c r="H141" s="159"/>
      <c r="I141" s="158">
        <f>ROUND(E141*H141,2)</f>
        <v>0</v>
      </c>
      <c r="J141" s="159"/>
      <c r="K141" s="158">
        <f>ROUND(E141*J141,2)</f>
        <v>0</v>
      </c>
      <c r="L141" s="158">
        <v>21</v>
      </c>
      <c r="M141" s="158">
        <f>G141*(1+L141/100)</f>
        <v>0</v>
      </c>
      <c r="N141" s="158">
        <v>0</v>
      </c>
      <c r="O141" s="158">
        <f>ROUND(E141*N141,2)</f>
        <v>0</v>
      </c>
      <c r="P141" s="158">
        <v>0</v>
      </c>
      <c r="Q141" s="158">
        <f>ROUND(E141*P141,2)</f>
        <v>0</v>
      </c>
      <c r="R141" s="158" t="s">
        <v>748</v>
      </c>
      <c r="S141" s="158" t="s">
        <v>171</v>
      </c>
      <c r="T141" s="158" t="s">
        <v>233</v>
      </c>
      <c r="U141" s="158">
        <v>0</v>
      </c>
      <c r="V141" s="158">
        <f>ROUND(E141*U141,2)</f>
        <v>0</v>
      </c>
      <c r="W141" s="15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 t="s">
        <v>630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1" x14ac:dyDescent="0.2">
      <c r="A142" s="155"/>
      <c r="B142" s="156"/>
      <c r="C142" s="260" t="s">
        <v>669</v>
      </c>
      <c r="D142" s="261"/>
      <c r="E142" s="261"/>
      <c r="F142" s="261"/>
      <c r="G142" s="261"/>
      <c r="H142" s="158"/>
      <c r="I142" s="158"/>
      <c r="J142" s="158"/>
      <c r="K142" s="158"/>
      <c r="L142" s="158"/>
      <c r="M142" s="158"/>
      <c r="N142" s="158"/>
      <c r="O142" s="158"/>
      <c r="P142" s="158"/>
      <c r="Q142" s="158"/>
      <c r="R142" s="158"/>
      <c r="S142" s="158"/>
      <c r="T142" s="158"/>
      <c r="U142" s="158"/>
      <c r="V142" s="158"/>
      <c r="W142" s="15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 t="s">
        <v>236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1" x14ac:dyDescent="0.2">
      <c r="A143" s="155"/>
      <c r="B143" s="156"/>
      <c r="C143" s="243"/>
      <c r="D143" s="244"/>
      <c r="E143" s="244"/>
      <c r="F143" s="244"/>
      <c r="G143" s="244"/>
      <c r="H143" s="158"/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  <c r="U143" s="158"/>
      <c r="V143" s="158"/>
      <c r="W143" s="15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 t="s">
        <v>176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x14ac:dyDescent="0.2">
      <c r="A144" s="163" t="s">
        <v>166</v>
      </c>
      <c r="B144" s="164" t="s">
        <v>121</v>
      </c>
      <c r="C144" s="179" t="s">
        <v>122</v>
      </c>
      <c r="D144" s="165"/>
      <c r="E144" s="166"/>
      <c r="F144" s="167"/>
      <c r="G144" s="167">
        <f>SUMIF(AG145:AG165,"&lt;&gt;NOR",G145:G165)</f>
        <v>0</v>
      </c>
      <c r="H144" s="167"/>
      <c r="I144" s="167">
        <f>SUM(I145:I165)</f>
        <v>0</v>
      </c>
      <c r="J144" s="167"/>
      <c r="K144" s="167">
        <f>SUM(K145:K165)</f>
        <v>0</v>
      </c>
      <c r="L144" s="167"/>
      <c r="M144" s="167">
        <f>SUM(M145:M165)</f>
        <v>0</v>
      </c>
      <c r="N144" s="167"/>
      <c r="O144" s="167">
        <f>SUM(O145:O165)</f>
        <v>0</v>
      </c>
      <c r="P144" s="167"/>
      <c r="Q144" s="167">
        <f>SUM(Q145:Q165)</f>
        <v>0</v>
      </c>
      <c r="R144" s="167"/>
      <c r="S144" s="167"/>
      <c r="T144" s="168"/>
      <c r="U144" s="162"/>
      <c r="V144" s="162">
        <f>SUM(V145:V165)</f>
        <v>0</v>
      </c>
      <c r="W144" s="162"/>
      <c r="AG144" t="s">
        <v>167</v>
      </c>
    </row>
    <row r="145" spans="1:60" outlineLevel="1" x14ac:dyDescent="0.2">
      <c r="A145" s="169">
        <v>30</v>
      </c>
      <c r="B145" s="170" t="s">
        <v>1163</v>
      </c>
      <c r="C145" s="180" t="s">
        <v>1164</v>
      </c>
      <c r="D145" s="171" t="s">
        <v>310</v>
      </c>
      <c r="E145" s="172">
        <v>1</v>
      </c>
      <c r="F145" s="173"/>
      <c r="G145" s="174">
        <f>ROUND(E145*F145,2)</f>
        <v>0</v>
      </c>
      <c r="H145" s="173"/>
      <c r="I145" s="174">
        <f>ROUND(E145*H145,2)</f>
        <v>0</v>
      </c>
      <c r="J145" s="173"/>
      <c r="K145" s="174">
        <f>ROUND(E145*J145,2)</f>
        <v>0</v>
      </c>
      <c r="L145" s="174">
        <v>21</v>
      </c>
      <c r="M145" s="174">
        <f>G145*(1+L145/100)</f>
        <v>0</v>
      </c>
      <c r="N145" s="174">
        <v>0</v>
      </c>
      <c r="O145" s="174">
        <f>ROUND(E145*N145,2)</f>
        <v>0</v>
      </c>
      <c r="P145" s="174">
        <v>0</v>
      </c>
      <c r="Q145" s="174">
        <f>ROUND(E145*P145,2)</f>
        <v>0</v>
      </c>
      <c r="R145" s="174"/>
      <c r="S145" s="174" t="s">
        <v>405</v>
      </c>
      <c r="T145" s="175" t="s">
        <v>172</v>
      </c>
      <c r="U145" s="158">
        <v>0</v>
      </c>
      <c r="V145" s="158">
        <f>ROUND(E145*U145,2)</f>
        <v>0</v>
      </c>
      <c r="W145" s="15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 t="s">
        <v>290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1" x14ac:dyDescent="0.2">
      <c r="A146" s="155"/>
      <c r="B146" s="156"/>
      <c r="C146" s="245" t="s">
        <v>1165</v>
      </c>
      <c r="D146" s="246"/>
      <c r="E146" s="246"/>
      <c r="F146" s="246"/>
      <c r="G146" s="246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 t="s">
        <v>175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1" x14ac:dyDescent="0.2">
      <c r="A147" s="155"/>
      <c r="B147" s="156"/>
      <c r="C147" s="243"/>
      <c r="D147" s="244"/>
      <c r="E147" s="244"/>
      <c r="F147" s="244"/>
      <c r="G147" s="244"/>
      <c r="H147" s="158"/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 t="s">
        <v>176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1" x14ac:dyDescent="0.2">
      <c r="A148" s="169">
        <v>31</v>
      </c>
      <c r="B148" s="170" t="s">
        <v>1166</v>
      </c>
      <c r="C148" s="180" t="s">
        <v>1167</v>
      </c>
      <c r="D148" s="171" t="s">
        <v>310</v>
      </c>
      <c r="E148" s="172">
        <v>4</v>
      </c>
      <c r="F148" s="173"/>
      <c r="G148" s="174">
        <f>ROUND(E148*F148,2)</f>
        <v>0</v>
      </c>
      <c r="H148" s="173"/>
      <c r="I148" s="174">
        <f>ROUND(E148*H148,2)</f>
        <v>0</v>
      </c>
      <c r="J148" s="173"/>
      <c r="K148" s="174">
        <f>ROUND(E148*J148,2)</f>
        <v>0</v>
      </c>
      <c r="L148" s="174">
        <v>21</v>
      </c>
      <c r="M148" s="174">
        <f>G148*(1+L148/100)</f>
        <v>0</v>
      </c>
      <c r="N148" s="174">
        <v>0</v>
      </c>
      <c r="O148" s="174">
        <f>ROUND(E148*N148,2)</f>
        <v>0</v>
      </c>
      <c r="P148" s="174">
        <v>0</v>
      </c>
      <c r="Q148" s="174">
        <f>ROUND(E148*P148,2)</f>
        <v>0</v>
      </c>
      <c r="R148" s="174"/>
      <c r="S148" s="174" t="s">
        <v>405</v>
      </c>
      <c r="T148" s="175" t="s">
        <v>172</v>
      </c>
      <c r="U148" s="158">
        <v>0</v>
      </c>
      <c r="V148" s="158">
        <f>ROUND(E148*U148,2)</f>
        <v>0</v>
      </c>
      <c r="W148" s="15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 t="s">
        <v>290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1" x14ac:dyDescent="0.2">
      <c r="A149" s="155"/>
      <c r="B149" s="156"/>
      <c r="C149" s="245" t="s">
        <v>1165</v>
      </c>
      <c r="D149" s="246"/>
      <c r="E149" s="246"/>
      <c r="F149" s="246"/>
      <c r="G149" s="246"/>
      <c r="H149" s="158"/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  <c r="U149" s="158"/>
      <c r="V149" s="158"/>
      <c r="W149" s="15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 t="s">
        <v>175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1" x14ac:dyDescent="0.2">
      <c r="A150" s="155"/>
      <c r="B150" s="156"/>
      <c r="C150" s="243"/>
      <c r="D150" s="244"/>
      <c r="E150" s="244"/>
      <c r="F150" s="244"/>
      <c r="G150" s="244"/>
      <c r="H150" s="158"/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 t="s">
        <v>176</v>
      </c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1" x14ac:dyDescent="0.2">
      <c r="A151" s="169">
        <v>32</v>
      </c>
      <c r="B151" s="170" t="s">
        <v>1168</v>
      </c>
      <c r="C151" s="180" t="s">
        <v>1169</v>
      </c>
      <c r="D151" s="171" t="s">
        <v>310</v>
      </c>
      <c r="E151" s="172">
        <v>0.5</v>
      </c>
      <c r="F151" s="173"/>
      <c r="G151" s="174">
        <f>ROUND(E151*F151,2)</f>
        <v>0</v>
      </c>
      <c r="H151" s="173"/>
      <c r="I151" s="174">
        <f>ROUND(E151*H151,2)</f>
        <v>0</v>
      </c>
      <c r="J151" s="173"/>
      <c r="K151" s="174">
        <f>ROUND(E151*J151,2)</f>
        <v>0</v>
      </c>
      <c r="L151" s="174">
        <v>21</v>
      </c>
      <c r="M151" s="174">
        <f>G151*(1+L151/100)</f>
        <v>0</v>
      </c>
      <c r="N151" s="174">
        <v>0</v>
      </c>
      <c r="O151" s="174">
        <f>ROUND(E151*N151,2)</f>
        <v>0</v>
      </c>
      <c r="P151" s="174">
        <v>0</v>
      </c>
      <c r="Q151" s="174">
        <f>ROUND(E151*P151,2)</f>
        <v>0</v>
      </c>
      <c r="R151" s="174"/>
      <c r="S151" s="174" t="s">
        <v>405</v>
      </c>
      <c r="T151" s="175" t="s">
        <v>172</v>
      </c>
      <c r="U151" s="158">
        <v>0</v>
      </c>
      <c r="V151" s="158">
        <f>ROUND(E151*U151,2)</f>
        <v>0</v>
      </c>
      <c r="W151" s="15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 t="s">
        <v>290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1" x14ac:dyDescent="0.2">
      <c r="A152" s="155"/>
      <c r="B152" s="156"/>
      <c r="C152" s="245" t="s">
        <v>1165</v>
      </c>
      <c r="D152" s="246"/>
      <c r="E152" s="246"/>
      <c r="F152" s="246"/>
      <c r="G152" s="246"/>
      <c r="H152" s="158"/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  <c r="U152" s="158"/>
      <c r="V152" s="158"/>
      <c r="W152" s="15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 t="s">
        <v>175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1" x14ac:dyDescent="0.2">
      <c r="A153" s="155"/>
      <c r="B153" s="156"/>
      <c r="C153" s="243"/>
      <c r="D153" s="244"/>
      <c r="E153" s="244"/>
      <c r="F153" s="244"/>
      <c r="G153" s="244"/>
      <c r="H153" s="158"/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 t="s">
        <v>176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1" x14ac:dyDescent="0.2">
      <c r="A154" s="169">
        <v>33</v>
      </c>
      <c r="B154" s="170" t="s">
        <v>1170</v>
      </c>
      <c r="C154" s="180" t="s">
        <v>1171</v>
      </c>
      <c r="D154" s="171" t="s">
        <v>310</v>
      </c>
      <c r="E154" s="172">
        <v>1</v>
      </c>
      <c r="F154" s="173"/>
      <c r="G154" s="174">
        <f>ROUND(E154*F154,2)</f>
        <v>0</v>
      </c>
      <c r="H154" s="173"/>
      <c r="I154" s="174">
        <f>ROUND(E154*H154,2)</f>
        <v>0</v>
      </c>
      <c r="J154" s="173"/>
      <c r="K154" s="174">
        <f>ROUND(E154*J154,2)</f>
        <v>0</v>
      </c>
      <c r="L154" s="174">
        <v>21</v>
      </c>
      <c r="M154" s="174">
        <f>G154*(1+L154/100)</f>
        <v>0</v>
      </c>
      <c r="N154" s="174">
        <v>0</v>
      </c>
      <c r="O154" s="174">
        <f>ROUND(E154*N154,2)</f>
        <v>0</v>
      </c>
      <c r="P154" s="174">
        <v>0</v>
      </c>
      <c r="Q154" s="174">
        <f>ROUND(E154*P154,2)</f>
        <v>0</v>
      </c>
      <c r="R154" s="174"/>
      <c r="S154" s="174" t="s">
        <v>405</v>
      </c>
      <c r="T154" s="175" t="s">
        <v>172</v>
      </c>
      <c r="U154" s="158">
        <v>0</v>
      </c>
      <c r="V154" s="158">
        <f>ROUND(E154*U154,2)</f>
        <v>0</v>
      </c>
      <c r="W154" s="15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 t="s">
        <v>290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1" x14ac:dyDescent="0.2">
      <c r="A155" s="155"/>
      <c r="B155" s="156"/>
      <c r="C155" s="245" t="s">
        <v>1165</v>
      </c>
      <c r="D155" s="246"/>
      <c r="E155" s="246"/>
      <c r="F155" s="246"/>
      <c r="G155" s="246"/>
      <c r="H155" s="158"/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 t="s">
        <v>175</v>
      </c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1" x14ac:dyDescent="0.2">
      <c r="A156" s="155"/>
      <c r="B156" s="156"/>
      <c r="C156" s="243"/>
      <c r="D156" s="244"/>
      <c r="E156" s="244"/>
      <c r="F156" s="244"/>
      <c r="G156" s="244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 t="s">
        <v>176</v>
      </c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1" x14ac:dyDescent="0.2">
      <c r="A157" s="169">
        <v>34</v>
      </c>
      <c r="B157" s="170" t="s">
        <v>1172</v>
      </c>
      <c r="C157" s="180" t="s">
        <v>1173</v>
      </c>
      <c r="D157" s="171" t="s">
        <v>310</v>
      </c>
      <c r="E157" s="172">
        <v>1</v>
      </c>
      <c r="F157" s="173"/>
      <c r="G157" s="174">
        <f>ROUND(E157*F157,2)</f>
        <v>0</v>
      </c>
      <c r="H157" s="173"/>
      <c r="I157" s="174">
        <f>ROUND(E157*H157,2)</f>
        <v>0</v>
      </c>
      <c r="J157" s="173"/>
      <c r="K157" s="174">
        <f>ROUND(E157*J157,2)</f>
        <v>0</v>
      </c>
      <c r="L157" s="174">
        <v>21</v>
      </c>
      <c r="M157" s="174">
        <f>G157*(1+L157/100)</f>
        <v>0</v>
      </c>
      <c r="N157" s="174">
        <v>0</v>
      </c>
      <c r="O157" s="174">
        <f>ROUND(E157*N157,2)</f>
        <v>0</v>
      </c>
      <c r="P157" s="174">
        <v>0</v>
      </c>
      <c r="Q157" s="174">
        <f>ROUND(E157*P157,2)</f>
        <v>0</v>
      </c>
      <c r="R157" s="174"/>
      <c r="S157" s="174" t="s">
        <v>405</v>
      </c>
      <c r="T157" s="175" t="s">
        <v>172</v>
      </c>
      <c r="U157" s="158">
        <v>0</v>
      </c>
      <c r="V157" s="158">
        <f>ROUND(E157*U157,2)</f>
        <v>0</v>
      </c>
      <c r="W157" s="15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 t="s">
        <v>290</v>
      </c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1" x14ac:dyDescent="0.2">
      <c r="A158" s="155"/>
      <c r="B158" s="156"/>
      <c r="C158" s="245" t="s">
        <v>1165</v>
      </c>
      <c r="D158" s="246"/>
      <c r="E158" s="246"/>
      <c r="F158" s="246"/>
      <c r="G158" s="246"/>
      <c r="H158" s="158"/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 t="s">
        <v>175</v>
      </c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1" x14ac:dyDescent="0.2">
      <c r="A159" s="155"/>
      <c r="B159" s="156"/>
      <c r="C159" s="243"/>
      <c r="D159" s="244"/>
      <c r="E159" s="244"/>
      <c r="F159" s="244"/>
      <c r="G159" s="244"/>
      <c r="H159" s="158"/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  <c r="U159" s="158"/>
      <c r="V159" s="158"/>
      <c r="W159" s="15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 t="s">
        <v>176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1" x14ac:dyDescent="0.2">
      <c r="A160" s="169">
        <v>35</v>
      </c>
      <c r="B160" s="170" t="s">
        <v>1174</v>
      </c>
      <c r="C160" s="180" t="s">
        <v>1171</v>
      </c>
      <c r="D160" s="171" t="s">
        <v>310</v>
      </c>
      <c r="E160" s="172">
        <v>1</v>
      </c>
      <c r="F160" s="173"/>
      <c r="G160" s="174">
        <f>ROUND(E160*F160,2)</f>
        <v>0</v>
      </c>
      <c r="H160" s="173"/>
      <c r="I160" s="174">
        <f>ROUND(E160*H160,2)</f>
        <v>0</v>
      </c>
      <c r="J160" s="173"/>
      <c r="K160" s="174">
        <f>ROUND(E160*J160,2)</f>
        <v>0</v>
      </c>
      <c r="L160" s="174">
        <v>21</v>
      </c>
      <c r="M160" s="174">
        <f>G160*(1+L160/100)</f>
        <v>0</v>
      </c>
      <c r="N160" s="174">
        <v>0</v>
      </c>
      <c r="O160" s="174">
        <f>ROUND(E160*N160,2)</f>
        <v>0</v>
      </c>
      <c r="P160" s="174">
        <v>0</v>
      </c>
      <c r="Q160" s="174">
        <f>ROUND(E160*P160,2)</f>
        <v>0</v>
      </c>
      <c r="R160" s="174"/>
      <c r="S160" s="174" t="s">
        <v>405</v>
      </c>
      <c r="T160" s="175" t="s">
        <v>172</v>
      </c>
      <c r="U160" s="158">
        <v>0</v>
      </c>
      <c r="V160" s="158">
        <f>ROUND(E160*U160,2)</f>
        <v>0</v>
      </c>
      <c r="W160" s="15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 t="s">
        <v>290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1" x14ac:dyDescent="0.2">
      <c r="A161" s="155"/>
      <c r="B161" s="156"/>
      <c r="C161" s="245" t="s">
        <v>1165</v>
      </c>
      <c r="D161" s="246"/>
      <c r="E161" s="246"/>
      <c r="F161" s="246"/>
      <c r="G161" s="246"/>
      <c r="H161" s="158"/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  <c r="U161" s="158"/>
      <c r="V161" s="158"/>
      <c r="W161" s="15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 t="s">
        <v>175</v>
      </c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1" x14ac:dyDescent="0.2">
      <c r="A162" s="155"/>
      <c r="B162" s="156"/>
      <c r="C162" s="243"/>
      <c r="D162" s="244"/>
      <c r="E162" s="244"/>
      <c r="F162" s="244"/>
      <c r="G162" s="244"/>
      <c r="H162" s="158"/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  <c r="U162" s="158"/>
      <c r="V162" s="158"/>
      <c r="W162" s="15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 t="s">
        <v>176</v>
      </c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1" x14ac:dyDescent="0.2">
      <c r="A163" s="155">
        <v>36</v>
      </c>
      <c r="B163" s="156" t="s">
        <v>832</v>
      </c>
      <c r="C163" s="192" t="s">
        <v>833</v>
      </c>
      <c r="D163" s="157" t="s">
        <v>0</v>
      </c>
      <c r="E163" s="177"/>
      <c r="F163" s="159"/>
      <c r="G163" s="158">
        <f>ROUND(E163*F163,2)</f>
        <v>0</v>
      </c>
      <c r="H163" s="159"/>
      <c r="I163" s="158">
        <f>ROUND(E163*H163,2)</f>
        <v>0</v>
      </c>
      <c r="J163" s="159"/>
      <c r="K163" s="158">
        <f>ROUND(E163*J163,2)</f>
        <v>0</v>
      </c>
      <c r="L163" s="158">
        <v>21</v>
      </c>
      <c r="M163" s="158">
        <f>G163*(1+L163/100)</f>
        <v>0</v>
      </c>
      <c r="N163" s="158">
        <v>0</v>
      </c>
      <c r="O163" s="158">
        <f>ROUND(E163*N163,2)</f>
        <v>0</v>
      </c>
      <c r="P163" s="158">
        <v>0</v>
      </c>
      <c r="Q163" s="158">
        <f>ROUND(E163*P163,2)</f>
        <v>0</v>
      </c>
      <c r="R163" s="158" t="s">
        <v>824</v>
      </c>
      <c r="S163" s="158" t="s">
        <v>171</v>
      </c>
      <c r="T163" s="158" t="s">
        <v>233</v>
      </c>
      <c r="U163" s="158">
        <v>0</v>
      </c>
      <c r="V163" s="158">
        <f>ROUND(E163*U163,2)</f>
        <v>0</v>
      </c>
      <c r="W163" s="15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 t="s">
        <v>630</v>
      </c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1" x14ac:dyDescent="0.2">
      <c r="A164" s="155"/>
      <c r="B164" s="156"/>
      <c r="C164" s="260" t="s">
        <v>669</v>
      </c>
      <c r="D164" s="261"/>
      <c r="E164" s="261"/>
      <c r="F164" s="261"/>
      <c r="G164" s="261"/>
      <c r="H164" s="158"/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  <c r="U164" s="158"/>
      <c r="V164" s="158"/>
      <c r="W164" s="15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 t="s">
        <v>236</v>
      </c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1" x14ac:dyDescent="0.2">
      <c r="A165" s="155"/>
      <c r="B165" s="156"/>
      <c r="C165" s="243"/>
      <c r="D165" s="244"/>
      <c r="E165" s="244"/>
      <c r="F165" s="244"/>
      <c r="G165" s="244"/>
      <c r="H165" s="158"/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  <c r="U165" s="158"/>
      <c r="V165" s="158"/>
      <c r="W165" s="15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 t="s">
        <v>176</v>
      </c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x14ac:dyDescent="0.2">
      <c r="A166" s="163" t="s">
        <v>166</v>
      </c>
      <c r="B166" s="164" t="s">
        <v>135</v>
      </c>
      <c r="C166" s="179" t="s">
        <v>136</v>
      </c>
      <c r="D166" s="165"/>
      <c r="E166" s="166"/>
      <c r="F166" s="167"/>
      <c r="G166" s="167">
        <f>SUMIF(AG167:AG175,"&lt;&gt;NOR",G167:G175)</f>
        <v>0</v>
      </c>
      <c r="H166" s="167"/>
      <c r="I166" s="167">
        <f>SUM(I167:I175)</f>
        <v>0</v>
      </c>
      <c r="J166" s="167"/>
      <c r="K166" s="167">
        <f>SUM(K167:K175)</f>
        <v>0</v>
      </c>
      <c r="L166" s="167"/>
      <c r="M166" s="167">
        <f>SUM(M167:M175)</f>
        <v>0</v>
      </c>
      <c r="N166" s="167"/>
      <c r="O166" s="167">
        <f>SUM(O167:O175)</f>
        <v>0</v>
      </c>
      <c r="P166" s="167"/>
      <c r="Q166" s="167">
        <f>SUM(Q167:Q175)</f>
        <v>0</v>
      </c>
      <c r="R166" s="167"/>
      <c r="S166" s="167"/>
      <c r="T166" s="168"/>
      <c r="U166" s="162"/>
      <c r="V166" s="162">
        <f>SUM(V167:V175)</f>
        <v>32.11</v>
      </c>
      <c r="W166" s="162"/>
      <c r="AG166" t="s">
        <v>167</v>
      </c>
    </row>
    <row r="167" spans="1:60" outlineLevel="1" x14ac:dyDescent="0.2">
      <c r="A167" s="169">
        <v>37</v>
      </c>
      <c r="B167" s="170" t="s">
        <v>915</v>
      </c>
      <c r="C167" s="180" t="s">
        <v>916</v>
      </c>
      <c r="D167" s="171" t="s">
        <v>287</v>
      </c>
      <c r="E167" s="172">
        <v>19.553990000000002</v>
      </c>
      <c r="F167" s="173"/>
      <c r="G167" s="174">
        <f>ROUND(E167*F167,2)</f>
        <v>0</v>
      </c>
      <c r="H167" s="173"/>
      <c r="I167" s="174">
        <f>ROUND(E167*H167,2)</f>
        <v>0</v>
      </c>
      <c r="J167" s="173"/>
      <c r="K167" s="174">
        <f>ROUND(E167*J167,2)</f>
        <v>0</v>
      </c>
      <c r="L167" s="174">
        <v>21</v>
      </c>
      <c r="M167" s="174">
        <f>G167*(1+L167/100)</f>
        <v>0</v>
      </c>
      <c r="N167" s="174">
        <v>0</v>
      </c>
      <c r="O167" s="174">
        <f>ROUND(E167*N167,2)</f>
        <v>0</v>
      </c>
      <c r="P167" s="174">
        <v>0</v>
      </c>
      <c r="Q167" s="174">
        <f>ROUND(E167*P167,2)</f>
        <v>0</v>
      </c>
      <c r="R167" s="174" t="s">
        <v>549</v>
      </c>
      <c r="S167" s="174" t="s">
        <v>171</v>
      </c>
      <c r="T167" s="175" t="s">
        <v>233</v>
      </c>
      <c r="U167" s="158">
        <v>0.49000000000000005</v>
      </c>
      <c r="V167" s="158">
        <f>ROUND(E167*U167,2)</f>
        <v>9.58</v>
      </c>
      <c r="W167" s="15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 t="s">
        <v>917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1" x14ac:dyDescent="0.2">
      <c r="A168" s="155"/>
      <c r="B168" s="156"/>
      <c r="C168" s="245" t="s">
        <v>918</v>
      </c>
      <c r="D168" s="246"/>
      <c r="E168" s="246"/>
      <c r="F168" s="246"/>
      <c r="G168" s="246"/>
      <c r="H168" s="158"/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  <c r="U168" s="158"/>
      <c r="V168" s="158"/>
      <c r="W168" s="15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 t="s">
        <v>175</v>
      </c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1" x14ac:dyDescent="0.2">
      <c r="A169" s="155"/>
      <c r="B169" s="156"/>
      <c r="C169" s="243"/>
      <c r="D169" s="244"/>
      <c r="E169" s="244"/>
      <c r="F169" s="244"/>
      <c r="G169" s="244"/>
      <c r="H169" s="158"/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 t="s">
        <v>176</v>
      </c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1" x14ac:dyDescent="0.2">
      <c r="A170" s="169">
        <v>38</v>
      </c>
      <c r="B170" s="170" t="s">
        <v>919</v>
      </c>
      <c r="C170" s="180" t="s">
        <v>920</v>
      </c>
      <c r="D170" s="171" t="s">
        <v>287</v>
      </c>
      <c r="E170" s="172">
        <v>371.52576000000005</v>
      </c>
      <c r="F170" s="173"/>
      <c r="G170" s="174">
        <f>ROUND(E170*F170,2)</f>
        <v>0</v>
      </c>
      <c r="H170" s="173"/>
      <c r="I170" s="174">
        <f>ROUND(E170*H170,2)</f>
        <v>0</v>
      </c>
      <c r="J170" s="173"/>
      <c r="K170" s="174">
        <f>ROUND(E170*J170,2)</f>
        <v>0</v>
      </c>
      <c r="L170" s="174">
        <v>21</v>
      </c>
      <c r="M170" s="174">
        <f>G170*(1+L170/100)</f>
        <v>0</v>
      </c>
      <c r="N170" s="174">
        <v>0</v>
      </c>
      <c r="O170" s="174">
        <f>ROUND(E170*N170,2)</f>
        <v>0</v>
      </c>
      <c r="P170" s="174">
        <v>0</v>
      </c>
      <c r="Q170" s="174">
        <f>ROUND(E170*P170,2)</f>
        <v>0</v>
      </c>
      <c r="R170" s="174" t="s">
        <v>549</v>
      </c>
      <c r="S170" s="174" t="s">
        <v>171</v>
      </c>
      <c r="T170" s="175" t="s">
        <v>233</v>
      </c>
      <c r="U170" s="158">
        <v>0</v>
      </c>
      <c r="V170" s="158">
        <f>ROUND(E170*U170,2)</f>
        <v>0</v>
      </c>
      <c r="W170" s="15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 t="s">
        <v>917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1" x14ac:dyDescent="0.2">
      <c r="A171" s="155"/>
      <c r="B171" s="156"/>
      <c r="C171" s="256"/>
      <c r="D171" s="257"/>
      <c r="E171" s="257"/>
      <c r="F171" s="257"/>
      <c r="G171" s="257"/>
      <c r="H171" s="158"/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  <c r="U171" s="158"/>
      <c r="V171" s="158"/>
      <c r="W171" s="15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 t="s">
        <v>176</v>
      </c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1" x14ac:dyDescent="0.2">
      <c r="A172" s="169">
        <v>39</v>
      </c>
      <c r="B172" s="170" t="s">
        <v>921</v>
      </c>
      <c r="C172" s="180" t="s">
        <v>922</v>
      </c>
      <c r="D172" s="171" t="s">
        <v>287</v>
      </c>
      <c r="E172" s="172">
        <v>19.553990000000002</v>
      </c>
      <c r="F172" s="173"/>
      <c r="G172" s="174">
        <f>ROUND(E172*F172,2)</f>
        <v>0</v>
      </c>
      <c r="H172" s="173"/>
      <c r="I172" s="174">
        <f>ROUND(E172*H172,2)</f>
        <v>0</v>
      </c>
      <c r="J172" s="173"/>
      <c r="K172" s="174">
        <f>ROUND(E172*J172,2)</f>
        <v>0</v>
      </c>
      <c r="L172" s="174">
        <v>21</v>
      </c>
      <c r="M172" s="174">
        <f>G172*(1+L172/100)</f>
        <v>0</v>
      </c>
      <c r="N172" s="174">
        <v>0</v>
      </c>
      <c r="O172" s="174">
        <f>ROUND(E172*N172,2)</f>
        <v>0</v>
      </c>
      <c r="P172" s="174">
        <v>0</v>
      </c>
      <c r="Q172" s="174">
        <f>ROUND(E172*P172,2)</f>
        <v>0</v>
      </c>
      <c r="R172" s="174" t="s">
        <v>549</v>
      </c>
      <c r="S172" s="174" t="s">
        <v>171</v>
      </c>
      <c r="T172" s="175" t="s">
        <v>233</v>
      </c>
      <c r="U172" s="158">
        <v>0.94200000000000006</v>
      </c>
      <c r="V172" s="158">
        <f>ROUND(E172*U172,2)</f>
        <v>18.420000000000002</v>
      </c>
      <c r="W172" s="15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 t="s">
        <v>917</v>
      </c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1" x14ac:dyDescent="0.2">
      <c r="A173" s="155"/>
      <c r="B173" s="156"/>
      <c r="C173" s="256"/>
      <c r="D173" s="257"/>
      <c r="E173" s="257"/>
      <c r="F173" s="257"/>
      <c r="G173" s="257"/>
      <c r="H173" s="158"/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 t="s">
        <v>176</v>
      </c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ht="22.5" outlineLevel="1" x14ac:dyDescent="0.2">
      <c r="A174" s="169">
        <v>40</v>
      </c>
      <c r="B174" s="170" t="s">
        <v>923</v>
      </c>
      <c r="C174" s="180" t="s">
        <v>924</v>
      </c>
      <c r="D174" s="171" t="s">
        <v>287</v>
      </c>
      <c r="E174" s="172">
        <v>39.107970000000002</v>
      </c>
      <c r="F174" s="173"/>
      <c r="G174" s="174">
        <f>ROUND(E174*F174,2)</f>
        <v>0</v>
      </c>
      <c r="H174" s="173"/>
      <c r="I174" s="174">
        <f>ROUND(E174*H174,2)</f>
        <v>0</v>
      </c>
      <c r="J174" s="173"/>
      <c r="K174" s="174">
        <f>ROUND(E174*J174,2)</f>
        <v>0</v>
      </c>
      <c r="L174" s="174">
        <v>21</v>
      </c>
      <c r="M174" s="174">
        <f>G174*(1+L174/100)</f>
        <v>0</v>
      </c>
      <c r="N174" s="174">
        <v>0</v>
      </c>
      <c r="O174" s="174">
        <f>ROUND(E174*N174,2)</f>
        <v>0</v>
      </c>
      <c r="P174" s="174">
        <v>0</v>
      </c>
      <c r="Q174" s="174">
        <f>ROUND(E174*P174,2)</f>
        <v>0</v>
      </c>
      <c r="R174" s="174" t="s">
        <v>549</v>
      </c>
      <c r="S174" s="174" t="s">
        <v>171</v>
      </c>
      <c r="T174" s="175" t="s">
        <v>233</v>
      </c>
      <c r="U174" s="158">
        <v>0.10500000000000001</v>
      </c>
      <c r="V174" s="158">
        <f>ROUND(E174*U174,2)</f>
        <v>4.1100000000000003</v>
      </c>
      <c r="W174" s="15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 t="s">
        <v>917</v>
      </c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1" x14ac:dyDescent="0.2">
      <c r="A175" s="155"/>
      <c r="B175" s="156"/>
      <c r="C175" s="256"/>
      <c r="D175" s="257"/>
      <c r="E175" s="257"/>
      <c r="F175" s="257"/>
      <c r="G175" s="257"/>
      <c r="H175" s="158"/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 t="s">
        <v>176</v>
      </c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x14ac:dyDescent="0.2">
      <c r="A176" s="5"/>
      <c r="B176" s="6"/>
      <c r="C176" s="182"/>
      <c r="D176" s="8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AE176">
        <v>15</v>
      </c>
      <c r="AF176">
        <v>21</v>
      </c>
    </row>
    <row r="177" spans="1:33" x14ac:dyDescent="0.2">
      <c r="A177" s="151"/>
      <c r="B177" s="152" t="s">
        <v>29</v>
      </c>
      <c r="C177" s="183"/>
      <c r="D177" s="153"/>
      <c r="E177" s="154"/>
      <c r="F177" s="154"/>
      <c r="G177" s="178">
        <f>G8+G42+G73+G79+G133+G137+G144+G166</f>
        <v>0</v>
      </c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AE177">
        <f>SUMIF(L7:L175,AE176,G7:G175)</f>
        <v>0</v>
      </c>
      <c r="AF177">
        <f>SUMIF(L7:L175,AF176,G7:G175)</f>
        <v>0</v>
      </c>
      <c r="AG177" t="s">
        <v>226</v>
      </c>
    </row>
    <row r="178" spans="1:33" x14ac:dyDescent="0.2">
      <c r="C178" s="184"/>
      <c r="D178" s="139"/>
      <c r="AG178" t="s">
        <v>227</v>
      </c>
    </row>
    <row r="179" spans="1:33" x14ac:dyDescent="0.2">
      <c r="D179" s="139"/>
    </row>
    <row r="180" spans="1:33" x14ac:dyDescent="0.2">
      <c r="D180" s="139"/>
    </row>
    <row r="181" spans="1:33" x14ac:dyDescent="0.2">
      <c r="D181" s="139"/>
    </row>
    <row r="182" spans="1:33" x14ac:dyDescent="0.2">
      <c r="D182" s="139"/>
    </row>
    <row r="183" spans="1:33" x14ac:dyDescent="0.2">
      <c r="D183" s="139"/>
    </row>
    <row r="184" spans="1:33" x14ac:dyDescent="0.2">
      <c r="D184" s="139"/>
    </row>
    <row r="185" spans="1:33" x14ac:dyDescent="0.2">
      <c r="D185" s="139"/>
    </row>
    <row r="186" spans="1:33" x14ac:dyDescent="0.2">
      <c r="D186" s="139"/>
    </row>
    <row r="187" spans="1:33" x14ac:dyDescent="0.2">
      <c r="D187" s="139"/>
    </row>
    <row r="188" spans="1:33" x14ac:dyDescent="0.2">
      <c r="D188" s="139"/>
    </row>
    <row r="189" spans="1:33" x14ac:dyDescent="0.2">
      <c r="D189" s="139"/>
    </row>
    <row r="190" spans="1:33" x14ac:dyDescent="0.2">
      <c r="D190" s="139"/>
    </row>
    <row r="191" spans="1:33" x14ac:dyDescent="0.2">
      <c r="D191" s="139"/>
    </row>
    <row r="192" spans="1:33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sheetProtection algorithmName="SHA-512" hashValue="vJ6bw5jyyGk4K0rIxeFNaClcDXtSdTGqKXOfvdzCSzE/Tn5kOpHmuV2mwdd2ZXwkxDV8+V7MKRdr1NJ/eG5IXQ==" saltValue="shNnnXp43UTU5OVh6Y0+qA==" spinCount="100000" sheet="1"/>
  <mergeCells count="81">
    <mergeCell ref="C28:G28"/>
    <mergeCell ref="A1:G1"/>
    <mergeCell ref="C2:G2"/>
    <mergeCell ref="C3:G3"/>
    <mergeCell ref="C4:G4"/>
    <mergeCell ref="C10:G10"/>
    <mergeCell ref="C14:G14"/>
    <mergeCell ref="C16:G16"/>
    <mergeCell ref="C20:G20"/>
    <mergeCell ref="C22:G22"/>
    <mergeCell ref="C24:G24"/>
    <mergeCell ref="C26:G26"/>
    <mergeCell ref="C55:G55"/>
    <mergeCell ref="C30:G30"/>
    <mergeCell ref="C33:G33"/>
    <mergeCell ref="C35:G35"/>
    <mergeCell ref="C37:G37"/>
    <mergeCell ref="C39:G39"/>
    <mergeCell ref="C41:G41"/>
    <mergeCell ref="C44:G44"/>
    <mergeCell ref="C46:G46"/>
    <mergeCell ref="C48:G48"/>
    <mergeCell ref="C51:G51"/>
    <mergeCell ref="C53:G53"/>
    <mergeCell ref="C83:G83"/>
    <mergeCell ref="C57:G57"/>
    <mergeCell ref="C59:G59"/>
    <mergeCell ref="C61:G61"/>
    <mergeCell ref="C63:G63"/>
    <mergeCell ref="C65:G65"/>
    <mergeCell ref="C67:G67"/>
    <mergeCell ref="C69:G69"/>
    <mergeCell ref="C72:G72"/>
    <mergeCell ref="C75:G75"/>
    <mergeCell ref="C78:G78"/>
    <mergeCell ref="C81:G81"/>
    <mergeCell ref="C110:G110"/>
    <mergeCell ref="C85:G85"/>
    <mergeCell ref="C87:G87"/>
    <mergeCell ref="C89:G89"/>
    <mergeCell ref="C96:G96"/>
    <mergeCell ref="C98:G98"/>
    <mergeCell ref="C100:G100"/>
    <mergeCell ref="C102:G102"/>
    <mergeCell ref="C104:G104"/>
    <mergeCell ref="C106:G106"/>
    <mergeCell ref="C107:G107"/>
    <mergeCell ref="C109:G109"/>
    <mergeCell ref="C140:G140"/>
    <mergeCell ref="C112:G112"/>
    <mergeCell ref="C115:G115"/>
    <mergeCell ref="C117:G117"/>
    <mergeCell ref="C120:G120"/>
    <mergeCell ref="C122:G122"/>
    <mergeCell ref="C123:G123"/>
    <mergeCell ref="C124:G124"/>
    <mergeCell ref="C128:G128"/>
    <mergeCell ref="C132:G132"/>
    <mergeCell ref="C135:G135"/>
    <mergeCell ref="C136:G136"/>
    <mergeCell ref="C159:G159"/>
    <mergeCell ref="C142:G142"/>
    <mergeCell ref="C143:G143"/>
    <mergeCell ref="C146:G146"/>
    <mergeCell ref="C147:G147"/>
    <mergeCell ref="C149:G149"/>
    <mergeCell ref="C150:G150"/>
    <mergeCell ref="C152:G152"/>
    <mergeCell ref="C153:G153"/>
    <mergeCell ref="C155:G155"/>
    <mergeCell ref="C156:G156"/>
    <mergeCell ref="C158:G158"/>
    <mergeCell ref="C171:G171"/>
    <mergeCell ref="C173:G173"/>
    <mergeCell ref="C175:G175"/>
    <mergeCell ref="C161:G161"/>
    <mergeCell ref="C162:G162"/>
    <mergeCell ref="C164:G164"/>
    <mergeCell ref="C165:G165"/>
    <mergeCell ref="C168:G168"/>
    <mergeCell ref="C169:G169"/>
  </mergeCells>
  <pageMargins left="0.59055118110236204" right="0.196850393700787" top="0.78740157499999996" bottom="0.78740157499999996" header="0.3" footer="0.3"/>
  <pageSetup paperSize="9" scale="83" fitToHeight="0" orientation="landscape" horizontalDpi="4294967293" verticalDpi="4294967293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5000"/>
  <sheetViews>
    <sheetView workbookViewId="0">
      <pane ySplit="7" topLeftCell="A41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63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9" t="s">
        <v>228</v>
      </c>
      <c r="B1" s="249"/>
      <c r="C1" s="249"/>
      <c r="D1" s="249"/>
      <c r="E1" s="249"/>
      <c r="F1" s="249"/>
      <c r="G1" s="249"/>
      <c r="AG1" t="s">
        <v>141</v>
      </c>
    </row>
    <row r="2" spans="1:60" ht="24.95" customHeight="1" x14ac:dyDescent="0.2">
      <c r="A2" s="140" t="s">
        <v>7</v>
      </c>
      <c r="B2" s="75" t="s">
        <v>44</v>
      </c>
      <c r="C2" s="250" t="s">
        <v>45</v>
      </c>
      <c r="D2" s="251"/>
      <c r="E2" s="251"/>
      <c r="F2" s="251"/>
      <c r="G2" s="252"/>
      <c r="AG2" t="s">
        <v>142</v>
      </c>
    </row>
    <row r="3" spans="1:60" ht="24.95" customHeight="1" x14ac:dyDescent="0.2">
      <c r="A3" s="140" t="s">
        <v>8</v>
      </c>
      <c r="B3" s="75" t="s">
        <v>50</v>
      </c>
      <c r="C3" s="250" t="s">
        <v>45</v>
      </c>
      <c r="D3" s="251"/>
      <c r="E3" s="251"/>
      <c r="F3" s="251"/>
      <c r="G3" s="252"/>
      <c r="AC3" s="87" t="s">
        <v>142</v>
      </c>
      <c r="AG3" t="s">
        <v>144</v>
      </c>
    </row>
    <row r="4" spans="1:60" ht="24.95" customHeight="1" x14ac:dyDescent="0.2">
      <c r="A4" s="141" t="s">
        <v>9</v>
      </c>
      <c r="B4" s="142" t="s">
        <v>63</v>
      </c>
      <c r="C4" s="253" t="s">
        <v>64</v>
      </c>
      <c r="D4" s="254"/>
      <c r="E4" s="254"/>
      <c r="F4" s="254"/>
      <c r="G4" s="255"/>
      <c r="AG4" t="s">
        <v>145</v>
      </c>
    </row>
    <row r="5" spans="1:60" x14ac:dyDescent="0.2">
      <c r="D5" s="139"/>
    </row>
    <row r="6" spans="1:60" ht="38.25" x14ac:dyDescent="0.2">
      <c r="A6" s="144" t="s">
        <v>146</v>
      </c>
      <c r="B6" s="146" t="s">
        <v>147</v>
      </c>
      <c r="C6" s="146" t="s">
        <v>148</v>
      </c>
      <c r="D6" s="145" t="s">
        <v>149</v>
      </c>
      <c r="E6" s="144" t="s">
        <v>150</v>
      </c>
      <c r="F6" s="143" t="s">
        <v>151</v>
      </c>
      <c r="G6" s="144" t="s">
        <v>29</v>
      </c>
      <c r="H6" s="147" t="s">
        <v>30</v>
      </c>
      <c r="I6" s="147" t="s">
        <v>152</v>
      </c>
      <c r="J6" s="147" t="s">
        <v>31</v>
      </c>
      <c r="K6" s="147" t="s">
        <v>153</v>
      </c>
      <c r="L6" s="147" t="s">
        <v>154</v>
      </c>
      <c r="M6" s="147" t="s">
        <v>155</v>
      </c>
      <c r="N6" s="147" t="s">
        <v>156</v>
      </c>
      <c r="O6" s="147" t="s">
        <v>157</v>
      </c>
      <c r="P6" s="147" t="s">
        <v>158</v>
      </c>
      <c r="Q6" s="147" t="s">
        <v>159</v>
      </c>
      <c r="R6" s="147" t="s">
        <v>160</v>
      </c>
      <c r="S6" s="147" t="s">
        <v>161</v>
      </c>
      <c r="T6" s="147" t="s">
        <v>162</v>
      </c>
      <c r="U6" s="147" t="s">
        <v>163</v>
      </c>
      <c r="V6" s="147" t="s">
        <v>164</v>
      </c>
      <c r="W6" s="147" t="s">
        <v>165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3" t="s">
        <v>166</v>
      </c>
      <c r="B8" s="164" t="s">
        <v>75</v>
      </c>
      <c r="C8" s="179" t="s">
        <v>76</v>
      </c>
      <c r="D8" s="165"/>
      <c r="E8" s="166"/>
      <c r="F8" s="167"/>
      <c r="G8" s="167">
        <f>SUMIF(AG9:AG38,"&lt;&gt;NOR",G9:G38)</f>
        <v>0</v>
      </c>
      <c r="H8" s="167"/>
      <c r="I8" s="167">
        <f>SUM(I9:I38)</f>
        <v>0</v>
      </c>
      <c r="J8" s="167"/>
      <c r="K8" s="167">
        <f>SUM(K9:K38)</f>
        <v>0</v>
      </c>
      <c r="L8" s="167"/>
      <c r="M8" s="167">
        <f>SUM(M9:M38)</f>
        <v>0</v>
      </c>
      <c r="N8" s="167"/>
      <c r="O8" s="167">
        <f>SUM(O9:O38)</f>
        <v>10.229999999999999</v>
      </c>
      <c r="P8" s="167"/>
      <c r="Q8" s="167">
        <f>SUM(Q9:Q38)</f>
        <v>0</v>
      </c>
      <c r="R8" s="167"/>
      <c r="S8" s="167"/>
      <c r="T8" s="168"/>
      <c r="U8" s="162"/>
      <c r="V8" s="162">
        <f>SUM(V9:V38)</f>
        <v>62.86999999999999</v>
      </c>
      <c r="W8" s="162"/>
      <c r="AG8" t="s">
        <v>167</v>
      </c>
    </row>
    <row r="9" spans="1:60" outlineLevel="1" x14ac:dyDescent="0.2">
      <c r="A9" s="169">
        <v>1</v>
      </c>
      <c r="B9" s="170" t="s">
        <v>1097</v>
      </c>
      <c r="C9" s="180" t="s">
        <v>1098</v>
      </c>
      <c r="D9" s="171" t="s">
        <v>231</v>
      </c>
      <c r="E9" s="172">
        <v>3.3754500000000003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4">
        <v>2.5250700000000004</v>
      </c>
      <c r="O9" s="174">
        <f>ROUND(E9*N9,2)</f>
        <v>8.52</v>
      </c>
      <c r="P9" s="174">
        <v>0</v>
      </c>
      <c r="Q9" s="174">
        <f>ROUND(E9*P9,2)</f>
        <v>0</v>
      </c>
      <c r="R9" s="174" t="s">
        <v>294</v>
      </c>
      <c r="S9" s="174" t="s">
        <v>171</v>
      </c>
      <c r="T9" s="175" t="s">
        <v>233</v>
      </c>
      <c r="U9" s="158">
        <v>0.8650000000000001</v>
      </c>
      <c r="V9" s="158">
        <f>ROUND(E9*U9,2)</f>
        <v>2.92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234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1" x14ac:dyDescent="0.2">
      <c r="A10" s="155"/>
      <c r="B10" s="156"/>
      <c r="C10" s="258" t="s">
        <v>1099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236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76" t="str">
        <f>C10</f>
        <v>včetně stěnových, nosníků jeřábových drah, volných trámů, průvlaků, rámových příčlí, ztužidel, konzol, vodorovných táhel a podobných tyčových konstrukcí,</v>
      </c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55"/>
      <c r="B11" s="156"/>
      <c r="C11" s="181" t="s">
        <v>1175</v>
      </c>
      <c r="D11" s="160"/>
      <c r="E11" s="161">
        <v>3.3754500000000003</v>
      </c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213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55"/>
      <c r="B12" s="156"/>
      <c r="C12" s="243"/>
      <c r="D12" s="244"/>
      <c r="E12" s="244"/>
      <c r="F12" s="244"/>
      <c r="G12" s="244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176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69">
        <v>2</v>
      </c>
      <c r="B13" s="170" t="s">
        <v>1101</v>
      </c>
      <c r="C13" s="180" t="s">
        <v>1102</v>
      </c>
      <c r="D13" s="171" t="s">
        <v>277</v>
      </c>
      <c r="E13" s="172">
        <v>19.7225</v>
      </c>
      <c r="F13" s="173"/>
      <c r="G13" s="174">
        <f>ROUND(E13*F13,2)</f>
        <v>0</v>
      </c>
      <c r="H13" s="173"/>
      <c r="I13" s="174">
        <f>ROUND(E13*H13,2)</f>
        <v>0</v>
      </c>
      <c r="J13" s="173"/>
      <c r="K13" s="174">
        <f>ROUND(E13*J13,2)</f>
        <v>0</v>
      </c>
      <c r="L13" s="174">
        <v>21</v>
      </c>
      <c r="M13" s="174">
        <f>G13*(1+L13/100)</f>
        <v>0</v>
      </c>
      <c r="N13" s="174">
        <v>5.7700000000000001E-2</v>
      </c>
      <c r="O13" s="174">
        <f>ROUND(E13*N13,2)</f>
        <v>1.1399999999999999</v>
      </c>
      <c r="P13" s="174">
        <v>0</v>
      </c>
      <c r="Q13" s="174">
        <f>ROUND(E13*P13,2)</f>
        <v>0</v>
      </c>
      <c r="R13" s="174" t="s">
        <v>294</v>
      </c>
      <c r="S13" s="174" t="s">
        <v>171</v>
      </c>
      <c r="T13" s="175" t="s">
        <v>233</v>
      </c>
      <c r="U13" s="158">
        <v>0.95000000000000007</v>
      </c>
      <c r="V13" s="158">
        <f>ROUND(E13*U13,2)</f>
        <v>18.739999999999998</v>
      </c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234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33.75" outlineLevel="1" x14ac:dyDescent="0.2">
      <c r="A14" s="155"/>
      <c r="B14" s="156"/>
      <c r="C14" s="258" t="s">
        <v>1103</v>
      </c>
      <c r="D14" s="259"/>
      <c r="E14" s="259"/>
      <c r="F14" s="259"/>
      <c r="G14" s="259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236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76" t="str">
        <f>C14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55"/>
      <c r="B15" s="156"/>
      <c r="C15" s="181" t="s">
        <v>1176</v>
      </c>
      <c r="D15" s="160"/>
      <c r="E15" s="161">
        <v>15.47</v>
      </c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213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55"/>
      <c r="B16" s="156"/>
      <c r="C16" s="181" t="s">
        <v>1177</v>
      </c>
      <c r="D16" s="160"/>
      <c r="E16" s="161">
        <v>4.2525000000000004</v>
      </c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213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55"/>
      <c r="B17" s="156"/>
      <c r="C17" s="243"/>
      <c r="D17" s="244"/>
      <c r="E17" s="244"/>
      <c r="F17" s="244"/>
      <c r="G17" s="244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176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69">
        <v>3</v>
      </c>
      <c r="B18" s="170" t="s">
        <v>1106</v>
      </c>
      <c r="C18" s="180" t="s">
        <v>1107</v>
      </c>
      <c r="D18" s="171" t="s">
        <v>277</v>
      </c>
      <c r="E18" s="172">
        <v>19.7225</v>
      </c>
      <c r="F18" s="173"/>
      <c r="G18" s="174">
        <f>ROUND(E18*F18,2)</f>
        <v>0</v>
      </c>
      <c r="H18" s="173"/>
      <c r="I18" s="174">
        <f>ROUND(E18*H18,2)</f>
        <v>0</v>
      </c>
      <c r="J18" s="173"/>
      <c r="K18" s="174">
        <f>ROUND(E18*J18,2)</f>
        <v>0</v>
      </c>
      <c r="L18" s="174">
        <v>21</v>
      </c>
      <c r="M18" s="174">
        <f>G18*(1+L18/100)</f>
        <v>0</v>
      </c>
      <c r="N18" s="174">
        <v>0</v>
      </c>
      <c r="O18" s="174">
        <f>ROUND(E18*N18,2)</f>
        <v>0</v>
      </c>
      <c r="P18" s="174">
        <v>0</v>
      </c>
      <c r="Q18" s="174">
        <f>ROUND(E18*P18,2)</f>
        <v>0</v>
      </c>
      <c r="R18" s="174" t="s">
        <v>294</v>
      </c>
      <c r="S18" s="174" t="s">
        <v>171</v>
      </c>
      <c r="T18" s="175" t="s">
        <v>233</v>
      </c>
      <c r="U18" s="158">
        <v>0.37000000000000005</v>
      </c>
      <c r="V18" s="158">
        <f>ROUND(E18*U18,2)</f>
        <v>7.3</v>
      </c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234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33.75" outlineLevel="1" x14ac:dyDescent="0.2">
      <c r="A19" s="155"/>
      <c r="B19" s="156"/>
      <c r="C19" s="258" t="s">
        <v>1103</v>
      </c>
      <c r="D19" s="259"/>
      <c r="E19" s="259"/>
      <c r="F19" s="259"/>
      <c r="G19" s="259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236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76" t="str">
        <f>C19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55"/>
      <c r="B20" s="156"/>
      <c r="C20" s="181" t="s">
        <v>1178</v>
      </c>
      <c r="D20" s="160"/>
      <c r="E20" s="161">
        <v>19.7225</v>
      </c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213</v>
      </c>
      <c r="AH20" s="148">
        <v>5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55"/>
      <c r="B21" s="156"/>
      <c r="C21" s="243"/>
      <c r="D21" s="244"/>
      <c r="E21" s="244"/>
      <c r="F21" s="244"/>
      <c r="G21" s="244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176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69">
        <v>4</v>
      </c>
      <c r="B22" s="170" t="s">
        <v>1109</v>
      </c>
      <c r="C22" s="180" t="s">
        <v>1110</v>
      </c>
      <c r="D22" s="171" t="s">
        <v>277</v>
      </c>
      <c r="E22" s="172">
        <v>4.2525000000000004</v>
      </c>
      <c r="F22" s="173"/>
      <c r="G22" s="174">
        <f>ROUND(E22*F22,2)</f>
        <v>0</v>
      </c>
      <c r="H22" s="173"/>
      <c r="I22" s="174">
        <f>ROUND(E22*H22,2)</f>
        <v>0</v>
      </c>
      <c r="J22" s="173"/>
      <c r="K22" s="174">
        <f>ROUND(E22*J22,2)</f>
        <v>0</v>
      </c>
      <c r="L22" s="174">
        <v>21</v>
      </c>
      <c r="M22" s="174">
        <f>G22*(1+L22/100)</f>
        <v>0</v>
      </c>
      <c r="N22" s="174">
        <v>6.3300000000000006E-3</v>
      </c>
      <c r="O22" s="174">
        <f>ROUND(E22*N22,2)</f>
        <v>0.03</v>
      </c>
      <c r="P22" s="174">
        <v>0</v>
      </c>
      <c r="Q22" s="174">
        <f>ROUND(E22*P22,2)</f>
        <v>0</v>
      </c>
      <c r="R22" s="174" t="s">
        <v>294</v>
      </c>
      <c r="S22" s="174" t="s">
        <v>171</v>
      </c>
      <c r="T22" s="175" t="s">
        <v>233</v>
      </c>
      <c r="U22" s="158">
        <v>0.94300000000000006</v>
      </c>
      <c r="V22" s="158">
        <f>ROUND(E22*U22,2)</f>
        <v>4.01</v>
      </c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234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55"/>
      <c r="B23" s="156"/>
      <c r="C23" s="258" t="s">
        <v>1111</v>
      </c>
      <c r="D23" s="259"/>
      <c r="E23" s="259"/>
      <c r="F23" s="259"/>
      <c r="G23" s="259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236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55"/>
      <c r="B24" s="156"/>
      <c r="C24" s="181" t="s">
        <v>1179</v>
      </c>
      <c r="D24" s="160"/>
      <c r="E24" s="161">
        <v>4.2525000000000004</v>
      </c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213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55"/>
      <c r="B25" s="156"/>
      <c r="C25" s="243"/>
      <c r="D25" s="244"/>
      <c r="E25" s="244"/>
      <c r="F25" s="244"/>
      <c r="G25" s="244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176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69">
        <v>5</v>
      </c>
      <c r="B26" s="170" t="s">
        <v>1113</v>
      </c>
      <c r="C26" s="180" t="s">
        <v>1114</v>
      </c>
      <c r="D26" s="171" t="s">
        <v>277</v>
      </c>
      <c r="E26" s="172">
        <v>4.2525000000000004</v>
      </c>
      <c r="F26" s="173"/>
      <c r="G26" s="174">
        <f>ROUND(E26*F26,2)</f>
        <v>0</v>
      </c>
      <c r="H26" s="173"/>
      <c r="I26" s="174">
        <f>ROUND(E26*H26,2)</f>
        <v>0</v>
      </c>
      <c r="J26" s="173"/>
      <c r="K26" s="174">
        <f>ROUND(E26*J26,2)</f>
        <v>0</v>
      </c>
      <c r="L26" s="174">
        <v>21</v>
      </c>
      <c r="M26" s="174">
        <f>G26*(1+L26/100)</f>
        <v>0</v>
      </c>
      <c r="N26" s="174">
        <v>0</v>
      </c>
      <c r="O26" s="174">
        <f>ROUND(E26*N26,2)</f>
        <v>0</v>
      </c>
      <c r="P26" s="174">
        <v>0</v>
      </c>
      <c r="Q26" s="174">
        <f>ROUND(E26*P26,2)</f>
        <v>0</v>
      </c>
      <c r="R26" s="174" t="s">
        <v>294</v>
      </c>
      <c r="S26" s="174" t="s">
        <v>171</v>
      </c>
      <c r="T26" s="175" t="s">
        <v>233</v>
      </c>
      <c r="U26" s="158">
        <v>0.33</v>
      </c>
      <c r="V26" s="158">
        <f>ROUND(E26*U26,2)</f>
        <v>1.4</v>
      </c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234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55"/>
      <c r="B27" s="156"/>
      <c r="C27" s="258" t="s">
        <v>1111</v>
      </c>
      <c r="D27" s="259"/>
      <c r="E27" s="259"/>
      <c r="F27" s="259"/>
      <c r="G27" s="259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236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55"/>
      <c r="B28" s="156"/>
      <c r="C28" s="181" t="s">
        <v>1180</v>
      </c>
      <c r="D28" s="160"/>
      <c r="E28" s="161">
        <v>4.2525000000000004</v>
      </c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213</v>
      </c>
      <c r="AH28" s="148">
        <v>5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55"/>
      <c r="B29" s="156"/>
      <c r="C29" s="243"/>
      <c r="D29" s="244"/>
      <c r="E29" s="244"/>
      <c r="F29" s="244"/>
      <c r="G29" s="244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176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69">
        <v>6</v>
      </c>
      <c r="B30" s="170" t="s">
        <v>1116</v>
      </c>
      <c r="C30" s="180" t="s">
        <v>1117</v>
      </c>
      <c r="D30" s="171" t="s">
        <v>287</v>
      </c>
      <c r="E30" s="172">
        <v>0.5063200000000001</v>
      </c>
      <c r="F30" s="173"/>
      <c r="G30" s="174">
        <f>ROUND(E30*F30,2)</f>
        <v>0</v>
      </c>
      <c r="H30" s="173"/>
      <c r="I30" s="174">
        <f>ROUND(E30*H30,2)</f>
        <v>0</v>
      </c>
      <c r="J30" s="173"/>
      <c r="K30" s="174">
        <f>ROUND(E30*J30,2)</f>
        <v>0</v>
      </c>
      <c r="L30" s="174">
        <v>21</v>
      </c>
      <c r="M30" s="174">
        <f>G30*(1+L30/100)</f>
        <v>0</v>
      </c>
      <c r="N30" s="174">
        <v>1.01939</v>
      </c>
      <c r="O30" s="174">
        <f>ROUND(E30*N30,2)</f>
        <v>0.52</v>
      </c>
      <c r="P30" s="174">
        <v>0</v>
      </c>
      <c r="Q30" s="174">
        <f>ROUND(E30*P30,2)</f>
        <v>0</v>
      </c>
      <c r="R30" s="174" t="s">
        <v>294</v>
      </c>
      <c r="S30" s="174" t="s">
        <v>171</v>
      </c>
      <c r="T30" s="175" t="s">
        <v>233</v>
      </c>
      <c r="U30" s="158">
        <v>51.252000000000002</v>
      </c>
      <c r="V30" s="158">
        <f>ROUND(E30*U30,2)</f>
        <v>25.95</v>
      </c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234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33.75" outlineLevel="1" x14ac:dyDescent="0.2">
      <c r="A31" s="155"/>
      <c r="B31" s="156"/>
      <c r="C31" s="258" t="s">
        <v>1118</v>
      </c>
      <c r="D31" s="259"/>
      <c r="E31" s="259"/>
      <c r="F31" s="259"/>
      <c r="G31" s="259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236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76" t="str">
        <f>C31</f>
        <v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konstrukce. Včetně distančních prvků.</v>
      </c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/>
      <c r="B32" s="156"/>
      <c r="C32" s="181" t="s">
        <v>1181</v>
      </c>
      <c r="D32" s="160"/>
      <c r="E32" s="161">
        <v>0.5063200000000001</v>
      </c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213</v>
      </c>
      <c r="AH32" s="148">
        <v>5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55"/>
      <c r="B33" s="156"/>
      <c r="C33" s="243"/>
      <c r="D33" s="244"/>
      <c r="E33" s="244"/>
      <c r="F33" s="244"/>
      <c r="G33" s="244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48"/>
      <c r="Y33" s="148"/>
      <c r="Z33" s="148"/>
      <c r="AA33" s="148"/>
      <c r="AB33" s="148"/>
      <c r="AC33" s="148"/>
      <c r="AD33" s="148"/>
      <c r="AE33" s="148"/>
      <c r="AF33" s="148"/>
      <c r="AG33" s="148" t="s">
        <v>176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69">
        <v>7</v>
      </c>
      <c r="B34" s="170" t="s">
        <v>398</v>
      </c>
      <c r="C34" s="180" t="s">
        <v>399</v>
      </c>
      <c r="D34" s="171" t="s">
        <v>277</v>
      </c>
      <c r="E34" s="172">
        <v>10.849</v>
      </c>
      <c r="F34" s="173"/>
      <c r="G34" s="174">
        <f>ROUND(E34*F34,2)</f>
        <v>0</v>
      </c>
      <c r="H34" s="173"/>
      <c r="I34" s="174">
        <f>ROUND(E34*H34,2)</f>
        <v>0</v>
      </c>
      <c r="J34" s="173"/>
      <c r="K34" s="174">
        <f>ROUND(E34*J34,2)</f>
        <v>0</v>
      </c>
      <c r="L34" s="174">
        <v>21</v>
      </c>
      <c r="M34" s="174">
        <f>G34*(1+L34/100)</f>
        <v>0</v>
      </c>
      <c r="N34" s="174">
        <v>1.9700000000000004E-3</v>
      </c>
      <c r="O34" s="174">
        <f>ROUND(E34*N34,2)</f>
        <v>0.02</v>
      </c>
      <c r="P34" s="174">
        <v>0</v>
      </c>
      <c r="Q34" s="174">
        <f>ROUND(E34*P34,2)</f>
        <v>0</v>
      </c>
      <c r="R34" s="174" t="s">
        <v>294</v>
      </c>
      <c r="S34" s="174" t="s">
        <v>171</v>
      </c>
      <c r="T34" s="175" t="s">
        <v>233</v>
      </c>
      <c r="U34" s="158">
        <v>0.23500000000000001</v>
      </c>
      <c r="V34" s="158">
        <f>ROUND(E34*U34,2)</f>
        <v>2.5499999999999998</v>
      </c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234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55"/>
      <c r="B35" s="156"/>
      <c r="C35" s="258" t="s">
        <v>400</v>
      </c>
      <c r="D35" s="259"/>
      <c r="E35" s="259"/>
      <c r="F35" s="259"/>
      <c r="G35" s="259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236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55"/>
      <c r="B36" s="156"/>
      <c r="C36" s="181" t="s">
        <v>1120</v>
      </c>
      <c r="D36" s="160"/>
      <c r="E36" s="161">
        <v>6.6640000000000006</v>
      </c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213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55"/>
      <c r="B37" s="156"/>
      <c r="C37" s="181" t="s">
        <v>1105</v>
      </c>
      <c r="D37" s="160"/>
      <c r="E37" s="161">
        <v>4.1850000000000005</v>
      </c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213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55"/>
      <c r="B38" s="156"/>
      <c r="C38" s="243"/>
      <c r="D38" s="244"/>
      <c r="E38" s="244"/>
      <c r="F38" s="244"/>
      <c r="G38" s="244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176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x14ac:dyDescent="0.2">
      <c r="A39" s="163" t="s">
        <v>166</v>
      </c>
      <c r="B39" s="164" t="s">
        <v>95</v>
      </c>
      <c r="C39" s="179" t="s">
        <v>96</v>
      </c>
      <c r="D39" s="165"/>
      <c r="E39" s="166"/>
      <c r="F39" s="167"/>
      <c r="G39" s="167">
        <f>SUMIF(AG40:AG42,"&lt;&gt;NOR",G40:G42)</f>
        <v>0</v>
      </c>
      <c r="H39" s="167"/>
      <c r="I39" s="167">
        <f>SUM(I40:I42)</f>
        <v>0</v>
      </c>
      <c r="J39" s="167"/>
      <c r="K39" s="167">
        <f>SUM(K40:K42)</f>
        <v>0</v>
      </c>
      <c r="L39" s="167"/>
      <c r="M39" s="167">
        <f>SUM(M40:M42)</f>
        <v>0</v>
      </c>
      <c r="N39" s="167"/>
      <c r="O39" s="167">
        <f>SUM(O40:O42)</f>
        <v>0</v>
      </c>
      <c r="P39" s="167"/>
      <c r="Q39" s="167">
        <f>SUM(Q40:Q42)</f>
        <v>0</v>
      </c>
      <c r="R39" s="167"/>
      <c r="S39" s="167"/>
      <c r="T39" s="168"/>
      <c r="U39" s="162"/>
      <c r="V39" s="162">
        <f>SUM(V40:V42)</f>
        <v>9.6</v>
      </c>
      <c r="W39" s="162"/>
      <c r="AG39" t="s">
        <v>167</v>
      </c>
    </row>
    <row r="40" spans="1:60" ht="33.75" outlineLevel="1" x14ac:dyDescent="0.2">
      <c r="A40" s="169">
        <v>8</v>
      </c>
      <c r="B40" s="170" t="s">
        <v>628</v>
      </c>
      <c r="C40" s="180" t="s">
        <v>629</v>
      </c>
      <c r="D40" s="171" t="s">
        <v>287</v>
      </c>
      <c r="E40" s="172">
        <v>10.225660000000001</v>
      </c>
      <c r="F40" s="173"/>
      <c r="G40" s="174">
        <f>ROUND(E40*F40,2)</f>
        <v>0</v>
      </c>
      <c r="H40" s="173"/>
      <c r="I40" s="174">
        <f>ROUND(E40*H40,2)</f>
        <v>0</v>
      </c>
      <c r="J40" s="173"/>
      <c r="K40" s="174">
        <f>ROUND(E40*J40,2)</f>
        <v>0</v>
      </c>
      <c r="L40" s="174">
        <v>21</v>
      </c>
      <c r="M40" s="174">
        <f>G40*(1+L40/100)</f>
        <v>0</v>
      </c>
      <c r="N40" s="174">
        <v>0</v>
      </c>
      <c r="O40" s="174">
        <f>ROUND(E40*N40,2)</f>
        <v>0</v>
      </c>
      <c r="P40" s="174">
        <v>0</v>
      </c>
      <c r="Q40" s="174">
        <f>ROUND(E40*P40,2)</f>
        <v>0</v>
      </c>
      <c r="R40" s="174" t="s">
        <v>302</v>
      </c>
      <c r="S40" s="174" t="s">
        <v>171</v>
      </c>
      <c r="T40" s="175" t="s">
        <v>233</v>
      </c>
      <c r="U40" s="158">
        <v>0.9385</v>
      </c>
      <c r="V40" s="158">
        <f>ROUND(E40*U40,2)</f>
        <v>9.6</v>
      </c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630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55"/>
      <c r="B41" s="156"/>
      <c r="C41" s="258" t="s">
        <v>631</v>
      </c>
      <c r="D41" s="259"/>
      <c r="E41" s="259"/>
      <c r="F41" s="259"/>
      <c r="G41" s="259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236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55"/>
      <c r="B42" s="156"/>
      <c r="C42" s="243"/>
      <c r="D42" s="244"/>
      <c r="E42" s="244"/>
      <c r="F42" s="244"/>
      <c r="G42" s="244"/>
      <c r="H42" s="158"/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48"/>
      <c r="Y42" s="148"/>
      <c r="Z42" s="148"/>
      <c r="AA42" s="148"/>
      <c r="AB42" s="148"/>
      <c r="AC42" s="148"/>
      <c r="AD42" s="148"/>
      <c r="AE42" s="148"/>
      <c r="AF42" s="148"/>
      <c r="AG42" s="148" t="s">
        <v>176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x14ac:dyDescent="0.2">
      <c r="A43" s="163" t="s">
        <v>166</v>
      </c>
      <c r="B43" s="164" t="s">
        <v>115</v>
      </c>
      <c r="C43" s="179" t="s">
        <v>116</v>
      </c>
      <c r="D43" s="165"/>
      <c r="E43" s="166"/>
      <c r="F43" s="167"/>
      <c r="G43" s="167">
        <f>SUMIF(AG44:AG55,"&lt;&gt;NOR",G44:G55)</f>
        <v>0</v>
      </c>
      <c r="H43" s="167"/>
      <c r="I43" s="167">
        <f>SUM(I44:I55)</f>
        <v>0</v>
      </c>
      <c r="J43" s="167"/>
      <c r="K43" s="167">
        <f>SUM(K44:K55)</f>
        <v>0</v>
      </c>
      <c r="L43" s="167"/>
      <c r="M43" s="167">
        <f>SUM(M44:M55)</f>
        <v>0</v>
      </c>
      <c r="N43" s="167"/>
      <c r="O43" s="167">
        <f>SUM(O44:O55)</f>
        <v>0.09</v>
      </c>
      <c r="P43" s="167"/>
      <c r="Q43" s="167">
        <f>SUM(Q44:Q55)</f>
        <v>0.02</v>
      </c>
      <c r="R43" s="167"/>
      <c r="S43" s="167"/>
      <c r="T43" s="168"/>
      <c r="U43" s="162"/>
      <c r="V43" s="162">
        <f>SUM(V44:V55)</f>
        <v>14.069999999999999</v>
      </c>
      <c r="W43" s="162"/>
      <c r="AG43" t="s">
        <v>167</v>
      </c>
    </row>
    <row r="44" spans="1:60" outlineLevel="1" x14ac:dyDescent="0.2">
      <c r="A44" s="169">
        <v>9</v>
      </c>
      <c r="B44" s="170" t="s">
        <v>1182</v>
      </c>
      <c r="C44" s="180" t="s">
        <v>1183</v>
      </c>
      <c r="D44" s="171" t="s">
        <v>411</v>
      </c>
      <c r="E44" s="172">
        <v>1.9500000000000002</v>
      </c>
      <c r="F44" s="173"/>
      <c r="G44" s="174">
        <f>ROUND(E44*F44,2)</f>
        <v>0</v>
      </c>
      <c r="H44" s="173"/>
      <c r="I44" s="174">
        <f>ROUND(E44*H44,2)</f>
        <v>0</v>
      </c>
      <c r="J44" s="173"/>
      <c r="K44" s="174">
        <f>ROUND(E44*J44,2)</f>
        <v>0</v>
      </c>
      <c r="L44" s="174">
        <v>21</v>
      </c>
      <c r="M44" s="174">
        <f>G44*(1+L44/100)</f>
        <v>0</v>
      </c>
      <c r="N44" s="174">
        <v>2.1000000000000001E-2</v>
      </c>
      <c r="O44" s="174">
        <f>ROUND(E44*N44,2)</f>
        <v>0.04</v>
      </c>
      <c r="P44" s="174">
        <v>0</v>
      </c>
      <c r="Q44" s="174">
        <f>ROUND(E44*P44,2)</f>
        <v>0</v>
      </c>
      <c r="R44" s="174"/>
      <c r="S44" s="174" t="s">
        <v>405</v>
      </c>
      <c r="T44" s="175" t="s">
        <v>172</v>
      </c>
      <c r="U44" s="158">
        <v>0.15000000000000002</v>
      </c>
      <c r="V44" s="158">
        <f>ROUND(E44*U44,2)</f>
        <v>0.28999999999999998</v>
      </c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1184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55"/>
      <c r="B45" s="156"/>
      <c r="C45" s="181" t="s">
        <v>1185</v>
      </c>
      <c r="D45" s="160"/>
      <c r="E45" s="161">
        <v>1.9500000000000002</v>
      </c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213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55"/>
      <c r="B46" s="156"/>
      <c r="C46" s="243"/>
      <c r="D46" s="244"/>
      <c r="E46" s="244"/>
      <c r="F46" s="244"/>
      <c r="G46" s="244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176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ht="33.75" outlineLevel="1" x14ac:dyDescent="0.2">
      <c r="A47" s="169">
        <v>10</v>
      </c>
      <c r="B47" s="170" t="s">
        <v>1160</v>
      </c>
      <c r="C47" s="180" t="s">
        <v>1161</v>
      </c>
      <c r="D47" s="171" t="s">
        <v>411</v>
      </c>
      <c r="E47" s="172">
        <v>17.62</v>
      </c>
      <c r="F47" s="173"/>
      <c r="G47" s="174">
        <f>ROUND(E47*F47,2)</f>
        <v>0</v>
      </c>
      <c r="H47" s="173"/>
      <c r="I47" s="174">
        <f>ROUND(E47*H47,2)</f>
        <v>0</v>
      </c>
      <c r="J47" s="173"/>
      <c r="K47" s="174">
        <f>ROUND(E47*J47,2)</f>
        <v>0</v>
      </c>
      <c r="L47" s="174">
        <v>21</v>
      </c>
      <c r="M47" s="174">
        <f>G47*(1+L47/100)</f>
        <v>0</v>
      </c>
      <c r="N47" s="174">
        <v>2.7900000000000004E-3</v>
      </c>
      <c r="O47" s="174">
        <f>ROUND(E47*N47,2)</f>
        <v>0.05</v>
      </c>
      <c r="P47" s="174">
        <v>0</v>
      </c>
      <c r="Q47" s="174">
        <f>ROUND(E47*P47,2)</f>
        <v>0</v>
      </c>
      <c r="R47" s="174" t="s">
        <v>748</v>
      </c>
      <c r="S47" s="174" t="s">
        <v>171</v>
      </c>
      <c r="T47" s="175" t="s">
        <v>233</v>
      </c>
      <c r="U47" s="158">
        <v>0.71000000000000008</v>
      </c>
      <c r="V47" s="158">
        <f>ROUND(E47*U47,2)</f>
        <v>12.51</v>
      </c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234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55"/>
      <c r="B48" s="156"/>
      <c r="C48" s="181" t="s">
        <v>1186</v>
      </c>
      <c r="D48" s="160"/>
      <c r="E48" s="161">
        <v>17.62</v>
      </c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213</v>
      </c>
      <c r="AH48" s="148">
        <v>0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/>
      <c r="B49" s="156"/>
      <c r="C49" s="243"/>
      <c r="D49" s="244"/>
      <c r="E49" s="244"/>
      <c r="F49" s="244"/>
      <c r="G49" s="244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48"/>
      <c r="Y49" s="148"/>
      <c r="Z49" s="148"/>
      <c r="AA49" s="148"/>
      <c r="AB49" s="148"/>
      <c r="AC49" s="148"/>
      <c r="AD49" s="148"/>
      <c r="AE49" s="148"/>
      <c r="AF49" s="148"/>
      <c r="AG49" s="148" t="s">
        <v>176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69">
        <v>11</v>
      </c>
      <c r="B50" s="170" t="s">
        <v>758</v>
      </c>
      <c r="C50" s="180" t="s">
        <v>759</v>
      </c>
      <c r="D50" s="171" t="s">
        <v>411</v>
      </c>
      <c r="E50" s="172">
        <v>13.8</v>
      </c>
      <c r="F50" s="173"/>
      <c r="G50" s="174">
        <f>ROUND(E50*F50,2)</f>
        <v>0</v>
      </c>
      <c r="H50" s="173"/>
      <c r="I50" s="174">
        <f>ROUND(E50*H50,2)</f>
        <v>0</v>
      </c>
      <c r="J50" s="173"/>
      <c r="K50" s="174">
        <f>ROUND(E50*J50,2)</f>
        <v>0</v>
      </c>
      <c r="L50" s="174">
        <v>21</v>
      </c>
      <c r="M50" s="174">
        <f>G50*(1+L50/100)</f>
        <v>0</v>
      </c>
      <c r="N50" s="174">
        <v>0</v>
      </c>
      <c r="O50" s="174">
        <f>ROUND(E50*N50,2)</f>
        <v>0</v>
      </c>
      <c r="P50" s="174">
        <v>1.3500000000000001E-3</v>
      </c>
      <c r="Q50" s="174">
        <f>ROUND(E50*P50,2)</f>
        <v>0.02</v>
      </c>
      <c r="R50" s="174" t="s">
        <v>748</v>
      </c>
      <c r="S50" s="174" t="s">
        <v>171</v>
      </c>
      <c r="T50" s="175" t="s">
        <v>233</v>
      </c>
      <c r="U50" s="158">
        <v>9.2000000000000012E-2</v>
      </c>
      <c r="V50" s="158">
        <f>ROUND(E50*U50,2)</f>
        <v>1.27</v>
      </c>
      <c r="W50" s="158"/>
      <c r="X50" s="148"/>
      <c r="Y50" s="148"/>
      <c r="Z50" s="148"/>
      <c r="AA50" s="148"/>
      <c r="AB50" s="148"/>
      <c r="AC50" s="148"/>
      <c r="AD50" s="148"/>
      <c r="AE50" s="148"/>
      <c r="AF50" s="148"/>
      <c r="AG50" s="148" t="s">
        <v>760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55"/>
      <c r="B51" s="156"/>
      <c r="C51" s="181" t="s">
        <v>1187</v>
      </c>
      <c r="D51" s="160"/>
      <c r="E51" s="161">
        <v>13.8</v>
      </c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48"/>
      <c r="Y51" s="148"/>
      <c r="Z51" s="148"/>
      <c r="AA51" s="148"/>
      <c r="AB51" s="148"/>
      <c r="AC51" s="148"/>
      <c r="AD51" s="148"/>
      <c r="AE51" s="148"/>
      <c r="AF51" s="148"/>
      <c r="AG51" s="148" t="s">
        <v>213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55"/>
      <c r="B52" s="156"/>
      <c r="C52" s="243"/>
      <c r="D52" s="244"/>
      <c r="E52" s="244"/>
      <c r="F52" s="244"/>
      <c r="G52" s="24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48"/>
      <c r="Y52" s="148"/>
      <c r="Z52" s="148"/>
      <c r="AA52" s="148"/>
      <c r="AB52" s="148"/>
      <c r="AC52" s="148"/>
      <c r="AD52" s="148"/>
      <c r="AE52" s="148"/>
      <c r="AF52" s="148"/>
      <c r="AG52" s="148" t="s">
        <v>176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55">
        <v>12</v>
      </c>
      <c r="B53" s="156" t="s">
        <v>767</v>
      </c>
      <c r="C53" s="192" t="s">
        <v>768</v>
      </c>
      <c r="D53" s="157" t="s">
        <v>0</v>
      </c>
      <c r="E53" s="177"/>
      <c r="F53" s="159"/>
      <c r="G53" s="158">
        <f>ROUND(E53*F53,2)</f>
        <v>0</v>
      </c>
      <c r="H53" s="159"/>
      <c r="I53" s="158">
        <f>ROUND(E53*H53,2)</f>
        <v>0</v>
      </c>
      <c r="J53" s="159"/>
      <c r="K53" s="158">
        <f>ROUND(E53*J53,2)</f>
        <v>0</v>
      </c>
      <c r="L53" s="158">
        <v>21</v>
      </c>
      <c r="M53" s="158">
        <f>G53*(1+L53/100)</f>
        <v>0</v>
      </c>
      <c r="N53" s="158">
        <v>0</v>
      </c>
      <c r="O53" s="158">
        <f>ROUND(E53*N53,2)</f>
        <v>0</v>
      </c>
      <c r="P53" s="158">
        <v>0</v>
      </c>
      <c r="Q53" s="158">
        <f>ROUND(E53*P53,2)</f>
        <v>0</v>
      </c>
      <c r="R53" s="158" t="s">
        <v>748</v>
      </c>
      <c r="S53" s="158" t="s">
        <v>171</v>
      </c>
      <c r="T53" s="158" t="s">
        <v>233</v>
      </c>
      <c r="U53" s="158">
        <v>0</v>
      </c>
      <c r="V53" s="158">
        <f>ROUND(E53*U53,2)</f>
        <v>0</v>
      </c>
      <c r="W53" s="158"/>
      <c r="X53" s="148"/>
      <c r="Y53" s="148"/>
      <c r="Z53" s="148"/>
      <c r="AA53" s="148"/>
      <c r="AB53" s="148"/>
      <c r="AC53" s="148"/>
      <c r="AD53" s="148"/>
      <c r="AE53" s="148"/>
      <c r="AF53" s="148"/>
      <c r="AG53" s="148" t="s">
        <v>630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55"/>
      <c r="B54" s="156"/>
      <c r="C54" s="260" t="s">
        <v>669</v>
      </c>
      <c r="D54" s="261"/>
      <c r="E54" s="261"/>
      <c r="F54" s="261"/>
      <c r="G54" s="261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48"/>
      <c r="Y54" s="148"/>
      <c r="Z54" s="148"/>
      <c r="AA54" s="148"/>
      <c r="AB54" s="148"/>
      <c r="AC54" s="148"/>
      <c r="AD54" s="148"/>
      <c r="AE54" s="148"/>
      <c r="AF54" s="148"/>
      <c r="AG54" s="148" t="s">
        <v>236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55"/>
      <c r="B55" s="156"/>
      <c r="C55" s="243"/>
      <c r="D55" s="244"/>
      <c r="E55" s="244"/>
      <c r="F55" s="244"/>
      <c r="G55" s="244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48"/>
      <c r="Y55" s="148"/>
      <c r="Z55" s="148"/>
      <c r="AA55" s="148"/>
      <c r="AB55" s="148"/>
      <c r="AC55" s="148"/>
      <c r="AD55" s="148"/>
      <c r="AE55" s="148"/>
      <c r="AF55" s="148"/>
      <c r="AG55" s="148" t="s">
        <v>176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x14ac:dyDescent="0.2">
      <c r="A56" s="163" t="s">
        <v>166</v>
      </c>
      <c r="B56" s="164" t="s">
        <v>121</v>
      </c>
      <c r="C56" s="179" t="s">
        <v>122</v>
      </c>
      <c r="D56" s="165"/>
      <c r="E56" s="166"/>
      <c r="F56" s="167"/>
      <c r="G56" s="167">
        <f>SUMIF(AG57:AG71,"&lt;&gt;NOR",G57:G71)</f>
        <v>0</v>
      </c>
      <c r="H56" s="167"/>
      <c r="I56" s="167">
        <f>SUM(I57:I71)</f>
        <v>0</v>
      </c>
      <c r="J56" s="167"/>
      <c r="K56" s="167">
        <f>SUM(K57:K71)</f>
        <v>0</v>
      </c>
      <c r="L56" s="167"/>
      <c r="M56" s="167">
        <f>SUM(M57:M71)</f>
        <v>0</v>
      </c>
      <c r="N56" s="167"/>
      <c r="O56" s="167">
        <f>SUM(O57:O71)</f>
        <v>0</v>
      </c>
      <c r="P56" s="167"/>
      <c r="Q56" s="167">
        <f>SUM(Q57:Q71)</f>
        <v>0</v>
      </c>
      <c r="R56" s="167"/>
      <c r="S56" s="167"/>
      <c r="T56" s="168"/>
      <c r="U56" s="162"/>
      <c r="V56" s="162">
        <f>SUM(V57:V71)</f>
        <v>0</v>
      </c>
      <c r="W56" s="162"/>
      <c r="AG56" t="s">
        <v>167</v>
      </c>
    </row>
    <row r="57" spans="1:60" outlineLevel="1" x14ac:dyDescent="0.2">
      <c r="A57" s="169">
        <v>13</v>
      </c>
      <c r="B57" s="170" t="s">
        <v>1188</v>
      </c>
      <c r="C57" s="180" t="s">
        <v>1173</v>
      </c>
      <c r="D57" s="171" t="s">
        <v>310</v>
      </c>
      <c r="E57" s="172">
        <v>1</v>
      </c>
      <c r="F57" s="173"/>
      <c r="G57" s="174">
        <f>ROUND(E57*F57,2)</f>
        <v>0</v>
      </c>
      <c r="H57" s="173"/>
      <c r="I57" s="174">
        <f>ROUND(E57*H57,2)</f>
        <v>0</v>
      </c>
      <c r="J57" s="173"/>
      <c r="K57" s="174">
        <f>ROUND(E57*J57,2)</f>
        <v>0</v>
      </c>
      <c r="L57" s="174">
        <v>21</v>
      </c>
      <c r="M57" s="174">
        <f>G57*(1+L57/100)</f>
        <v>0</v>
      </c>
      <c r="N57" s="174">
        <v>0</v>
      </c>
      <c r="O57" s="174">
        <f>ROUND(E57*N57,2)</f>
        <v>0</v>
      </c>
      <c r="P57" s="174">
        <v>0</v>
      </c>
      <c r="Q57" s="174">
        <f>ROUND(E57*P57,2)</f>
        <v>0</v>
      </c>
      <c r="R57" s="174"/>
      <c r="S57" s="174" t="s">
        <v>405</v>
      </c>
      <c r="T57" s="175" t="s">
        <v>172</v>
      </c>
      <c r="U57" s="158">
        <v>0</v>
      </c>
      <c r="V57" s="158">
        <f>ROUND(E57*U57,2)</f>
        <v>0</v>
      </c>
      <c r="W57" s="158"/>
      <c r="X57" s="148"/>
      <c r="Y57" s="148"/>
      <c r="Z57" s="148"/>
      <c r="AA57" s="148"/>
      <c r="AB57" s="148"/>
      <c r="AC57" s="148"/>
      <c r="AD57" s="148"/>
      <c r="AE57" s="148"/>
      <c r="AF57" s="148"/>
      <c r="AG57" s="148" t="s">
        <v>290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55"/>
      <c r="B58" s="156"/>
      <c r="C58" s="245" t="s">
        <v>1165</v>
      </c>
      <c r="D58" s="246"/>
      <c r="E58" s="246"/>
      <c r="F58" s="246"/>
      <c r="G58" s="246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48"/>
      <c r="Y58" s="148"/>
      <c r="Z58" s="148"/>
      <c r="AA58" s="148"/>
      <c r="AB58" s="148"/>
      <c r="AC58" s="148"/>
      <c r="AD58" s="148"/>
      <c r="AE58" s="148"/>
      <c r="AF58" s="148"/>
      <c r="AG58" s="148" t="s">
        <v>175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55"/>
      <c r="B59" s="156"/>
      <c r="C59" s="243"/>
      <c r="D59" s="244"/>
      <c r="E59" s="244"/>
      <c r="F59" s="244"/>
      <c r="G59" s="244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48"/>
      <c r="Y59" s="148"/>
      <c r="Z59" s="148"/>
      <c r="AA59" s="148"/>
      <c r="AB59" s="148"/>
      <c r="AC59" s="148"/>
      <c r="AD59" s="148"/>
      <c r="AE59" s="148"/>
      <c r="AF59" s="148"/>
      <c r="AG59" s="148" t="s">
        <v>176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69">
        <v>14</v>
      </c>
      <c r="B60" s="170" t="s">
        <v>1189</v>
      </c>
      <c r="C60" s="180" t="s">
        <v>1190</v>
      </c>
      <c r="D60" s="171" t="s">
        <v>310</v>
      </c>
      <c r="E60" s="172">
        <v>1</v>
      </c>
      <c r="F60" s="173"/>
      <c r="G60" s="174">
        <f>ROUND(E60*F60,2)</f>
        <v>0</v>
      </c>
      <c r="H60" s="173"/>
      <c r="I60" s="174">
        <f>ROUND(E60*H60,2)</f>
        <v>0</v>
      </c>
      <c r="J60" s="173"/>
      <c r="K60" s="174">
        <f>ROUND(E60*J60,2)</f>
        <v>0</v>
      </c>
      <c r="L60" s="174">
        <v>21</v>
      </c>
      <c r="M60" s="174">
        <f>G60*(1+L60/100)</f>
        <v>0</v>
      </c>
      <c r="N60" s="174">
        <v>0</v>
      </c>
      <c r="O60" s="174">
        <f>ROUND(E60*N60,2)</f>
        <v>0</v>
      </c>
      <c r="P60" s="174">
        <v>0</v>
      </c>
      <c r="Q60" s="174">
        <f>ROUND(E60*P60,2)</f>
        <v>0</v>
      </c>
      <c r="R60" s="174"/>
      <c r="S60" s="174" t="s">
        <v>405</v>
      </c>
      <c r="T60" s="175" t="s">
        <v>172</v>
      </c>
      <c r="U60" s="158">
        <v>0</v>
      </c>
      <c r="V60" s="158">
        <f>ROUND(E60*U60,2)</f>
        <v>0</v>
      </c>
      <c r="W60" s="158"/>
      <c r="X60" s="148"/>
      <c r="Y60" s="148"/>
      <c r="Z60" s="148"/>
      <c r="AA60" s="148"/>
      <c r="AB60" s="148"/>
      <c r="AC60" s="148"/>
      <c r="AD60" s="148"/>
      <c r="AE60" s="148"/>
      <c r="AF60" s="148"/>
      <c r="AG60" s="148" t="s">
        <v>290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55"/>
      <c r="B61" s="156"/>
      <c r="C61" s="245" t="s">
        <v>1165</v>
      </c>
      <c r="D61" s="246"/>
      <c r="E61" s="246"/>
      <c r="F61" s="246"/>
      <c r="G61" s="246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48"/>
      <c r="Y61" s="148"/>
      <c r="Z61" s="148"/>
      <c r="AA61" s="148"/>
      <c r="AB61" s="148"/>
      <c r="AC61" s="148"/>
      <c r="AD61" s="148"/>
      <c r="AE61" s="148"/>
      <c r="AF61" s="148"/>
      <c r="AG61" s="148" t="s">
        <v>175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55"/>
      <c r="B62" s="156"/>
      <c r="C62" s="243"/>
      <c r="D62" s="244"/>
      <c r="E62" s="244"/>
      <c r="F62" s="244"/>
      <c r="G62" s="244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48"/>
      <c r="Y62" s="148"/>
      <c r="Z62" s="148"/>
      <c r="AA62" s="148"/>
      <c r="AB62" s="148"/>
      <c r="AC62" s="148"/>
      <c r="AD62" s="148"/>
      <c r="AE62" s="148"/>
      <c r="AF62" s="148"/>
      <c r="AG62" s="148" t="s">
        <v>176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69">
        <v>15</v>
      </c>
      <c r="B63" s="170" t="s">
        <v>1191</v>
      </c>
      <c r="C63" s="180" t="s">
        <v>1192</v>
      </c>
      <c r="D63" s="171" t="s">
        <v>310</v>
      </c>
      <c r="E63" s="172">
        <v>1</v>
      </c>
      <c r="F63" s="173"/>
      <c r="G63" s="174">
        <f>ROUND(E63*F63,2)</f>
        <v>0</v>
      </c>
      <c r="H63" s="173"/>
      <c r="I63" s="174">
        <f>ROUND(E63*H63,2)</f>
        <v>0</v>
      </c>
      <c r="J63" s="173"/>
      <c r="K63" s="174">
        <f>ROUND(E63*J63,2)</f>
        <v>0</v>
      </c>
      <c r="L63" s="174">
        <v>21</v>
      </c>
      <c r="M63" s="174">
        <f>G63*(1+L63/100)</f>
        <v>0</v>
      </c>
      <c r="N63" s="174">
        <v>0</v>
      </c>
      <c r="O63" s="174">
        <f>ROUND(E63*N63,2)</f>
        <v>0</v>
      </c>
      <c r="P63" s="174">
        <v>0</v>
      </c>
      <c r="Q63" s="174">
        <f>ROUND(E63*P63,2)</f>
        <v>0</v>
      </c>
      <c r="R63" s="174"/>
      <c r="S63" s="174" t="s">
        <v>405</v>
      </c>
      <c r="T63" s="175" t="s">
        <v>172</v>
      </c>
      <c r="U63" s="158">
        <v>0</v>
      </c>
      <c r="V63" s="158">
        <f>ROUND(E63*U63,2)</f>
        <v>0</v>
      </c>
      <c r="W63" s="158"/>
      <c r="X63" s="148"/>
      <c r="Y63" s="148"/>
      <c r="Z63" s="148"/>
      <c r="AA63" s="148"/>
      <c r="AB63" s="148"/>
      <c r="AC63" s="148"/>
      <c r="AD63" s="148"/>
      <c r="AE63" s="148"/>
      <c r="AF63" s="148"/>
      <c r="AG63" s="148" t="s">
        <v>290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55"/>
      <c r="B64" s="156"/>
      <c r="C64" s="245" t="s">
        <v>1165</v>
      </c>
      <c r="D64" s="246"/>
      <c r="E64" s="246"/>
      <c r="F64" s="246"/>
      <c r="G64" s="246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48"/>
      <c r="Y64" s="148"/>
      <c r="Z64" s="148"/>
      <c r="AA64" s="148"/>
      <c r="AB64" s="148"/>
      <c r="AC64" s="148"/>
      <c r="AD64" s="148"/>
      <c r="AE64" s="148"/>
      <c r="AF64" s="148"/>
      <c r="AG64" s="148" t="s">
        <v>175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55"/>
      <c r="B65" s="156"/>
      <c r="C65" s="243"/>
      <c r="D65" s="244"/>
      <c r="E65" s="244"/>
      <c r="F65" s="244"/>
      <c r="G65" s="244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48"/>
      <c r="Y65" s="148"/>
      <c r="Z65" s="148"/>
      <c r="AA65" s="148"/>
      <c r="AB65" s="148"/>
      <c r="AC65" s="148"/>
      <c r="AD65" s="148"/>
      <c r="AE65" s="148"/>
      <c r="AF65" s="148"/>
      <c r="AG65" s="148" t="s">
        <v>176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69">
        <v>16</v>
      </c>
      <c r="B66" s="170" t="s">
        <v>1168</v>
      </c>
      <c r="C66" s="180" t="s">
        <v>1169</v>
      </c>
      <c r="D66" s="171" t="s">
        <v>310</v>
      </c>
      <c r="E66" s="172">
        <v>0.5</v>
      </c>
      <c r="F66" s="173"/>
      <c r="G66" s="174">
        <f>ROUND(E66*F66,2)</f>
        <v>0</v>
      </c>
      <c r="H66" s="173"/>
      <c r="I66" s="174">
        <f>ROUND(E66*H66,2)</f>
        <v>0</v>
      </c>
      <c r="J66" s="173"/>
      <c r="K66" s="174">
        <f>ROUND(E66*J66,2)</f>
        <v>0</v>
      </c>
      <c r="L66" s="174">
        <v>21</v>
      </c>
      <c r="M66" s="174">
        <f>G66*(1+L66/100)</f>
        <v>0</v>
      </c>
      <c r="N66" s="174">
        <v>0</v>
      </c>
      <c r="O66" s="174">
        <f>ROUND(E66*N66,2)</f>
        <v>0</v>
      </c>
      <c r="P66" s="174">
        <v>0</v>
      </c>
      <c r="Q66" s="174">
        <f>ROUND(E66*P66,2)</f>
        <v>0</v>
      </c>
      <c r="R66" s="174"/>
      <c r="S66" s="174" t="s">
        <v>405</v>
      </c>
      <c r="T66" s="175" t="s">
        <v>172</v>
      </c>
      <c r="U66" s="158">
        <v>0</v>
      </c>
      <c r="V66" s="158">
        <f>ROUND(E66*U66,2)</f>
        <v>0</v>
      </c>
      <c r="W66" s="158"/>
      <c r="X66" s="148"/>
      <c r="Y66" s="148"/>
      <c r="Z66" s="148"/>
      <c r="AA66" s="148"/>
      <c r="AB66" s="148"/>
      <c r="AC66" s="148"/>
      <c r="AD66" s="148"/>
      <c r="AE66" s="148"/>
      <c r="AF66" s="148"/>
      <c r="AG66" s="148" t="s">
        <v>290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55"/>
      <c r="B67" s="156"/>
      <c r="C67" s="245" t="s">
        <v>1165</v>
      </c>
      <c r="D67" s="246"/>
      <c r="E67" s="246"/>
      <c r="F67" s="246"/>
      <c r="G67" s="246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48"/>
      <c r="Y67" s="148"/>
      <c r="Z67" s="148"/>
      <c r="AA67" s="148"/>
      <c r="AB67" s="148"/>
      <c r="AC67" s="148"/>
      <c r="AD67" s="148"/>
      <c r="AE67" s="148"/>
      <c r="AF67" s="148"/>
      <c r="AG67" s="148" t="s">
        <v>175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55"/>
      <c r="B68" s="156"/>
      <c r="C68" s="243"/>
      <c r="D68" s="244"/>
      <c r="E68" s="244"/>
      <c r="F68" s="244"/>
      <c r="G68" s="244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48"/>
      <c r="Y68" s="148"/>
      <c r="Z68" s="148"/>
      <c r="AA68" s="148"/>
      <c r="AB68" s="148"/>
      <c r="AC68" s="148"/>
      <c r="AD68" s="148"/>
      <c r="AE68" s="148"/>
      <c r="AF68" s="148"/>
      <c r="AG68" s="148" t="s">
        <v>176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55">
        <v>17</v>
      </c>
      <c r="B69" s="156" t="s">
        <v>832</v>
      </c>
      <c r="C69" s="192" t="s">
        <v>833</v>
      </c>
      <c r="D69" s="157" t="s">
        <v>0</v>
      </c>
      <c r="E69" s="177"/>
      <c r="F69" s="159"/>
      <c r="G69" s="158">
        <f>ROUND(E69*F69,2)</f>
        <v>0</v>
      </c>
      <c r="H69" s="159"/>
      <c r="I69" s="158">
        <f>ROUND(E69*H69,2)</f>
        <v>0</v>
      </c>
      <c r="J69" s="159"/>
      <c r="K69" s="158">
        <f>ROUND(E69*J69,2)</f>
        <v>0</v>
      </c>
      <c r="L69" s="158">
        <v>21</v>
      </c>
      <c r="M69" s="158">
        <f>G69*(1+L69/100)</f>
        <v>0</v>
      </c>
      <c r="N69" s="158">
        <v>0</v>
      </c>
      <c r="O69" s="158">
        <f>ROUND(E69*N69,2)</f>
        <v>0</v>
      </c>
      <c r="P69" s="158">
        <v>0</v>
      </c>
      <c r="Q69" s="158">
        <f>ROUND(E69*P69,2)</f>
        <v>0</v>
      </c>
      <c r="R69" s="158" t="s">
        <v>824</v>
      </c>
      <c r="S69" s="158" t="s">
        <v>171</v>
      </c>
      <c r="T69" s="158" t="s">
        <v>233</v>
      </c>
      <c r="U69" s="158">
        <v>0</v>
      </c>
      <c r="V69" s="158">
        <f>ROUND(E69*U69,2)</f>
        <v>0</v>
      </c>
      <c r="W69" s="158"/>
      <c r="X69" s="148"/>
      <c r="Y69" s="148"/>
      <c r="Z69" s="148"/>
      <c r="AA69" s="148"/>
      <c r="AB69" s="148"/>
      <c r="AC69" s="148"/>
      <c r="AD69" s="148"/>
      <c r="AE69" s="148"/>
      <c r="AF69" s="148"/>
      <c r="AG69" s="148" t="s">
        <v>630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55"/>
      <c r="B70" s="156"/>
      <c r="C70" s="260" t="s">
        <v>669</v>
      </c>
      <c r="D70" s="261"/>
      <c r="E70" s="261"/>
      <c r="F70" s="261"/>
      <c r="G70" s="261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48"/>
      <c r="Y70" s="148"/>
      <c r="Z70" s="148"/>
      <c r="AA70" s="148"/>
      <c r="AB70" s="148"/>
      <c r="AC70" s="148"/>
      <c r="AD70" s="148"/>
      <c r="AE70" s="148"/>
      <c r="AF70" s="148"/>
      <c r="AG70" s="148" t="s">
        <v>236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55"/>
      <c r="B71" s="156"/>
      <c r="C71" s="243"/>
      <c r="D71" s="244"/>
      <c r="E71" s="244"/>
      <c r="F71" s="244"/>
      <c r="G71" s="244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48"/>
      <c r="Y71" s="148"/>
      <c r="Z71" s="148"/>
      <c r="AA71" s="148"/>
      <c r="AB71" s="148"/>
      <c r="AC71" s="148"/>
      <c r="AD71" s="148"/>
      <c r="AE71" s="148"/>
      <c r="AF71" s="148"/>
      <c r="AG71" s="148" t="s">
        <v>176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x14ac:dyDescent="0.2">
      <c r="A72" s="5"/>
      <c r="B72" s="6"/>
      <c r="C72" s="182"/>
      <c r="D72" s="8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AE72">
        <v>15</v>
      </c>
      <c r="AF72">
        <v>21</v>
      </c>
    </row>
    <row r="73" spans="1:60" x14ac:dyDescent="0.2">
      <c r="A73" s="151"/>
      <c r="B73" s="152" t="s">
        <v>29</v>
      </c>
      <c r="C73" s="183"/>
      <c r="D73" s="153"/>
      <c r="E73" s="154"/>
      <c r="F73" s="154"/>
      <c r="G73" s="178">
        <f>G8+G39+G43+G56</f>
        <v>0</v>
      </c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AE73">
        <f>SUMIF(L7:L71,AE72,G7:G71)</f>
        <v>0</v>
      </c>
      <c r="AF73">
        <f>SUMIF(L7:L71,AF72,G7:G71)</f>
        <v>0</v>
      </c>
      <c r="AG73" t="s">
        <v>226</v>
      </c>
    </row>
    <row r="74" spans="1:60" x14ac:dyDescent="0.2">
      <c r="C74" s="184"/>
      <c r="D74" s="139"/>
      <c r="AG74" t="s">
        <v>227</v>
      </c>
    </row>
    <row r="75" spans="1:60" x14ac:dyDescent="0.2">
      <c r="D75" s="139"/>
    </row>
    <row r="76" spans="1:60" x14ac:dyDescent="0.2">
      <c r="D76" s="139"/>
    </row>
    <row r="77" spans="1:60" x14ac:dyDescent="0.2">
      <c r="D77" s="139"/>
    </row>
    <row r="78" spans="1:60" x14ac:dyDescent="0.2">
      <c r="D78" s="139"/>
    </row>
    <row r="79" spans="1:60" x14ac:dyDescent="0.2">
      <c r="D79" s="139"/>
    </row>
    <row r="80" spans="1:60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sheetProtection algorithmName="SHA-512" hashValue="AEA5qLGyyLvrlETDTVLmTvpcmEGZ9iBN/Cs44bj8XVbPeOnGUbc7mRcnkBCt/J3WluQP149cOyDJmWiOhKixLQ==" saltValue="ikEZRtyfPmNxmp+mrKLo0Q==" spinCount="100000" sheet="1"/>
  <mergeCells count="35">
    <mergeCell ref="C12:G12"/>
    <mergeCell ref="A1:G1"/>
    <mergeCell ref="C2:G2"/>
    <mergeCell ref="C3:G3"/>
    <mergeCell ref="C4:G4"/>
    <mergeCell ref="C10:G10"/>
    <mergeCell ref="C38:G38"/>
    <mergeCell ref="C14:G14"/>
    <mergeCell ref="C17:G17"/>
    <mergeCell ref="C19:G19"/>
    <mergeCell ref="C21:G21"/>
    <mergeCell ref="C23:G23"/>
    <mergeCell ref="C25:G25"/>
    <mergeCell ref="C27:G27"/>
    <mergeCell ref="C29:G29"/>
    <mergeCell ref="C31:G31"/>
    <mergeCell ref="C33:G33"/>
    <mergeCell ref="C35:G35"/>
    <mergeCell ref="C64:G64"/>
    <mergeCell ref="C41:G41"/>
    <mergeCell ref="C42:G42"/>
    <mergeCell ref="C46:G46"/>
    <mergeCell ref="C49:G49"/>
    <mergeCell ref="C52:G52"/>
    <mergeCell ref="C54:G54"/>
    <mergeCell ref="C55:G55"/>
    <mergeCell ref="C58:G58"/>
    <mergeCell ref="C59:G59"/>
    <mergeCell ref="C61:G61"/>
    <mergeCell ref="C62:G62"/>
    <mergeCell ref="C65:G65"/>
    <mergeCell ref="C67:G67"/>
    <mergeCell ref="C68:G68"/>
    <mergeCell ref="C70:G70"/>
    <mergeCell ref="C71:G71"/>
  </mergeCells>
  <pageMargins left="0.59055118110236204" right="0.196850393700787" top="0.78740157499999996" bottom="0.78740157499999996" header="0.3" footer="0.3"/>
  <pageSetup paperSize="9" scale="83" fitToHeight="0" orientation="landscape" horizontalDpi="4294967293" verticalDpi="4294967293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96"/>
  <sheetViews>
    <sheetView showGridLines="0" topLeftCell="B8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3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71" t="s">
        <v>36</v>
      </c>
      <c r="B1" s="203" t="s">
        <v>41</v>
      </c>
      <c r="C1" s="204"/>
      <c r="D1" s="204"/>
      <c r="E1" s="204"/>
      <c r="F1" s="204"/>
      <c r="G1" s="204"/>
      <c r="H1" s="204"/>
      <c r="I1" s="204"/>
      <c r="J1" s="205"/>
    </row>
    <row r="2" spans="1:15" ht="36" customHeight="1" x14ac:dyDescent="0.2">
      <c r="A2" s="3"/>
      <c r="B2" s="77" t="s">
        <v>22</v>
      </c>
      <c r="C2" s="78"/>
      <c r="D2" s="79" t="s">
        <v>44</v>
      </c>
      <c r="E2" s="212" t="s">
        <v>45</v>
      </c>
      <c r="F2" s="213"/>
      <c r="G2" s="213"/>
      <c r="H2" s="213"/>
      <c r="I2" s="213"/>
      <c r="J2" s="214"/>
      <c r="O2" s="2"/>
    </row>
    <row r="3" spans="1:15" ht="27" hidden="1" customHeight="1" x14ac:dyDescent="0.2">
      <c r="A3" s="3"/>
      <c r="B3" s="80"/>
      <c r="C3" s="78"/>
      <c r="D3" s="81"/>
      <c r="E3" s="215"/>
      <c r="F3" s="216"/>
      <c r="G3" s="216"/>
      <c r="H3" s="216"/>
      <c r="I3" s="216"/>
      <c r="J3" s="217"/>
    </row>
    <row r="4" spans="1:15" ht="23.25" customHeight="1" x14ac:dyDescent="0.2">
      <c r="A4" s="3"/>
      <c r="B4" s="82"/>
      <c r="C4" s="83"/>
      <c r="D4" s="84"/>
      <c r="E4" s="225"/>
      <c r="F4" s="225"/>
      <c r="G4" s="225"/>
      <c r="H4" s="225"/>
      <c r="I4" s="225"/>
      <c r="J4" s="226"/>
    </row>
    <row r="5" spans="1:15" ht="24" customHeight="1" x14ac:dyDescent="0.2">
      <c r="A5" s="3"/>
      <c r="B5" s="45" t="s">
        <v>42</v>
      </c>
      <c r="C5" s="4"/>
      <c r="D5" s="30"/>
      <c r="E5" s="24"/>
      <c r="F5" s="24"/>
      <c r="G5" s="24"/>
      <c r="H5" s="26" t="s">
        <v>40</v>
      </c>
      <c r="I5" s="30"/>
      <c r="J5" s="10"/>
    </row>
    <row r="6" spans="1:15" ht="15.75" customHeight="1" x14ac:dyDescent="0.2">
      <c r="A6" s="3"/>
      <c r="B6" s="39"/>
      <c r="C6" s="24"/>
      <c r="D6" s="30"/>
      <c r="E6" s="24"/>
      <c r="F6" s="24"/>
      <c r="G6" s="24"/>
      <c r="H6" s="26" t="s">
        <v>34</v>
      </c>
      <c r="I6" s="30"/>
      <c r="J6" s="10"/>
    </row>
    <row r="7" spans="1:15" ht="15.75" customHeight="1" x14ac:dyDescent="0.2">
      <c r="A7" s="3"/>
      <c r="B7" s="40"/>
      <c r="C7" s="25"/>
      <c r="D7" s="31"/>
      <c r="E7" s="32"/>
      <c r="F7" s="32"/>
      <c r="G7" s="32"/>
      <c r="H7" s="34"/>
      <c r="I7" s="32"/>
      <c r="J7" s="49"/>
    </row>
    <row r="8" spans="1:15" ht="24" hidden="1" customHeight="1" x14ac:dyDescent="0.2">
      <c r="A8" s="3"/>
      <c r="B8" s="45" t="s">
        <v>20</v>
      </c>
      <c r="C8" s="4"/>
      <c r="D8" s="33"/>
      <c r="E8" s="4"/>
      <c r="F8" s="4"/>
      <c r="G8" s="43"/>
      <c r="H8" s="26" t="s">
        <v>40</v>
      </c>
      <c r="I8" s="30"/>
      <c r="J8" s="10"/>
    </row>
    <row r="9" spans="1:15" ht="15.75" hidden="1" customHeight="1" x14ac:dyDescent="0.2">
      <c r="A9" s="3"/>
      <c r="B9" s="3"/>
      <c r="C9" s="4"/>
      <c r="D9" s="33"/>
      <c r="E9" s="4"/>
      <c r="F9" s="4"/>
      <c r="G9" s="43"/>
      <c r="H9" s="26" t="s">
        <v>34</v>
      </c>
      <c r="I9" s="30"/>
      <c r="J9" s="10"/>
    </row>
    <row r="10" spans="1:15" ht="15.75" hidden="1" customHeight="1" x14ac:dyDescent="0.2">
      <c r="A10" s="3"/>
      <c r="B10" s="50"/>
      <c r="C10" s="25"/>
      <c r="D10" s="44"/>
      <c r="E10" s="53"/>
      <c r="F10" s="53"/>
      <c r="G10" s="51"/>
      <c r="H10" s="51"/>
      <c r="I10" s="52"/>
      <c r="J10" s="49"/>
    </row>
    <row r="11" spans="1:15" ht="24" customHeight="1" x14ac:dyDescent="0.2">
      <c r="A11" s="3"/>
      <c r="B11" s="45" t="s">
        <v>19</v>
      </c>
      <c r="C11" s="4"/>
      <c r="D11" s="219"/>
      <c r="E11" s="219"/>
      <c r="F11" s="219"/>
      <c r="G11" s="219"/>
      <c r="H11" s="26" t="s">
        <v>40</v>
      </c>
      <c r="I11" s="86"/>
      <c r="J11" s="10"/>
    </row>
    <row r="12" spans="1:15" ht="15.75" customHeight="1" x14ac:dyDescent="0.2">
      <c r="A12" s="3"/>
      <c r="B12" s="39"/>
      <c r="C12" s="24"/>
      <c r="D12" s="224"/>
      <c r="E12" s="224"/>
      <c r="F12" s="224"/>
      <c r="G12" s="224"/>
      <c r="H12" s="26" t="s">
        <v>34</v>
      </c>
      <c r="I12" s="86"/>
      <c r="J12" s="10"/>
    </row>
    <row r="13" spans="1:15" ht="15.75" customHeight="1" x14ac:dyDescent="0.2">
      <c r="A13" s="3"/>
      <c r="B13" s="40"/>
      <c r="C13" s="25"/>
      <c r="D13" s="85"/>
      <c r="E13" s="227"/>
      <c r="F13" s="228"/>
      <c r="G13" s="228"/>
      <c r="H13" s="27"/>
      <c r="I13" s="32"/>
      <c r="J13" s="49"/>
    </row>
    <row r="14" spans="1:15" ht="24" hidden="1" customHeight="1" x14ac:dyDescent="0.2">
      <c r="A14" s="3"/>
      <c r="B14" s="64" t="s">
        <v>21</v>
      </c>
      <c r="C14" s="65"/>
      <c r="D14" s="66"/>
      <c r="E14" s="67"/>
      <c r="F14" s="67"/>
      <c r="G14" s="67"/>
      <c r="H14" s="68"/>
      <c r="I14" s="67"/>
      <c r="J14" s="69"/>
    </row>
    <row r="15" spans="1:15" ht="32.25" customHeight="1" x14ac:dyDescent="0.2">
      <c r="A15" s="3"/>
      <c r="B15" s="50" t="s">
        <v>32</v>
      </c>
      <c r="C15" s="70"/>
      <c r="D15" s="51"/>
      <c r="E15" s="218"/>
      <c r="F15" s="218"/>
      <c r="G15" s="220"/>
      <c r="H15" s="220"/>
      <c r="I15" s="220" t="s">
        <v>29</v>
      </c>
      <c r="J15" s="221"/>
    </row>
    <row r="16" spans="1:15" ht="23.25" customHeight="1" x14ac:dyDescent="0.2">
      <c r="A16" s="138" t="s">
        <v>24</v>
      </c>
      <c r="B16" s="55" t="s">
        <v>24</v>
      </c>
      <c r="C16" s="56"/>
      <c r="D16" s="57"/>
      <c r="E16" s="209"/>
      <c r="F16" s="210"/>
      <c r="G16" s="209"/>
      <c r="H16" s="210"/>
      <c r="I16" s="209">
        <f>SUMIF(F57:F92,A16,I57:I92)+SUMIF(F57:F92,"PSU",I57:I92)</f>
        <v>0</v>
      </c>
      <c r="J16" s="211"/>
    </row>
    <row r="17" spans="1:10" ht="23.25" customHeight="1" x14ac:dyDescent="0.2">
      <c r="A17" s="138" t="s">
        <v>25</v>
      </c>
      <c r="B17" s="55" t="s">
        <v>25</v>
      </c>
      <c r="C17" s="56"/>
      <c r="D17" s="57"/>
      <c r="E17" s="209"/>
      <c r="F17" s="210"/>
      <c r="G17" s="209"/>
      <c r="H17" s="210"/>
      <c r="I17" s="209">
        <f>SUMIF(F57:F92,A17,I57:I92)</f>
        <v>0</v>
      </c>
      <c r="J17" s="211"/>
    </row>
    <row r="18" spans="1:10" ht="23.25" customHeight="1" x14ac:dyDescent="0.2">
      <c r="A18" s="138" t="s">
        <v>26</v>
      </c>
      <c r="B18" s="55" t="s">
        <v>26</v>
      </c>
      <c r="C18" s="56"/>
      <c r="D18" s="57"/>
      <c r="E18" s="209"/>
      <c r="F18" s="210"/>
      <c r="G18" s="209"/>
      <c r="H18" s="210"/>
      <c r="I18" s="209">
        <f>SUMIF(F57:F92,A18,I57:I92)</f>
        <v>0</v>
      </c>
      <c r="J18" s="211"/>
    </row>
    <row r="19" spans="1:10" ht="23.25" customHeight="1" x14ac:dyDescent="0.2">
      <c r="A19" s="138" t="s">
        <v>138</v>
      </c>
      <c r="B19" s="55" t="s">
        <v>27</v>
      </c>
      <c r="C19" s="56"/>
      <c r="D19" s="57"/>
      <c r="E19" s="209"/>
      <c r="F19" s="210"/>
      <c r="G19" s="209"/>
      <c r="H19" s="210"/>
      <c r="I19" s="209">
        <f>SUMIF(F57:F92,A19,I57:I92)</f>
        <v>0</v>
      </c>
      <c r="J19" s="211"/>
    </row>
    <row r="20" spans="1:10" ht="23.25" customHeight="1" x14ac:dyDescent="0.2">
      <c r="A20" s="138" t="s">
        <v>139</v>
      </c>
      <c r="B20" s="55" t="s">
        <v>28</v>
      </c>
      <c r="C20" s="56"/>
      <c r="D20" s="57"/>
      <c r="E20" s="209"/>
      <c r="F20" s="210"/>
      <c r="G20" s="209"/>
      <c r="H20" s="210"/>
      <c r="I20" s="209">
        <f>SUMIF(F57:F92,A20,I57:I92)</f>
        <v>0</v>
      </c>
      <c r="J20" s="211"/>
    </row>
    <row r="21" spans="1:10" ht="23.25" customHeight="1" x14ac:dyDescent="0.2">
      <c r="A21" s="3"/>
      <c r="B21" s="72" t="s">
        <v>29</v>
      </c>
      <c r="C21" s="73"/>
      <c r="D21" s="74"/>
      <c r="E21" s="222"/>
      <c r="F21" s="223"/>
      <c r="G21" s="222"/>
      <c r="H21" s="223"/>
      <c r="I21" s="222">
        <f>SUM(I16:J20)</f>
        <v>0</v>
      </c>
      <c r="J21" s="234"/>
    </row>
    <row r="22" spans="1:10" ht="33" customHeight="1" x14ac:dyDescent="0.2">
      <c r="A22" s="3"/>
      <c r="B22" s="63" t="s">
        <v>33</v>
      </c>
      <c r="C22" s="56"/>
      <c r="D22" s="57"/>
      <c r="E22" s="62"/>
      <c r="F22" s="59"/>
      <c r="G22" s="48"/>
      <c r="H22" s="48"/>
      <c r="I22" s="48"/>
      <c r="J22" s="60"/>
    </row>
    <row r="23" spans="1:10" ht="23.25" customHeight="1" x14ac:dyDescent="0.2">
      <c r="A23" s="3">
        <f>ZakladDPHSni*SazbaDPH1/100</f>
        <v>0</v>
      </c>
      <c r="B23" s="55" t="s">
        <v>12</v>
      </c>
      <c r="C23" s="56"/>
      <c r="D23" s="57"/>
      <c r="E23" s="58">
        <v>15</v>
      </c>
      <c r="F23" s="59" t="s">
        <v>0</v>
      </c>
      <c r="G23" s="232">
        <f>ZakladDPHSniVypocet</f>
        <v>0</v>
      </c>
      <c r="H23" s="233"/>
      <c r="I23" s="233"/>
      <c r="J23" s="60" t="str">
        <f t="shared" ref="J23:J28" si="0">Mena</f>
        <v>CZK</v>
      </c>
    </row>
    <row r="24" spans="1:10" ht="23.25" customHeight="1" x14ac:dyDescent="0.2">
      <c r="A24" s="3">
        <f>(A23-INT(A23))*100</f>
        <v>0</v>
      </c>
      <c r="B24" s="55" t="s">
        <v>13</v>
      </c>
      <c r="C24" s="56"/>
      <c r="D24" s="57"/>
      <c r="E24" s="58">
        <f>SazbaDPH1</f>
        <v>15</v>
      </c>
      <c r="F24" s="59" t="s">
        <v>0</v>
      </c>
      <c r="G24" s="230">
        <f>IF(A24&gt;50, ROUNDUP(A23, 0), ROUNDDOWN(A23, 0))</f>
        <v>0</v>
      </c>
      <c r="H24" s="231"/>
      <c r="I24" s="231"/>
      <c r="J24" s="60" t="str">
        <f t="shared" si="0"/>
        <v>CZK</v>
      </c>
    </row>
    <row r="25" spans="1:10" ht="23.25" customHeight="1" x14ac:dyDescent="0.2">
      <c r="A25" s="3">
        <f>ZakladDPHZakl*SazbaDPH2/100</f>
        <v>0</v>
      </c>
      <c r="B25" s="55" t="s">
        <v>14</v>
      </c>
      <c r="C25" s="56"/>
      <c r="D25" s="57"/>
      <c r="E25" s="58">
        <v>21</v>
      </c>
      <c r="F25" s="59" t="s">
        <v>0</v>
      </c>
      <c r="G25" s="232">
        <f>ZakladDPHZaklVypocet</f>
        <v>0</v>
      </c>
      <c r="H25" s="233"/>
      <c r="I25" s="233"/>
      <c r="J25" s="60" t="str">
        <f t="shared" si="0"/>
        <v>CZK</v>
      </c>
    </row>
    <row r="26" spans="1:10" ht="23.25" customHeight="1" x14ac:dyDescent="0.2">
      <c r="A26" s="3">
        <f>(A25-INT(A25))*100</f>
        <v>0</v>
      </c>
      <c r="B26" s="47" t="s">
        <v>15</v>
      </c>
      <c r="C26" s="21"/>
      <c r="D26" s="17"/>
      <c r="E26" s="41">
        <f>SazbaDPH2</f>
        <v>21</v>
      </c>
      <c r="F26" s="42" t="s">
        <v>0</v>
      </c>
      <c r="G26" s="206">
        <f>IF(A26&gt;50, ROUNDUP(A25, 0), ROUNDDOWN(A25, 0))</f>
        <v>0</v>
      </c>
      <c r="H26" s="207"/>
      <c r="I26" s="207"/>
      <c r="J26" s="54" t="str">
        <f t="shared" si="0"/>
        <v>CZK</v>
      </c>
    </row>
    <row r="27" spans="1:10" ht="23.25" customHeight="1" thickBot="1" x14ac:dyDescent="0.25">
      <c r="A27" s="3">
        <f>ZakladDPHSni+DPHSni+ZakladDPHZakl+DPHZakl</f>
        <v>0</v>
      </c>
      <c r="B27" s="46" t="s">
        <v>4</v>
      </c>
      <c r="C27" s="19"/>
      <c r="D27" s="22"/>
      <c r="E27" s="19"/>
      <c r="F27" s="20"/>
      <c r="G27" s="208">
        <f>CenaCelkem-(ZakladDPHSni+DPHSni+ZakladDPHZakl+DPHZakl)</f>
        <v>0</v>
      </c>
      <c r="H27" s="208"/>
      <c r="I27" s="208"/>
      <c r="J27" s="61" t="str">
        <f t="shared" si="0"/>
        <v>CZK</v>
      </c>
    </row>
    <row r="28" spans="1:10" ht="27.75" hidden="1" customHeight="1" thickBot="1" x14ac:dyDescent="0.25">
      <c r="A28" s="3"/>
      <c r="B28" s="115" t="s">
        <v>23</v>
      </c>
      <c r="C28" s="116"/>
      <c r="D28" s="116"/>
      <c r="E28" s="117"/>
      <c r="F28" s="118"/>
      <c r="G28" s="236">
        <f>ZakladDPHSniVypocet+ZakladDPHZaklVypocet</f>
        <v>0</v>
      </c>
      <c r="H28" s="236"/>
      <c r="I28" s="236"/>
      <c r="J28" s="119" t="str">
        <f t="shared" si="0"/>
        <v>CZK</v>
      </c>
    </row>
    <row r="29" spans="1:10" ht="27.75" customHeight="1" thickBot="1" x14ac:dyDescent="0.25">
      <c r="A29" s="3">
        <f>(A27-INT(A27))*100</f>
        <v>0</v>
      </c>
      <c r="B29" s="115" t="s">
        <v>35</v>
      </c>
      <c r="C29" s="120"/>
      <c r="D29" s="120"/>
      <c r="E29" s="120"/>
      <c r="F29" s="120"/>
      <c r="G29" s="235">
        <f>IF(A29&gt;50, ROUNDUP(A27, 0), ROUNDDOWN(A27, 0))</f>
        <v>0</v>
      </c>
      <c r="H29" s="235"/>
      <c r="I29" s="235"/>
      <c r="J29" s="121" t="s">
        <v>66</v>
      </c>
    </row>
    <row r="30" spans="1:10" ht="12.75" customHeight="1" x14ac:dyDescent="0.2">
      <c r="A30" s="3"/>
      <c r="B30" s="3"/>
      <c r="C30" s="4"/>
      <c r="D30" s="4"/>
      <c r="E30" s="4"/>
      <c r="F30" s="4"/>
      <c r="G30" s="43"/>
      <c r="H30" s="4"/>
      <c r="I30" s="43"/>
      <c r="J30" s="11"/>
    </row>
    <row r="31" spans="1:10" ht="30" customHeight="1" x14ac:dyDescent="0.2">
      <c r="A31" s="3"/>
      <c r="B31" s="3"/>
      <c r="C31" s="4"/>
      <c r="D31" s="4"/>
      <c r="E31" s="4"/>
      <c r="F31" s="4"/>
      <c r="G31" s="43"/>
      <c r="H31" s="4"/>
      <c r="I31" s="43"/>
      <c r="J31" s="11"/>
    </row>
    <row r="32" spans="1:10" ht="18.75" customHeight="1" x14ac:dyDescent="0.2">
      <c r="A32" s="3"/>
      <c r="B32" s="23"/>
      <c r="C32" s="18" t="s">
        <v>11</v>
      </c>
      <c r="D32" s="37"/>
      <c r="E32" s="37"/>
      <c r="F32" s="18" t="s">
        <v>10</v>
      </c>
      <c r="G32" s="37"/>
      <c r="H32" s="38">
        <f ca="1">TODAY()</f>
        <v>43229</v>
      </c>
      <c r="I32" s="37"/>
      <c r="J32" s="11"/>
    </row>
    <row r="33" spans="1:10" ht="47.25" customHeight="1" x14ac:dyDescent="0.2">
      <c r="A33" s="3"/>
      <c r="B33" s="3"/>
      <c r="C33" s="4"/>
      <c r="D33" s="4"/>
      <c r="E33" s="4"/>
      <c r="F33" s="4"/>
      <c r="G33" s="43"/>
      <c r="H33" s="4"/>
      <c r="I33" s="43"/>
      <c r="J33" s="11"/>
    </row>
    <row r="34" spans="1:10" s="35" customFormat="1" ht="18.75" customHeight="1" x14ac:dyDescent="0.2">
      <c r="A34" s="28"/>
      <c r="B34" s="28"/>
      <c r="C34" s="29"/>
      <c r="D34" s="237" t="s">
        <v>43</v>
      </c>
      <c r="E34" s="238"/>
      <c r="F34" s="29"/>
      <c r="G34" s="237"/>
      <c r="H34" s="238"/>
      <c r="I34" s="238"/>
      <c r="J34" s="36"/>
    </row>
    <row r="35" spans="1:10" ht="12.75" customHeight="1" x14ac:dyDescent="0.2">
      <c r="A35" s="3"/>
      <c r="B35" s="3"/>
      <c r="C35" s="4"/>
      <c r="D35" s="229" t="s">
        <v>2</v>
      </c>
      <c r="E35" s="229"/>
      <c r="F35" s="4"/>
      <c r="G35" s="43"/>
      <c r="H35" s="12" t="s">
        <v>3</v>
      </c>
      <c r="I35" s="43"/>
      <c r="J35" s="11"/>
    </row>
    <row r="36" spans="1:10" ht="13.5" customHeight="1" thickBot="1" x14ac:dyDescent="0.25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 x14ac:dyDescent="0.2">
      <c r="B37" s="92" t="s">
        <v>16</v>
      </c>
      <c r="C37" s="93"/>
      <c r="D37" s="93"/>
      <c r="E37" s="93"/>
      <c r="F37" s="94"/>
      <c r="G37" s="94"/>
      <c r="H37" s="94"/>
      <c r="I37" s="94"/>
      <c r="J37" s="93"/>
    </row>
    <row r="38" spans="1:10" ht="25.5" customHeight="1" x14ac:dyDescent="0.2">
      <c r="A38" s="91" t="s">
        <v>37</v>
      </c>
      <c r="B38" s="95" t="s">
        <v>17</v>
      </c>
      <c r="C38" s="96" t="s">
        <v>5</v>
      </c>
      <c r="D38" s="97"/>
      <c r="E38" s="97"/>
      <c r="F38" s="98" t="str">
        <f>B23</f>
        <v>Základ pro sníženou DPH</v>
      </c>
      <c r="G38" s="98" t="str">
        <f>B25</f>
        <v>Základ pro základní DPH</v>
      </c>
      <c r="H38" s="99" t="s">
        <v>18</v>
      </c>
      <c r="I38" s="99" t="s">
        <v>1</v>
      </c>
      <c r="J38" s="100" t="s">
        <v>0</v>
      </c>
    </row>
    <row r="39" spans="1:10" ht="25.5" hidden="1" customHeight="1" x14ac:dyDescent="0.2">
      <c r="A39" s="91">
        <v>1</v>
      </c>
      <c r="B39" s="101" t="s">
        <v>46</v>
      </c>
      <c r="C39" s="196"/>
      <c r="D39" s="197"/>
      <c r="E39" s="197"/>
      <c r="F39" s="102">
        <f>'00 9991 Naklady'!AE61+'SO 01 10170201 Pol'!AE838+'SO 01 101702021 Pol'!AE53+'SO 01 101702022 Pol'!AE52+'SO 01 101702031 Pol'!AE175+'SO 01 101702032 Pol'!AE121+'SO 01 101704041 Pol'!AE177+'SO 01 101704042 Pol'!AE73</f>
        <v>0</v>
      </c>
      <c r="G39" s="103">
        <f>'00 9991 Naklady'!AF61+'SO 01 10170201 Pol'!AF838+'SO 01 101702021 Pol'!AF53+'SO 01 101702022 Pol'!AF52+'SO 01 101702031 Pol'!AF175+'SO 01 101702032 Pol'!AF121+'SO 01 101704041 Pol'!AF177+'SO 01 101704042 Pol'!AF73</f>
        <v>0</v>
      </c>
      <c r="H39" s="104">
        <f t="shared" ref="H39:H49" si="1">(F39*SazbaDPH1/100)+(G39*SazbaDPH2/100)</f>
        <v>0</v>
      </c>
      <c r="I39" s="104">
        <f t="shared" ref="I39:I49" si="2">F39+G39+H39</f>
        <v>0</v>
      </c>
      <c r="J39" s="105" t="str">
        <f t="shared" ref="J39:J49" si="3">IF(CenaCelkemVypocet=0,"",I39/CenaCelkemVypocet*100)</f>
        <v/>
      </c>
    </row>
    <row r="40" spans="1:10" ht="25.5" customHeight="1" x14ac:dyDescent="0.2">
      <c r="A40" s="91">
        <v>2</v>
      </c>
      <c r="B40" s="106" t="s">
        <v>47</v>
      </c>
      <c r="C40" s="201" t="s">
        <v>48</v>
      </c>
      <c r="D40" s="202"/>
      <c r="E40" s="202"/>
      <c r="F40" s="107">
        <f>'00 9991 Naklady'!AE61</f>
        <v>0</v>
      </c>
      <c r="G40" s="108">
        <f>'00 9991 Naklady'!AF61</f>
        <v>0</v>
      </c>
      <c r="H40" s="108">
        <f t="shared" si="1"/>
        <v>0</v>
      </c>
      <c r="I40" s="108">
        <f t="shared" si="2"/>
        <v>0</v>
      </c>
      <c r="J40" s="109" t="str">
        <f t="shared" si="3"/>
        <v/>
      </c>
    </row>
    <row r="41" spans="1:10" ht="25.5" customHeight="1" x14ac:dyDescent="0.2">
      <c r="A41" s="91">
        <v>3</v>
      </c>
      <c r="B41" s="110" t="s">
        <v>49</v>
      </c>
      <c r="C41" s="196" t="s">
        <v>48</v>
      </c>
      <c r="D41" s="197"/>
      <c r="E41" s="197"/>
      <c r="F41" s="111">
        <f>'00 9991 Naklady'!AE61</f>
        <v>0</v>
      </c>
      <c r="G41" s="104">
        <f>'00 9991 Naklady'!AF61</f>
        <v>0</v>
      </c>
      <c r="H41" s="104">
        <f t="shared" si="1"/>
        <v>0</v>
      </c>
      <c r="I41" s="104">
        <f t="shared" si="2"/>
        <v>0</v>
      </c>
      <c r="J41" s="105" t="str">
        <f t="shared" si="3"/>
        <v/>
      </c>
    </row>
    <row r="42" spans="1:10" ht="25.5" customHeight="1" x14ac:dyDescent="0.2">
      <c r="A42" s="91">
        <v>2</v>
      </c>
      <c r="B42" s="106" t="s">
        <v>50</v>
      </c>
      <c r="C42" s="201" t="s">
        <v>45</v>
      </c>
      <c r="D42" s="202"/>
      <c r="E42" s="202"/>
      <c r="F42" s="107">
        <f>'SO 01 10170201 Pol'!AE838+'SO 01 101702021 Pol'!AE53+'SO 01 101702022 Pol'!AE52+'SO 01 101702031 Pol'!AE175+'SO 01 101702032 Pol'!AE121+'SO 01 101704041 Pol'!AE177+'SO 01 101704042 Pol'!AE73</f>
        <v>0</v>
      </c>
      <c r="G42" s="108">
        <f>'SO 01 10170201 Pol'!AF838+'SO 01 101702021 Pol'!AF53+'SO 01 101702022 Pol'!AF52+'SO 01 101702031 Pol'!AF175+'SO 01 101702032 Pol'!AF121+'SO 01 101704041 Pol'!AF177+'SO 01 101704042 Pol'!AF73</f>
        <v>0</v>
      </c>
      <c r="H42" s="108">
        <f t="shared" si="1"/>
        <v>0</v>
      </c>
      <c r="I42" s="108">
        <f t="shared" si="2"/>
        <v>0</v>
      </c>
      <c r="J42" s="109" t="str">
        <f t="shared" si="3"/>
        <v/>
      </c>
    </row>
    <row r="43" spans="1:10" ht="25.5" customHeight="1" x14ac:dyDescent="0.2">
      <c r="A43" s="91">
        <v>3</v>
      </c>
      <c r="B43" s="110" t="s">
        <v>51</v>
      </c>
      <c r="C43" s="196" t="s">
        <v>52</v>
      </c>
      <c r="D43" s="197"/>
      <c r="E43" s="197"/>
      <c r="F43" s="111">
        <f>'SO 01 10170201 Pol'!AE838</f>
        <v>0</v>
      </c>
      <c r="G43" s="104">
        <f>'SO 01 10170201 Pol'!AF838</f>
        <v>0</v>
      </c>
      <c r="H43" s="104">
        <f t="shared" si="1"/>
        <v>0</v>
      </c>
      <c r="I43" s="104">
        <f t="shared" si="2"/>
        <v>0</v>
      </c>
      <c r="J43" s="105" t="str">
        <f t="shared" si="3"/>
        <v/>
      </c>
    </row>
    <row r="44" spans="1:10" ht="25.5" customHeight="1" x14ac:dyDescent="0.2">
      <c r="A44" s="91">
        <v>3</v>
      </c>
      <c r="B44" s="110" t="s">
        <v>53</v>
      </c>
      <c r="C44" s="196" t="s">
        <v>54</v>
      </c>
      <c r="D44" s="197"/>
      <c r="E44" s="197"/>
      <c r="F44" s="111">
        <f>'SO 01 101702021 Pol'!AE53</f>
        <v>0</v>
      </c>
      <c r="G44" s="104">
        <f>'SO 01 101702021 Pol'!AF53</f>
        <v>0</v>
      </c>
      <c r="H44" s="104">
        <f t="shared" si="1"/>
        <v>0</v>
      </c>
      <c r="I44" s="104">
        <f t="shared" si="2"/>
        <v>0</v>
      </c>
      <c r="J44" s="105" t="str">
        <f t="shared" si="3"/>
        <v/>
      </c>
    </row>
    <row r="45" spans="1:10" ht="25.5" customHeight="1" x14ac:dyDescent="0.2">
      <c r="A45" s="91">
        <v>3</v>
      </c>
      <c r="B45" s="110" t="s">
        <v>55</v>
      </c>
      <c r="C45" s="196" t="s">
        <v>56</v>
      </c>
      <c r="D45" s="197"/>
      <c r="E45" s="197"/>
      <c r="F45" s="111">
        <f>'SO 01 101702022 Pol'!AE52</f>
        <v>0</v>
      </c>
      <c r="G45" s="104">
        <f>'SO 01 101702022 Pol'!AF52</f>
        <v>0</v>
      </c>
      <c r="H45" s="104">
        <f t="shared" si="1"/>
        <v>0</v>
      </c>
      <c r="I45" s="104">
        <f t="shared" si="2"/>
        <v>0</v>
      </c>
      <c r="J45" s="105" t="str">
        <f t="shared" si="3"/>
        <v/>
      </c>
    </row>
    <row r="46" spans="1:10" ht="25.5" customHeight="1" x14ac:dyDescent="0.2">
      <c r="A46" s="91">
        <v>3</v>
      </c>
      <c r="B46" s="110" t="s">
        <v>57</v>
      </c>
      <c r="C46" s="196" t="s">
        <v>58</v>
      </c>
      <c r="D46" s="197"/>
      <c r="E46" s="197"/>
      <c r="F46" s="111">
        <f>'SO 01 101702031 Pol'!AE175</f>
        <v>0</v>
      </c>
      <c r="G46" s="104">
        <f>'SO 01 101702031 Pol'!AF175</f>
        <v>0</v>
      </c>
      <c r="H46" s="104">
        <f t="shared" si="1"/>
        <v>0</v>
      </c>
      <c r="I46" s="104">
        <f t="shared" si="2"/>
        <v>0</v>
      </c>
      <c r="J46" s="105" t="str">
        <f t="shared" si="3"/>
        <v/>
      </c>
    </row>
    <row r="47" spans="1:10" ht="25.5" customHeight="1" x14ac:dyDescent="0.2">
      <c r="A47" s="91">
        <v>3</v>
      </c>
      <c r="B47" s="110" t="s">
        <v>59</v>
      </c>
      <c r="C47" s="196" t="s">
        <v>60</v>
      </c>
      <c r="D47" s="197"/>
      <c r="E47" s="197"/>
      <c r="F47" s="111">
        <f>'SO 01 101702032 Pol'!AE121</f>
        <v>0</v>
      </c>
      <c r="G47" s="104">
        <f>'SO 01 101702032 Pol'!AF121</f>
        <v>0</v>
      </c>
      <c r="H47" s="104">
        <f t="shared" si="1"/>
        <v>0</v>
      </c>
      <c r="I47" s="104">
        <f t="shared" si="2"/>
        <v>0</v>
      </c>
      <c r="J47" s="105" t="str">
        <f t="shared" si="3"/>
        <v/>
      </c>
    </row>
    <row r="48" spans="1:10" ht="25.5" customHeight="1" x14ac:dyDescent="0.2">
      <c r="A48" s="91">
        <v>3</v>
      </c>
      <c r="B48" s="110" t="s">
        <v>61</v>
      </c>
      <c r="C48" s="196" t="s">
        <v>62</v>
      </c>
      <c r="D48" s="197"/>
      <c r="E48" s="197"/>
      <c r="F48" s="111">
        <f>'SO 01 101704041 Pol'!AE177</f>
        <v>0</v>
      </c>
      <c r="G48" s="104">
        <f>'SO 01 101704041 Pol'!AF177</f>
        <v>0</v>
      </c>
      <c r="H48" s="104">
        <f t="shared" si="1"/>
        <v>0</v>
      </c>
      <c r="I48" s="104">
        <f t="shared" si="2"/>
        <v>0</v>
      </c>
      <c r="J48" s="105" t="str">
        <f t="shared" si="3"/>
        <v/>
      </c>
    </row>
    <row r="49" spans="1:10" ht="25.5" customHeight="1" x14ac:dyDescent="0.2">
      <c r="A49" s="91">
        <v>3</v>
      </c>
      <c r="B49" s="110" t="s">
        <v>63</v>
      </c>
      <c r="C49" s="196" t="s">
        <v>64</v>
      </c>
      <c r="D49" s="197"/>
      <c r="E49" s="197"/>
      <c r="F49" s="111">
        <f>'SO 01 101704042 Pol'!AE73</f>
        <v>0</v>
      </c>
      <c r="G49" s="104">
        <f>'SO 01 101704042 Pol'!AF73</f>
        <v>0</v>
      </c>
      <c r="H49" s="104">
        <f t="shared" si="1"/>
        <v>0</v>
      </c>
      <c r="I49" s="104">
        <f t="shared" si="2"/>
        <v>0</v>
      </c>
      <c r="J49" s="105" t="str">
        <f t="shared" si="3"/>
        <v/>
      </c>
    </row>
    <row r="50" spans="1:10" ht="25.5" customHeight="1" x14ac:dyDescent="0.2">
      <c r="A50" s="91"/>
      <c r="B50" s="198" t="s">
        <v>65</v>
      </c>
      <c r="C50" s="199"/>
      <c r="D50" s="199"/>
      <c r="E50" s="200"/>
      <c r="F50" s="112">
        <f>SUMIF(A39:A49,"=1",F39:F49)</f>
        <v>0</v>
      </c>
      <c r="G50" s="113">
        <f>SUMIF(A39:A49,"=1",G39:G49)</f>
        <v>0</v>
      </c>
      <c r="H50" s="113">
        <f>SUMIF(A39:A49,"=1",H39:H49)</f>
        <v>0</v>
      </c>
      <c r="I50" s="113">
        <f>SUMIF(A39:A49,"=1",I39:I49)</f>
        <v>0</v>
      </c>
      <c r="J50" s="114">
        <f>SUMIF(A39:A49,"=1",J39:J49)</f>
        <v>0</v>
      </c>
    </row>
    <row r="54" spans="1:10" ht="15.75" x14ac:dyDescent="0.25">
      <c r="B54" s="122" t="s">
        <v>67</v>
      </c>
    </row>
    <row r="56" spans="1:10" ht="25.5" customHeight="1" x14ac:dyDescent="0.2">
      <c r="A56" s="123"/>
      <c r="B56" s="126" t="s">
        <v>17</v>
      </c>
      <c r="C56" s="126" t="s">
        <v>5</v>
      </c>
      <c r="D56" s="127"/>
      <c r="E56" s="127"/>
      <c r="F56" s="128" t="s">
        <v>68</v>
      </c>
      <c r="G56" s="128"/>
      <c r="H56" s="128"/>
      <c r="I56" s="128" t="s">
        <v>29</v>
      </c>
      <c r="J56" s="128" t="s">
        <v>0</v>
      </c>
    </row>
    <row r="57" spans="1:10" ht="25.5" customHeight="1" x14ac:dyDescent="0.2">
      <c r="A57" s="124"/>
      <c r="B57" s="129" t="s">
        <v>69</v>
      </c>
      <c r="C57" s="194" t="s">
        <v>70</v>
      </c>
      <c r="D57" s="195"/>
      <c r="E57" s="195"/>
      <c r="F57" s="134" t="s">
        <v>24</v>
      </c>
      <c r="G57" s="135"/>
      <c r="H57" s="135"/>
      <c r="I57" s="135">
        <f>'SO 01 10170201 Pol'!G8+'SO 01 101702031 Pol'!G8</f>
        <v>0</v>
      </c>
      <c r="J57" s="132" t="str">
        <f>IF(I93=0,"",I57/I93*100)</f>
        <v/>
      </c>
    </row>
    <row r="58" spans="1:10" ht="25.5" customHeight="1" x14ac:dyDescent="0.2">
      <c r="A58" s="124"/>
      <c r="B58" s="129" t="s">
        <v>71</v>
      </c>
      <c r="C58" s="194" t="s">
        <v>72</v>
      </c>
      <c r="D58" s="195"/>
      <c r="E58" s="195"/>
      <c r="F58" s="134" t="s">
        <v>24</v>
      </c>
      <c r="G58" s="135"/>
      <c r="H58" s="135"/>
      <c r="I58" s="135">
        <f>'SO 01 10170201 Pol'!G70</f>
        <v>0</v>
      </c>
      <c r="J58" s="132" t="str">
        <f>IF(I93=0,"",I58/I93*100)</f>
        <v/>
      </c>
    </row>
    <row r="59" spans="1:10" ht="25.5" customHeight="1" x14ac:dyDescent="0.2">
      <c r="A59" s="124"/>
      <c r="B59" s="129" t="s">
        <v>73</v>
      </c>
      <c r="C59" s="194" t="s">
        <v>74</v>
      </c>
      <c r="D59" s="195"/>
      <c r="E59" s="195"/>
      <c r="F59" s="134" t="s">
        <v>24</v>
      </c>
      <c r="G59" s="135"/>
      <c r="H59" s="135"/>
      <c r="I59" s="135">
        <f>'SO 01 10170201 Pol'!G79+'SO 01 101704041 Pol'!G8</f>
        <v>0</v>
      </c>
      <c r="J59" s="132" t="str">
        <f>IF(I93=0,"",I59/I93*100)</f>
        <v/>
      </c>
    </row>
    <row r="60" spans="1:10" ht="25.5" customHeight="1" x14ac:dyDescent="0.2">
      <c r="A60" s="124"/>
      <c r="B60" s="129" t="s">
        <v>75</v>
      </c>
      <c r="C60" s="194" t="s">
        <v>76</v>
      </c>
      <c r="D60" s="195"/>
      <c r="E60" s="195"/>
      <c r="F60" s="134" t="s">
        <v>24</v>
      </c>
      <c r="G60" s="135"/>
      <c r="H60" s="135"/>
      <c r="I60" s="135">
        <f>'SO 01 10170201 Pol'!G166+'SO 01 101704041 Pol'!G42+'SO 01 101704042 Pol'!G8</f>
        <v>0</v>
      </c>
      <c r="J60" s="132" t="str">
        <f>IF(I93=0,"",I60/I93*100)</f>
        <v/>
      </c>
    </row>
    <row r="61" spans="1:10" ht="25.5" customHeight="1" x14ac:dyDescent="0.2">
      <c r="A61" s="124"/>
      <c r="B61" s="129" t="s">
        <v>77</v>
      </c>
      <c r="C61" s="194" t="s">
        <v>78</v>
      </c>
      <c r="D61" s="195"/>
      <c r="E61" s="195"/>
      <c r="F61" s="134" t="s">
        <v>24</v>
      </c>
      <c r="G61" s="135"/>
      <c r="H61" s="135"/>
      <c r="I61" s="135">
        <f>'SO 01 10170201 Pol'!G211</f>
        <v>0</v>
      </c>
      <c r="J61" s="132" t="str">
        <f>IF(I93=0,"",I61/I93*100)</f>
        <v/>
      </c>
    </row>
    <row r="62" spans="1:10" ht="25.5" customHeight="1" x14ac:dyDescent="0.2">
      <c r="A62" s="124"/>
      <c r="B62" s="129" t="s">
        <v>79</v>
      </c>
      <c r="C62" s="194" t="s">
        <v>80</v>
      </c>
      <c r="D62" s="195"/>
      <c r="E62" s="195"/>
      <c r="F62" s="134" t="s">
        <v>24</v>
      </c>
      <c r="G62" s="135"/>
      <c r="H62" s="135"/>
      <c r="I62" s="135">
        <f>'SO 01 10170201 Pol'!G220+'SO 01 101704041 Pol'!G73</f>
        <v>0</v>
      </c>
      <c r="J62" s="132" t="str">
        <f>IF(I93=0,"",I62/I93*100)</f>
        <v/>
      </c>
    </row>
    <row r="63" spans="1:10" ht="25.5" customHeight="1" x14ac:dyDescent="0.2">
      <c r="A63" s="124"/>
      <c r="B63" s="129" t="s">
        <v>81</v>
      </c>
      <c r="C63" s="194" t="s">
        <v>82</v>
      </c>
      <c r="D63" s="195"/>
      <c r="E63" s="195"/>
      <c r="F63" s="134" t="s">
        <v>24</v>
      </c>
      <c r="G63" s="135"/>
      <c r="H63" s="135"/>
      <c r="I63" s="135">
        <f>'SO 01 101702031 Pol'!G35+'SO 01 101702032 Pol'!G8</f>
        <v>0</v>
      </c>
      <c r="J63" s="132" t="str">
        <f>IF(I93=0,"",I63/I93*100)</f>
        <v/>
      </c>
    </row>
    <row r="64" spans="1:10" ht="25.5" customHeight="1" x14ac:dyDescent="0.2">
      <c r="A64" s="124"/>
      <c r="B64" s="129" t="s">
        <v>83</v>
      </c>
      <c r="C64" s="194" t="s">
        <v>84</v>
      </c>
      <c r="D64" s="195"/>
      <c r="E64" s="195"/>
      <c r="F64" s="134" t="s">
        <v>24</v>
      </c>
      <c r="G64" s="135"/>
      <c r="H64" s="135"/>
      <c r="I64" s="135">
        <f>'SO 01 10170201 Pol'!G249</f>
        <v>0</v>
      </c>
      <c r="J64" s="132" t="str">
        <f>IF(I93=0,"",I64/I93*100)</f>
        <v/>
      </c>
    </row>
    <row r="65" spans="1:10" ht="25.5" customHeight="1" x14ac:dyDescent="0.2">
      <c r="A65" s="124"/>
      <c r="B65" s="129" t="s">
        <v>85</v>
      </c>
      <c r="C65" s="194" t="s">
        <v>86</v>
      </c>
      <c r="D65" s="195"/>
      <c r="E65" s="195"/>
      <c r="F65" s="134" t="s">
        <v>24</v>
      </c>
      <c r="G65" s="135"/>
      <c r="H65" s="135"/>
      <c r="I65" s="135">
        <f>'SO 01 10170201 Pol'!G315</f>
        <v>0</v>
      </c>
      <c r="J65" s="132" t="str">
        <f>IF(I93=0,"",I65/I93*100)</f>
        <v/>
      </c>
    </row>
    <row r="66" spans="1:10" ht="25.5" customHeight="1" x14ac:dyDescent="0.2">
      <c r="A66" s="124"/>
      <c r="B66" s="129" t="s">
        <v>87</v>
      </c>
      <c r="C66" s="194" t="s">
        <v>88</v>
      </c>
      <c r="D66" s="195"/>
      <c r="E66" s="195"/>
      <c r="F66" s="134" t="s">
        <v>24</v>
      </c>
      <c r="G66" s="135"/>
      <c r="H66" s="135"/>
      <c r="I66" s="135">
        <f>'SO 01 10170201 Pol'!G363</f>
        <v>0</v>
      </c>
      <c r="J66" s="132" t="str">
        <f>IF(I93=0,"",I66/I93*100)</f>
        <v/>
      </c>
    </row>
    <row r="67" spans="1:10" ht="25.5" customHeight="1" x14ac:dyDescent="0.2">
      <c r="A67" s="124"/>
      <c r="B67" s="129" t="s">
        <v>89</v>
      </c>
      <c r="C67" s="194" t="s">
        <v>90</v>
      </c>
      <c r="D67" s="195"/>
      <c r="E67" s="195"/>
      <c r="F67" s="134" t="s">
        <v>24</v>
      </c>
      <c r="G67" s="135"/>
      <c r="H67" s="135"/>
      <c r="I67" s="135">
        <f>'SO 01 10170201 Pol'!G366+'SO 01 101702031 Pol'!G87+'SO 01 101702032 Pol'!G41</f>
        <v>0</v>
      </c>
      <c r="J67" s="132" t="str">
        <f>IF(I93=0,"",I67/I93*100)</f>
        <v/>
      </c>
    </row>
    <row r="68" spans="1:10" ht="25.5" customHeight="1" x14ac:dyDescent="0.2">
      <c r="A68" s="124"/>
      <c r="B68" s="129" t="s">
        <v>91</v>
      </c>
      <c r="C68" s="194" t="s">
        <v>92</v>
      </c>
      <c r="D68" s="195"/>
      <c r="E68" s="195"/>
      <c r="F68" s="134" t="s">
        <v>24</v>
      </c>
      <c r="G68" s="135"/>
      <c r="H68" s="135"/>
      <c r="I68" s="135">
        <f>'SO 01 10170201 Pol'!G372</f>
        <v>0</v>
      </c>
      <c r="J68" s="132" t="str">
        <f>IF(I93=0,"",I68/I93*100)</f>
        <v/>
      </c>
    </row>
    <row r="69" spans="1:10" ht="25.5" customHeight="1" x14ac:dyDescent="0.2">
      <c r="A69" s="124"/>
      <c r="B69" s="129" t="s">
        <v>93</v>
      </c>
      <c r="C69" s="194" t="s">
        <v>94</v>
      </c>
      <c r="D69" s="195"/>
      <c r="E69" s="195"/>
      <c r="F69" s="134" t="s">
        <v>24</v>
      </c>
      <c r="G69" s="135"/>
      <c r="H69" s="135"/>
      <c r="I69" s="135">
        <f>'SO 01 10170201 Pol'!G388+'SO 01 101702031 Pol'!G109+'SO 01 101704041 Pol'!G79</f>
        <v>0</v>
      </c>
      <c r="J69" s="132" t="str">
        <f>IF(I93=0,"",I69/I93*100)</f>
        <v/>
      </c>
    </row>
    <row r="70" spans="1:10" ht="25.5" customHeight="1" x14ac:dyDescent="0.2">
      <c r="A70" s="124"/>
      <c r="B70" s="129" t="s">
        <v>95</v>
      </c>
      <c r="C70" s="194" t="s">
        <v>96</v>
      </c>
      <c r="D70" s="195"/>
      <c r="E70" s="195"/>
      <c r="F70" s="134" t="s">
        <v>24</v>
      </c>
      <c r="G70" s="135"/>
      <c r="H70" s="135"/>
      <c r="I70" s="135">
        <f>'SO 01 10170201 Pol'!G472+'SO 01 101702031 Pol'!G114+'SO 01 101702032 Pol'!G63+'SO 01 101704041 Pol'!G133+'SO 01 101704042 Pol'!G39</f>
        <v>0</v>
      </c>
      <c r="J70" s="132" t="str">
        <f>IF(I93=0,"",I70/I93*100)</f>
        <v/>
      </c>
    </row>
    <row r="71" spans="1:10" ht="25.5" customHeight="1" x14ac:dyDescent="0.2">
      <c r="A71" s="124"/>
      <c r="B71" s="129" t="s">
        <v>97</v>
      </c>
      <c r="C71" s="194" t="s">
        <v>98</v>
      </c>
      <c r="D71" s="195"/>
      <c r="E71" s="195"/>
      <c r="F71" s="134" t="s">
        <v>25</v>
      </c>
      <c r="G71" s="135"/>
      <c r="H71" s="135"/>
      <c r="I71" s="135">
        <f>'SO 01 10170201 Pol'!G476+'SO 01 101702031 Pol'!G118+'SO 01 101702032 Pol'!G67</f>
        <v>0</v>
      </c>
      <c r="J71" s="132" t="str">
        <f>IF(I93=0,"",I71/I93*100)</f>
        <v/>
      </c>
    </row>
    <row r="72" spans="1:10" ht="25.5" customHeight="1" x14ac:dyDescent="0.2">
      <c r="A72" s="124"/>
      <c r="B72" s="129" t="s">
        <v>99</v>
      </c>
      <c r="C72" s="194" t="s">
        <v>100</v>
      </c>
      <c r="D72" s="195"/>
      <c r="E72" s="195"/>
      <c r="F72" s="134" t="s">
        <v>25</v>
      </c>
      <c r="G72" s="135"/>
      <c r="H72" s="135"/>
      <c r="I72" s="135">
        <f>'SO 01 10170201 Pol'!G489</f>
        <v>0</v>
      </c>
      <c r="J72" s="132" t="str">
        <f>IF(I93=0,"",I72/I93*100)</f>
        <v/>
      </c>
    </row>
    <row r="73" spans="1:10" ht="25.5" customHeight="1" x14ac:dyDescent="0.2">
      <c r="A73" s="124"/>
      <c r="B73" s="129" t="s">
        <v>101</v>
      </c>
      <c r="C73" s="194" t="s">
        <v>102</v>
      </c>
      <c r="D73" s="195"/>
      <c r="E73" s="195"/>
      <c r="F73" s="134" t="s">
        <v>25</v>
      </c>
      <c r="G73" s="135"/>
      <c r="H73" s="135"/>
      <c r="I73" s="135">
        <f>'SO 01 10170201 Pol'!G517+'SO 01 101702021 Pol'!G8+'SO 01 101702022 Pol'!G8+'SO 01 101702031 Pol'!G128+'SO 01 101702032 Pol'!G77</f>
        <v>0</v>
      </c>
      <c r="J73" s="132" t="str">
        <f>IF(I93=0,"",I73/I93*100)</f>
        <v/>
      </c>
    </row>
    <row r="74" spans="1:10" ht="25.5" customHeight="1" x14ac:dyDescent="0.2">
      <c r="A74" s="124"/>
      <c r="B74" s="129" t="s">
        <v>103</v>
      </c>
      <c r="C74" s="194" t="s">
        <v>104</v>
      </c>
      <c r="D74" s="195"/>
      <c r="E74" s="195"/>
      <c r="F74" s="134" t="s">
        <v>25</v>
      </c>
      <c r="G74" s="135"/>
      <c r="H74" s="135"/>
      <c r="I74" s="135">
        <f>'SO 01 10170201 Pol'!G538</f>
        <v>0</v>
      </c>
      <c r="J74" s="132" t="str">
        <f>IF(I93=0,"",I74/I93*100)</f>
        <v/>
      </c>
    </row>
    <row r="75" spans="1:10" ht="25.5" customHeight="1" x14ac:dyDescent="0.2">
      <c r="A75" s="124"/>
      <c r="B75" s="129" t="s">
        <v>105</v>
      </c>
      <c r="C75" s="194" t="s">
        <v>106</v>
      </c>
      <c r="D75" s="195"/>
      <c r="E75" s="195"/>
      <c r="F75" s="134" t="s">
        <v>25</v>
      </c>
      <c r="G75" s="135"/>
      <c r="H75" s="135"/>
      <c r="I75" s="135">
        <f>'SO 01 10170201 Pol'!G541</f>
        <v>0</v>
      </c>
      <c r="J75" s="132" t="str">
        <f>IF(I93=0,"",I75/I93*100)</f>
        <v/>
      </c>
    </row>
    <row r="76" spans="1:10" ht="25.5" customHeight="1" x14ac:dyDescent="0.2">
      <c r="A76" s="124"/>
      <c r="B76" s="129" t="s">
        <v>107</v>
      </c>
      <c r="C76" s="194" t="s">
        <v>108</v>
      </c>
      <c r="D76" s="195"/>
      <c r="E76" s="195"/>
      <c r="F76" s="134" t="s">
        <v>25</v>
      </c>
      <c r="G76" s="135"/>
      <c r="H76" s="135"/>
      <c r="I76" s="135">
        <f>'SO 01 10170201 Pol'!G544</f>
        <v>0</v>
      </c>
      <c r="J76" s="132" t="str">
        <f>IF(I93=0,"",I76/I93*100)</f>
        <v/>
      </c>
    </row>
    <row r="77" spans="1:10" ht="25.5" customHeight="1" x14ac:dyDescent="0.2">
      <c r="A77" s="124"/>
      <c r="B77" s="129" t="s">
        <v>109</v>
      </c>
      <c r="C77" s="194" t="s">
        <v>110</v>
      </c>
      <c r="D77" s="195"/>
      <c r="E77" s="195"/>
      <c r="F77" s="134" t="s">
        <v>25</v>
      </c>
      <c r="G77" s="135"/>
      <c r="H77" s="135"/>
      <c r="I77" s="135">
        <f>'SO 01 10170201 Pol'!G547</f>
        <v>0</v>
      </c>
      <c r="J77" s="132" t="str">
        <f>IF(I93=0,"",I77/I93*100)</f>
        <v/>
      </c>
    </row>
    <row r="78" spans="1:10" ht="25.5" customHeight="1" x14ac:dyDescent="0.2">
      <c r="A78" s="124"/>
      <c r="B78" s="129" t="s">
        <v>111</v>
      </c>
      <c r="C78" s="194" t="s">
        <v>112</v>
      </c>
      <c r="D78" s="195"/>
      <c r="E78" s="195"/>
      <c r="F78" s="134" t="s">
        <v>25</v>
      </c>
      <c r="G78" s="135"/>
      <c r="H78" s="135"/>
      <c r="I78" s="135">
        <f>'SO 01 10170201 Pol'!G550+'SO 01 101702031 Pol'!G148+'SO 01 101702032 Pol'!G96</f>
        <v>0</v>
      </c>
      <c r="J78" s="132" t="str">
        <f>IF(I93=0,"",I78/I93*100)</f>
        <v/>
      </c>
    </row>
    <row r="79" spans="1:10" ht="25.5" customHeight="1" x14ac:dyDescent="0.2">
      <c r="A79" s="124"/>
      <c r="B79" s="129" t="s">
        <v>113</v>
      </c>
      <c r="C79" s="194" t="s">
        <v>114</v>
      </c>
      <c r="D79" s="195"/>
      <c r="E79" s="195"/>
      <c r="F79" s="134" t="s">
        <v>25</v>
      </c>
      <c r="G79" s="135"/>
      <c r="H79" s="135"/>
      <c r="I79" s="135">
        <f>'SO 01 10170201 Pol'!G575</f>
        <v>0</v>
      </c>
      <c r="J79" s="132" t="str">
        <f>IF(I93=0,"",I79/I93*100)</f>
        <v/>
      </c>
    </row>
    <row r="80" spans="1:10" ht="25.5" customHeight="1" x14ac:dyDescent="0.2">
      <c r="A80" s="124"/>
      <c r="B80" s="129" t="s">
        <v>115</v>
      </c>
      <c r="C80" s="194" t="s">
        <v>116</v>
      </c>
      <c r="D80" s="195"/>
      <c r="E80" s="195"/>
      <c r="F80" s="134" t="s">
        <v>25</v>
      </c>
      <c r="G80" s="135"/>
      <c r="H80" s="135"/>
      <c r="I80" s="135">
        <f>'SO 01 10170201 Pol'!G606+'SO 01 101704041 Pol'!G137+'SO 01 101704042 Pol'!G43</f>
        <v>0</v>
      </c>
      <c r="J80" s="132" t="str">
        <f>IF(I93=0,"",I80/I93*100)</f>
        <v/>
      </c>
    </row>
    <row r="81" spans="1:10" ht="25.5" customHeight="1" x14ac:dyDescent="0.2">
      <c r="A81" s="124"/>
      <c r="B81" s="129" t="s">
        <v>117</v>
      </c>
      <c r="C81" s="194" t="s">
        <v>118</v>
      </c>
      <c r="D81" s="195"/>
      <c r="E81" s="195"/>
      <c r="F81" s="134" t="s">
        <v>25</v>
      </c>
      <c r="G81" s="135"/>
      <c r="H81" s="135"/>
      <c r="I81" s="135">
        <f>'SO 01 10170201 Pol'!G630+'SO 01 101702031 Pol'!G162+'SO 01 101702032 Pol'!G108</f>
        <v>0</v>
      </c>
      <c r="J81" s="132" t="str">
        <f>IF(I93=0,"",I81/I93*100)</f>
        <v/>
      </c>
    </row>
    <row r="82" spans="1:10" ht="25.5" customHeight="1" x14ac:dyDescent="0.2">
      <c r="A82" s="124"/>
      <c r="B82" s="129" t="s">
        <v>119</v>
      </c>
      <c r="C82" s="194" t="s">
        <v>120</v>
      </c>
      <c r="D82" s="195"/>
      <c r="E82" s="195"/>
      <c r="F82" s="134" t="s">
        <v>25</v>
      </c>
      <c r="G82" s="135"/>
      <c r="H82" s="135"/>
      <c r="I82" s="135">
        <f>'SO 01 10170201 Pol'!G714</f>
        <v>0</v>
      </c>
      <c r="J82" s="132" t="str">
        <f>IF(I93=0,"",I82/I93*100)</f>
        <v/>
      </c>
    </row>
    <row r="83" spans="1:10" ht="25.5" customHeight="1" x14ac:dyDescent="0.2">
      <c r="A83" s="124"/>
      <c r="B83" s="129" t="s">
        <v>121</v>
      </c>
      <c r="C83" s="194" t="s">
        <v>122</v>
      </c>
      <c r="D83" s="195"/>
      <c r="E83" s="195"/>
      <c r="F83" s="134" t="s">
        <v>25</v>
      </c>
      <c r="G83" s="135"/>
      <c r="H83" s="135"/>
      <c r="I83" s="135">
        <f>'SO 01 101704041 Pol'!G144+'SO 01 101704042 Pol'!G56</f>
        <v>0</v>
      </c>
      <c r="J83" s="132" t="str">
        <f>IF(I93=0,"",I83/I93*100)</f>
        <v/>
      </c>
    </row>
    <row r="84" spans="1:10" ht="25.5" customHeight="1" x14ac:dyDescent="0.2">
      <c r="A84" s="124"/>
      <c r="B84" s="129" t="s">
        <v>123</v>
      </c>
      <c r="C84" s="194" t="s">
        <v>124</v>
      </c>
      <c r="D84" s="195"/>
      <c r="E84" s="195"/>
      <c r="F84" s="134" t="s">
        <v>25</v>
      </c>
      <c r="G84" s="135"/>
      <c r="H84" s="135"/>
      <c r="I84" s="135">
        <f>'SO 01 10170201 Pol'!G726</f>
        <v>0</v>
      </c>
      <c r="J84" s="132" t="str">
        <f>IF(I93=0,"",I84/I93*100)</f>
        <v/>
      </c>
    </row>
    <row r="85" spans="1:10" ht="25.5" customHeight="1" x14ac:dyDescent="0.2">
      <c r="A85" s="124"/>
      <c r="B85" s="129" t="s">
        <v>125</v>
      </c>
      <c r="C85" s="194" t="s">
        <v>126</v>
      </c>
      <c r="D85" s="195"/>
      <c r="E85" s="195"/>
      <c r="F85" s="134" t="s">
        <v>25</v>
      </c>
      <c r="G85" s="135"/>
      <c r="H85" s="135"/>
      <c r="I85" s="135">
        <f>'SO 01 10170201 Pol'!G737</f>
        <v>0</v>
      </c>
      <c r="J85" s="132" t="str">
        <f>IF(I93=0,"",I85/I93*100)</f>
        <v/>
      </c>
    </row>
    <row r="86" spans="1:10" ht="25.5" customHeight="1" x14ac:dyDescent="0.2">
      <c r="A86" s="124"/>
      <c r="B86" s="129" t="s">
        <v>127</v>
      </c>
      <c r="C86" s="194" t="s">
        <v>128</v>
      </c>
      <c r="D86" s="195"/>
      <c r="E86" s="195"/>
      <c r="F86" s="134" t="s">
        <v>25</v>
      </c>
      <c r="G86" s="135"/>
      <c r="H86" s="135"/>
      <c r="I86" s="135">
        <f>'SO 01 10170201 Pol'!G769</f>
        <v>0</v>
      </c>
      <c r="J86" s="132" t="str">
        <f>IF(I93=0,"",I86/I93*100)</f>
        <v/>
      </c>
    </row>
    <row r="87" spans="1:10" ht="25.5" customHeight="1" x14ac:dyDescent="0.2">
      <c r="A87" s="124"/>
      <c r="B87" s="129" t="s">
        <v>129</v>
      </c>
      <c r="C87" s="194" t="s">
        <v>130</v>
      </c>
      <c r="D87" s="195"/>
      <c r="E87" s="195"/>
      <c r="F87" s="134" t="s">
        <v>25</v>
      </c>
      <c r="G87" s="135"/>
      <c r="H87" s="135"/>
      <c r="I87" s="135">
        <f>'SO 01 10170201 Pol'!G788</f>
        <v>0</v>
      </c>
      <c r="J87" s="132" t="str">
        <f>IF(I93=0,"",I87/I93*100)</f>
        <v/>
      </c>
    </row>
    <row r="88" spans="1:10" ht="25.5" customHeight="1" x14ac:dyDescent="0.2">
      <c r="A88" s="124"/>
      <c r="B88" s="129" t="s">
        <v>131</v>
      </c>
      <c r="C88" s="194" t="s">
        <v>132</v>
      </c>
      <c r="D88" s="195"/>
      <c r="E88" s="195"/>
      <c r="F88" s="134" t="s">
        <v>25</v>
      </c>
      <c r="G88" s="135"/>
      <c r="H88" s="135"/>
      <c r="I88" s="135">
        <f>'SO 01 10170201 Pol'!G795</f>
        <v>0</v>
      </c>
      <c r="J88" s="132" t="str">
        <f>IF(I93=0,"",I88/I93*100)</f>
        <v/>
      </c>
    </row>
    <row r="89" spans="1:10" ht="25.5" customHeight="1" x14ac:dyDescent="0.2">
      <c r="A89" s="124"/>
      <c r="B89" s="129" t="s">
        <v>133</v>
      </c>
      <c r="C89" s="194" t="s">
        <v>134</v>
      </c>
      <c r="D89" s="195"/>
      <c r="E89" s="195"/>
      <c r="F89" s="134" t="s">
        <v>26</v>
      </c>
      <c r="G89" s="135"/>
      <c r="H89" s="135"/>
      <c r="I89" s="135">
        <f>'SO 01 10170201 Pol'!G824</f>
        <v>0</v>
      </c>
      <c r="J89" s="132" t="str">
        <f>IF(I93=0,"",I89/I93*100)</f>
        <v/>
      </c>
    </row>
    <row r="90" spans="1:10" ht="25.5" customHeight="1" x14ac:dyDescent="0.2">
      <c r="A90" s="124"/>
      <c r="B90" s="129" t="s">
        <v>135</v>
      </c>
      <c r="C90" s="194" t="s">
        <v>136</v>
      </c>
      <c r="D90" s="195"/>
      <c r="E90" s="195"/>
      <c r="F90" s="134" t="s">
        <v>137</v>
      </c>
      <c r="G90" s="135"/>
      <c r="H90" s="135"/>
      <c r="I90" s="135">
        <f>'SO 01 10170201 Pol'!G827+'SO 01 101704041 Pol'!G166</f>
        <v>0</v>
      </c>
      <c r="J90" s="132" t="str">
        <f>IF(I93=0,"",I90/I93*100)</f>
        <v/>
      </c>
    </row>
    <row r="91" spans="1:10" ht="25.5" customHeight="1" x14ac:dyDescent="0.2">
      <c r="A91" s="124"/>
      <c r="B91" s="129" t="s">
        <v>138</v>
      </c>
      <c r="C91" s="194" t="s">
        <v>27</v>
      </c>
      <c r="D91" s="195"/>
      <c r="E91" s="195"/>
      <c r="F91" s="134" t="s">
        <v>138</v>
      </c>
      <c r="G91" s="135"/>
      <c r="H91" s="135"/>
      <c r="I91" s="135">
        <f>'00 9991 Naklady'!G8</f>
        <v>0</v>
      </c>
      <c r="J91" s="132" t="str">
        <f>IF(I93=0,"",I91/I93*100)</f>
        <v/>
      </c>
    </row>
    <row r="92" spans="1:10" ht="25.5" customHeight="1" x14ac:dyDescent="0.2">
      <c r="A92" s="124"/>
      <c r="B92" s="129" t="s">
        <v>139</v>
      </c>
      <c r="C92" s="194" t="s">
        <v>28</v>
      </c>
      <c r="D92" s="195"/>
      <c r="E92" s="195"/>
      <c r="F92" s="134" t="s">
        <v>139</v>
      </c>
      <c r="G92" s="135"/>
      <c r="H92" s="135"/>
      <c r="I92" s="135">
        <f>'00 9991 Naklady'!G43</f>
        <v>0</v>
      </c>
      <c r="J92" s="132" t="str">
        <f>IF(I93=0,"",I92/I93*100)</f>
        <v/>
      </c>
    </row>
    <row r="93" spans="1:10" ht="25.5" customHeight="1" x14ac:dyDescent="0.2">
      <c r="A93" s="125"/>
      <c r="B93" s="130" t="s">
        <v>1</v>
      </c>
      <c r="C93" s="130"/>
      <c r="D93" s="131"/>
      <c r="E93" s="131"/>
      <c r="F93" s="136"/>
      <c r="G93" s="137"/>
      <c r="H93" s="137"/>
      <c r="I93" s="137">
        <f>SUM(I57:I92)</f>
        <v>0</v>
      </c>
      <c r="J93" s="133">
        <f>SUM(J57:J92)</f>
        <v>0</v>
      </c>
    </row>
    <row r="94" spans="1:10" x14ac:dyDescent="0.2">
      <c r="F94" s="89"/>
      <c r="G94" s="88"/>
      <c r="H94" s="89"/>
      <c r="I94" s="88"/>
      <c r="J94" s="90"/>
    </row>
    <row r="95" spans="1:10" x14ac:dyDescent="0.2">
      <c r="F95" s="89"/>
      <c r="G95" s="88"/>
      <c r="H95" s="89"/>
      <c r="I95" s="88"/>
      <c r="J95" s="90"/>
    </row>
    <row r="96" spans="1:10" x14ac:dyDescent="0.2">
      <c r="F96" s="89"/>
      <c r="G96" s="88"/>
      <c r="H96" s="89"/>
      <c r="I96" s="88"/>
      <c r="J96" s="90"/>
    </row>
  </sheetData>
  <sheetProtection algorithmName="SHA-512" hashValue="KR8qW29P+B5Qf+xjkKJuZAg8nbaVz/0zM2y0ZK2z8E2/8JABEshxZ0eEuDs69Uiv4Xh0V3iKerc17lDQ6+pmTA==" saltValue="w4u1ejnYd8Ntkp1wb6PZfw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6"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B50:E50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90:E90"/>
    <mergeCell ref="C91:E91"/>
    <mergeCell ref="C92:E92"/>
    <mergeCell ref="C85:E85"/>
    <mergeCell ref="C86:E86"/>
    <mergeCell ref="C87:E87"/>
    <mergeCell ref="C88:E88"/>
    <mergeCell ref="C89:E8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 x14ac:dyDescent="0.2">
      <c r="A1" s="239" t="s">
        <v>6</v>
      </c>
      <c r="B1" s="239"/>
      <c r="C1" s="240"/>
      <c r="D1" s="239"/>
      <c r="E1" s="239"/>
      <c r="F1" s="239"/>
      <c r="G1" s="239"/>
    </row>
    <row r="2" spans="1:7" ht="24.95" customHeight="1" x14ac:dyDescent="0.2">
      <c r="A2" s="76" t="s">
        <v>7</v>
      </c>
      <c r="B2" s="75"/>
      <c r="C2" s="241"/>
      <c r="D2" s="241"/>
      <c r="E2" s="241"/>
      <c r="F2" s="241"/>
      <c r="G2" s="242"/>
    </row>
    <row r="3" spans="1:7" ht="24.95" customHeight="1" x14ac:dyDescent="0.2">
      <c r="A3" s="76" t="s">
        <v>8</v>
      </c>
      <c r="B3" s="75"/>
      <c r="C3" s="241"/>
      <c r="D3" s="241"/>
      <c r="E3" s="241"/>
      <c r="F3" s="241"/>
      <c r="G3" s="242"/>
    </row>
    <row r="4" spans="1:7" ht="24.95" customHeight="1" x14ac:dyDescent="0.2">
      <c r="A4" s="76" t="s">
        <v>9</v>
      </c>
      <c r="B4" s="75"/>
      <c r="C4" s="241"/>
      <c r="D4" s="241"/>
      <c r="E4" s="241"/>
      <c r="F4" s="241"/>
      <c r="G4" s="242"/>
    </row>
    <row r="5" spans="1:7" x14ac:dyDescent="0.2">
      <c r="B5" s="6"/>
      <c r="C5" s="7"/>
      <c r="D5" s="8"/>
    </row>
  </sheetData>
  <sheetProtection algorithmName="SHA-512" hashValue="nvIVsoe7lvq+OVQa8nf75+5k5oY36M5avkMt87qpVwcYjxC4SasamOMuGPGDbX/Qx4HzR/oRtb/bPrNlNnL18Q==" saltValue="0fvjtalSteyEQnXUH90GYg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4991"/>
  <sheetViews>
    <sheetView workbookViewId="0">
      <pane ySplit="7" topLeftCell="A20" activePane="bottomLeft" state="frozen"/>
      <selection pane="bottomLeft" activeCell="C47" sqref="C47:G47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63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9" t="s">
        <v>140</v>
      </c>
      <c r="B1" s="249"/>
      <c r="C1" s="249"/>
      <c r="D1" s="249"/>
      <c r="E1" s="249"/>
      <c r="F1" s="249"/>
      <c r="G1" s="249"/>
      <c r="AG1" t="s">
        <v>141</v>
      </c>
    </row>
    <row r="2" spans="1:60" ht="24.95" customHeight="1" x14ac:dyDescent="0.2">
      <c r="A2" s="140" t="s">
        <v>7</v>
      </c>
      <c r="B2" s="75" t="s">
        <v>44</v>
      </c>
      <c r="C2" s="250" t="s">
        <v>45</v>
      </c>
      <c r="D2" s="251"/>
      <c r="E2" s="251"/>
      <c r="F2" s="251"/>
      <c r="G2" s="252"/>
      <c r="AG2" t="s">
        <v>142</v>
      </c>
    </row>
    <row r="3" spans="1:60" ht="24.95" customHeight="1" x14ac:dyDescent="0.2">
      <c r="A3" s="140" t="s">
        <v>8</v>
      </c>
      <c r="B3" s="75" t="s">
        <v>47</v>
      </c>
      <c r="C3" s="250" t="s">
        <v>48</v>
      </c>
      <c r="D3" s="251"/>
      <c r="E3" s="251"/>
      <c r="F3" s="251"/>
      <c r="G3" s="252"/>
      <c r="AC3" s="87" t="s">
        <v>143</v>
      </c>
      <c r="AG3" t="s">
        <v>144</v>
      </c>
    </row>
    <row r="4" spans="1:60" ht="24.95" customHeight="1" x14ac:dyDescent="0.2">
      <c r="A4" s="141" t="s">
        <v>9</v>
      </c>
      <c r="B4" s="142" t="s">
        <v>49</v>
      </c>
      <c r="C4" s="253" t="s">
        <v>48</v>
      </c>
      <c r="D4" s="254"/>
      <c r="E4" s="254"/>
      <c r="F4" s="254"/>
      <c r="G4" s="255"/>
      <c r="AG4" t="s">
        <v>145</v>
      </c>
    </row>
    <row r="5" spans="1:60" x14ac:dyDescent="0.2">
      <c r="D5" s="139"/>
    </row>
    <row r="6" spans="1:60" ht="38.25" x14ac:dyDescent="0.2">
      <c r="A6" s="144" t="s">
        <v>146</v>
      </c>
      <c r="B6" s="146" t="s">
        <v>147</v>
      </c>
      <c r="C6" s="146" t="s">
        <v>148</v>
      </c>
      <c r="D6" s="145" t="s">
        <v>149</v>
      </c>
      <c r="E6" s="144" t="s">
        <v>150</v>
      </c>
      <c r="F6" s="143" t="s">
        <v>151</v>
      </c>
      <c r="G6" s="144" t="s">
        <v>29</v>
      </c>
      <c r="H6" s="147" t="s">
        <v>30</v>
      </c>
      <c r="I6" s="147" t="s">
        <v>152</v>
      </c>
      <c r="J6" s="147" t="s">
        <v>31</v>
      </c>
      <c r="K6" s="147" t="s">
        <v>153</v>
      </c>
      <c r="L6" s="147" t="s">
        <v>154</v>
      </c>
      <c r="M6" s="147" t="s">
        <v>155</v>
      </c>
      <c r="N6" s="147" t="s">
        <v>156</v>
      </c>
      <c r="O6" s="147" t="s">
        <v>157</v>
      </c>
      <c r="P6" s="147" t="s">
        <v>158</v>
      </c>
      <c r="Q6" s="147" t="s">
        <v>159</v>
      </c>
      <c r="R6" s="147" t="s">
        <v>160</v>
      </c>
      <c r="S6" s="147" t="s">
        <v>161</v>
      </c>
      <c r="T6" s="147" t="s">
        <v>162</v>
      </c>
      <c r="U6" s="147" t="s">
        <v>163</v>
      </c>
      <c r="V6" s="147" t="s">
        <v>164</v>
      </c>
      <c r="W6" s="147" t="s">
        <v>165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3" t="s">
        <v>166</v>
      </c>
      <c r="B8" s="164" t="s">
        <v>138</v>
      </c>
      <c r="C8" s="179" t="s">
        <v>27</v>
      </c>
      <c r="D8" s="165"/>
      <c r="E8" s="166"/>
      <c r="F8" s="167"/>
      <c r="G8" s="167">
        <f>SUMIF(AG9:AG42,"&lt;&gt;NOR",G9:G42)</f>
        <v>0</v>
      </c>
      <c r="H8" s="167"/>
      <c r="I8" s="167">
        <f>SUM(I9:I42)</f>
        <v>0</v>
      </c>
      <c r="J8" s="167"/>
      <c r="K8" s="167">
        <f>SUM(K9:K42)</f>
        <v>0</v>
      </c>
      <c r="L8" s="167"/>
      <c r="M8" s="167">
        <f>SUM(M9:M42)</f>
        <v>0</v>
      </c>
      <c r="N8" s="167"/>
      <c r="O8" s="167">
        <f>SUM(O9:O42)</f>
        <v>0</v>
      </c>
      <c r="P8" s="167"/>
      <c r="Q8" s="167">
        <f>SUM(Q9:Q42)</f>
        <v>0</v>
      </c>
      <c r="R8" s="167"/>
      <c r="S8" s="167"/>
      <c r="T8" s="168"/>
      <c r="U8" s="162"/>
      <c r="V8" s="162">
        <f>SUM(V9:V42)</f>
        <v>0</v>
      </c>
      <c r="W8" s="162"/>
      <c r="AG8" t="s">
        <v>167</v>
      </c>
    </row>
    <row r="9" spans="1:60" outlineLevel="1" x14ac:dyDescent="0.2">
      <c r="A9" s="169">
        <v>1</v>
      </c>
      <c r="B9" s="170" t="s">
        <v>168</v>
      </c>
      <c r="C9" s="180" t="s">
        <v>169</v>
      </c>
      <c r="D9" s="171" t="s">
        <v>170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4"/>
      <c r="S9" s="174" t="s">
        <v>171</v>
      </c>
      <c r="T9" s="175" t="s">
        <v>172</v>
      </c>
      <c r="U9" s="158">
        <v>0</v>
      </c>
      <c r="V9" s="158">
        <f>ROUND(E9*U9,2)</f>
        <v>0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173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55"/>
      <c r="B10" s="156"/>
      <c r="C10" s="245" t="s">
        <v>174</v>
      </c>
      <c r="D10" s="246"/>
      <c r="E10" s="246"/>
      <c r="F10" s="246"/>
      <c r="G10" s="246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175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76" t="str">
        <f>C10</f>
        <v>Zaměření a vytýčení stávajících inženýrských sítí v místě stavby z hlediska jejich ochrany při provádění stavby.</v>
      </c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55"/>
      <c r="B11" s="156"/>
      <c r="C11" s="243"/>
      <c r="D11" s="244"/>
      <c r="E11" s="244"/>
      <c r="F11" s="244"/>
      <c r="G11" s="244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176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69">
        <v>2</v>
      </c>
      <c r="B12" s="170" t="s">
        <v>177</v>
      </c>
      <c r="C12" s="180" t="s">
        <v>178</v>
      </c>
      <c r="D12" s="171" t="s">
        <v>170</v>
      </c>
      <c r="E12" s="172">
        <v>1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4">
        <v>0</v>
      </c>
      <c r="O12" s="174">
        <f>ROUND(E12*N12,2)</f>
        <v>0</v>
      </c>
      <c r="P12" s="174">
        <v>0</v>
      </c>
      <c r="Q12" s="174">
        <f>ROUND(E12*P12,2)</f>
        <v>0</v>
      </c>
      <c r="R12" s="174"/>
      <c r="S12" s="174" t="s">
        <v>171</v>
      </c>
      <c r="T12" s="175" t="s">
        <v>172</v>
      </c>
      <c r="U12" s="158">
        <v>0</v>
      </c>
      <c r="V12" s="158">
        <f>ROUND(E12*U12,2)</f>
        <v>0</v>
      </c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179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55"/>
      <c r="B13" s="156"/>
      <c r="C13" s="245" t="s">
        <v>180</v>
      </c>
      <c r="D13" s="246"/>
      <c r="E13" s="246"/>
      <c r="F13" s="246"/>
      <c r="G13" s="246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175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55"/>
      <c r="B14" s="156"/>
      <c r="C14" s="243"/>
      <c r="D14" s="244"/>
      <c r="E14" s="244"/>
      <c r="F14" s="244"/>
      <c r="G14" s="244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176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69">
        <v>3</v>
      </c>
      <c r="B15" s="170" t="s">
        <v>181</v>
      </c>
      <c r="C15" s="180" t="s">
        <v>182</v>
      </c>
      <c r="D15" s="171" t="s">
        <v>170</v>
      </c>
      <c r="E15" s="172">
        <v>1</v>
      </c>
      <c r="F15" s="173"/>
      <c r="G15" s="174">
        <f>ROUND(E15*F15,2)</f>
        <v>0</v>
      </c>
      <c r="H15" s="173"/>
      <c r="I15" s="174">
        <f>ROUND(E15*H15,2)</f>
        <v>0</v>
      </c>
      <c r="J15" s="173"/>
      <c r="K15" s="174">
        <f>ROUND(E15*J15,2)</f>
        <v>0</v>
      </c>
      <c r="L15" s="174">
        <v>21</v>
      </c>
      <c r="M15" s="174">
        <f>G15*(1+L15/100)</f>
        <v>0</v>
      </c>
      <c r="N15" s="174">
        <v>0</v>
      </c>
      <c r="O15" s="174">
        <f>ROUND(E15*N15,2)</f>
        <v>0</v>
      </c>
      <c r="P15" s="174">
        <v>0</v>
      </c>
      <c r="Q15" s="174">
        <f>ROUND(E15*P15,2)</f>
        <v>0</v>
      </c>
      <c r="R15" s="174"/>
      <c r="S15" s="174" t="s">
        <v>171</v>
      </c>
      <c r="T15" s="175" t="s">
        <v>172</v>
      </c>
      <c r="U15" s="158">
        <v>0</v>
      </c>
      <c r="V15" s="158">
        <f>ROUND(E15*U15,2)</f>
        <v>0</v>
      </c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179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55"/>
      <c r="B16" s="156"/>
      <c r="C16" s="245" t="s">
        <v>183</v>
      </c>
      <c r="D16" s="246"/>
      <c r="E16" s="246"/>
      <c r="F16" s="246"/>
      <c r="G16" s="246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175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55"/>
      <c r="B17" s="156"/>
      <c r="C17" s="247" t="s">
        <v>184</v>
      </c>
      <c r="D17" s="248"/>
      <c r="E17" s="248"/>
      <c r="F17" s="248"/>
      <c r="G17" s="24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175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76" t="str">
        <f>C17</f>
        <v>Sejmutí ornice, hrubá úprava terénu a zpevnění ploch pro osazení objektů sociálního zařízení staveniště a kanceláří stavby.</v>
      </c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55"/>
      <c r="B18" s="156"/>
      <c r="C18" s="247" t="s">
        <v>185</v>
      </c>
      <c r="D18" s="248"/>
      <c r="E18" s="248"/>
      <c r="F18" s="248"/>
      <c r="G18" s="24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175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55"/>
      <c r="B19" s="156"/>
      <c r="C19" s="247" t="s">
        <v>186</v>
      </c>
      <c r="D19" s="248"/>
      <c r="E19" s="248"/>
      <c r="F19" s="248"/>
      <c r="G19" s="24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175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55"/>
      <c r="B20" s="156"/>
      <c r="C20" s="247" t="s">
        <v>187</v>
      </c>
      <c r="D20" s="248"/>
      <c r="E20" s="248"/>
      <c r="F20" s="248"/>
      <c r="G20" s="24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175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55"/>
      <c r="B21" s="156"/>
      <c r="C21" s="247" t="s">
        <v>188</v>
      </c>
      <c r="D21" s="248"/>
      <c r="E21" s="248"/>
      <c r="F21" s="248"/>
      <c r="G21" s="24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175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1" x14ac:dyDescent="0.2">
      <c r="A22" s="155"/>
      <c r="B22" s="156"/>
      <c r="C22" s="247" t="s">
        <v>189</v>
      </c>
      <c r="D22" s="248"/>
      <c r="E22" s="248"/>
      <c r="F22" s="248"/>
      <c r="G22" s="24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175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76" t="str">
        <f>C22</f>
        <v>Zřízení vnitrostaveništního rozvodu energie do 5 kV od připojení na hlavní přívod na staveništi včetně rozvaděčů pro připojení přenosných zásuvkových skříní, obecné osvětlení staveniště (včetně stožárů a osvětlovacích těles).</v>
      </c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55"/>
      <c r="B23" s="156"/>
      <c r="C23" s="247" t="s">
        <v>190</v>
      </c>
      <c r="D23" s="248"/>
      <c r="E23" s="248"/>
      <c r="F23" s="248"/>
      <c r="G23" s="24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175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55"/>
      <c r="B24" s="156"/>
      <c r="C24" s="247" t="s">
        <v>191</v>
      </c>
      <c r="D24" s="248"/>
      <c r="E24" s="248"/>
      <c r="F24" s="248"/>
      <c r="G24" s="24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175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76" t="str">
        <f>C24</f>
        <v>Zřízení přípojky elektrické energie a vody do vzdálenosti 1 km od obvodu staveniště. Náhradní zdroj elektrické energie.</v>
      </c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55"/>
      <c r="B25" s="156"/>
      <c r="C25" s="243"/>
      <c r="D25" s="244"/>
      <c r="E25" s="244"/>
      <c r="F25" s="244"/>
      <c r="G25" s="244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176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69">
        <v>4</v>
      </c>
      <c r="B26" s="170" t="s">
        <v>192</v>
      </c>
      <c r="C26" s="180" t="s">
        <v>193</v>
      </c>
      <c r="D26" s="171" t="s">
        <v>170</v>
      </c>
      <c r="E26" s="172">
        <v>1</v>
      </c>
      <c r="F26" s="173"/>
      <c r="G26" s="174">
        <f>ROUND(E26*F26,2)</f>
        <v>0</v>
      </c>
      <c r="H26" s="173"/>
      <c r="I26" s="174">
        <f>ROUND(E26*H26,2)</f>
        <v>0</v>
      </c>
      <c r="J26" s="173"/>
      <c r="K26" s="174">
        <f>ROUND(E26*J26,2)</f>
        <v>0</v>
      </c>
      <c r="L26" s="174">
        <v>21</v>
      </c>
      <c r="M26" s="174">
        <f>G26*(1+L26/100)</f>
        <v>0</v>
      </c>
      <c r="N26" s="174">
        <v>0</v>
      </c>
      <c r="O26" s="174">
        <f>ROUND(E26*N26,2)</f>
        <v>0</v>
      </c>
      <c r="P26" s="174">
        <v>0</v>
      </c>
      <c r="Q26" s="174">
        <f>ROUND(E26*P26,2)</f>
        <v>0</v>
      </c>
      <c r="R26" s="174"/>
      <c r="S26" s="174" t="s">
        <v>171</v>
      </c>
      <c r="T26" s="175" t="s">
        <v>172</v>
      </c>
      <c r="U26" s="158">
        <v>0</v>
      </c>
      <c r="V26" s="158">
        <f>ROUND(E26*U26,2)</f>
        <v>0</v>
      </c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179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55"/>
      <c r="B27" s="156"/>
      <c r="C27" s="245" t="s">
        <v>194</v>
      </c>
      <c r="D27" s="246"/>
      <c r="E27" s="246"/>
      <c r="F27" s="246"/>
      <c r="G27" s="246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175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ht="22.5" outlineLevel="1" x14ac:dyDescent="0.2">
      <c r="A28" s="155"/>
      <c r="B28" s="156"/>
      <c r="C28" s="247" t="s">
        <v>195</v>
      </c>
      <c r="D28" s="248"/>
      <c r="E28" s="248"/>
      <c r="F28" s="248"/>
      <c r="G28" s="24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175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76" t="str">
        <f>C28</f>
        <v>Opotřebení a údržba nebo pronájem sociálního zařízení – umývárny, toalety, šatny. Opotřebení nebo pronájem dočasného oplocení staveniště.</v>
      </c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55"/>
      <c r="B29" s="156"/>
      <c r="C29" s="247" t="s">
        <v>196</v>
      </c>
      <c r="D29" s="248"/>
      <c r="E29" s="248"/>
      <c r="F29" s="248"/>
      <c r="G29" s="24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175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1" x14ac:dyDescent="0.2">
      <c r="A30" s="155"/>
      <c r="B30" s="156"/>
      <c r="C30" s="247" t="s">
        <v>197</v>
      </c>
      <c r="D30" s="248"/>
      <c r="E30" s="248"/>
      <c r="F30" s="248"/>
      <c r="G30" s="24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175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76" t="str">
        <f>C30</f>
        <v>Spotřeba vody a elektrické energie pro potřebu sociálních zařízení a kanceláří stavby. Pronájem, opotřebení a spotřeba pohonných hmot náhradního zdroje elektrické energie.</v>
      </c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55"/>
      <c r="B31" s="156"/>
      <c r="C31" s="247" t="s">
        <v>198</v>
      </c>
      <c r="D31" s="248"/>
      <c r="E31" s="248"/>
      <c r="F31" s="248"/>
      <c r="G31" s="24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175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/>
      <c r="B32" s="156"/>
      <c r="C32" s="243"/>
      <c r="D32" s="244"/>
      <c r="E32" s="244"/>
      <c r="F32" s="244"/>
      <c r="G32" s="244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176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69">
        <v>5</v>
      </c>
      <c r="B33" s="170" t="s">
        <v>199</v>
      </c>
      <c r="C33" s="180" t="s">
        <v>200</v>
      </c>
      <c r="D33" s="171" t="s">
        <v>170</v>
      </c>
      <c r="E33" s="172">
        <v>1</v>
      </c>
      <c r="F33" s="173"/>
      <c r="G33" s="174">
        <f>ROUND(E33*F33,2)</f>
        <v>0</v>
      </c>
      <c r="H33" s="173"/>
      <c r="I33" s="174">
        <f>ROUND(E33*H33,2)</f>
        <v>0</v>
      </c>
      <c r="J33" s="173"/>
      <c r="K33" s="174">
        <f>ROUND(E33*J33,2)</f>
        <v>0</v>
      </c>
      <c r="L33" s="174">
        <v>21</v>
      </c>
      <c r="M33" s="174">
        <f>G33*(1+L33/100)</f>
        <v>0</v>
      </c>
      <c r="N33" s="174">
        <v>0</v>
      </c>
      <c r="O33" s="174">
        <f>ROUND(E33*N33,2)</f>
        <v>0</v>
      </c>
      <c r="P33" s="174">
        <v>0</v>
      </c>
      <c r="Q33" s="174">
        <f>ROUND(E33*P33,2)</f>
        <v>0</v>
      </c>
      <c r="R33" s="174"/>
      <c r="S33" s="174" t="s">
        <v>171</v>
      </c>
      <c r="T33" s="175" t="s">
        <v>172</v>
      </c>
      <c r="U33" s="158">
        <v>0</v>
      </c>
      <c r="V33" s="158">
        <f>ROUND(E33*U33,2)</f>
        <v>0</v>
      </c>
      <c r="W33" s="158"/>
      <c r="X33" s="148"/>
      <c r="Y33" s="148"/>
      <c r="Z33" s="148"/>
      <c r="AA33" s="148"/>
      <c r="AB33" s="148"/>
      <c r="AC33" s="148"/>
      <c r="AD33" s="148"/>
      <c r="AE33" s="148"/>
      <c r="AF33" s="148"/>
      <c r="AG33" s="148" t="s">
        <v>179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55"/>
      <c r="B34" s="156"/>
      <c r="C34" s="245" t="s">
        <v>201</v>
      </c>
      <c r="D34" s="246"/>
      <c r="E34" s="246"/>
      <c r="F34" s="246"/>
      <c r="G34" s="246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175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55"/>
      <c r="B35" s="156"/>
      <c r="C35" s="247" t="s">
        <v>202</v>
      </c>
      <c r="D35" s="248"/>
      <c r="E35" s="248"/>
      <c r="F35" s="248"/>
      <c r="G35" s="24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175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76" t="str">
        <f>C35</f>
        <v>Uvedení zpevněných ploch pro objekty sociálního zařízení staveniště a kanceláří stavby do původního stavu. Případné ohumusování.</v>
      </c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55"/>
      <c r="B36" s="156"/>
      <c r="C36" s="247" t="s">
        <v>203</v>
      </c>
      <c r="D36" s="248"/>
      <c r="E36" s="248"/>
      <c r="F36" s="248"/>
      <c r="G36" s="24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175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55"/>
      <c r="B37" s="156"/>
      <c r="C37" s="247" t="s">
        <v>204</v>
      </c>
      <c r="D37" s="248"/>
      <c r="E37" s="248"/>
      <c r="F37" s="248"/>
      <c r="G37" s="24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175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55"/>
      <c r="B38" s="156"/>
      <c r="C38" s="247" t="s">
        <v>205</v>
      </c>
      <c r="D38" s="248"/>
      <c r="E38" s="248"/>
      <c r="F38" s="248"/>
      <c r="G38" s="24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175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76" t="str">
        <f>C38</f>
        <v>Odvoz mobilních kanceláří stavby a technického dozoru, nebo uvedení do původního stavu prostor pronajatých.</v>
      </c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55"/>
      <c r="B39" s="156"/>
      <c r="C39" s="247" t="s">
        <v>206</v>
      </c>
      <c r="D39" s="248"/>
      <c r="E39" s="248"/>
      <c r="F39" s="248"/>
      <c r="G39" s="24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175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76" t="str">
        <f>C39</f>
        <v>Zrušení vnitrostaveništního rozvodu energie včetně rozvaděčů a osvětlení staveniště (včetně stožárů a osvětlovacích těles).</v>
      </c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55"/>
      <c r="B40" s="156"/>
      <c r="C40" s="247" t="s">
        <v>207</v>
      </c>
      <c r="D40" s="248"/>
      <c r="E40" s="248"/>
      <c r="F40" s="248"/>
      <c r="G40" s="24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175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55"/>
      <c r="B41" s="156"/>
      <c r="C41" s="247" t="s">
        <v>208</v>
      </c>
      <c r="D41" s="248"/>
      <c r="E41" s="248"/>
      <c r="F41" s="248"/>
      <c r="G41" s="248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175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55"/>
      <c r="B42" s="156"/>
      <c r="C42" s="243"/>
      <c r="D42" s="244"/>
      <c r="E42" s="244"/>
      <c r="F42" s="244"/>
      <c r="G42" s="244"/>
      <c r="H42" s="158"/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48"/>
      <c r="Y42" s="148"/>
      <c r="Z42" s="148"/>
      <c r="AA42" s="148"/>
      <c r="AB42" s="148"/>
      <c r="AC42" s="148"/>
      <c r="AD42" s="148"/>
      <c r="AE42" s="148"/>
      <c r="AF42" s="148"/>
      <c r="AG42" s="148" t="s">
        <v>176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x14ac:dyDescent="0.2">
      <c r="A43" s="163" t="s">
        <v>166</v>
      </c>
      <c r="B43" s="164" t="s">
        <v>139</v>
      </c>
      <c r="C43" s="179" t="s">
        <v>28</v>
      </c>
      <c r="D43" s="165"/>
      <c r="E43" s="166"/>
      <c r="F43" s="167"/>
      <c r="G43" s="167">
        <f>SUMIF(AG44:AG59,"&lt;&gt;NOR",G44:G59)</f>
        <v>0</v>
      </c>
      <c r="H43" s="167"/>
      <c r="I43" s="167">
        <f>SUM(I44:I59)</f>
        <v>0</v>
      </c>
      <c r="J43" s="167"/>
      <c r="K43" s="167">
        <f>SUM(K44:K59)</f>
        <v>0</v>
      </c>
      <c r="L43" s="167"/>
      <c r="M43" s="167">
        <f>SUM(M44:M59)</f>
        <v>0</v>
      </c>
      <c r="N43" s="167"/>
      <c r="O43" s="167">
        <f>SUM(O44:O59)</f>
        <v>0</v>
      </c>
      <c r="P43" s="167"/>
      <c r="Q43" s="167">
        <f>SUM(Q44:Q59)</f>
        <v>0</v>
      </c>
      <c r="R43" s="167"/>
      <c r="S43" s="167"/>
      <c r="T43" s="168"/>
      <c r="U43" s="162"/>
      <c r="V43" s="162">
        <f>SUM(V44:V59)</f>
        <v>0</v>
      </c>
      <c r="W43" s="162"/>
      <c r="AG43" t="s">
        <v>167</v>
      </c>
    </row>
    <row r="44" spans="1:60" outlineLevel="1" x14ac:dyDescent="0.2">
      <c r="A44" s="169">
        <v>6</v>
      </c>
      <c r="B44" s="170" t="s">
        <v>209</v>
      </c>
      <c r="C44" s="180" t="s">
        <v>210</v>
      </c>
      <c r="D44" s="171" t="s">
        <v>170</v>
      </c>
      <c r="E44" s="172">
        <v>1</v>
      </c>
      <c r="F44" s="173"/>
      <c r="G44" s="174">
        <f>ROUND(E44*F44,2)</f>
        <v>0</v>
      </c>
      <c r="H44" s="173"/>
      <c r="I44" s="174">
        <f>ROUND(E44*H44,2)</f>
        <v>0</v>
      </c>
      <c r="J44" s="173"/>
      <c r="K44" s="174">
        <f>ROUND(E44*J44,2)</f>
        <v>0</v>
      </c>
      <c r="L44" s="174">
        <v>21</v>
      </c>
      <c r="M44" s="174">
        <f>G44*(1+L44/100)</f>
        <v>0</v>
      </c>
      <c r="N44" s="174">
        <v>0</v>
      </c>
      <c r="O44" s="174">
        <f>ROUND(E44*N44,2)</f>
        <v>0</v>
      </c>
      <c r="P44" s="174">
        <v>0</v>
      </c>
      <c r="Q44" s="174">
        <f>ROUND(E44*P44,2)</f>
        <v>0</v>
      </c>
      <c r="R44" s="174"/>
      <c r="S44" s="174" t="s">
        <v>171</v>
      </c>
      <c r="T44" s="175" t="s">
        <v>172</v>
      </c>
      <c r="U44" s="158">
        <v>0</v>
      </c>
      <c r="V44" s="158">
        <f>ROUND(E44*U44,2)</f>
        <v>0</v>
      </c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179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ht="45" outlineLevel="1" x14ac:dyDescent="0.2">
      <c r="A45" s="155"/>
      <c r="B45" s="156"/>
      <c r="C45" s="245" t="s">
        <v>211</v>
      </c>
      <c r="D45" s="246"/>
      <c r="E45" s="246"/>
      <c r="F45" s="246"/>
      <c r="G45" s="246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175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76" t="str">
        <f>C45</f>
        <v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v>
      </c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55"/>
      <c r="B46" s="156"/>
      <c r="C46" s="181" t="s">
        <v>212</v>
      </c>
      <c r="D46" s="160"/>
      <c r="E46" s="161">
        <v>1</v>
      </c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213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55"/>
      <c r="B47" s="156"/>
      <c r="C47" s="243"/>
      <c r="D47" s="244"/>
      <c r="E47" s="244"/>
      <c r="F47" s="244"/>
      <c r="G47" s="244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176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69">
        <v>9</v>
      </c>
      <c r="B48" s="170" t="s">
        <v>214</v>
      </c>
      <c r="C48" s="180" t="s">
        <v>215</v>
      </c>
      <c r="D48" s="171" t="s">
        <v>170</v>
      </c>
      <c r="E48" s="172">
        <v>1</v>
      </c>
      <c r="F48" s="173"/>
      <c r="G48" s="174">
        <f>ROUND(E48*F48,2)</f>
        <v>0</v>
      </c>
      <c r="H48" s="173"/>
      <c r="I48" s="174">
        <f>ROUND(E48*H48,2)</f>
        <v>0</v>
      </c>
      <c r="J48" s="173"/>
      <c r="K48" s="174">
        <f>ROUND(E48*J48,2)</f>
        <v>0</v>
      </c>
      <c r="L48" s="174">
        <v>21</v>
      </c>
      <c r="M48" s="174">
        <f>G48*(1+L48/100)</f>
        <v>0</v>
      </c>
      <c r="N48" s="174">
        <v>0</v>
      </c>
      <c r="O48" s="174">
        <f>ROUND(E48*N48,2)</f>
        <v>0</v>
      </c>
      <c r="P48" s="174">
        <v>0</v>
      </c>
      <c r="Q48" s="174">
        <f>ROUND(E48*P48,2)</f>
        <v>0</v>
      </c>
      <c r="R48" s="174"/>
      <c r="S48" s="174" t="s">
        <v>171</v>
      </c>
      <c r="T48" s="175" t="s">
        <v>172</v>
      </c>
      <c r="U48" s="158">
        <v>0</v>
      </c>
      <c r="V48" s="158">
        <f>ROUND(E48*U48,2)</f>
        <v>0</v>
      </c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173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/>
      <c r="B49" s="156"/>
      <c r="C49" s="245" t="s">
        <v>216</v>
      </c>
      <c r="D49" s="246"/>
      <c r="E49" s="246"/>
      <c r="F49" s="246"/>
      <c r="G49" s="246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48"/>
      <c r="Y49" s="148"/>
      <c r="Z49" s="148"/>
      <c r="AA49" s="148"/>
      <c r="AB49" s="148"/>
      <c r="AC49" s="148"/>
      <c r="AD49" s="148"/>
      <c r="AE49" s="148"/>
      <c r="AF49" s="148"/>
      <c r="AG49" s="148" t="s">
        <v>175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55"/>
      <c r="B50" s="156"/>
      <c r="C50" s="243"/>
      <c r="D50" s="244"/>
      <c r="E50" s="244"/>
      <c r="F50" s="244"/>
      <c r="G50" s="24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48"/>
      <c r="Y50" s="148"/>
      <c r="Z50" s="148"/>
      <c r="AA50" s="148"/>
      <c r="AB50" s="148"/>
      <c r="AC50" s="148"/>
      <c r="AD50" s="148"/>
      <c r="AE50" s="148"/>
      <c r="AF50" s="148"/>
      <c r="AG50" s="148" t="s">
        <v>176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69">
        <v>10</v>
      </c>
      <c r="B51" s="170" t="s">
        <v>217</v>
      </c>
      <c r="C51" s="180" t="s">
        <v>218</v>
      </c>
      <c r="D51" s="171" t="s">
        <v>170</v>
      </c>
      <c r="E51" s="172">
        <v>1</v>
      </c>
      <c r="F51" s="173"/>
      <c r="G51" s="174">
        <f>ROUND(E51*F51,2)</f>
        <v>0</v>
      </c>
      <c r="H51" s="173"/>
      <c r="I51" s="174">
        <f>ROUND(E51*H51,2)</f>
        <v>0</v>
      </c>
      <c r="J51" s="173"/>
      <c r="K51" s="174">
        <f>ROUND(E51*J51,2)</f>
        <v>0</v>
      </c>
      <c r="L51" s="174">
        <v>21</v>
      </c>
      <c r="M51" s="174">
        <f>G51*(1+L51/100)</f>
        <v>0</v>
      </c>
      <c r="N51" s="174">
        <v>0</v>
      </c>
      <c r="O51" s="174">
        <f>ROUND(E51*N51,2)</f>
        <v>0</v>
      </c>
      <c r="P51" s="174">
        <v>0</v>
      </c>
      <c r="Q51" s="174">
        <f>ROUND(E51*P51,2)</f>
        <v>0</v>
      </c>
      <c r="R51" s="174"/>
      <c r="S51" s="174" t="s">
        <v>171</v>
      </c>
      <c r="T51" s="175" t="s">
        <v>172</v>
      </c>
      <c r="U51" s="158">
        <v>0</v>
      </c>
      <c r="V51" s="158">
        <f>ROUND(E51*U51,2)</f>
        <v>0</v>
      </c>
      <c r="W51" s="158"/>
      <c r="X51" s="148"/>
      <c r="Y51" s="148"/>
      <c r="Z51" s="148"/>
      <c r="AA51" s="148"/>
      <c r="AB51" s="148"/>
      <c r="AC51" s="148"/>
      <c r="AD51" s="148"/>
      <c r="AE51" s="148"/>
      <c r="AF51" s="148"/>
      <c r="AG51" s="148" t="s">
        <v>173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ht="33.75" outlineLevel="1" x14ac:dyDescent="0.2">
      <c r="A52" s="155"/>
      <c r="B52" s="156"/>
      <c r="C52" s="245" t="s">
        <v>219</v>
      </c>
      <c r="D52" s="246"/>
      <c r="E52" s="246"/>
      <c r="F52" s="246"/>
      <c r="G52" s="246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48"/>
      <c r="Y52" s="148"/>
      <c r="Z52" s="148"/>
      <c r="AA52" s="148"/>
      <c r="AB52" s="148"/>
      <c r="AC52" s="148"/>
      <c r="AD52" s="148"/>
      <c r="AE52" s="148"/>
      <c r="AF52" s="148"/>
      <c r="AG52" s="148" t="s">
        <v>175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76" t="str">
        <f>C52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55"/>
      <c r="B53" s="156"/>
      <c r="C53" s="243"/>
      <c r="D53" s="244"/>
      <c r="E53" s="244"/>
      <c r="F53" s="244"/>
      <c r="G53" s="24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48"/>
      <c r="Y53" s="148"/>
      <c r="Z53" s="148"/>
      <c r="AA53" s="148"/>
      <c r="AB53" s="148"/>
      <c r="AC53" s="148"/>
      <c r="AD53" s="148"/>
      <c r="AE53" s="148"/>
      <c r="AF53" s="148"/>
      <c r="AG53" s="148" t="s">
        <v>176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69">
        <v>11</v>
      </c>
      <c r="B54" s="170" t="s">
        <v>220</v>
      </c>
      <c r="C54" s="180" t="s">
        <v>221</v>
      </c>
      <c r="D54" s="171" t="s">
        <v>170</v>
      </c>
      <c r="E54" s="172">
        <v>1</v>
      </c>
      <c r="F54" s="173"/>
      <c r="G54" s="174">
        <f>ROUND(E54*F54,2)</f>
        <v>0</v>
      </c>
      <c r="H54" s="173"/>
      <c r="I54" s="174">
        <f>ROUND(E54*H54,2)</f>
        <v>0</v>
      </c>
      <c r="J54" s="173"/>
      <c r="K54" s="174">
        <f>ROUND(E54*J54,2)</f>
        <v>0</v>
      </c>
      <c r="L54" s="174">
        <v>21</v>
      </c>
      <c r="M54" s="174">
        <f>G54*(1+L54/100)</f>
        <v>0</v>
      </c>
      <c r="N54" s="174">
        <v>0</v>
      </c>
      <c r="O54" s="174">
        <f>ROUND(E54*N54,2)</f>
        <v>0</v>
      </c>
      <c r="P54" s="174">
        <v>0</v>
      </c>
      <c r="Q54" s="174">
        <f>ROUND(E54*P54,2)</f>
        <v>0</v>
      </c>
      <c r="R54" s="174"/>
      <c r="S54" s="174" t="s">
        <v>171</v>
      </c>
      <c r="T54" s="175" t="s">
        <v>172</v>
      </c>
      <c r="U54" s="158">
        <v>0</v>
      </c>
      <c r="V54" s="158">
        <f>ROUND(E54*U54,2)</f>
        <v>0</v>
      </c>
      <c r="W54" s="158"/>
      <c r="X54" s="148"/>
      <c r="Y54" s="148"/>
      <c r="Z54" s="148"/>
      <c r="AA54" s="148"/>
      <c r="AB54" s="148"/>
      <c r="AC54" s="148"/>
      <c r="AD54" s="148"/>
      <c r="AE54" s="148"/>
      <c r="AF54" s="148"/>
      <c r="AG54" s="148" t="s">
        <v>173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ht="22.5" outlineLevel="1" x14ac:dyDescent="0.2">
      <c r="A55" s="155"/>
      <c r="B55" s="156"/>
      <c r="C55" s="245" t="s">
        <v>222</v>
      </c>
      <c r="D55" s="246"/>
      <c r="E55" s="246"/>
      <c r="F55" s="246"/>
      <c r="G55" s="246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48"/>
      <c r="Y55" s="148"/>
      <c r="Z55" s="148"/>
      <c r="AA55" s="148"/>
      <c r="AB55" s="148"/>
      <c r="AC55" s="148"/>
      <c r="AD55" s="148"/>
      <c r="AE55" s="148"/>
      <c r="AF55" s="148"/>
      <c r="AG55" s="148" t="s">
        <v>175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76" t="str">
        <f>C55</f>
        <v>Náklady zhotovitele na vypracování provozních řádů pro zkušební či trvalý provoz včetně nákladů na předání všech návodů k obsluze a údržbě pro technologická zařízení a včetně zaškolení obsluhy objednatele.</v>
      </c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55"/>
      <c r="B56" s="156"/>
      <c r="C56" s="243"/>
      <c r="D56" s="244"/>
      <c r="E56" s="244"/>
      <c r="F56" s="244"/>
      <c r="G56" s="244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48"/>
      <c r="Y56" s="148"/>
      <c r="Z56" s="148"/>
      <c r="AA56" s="148"/>
      <c r="AB56" s="148"/>
      <c r="AC56" s="148"/>
      <c r="AD56" s="148"/>
      <c r="AE56" s="148"/>
      <c r="AF56" s="148"/>
      <c r="AG56" s="148" t="s">
        <v>176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69">
        <v>12</v>
      </c>
      <c r="B57" s="170" t="s">
        <v>223</v>
      </c>
      <c r="C57" s="180" t="s">
        <v>224</v>
      </c>
      <c r="D57" s="171" t="s">
        <v>170</v>
      </c>
      <c r="E57" s="172">
        <v>1</v>
      </c>
      <c r="F57" s="173"/>
      <c r="G57" s="174">
        <f>ROUND(E57*F57,2)</f>
        <v>0</v>
      </c>
      <c r="H57" s="173"/>
      <c r="I57" s="174">
        <f>ROUND(E57*H57,2)</f>
        <v>0</v>
      </c>
      <c r="J57" s="173"/>
      <c r="K57" s="174">
        <f>ROUND(E57*J57,2)</f>
        <v>0</v>
      </c>
      <c r="L57" s="174">
        <v>21</v>
      </c>
      <c r="M57" s="174">
        <f>G57*(1+L57/100)</f>
        <v>0</v>
      </c>
      <c r="N57" s="174">
        <v>0</v>
      </c>
      <c r="O57" s="174">
        <f>ROUND(E57*N57,2)</f>
        <v>0</v>
      </c>
      <c r="P57" s="174">
        <v>0</v>
      </c>
      <c r="Q57" s="174">
        <f>ROUND(E57*P57,2)</f>
        <v>0</v>
      </c>
      <c r="R57" s="174"/>
      <c r="S57" s="174" t="s">
        <v>171</v>
      </c>
      <c r="T57" s="175" t="s">
        <v>172</v>
      </c>
      <c r="U57" s="158">
        <v>0</v>
      </c>
      <c r="V57" s="158">
        <f>ROUND(E57*U57,2)</f>
        <v>0</v>
      </c>
      <c r="W57" s="158"/>
      <c r="X57" s="148"/>
      <c r="Y57" s="148"/>
      <c r="Z57" s="148"/>
      <c r="AA57" s="148"/>
      <c r="AB57" s="148"/>
      <c r="AC57" s="148"/>
      <c r="AD57" s="148"/>
      <c r="AE57" s="148"/>
      <c r="AF57" s="148"/>
      <c r="AG57" s="148" t="s">
        <v>173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55"/>
      <c r="B58" s="156"/>
      <c r="C58" s="245" t="s">
        <v>225</v>
      </c>
      <c r="D58" s="246"/>
      <c r="E58" s="246"/>
      <c r="F58" s="246"/>
      <c r="G58" s="246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48"/>
      <c r="Y58" s="148"/>
      <c r="Z58" s="148"/>
      <c r="AA58" s="148"/>
      <c r="AB58" s="148"/>
      <c r="AC58" s="148"/>
      <c r="AD58" s="148"/>
      <c r="AE58" s="148"/>
      <c r="AF58" s="148"/>
      <c r="AG58" s="148" t="s">
        <v>175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76" t="str">
        <f>C58</f>
        <v>Náklady na vyhotovení dokumentace skutečného provedení stavby a její předání objednateli v požadované formě a požadovaném počtu.</v>
      </c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55"/>
      <c r="B59" s="156"/>
      <c r="C59" s="243"/>
      <c r="D59" s="244"/>
      <c r="E59" s="244"/>
      <c r="F59" s="244"/>
      <c r="G59" s="244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48"/>
      <c r="Y59" s="148"/>
      <c r="Z59" s="148"/>
      <c r="AA59" s="148"/>
      <c r="AB59" s="148"/>
      <c r="AC59" s="148"/>
      <c r="AD59" s="148"/>
      <c r="AE59" s="148"/>
      <c r="AF59" s="148"/>
      <c r="AG59" s="148" t="s">
        <v>176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x14ac:dyDescent="0.2">
      <c r="A60" s="5"/>
      <c r="B60" s="6"/>
      <c r="C60" s="182"/>
      <c r="D60" s="8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AE60">
        <v>15</v>
      </c>
      <c r="AF60">
        <v>21</v>
      </c>
    </row>
    <row r="61" spans="1:60" x14ac:dyDescent="0.2">
      <c r="A61" s="151"/>
      <c r="B61" s="152" t="s">
        <v>29</v>
      </c>
      <c r="C61" s="183"/>
      <c r="D61" s="153"/>
      <c r="E61" s="154"/>
      <c r="F61" s="154"/>
      <c r="G61" s="178">
        <f>G8+G43</f>
        <v>0</v>
      </c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AE61">
        <f>SUMIF(L7:L59,AE60,G7:G59)</f>
        <v>0</v>
      </c>
      <c r="AF61">
        <f>SUMIF(L7:L59,AF60,G7:G59)</f>
        <v>0</v>
      </c>
      <c r="AG61" t="s">
        <v>226</v>
      </c>
    </row>
    <row r="62" spans="1:60" x14ac:dyDescent="0.2">
      <c r="C62" s="184"/>
      <c r="D62" s="139"/>
      <c r="AG62" t="s">
        <v>227</v>
      </c>
    </row>
    <row r="63" spans="1:60" x14ac:dyDescent="0.2">
      <c r="D63" s="139"/>
    </row>
    <row r="64" spans="1:60" x14ac:dyDescent="0.2">
      <c r="D64" s="139"/>
    </row>
    <row r="65" spans="4:4" x14ac:dyDescent="0.2">
      <c r="D65" s="139"/>
    </row>
    <row r="66" spans="4:4" x14ac:dyDescent="0.2">
      <c r="D66" s="139"/>
    </row>
    <row r="67" spans="4:4" x14ac:dyDescent="0.2">
      <c r="D67" s="139"/>
    </row>
    <row r="68" spans="4:4" x14ac:dyDescent="0.2">
      <c r="D68" s="139"/>
    </row>
    <row r="69" spans="4:4" x14ac:dyDescent="0.2">
      <c r="D69" s="139"/>
    </row>
    <row r="70" spans="4:4" x14ac:dyDescent="0.2">
      <c r="D70" s="139"/>
    </row>
    <row r="71" spans="4:4" x14ac:dyDescent="0.2">
      <c r="D71" s="139"/>
    </row>
    <row r="72" spans="4:4" x14ac:dyDescent="0.2">
      <c r="D72" s="139"/>
    </row>
    <row r="73" spans="4:4" x14ac:dyDescent="0.2">
      <c r="D73" s="139"/>
    </row>
    <row r="74" spans="4:4" x14ac:dyDescent="0.2">
      <c r="D74" s="139"/>
    </row>
    <row r="75" spans="4:4" x14ac:dyDescent="0.2">
      <c r="D75" s="139"/>
    </row>
    <row r="76" spans="4:4" x14ac:dyDescent="0.2">
      <c r="D76" s="139"/>
    </row>
    <row r="77" spans="4:4" x14ac:dyDescent="0.2">
      <c r="D77" s="139"/>
    </row>
    <row r="78" spans="4:4" x14ac:dyDescent="0.2">
      <c r="D78" s="139"/>
    </row>
    <row r="79" spans="4:4" x14ac:dyDescent="0.2">
      <c r="D79" s="139"/>
    </row>
    <row r="80" spans="4:4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</sheetData>
  <mergeCells count="43">
    <mergeCell ref="C11:G11"/>
    <mergeCell ref="A1:G1"/>
    <mergeCell ref="C2:G2"/>
    <mergeCell ref="C3:G3"/>
    <mergeCell ref="C4:G4"/>
    <mergeCell ref="C10:G10"/>
    <mergeCell ref="C25:G25"/>
    <mergeCell ref="C13:G13"/>
    <mergeCell ref="C14:G14"/>
    <mergeCell ref="C16:G16"/>
    <mergeCell ref="C17:G17"/>
    <mergeCell ref="C18:G18"/>
    <mergeCell ref="C19:G19"/>
    <mergeCell ref="C20:G20"/>
    <mergeCell ref="C21:G21"/>
    <mergeCell ref="C22:G22"/>
    <mergeCell ref="C23:G23"/>
    <mergeCell ref="C24:G24"/>
    <mergeCell ref="C39:G39"/>
    <mergeCell ref="C27:G27"/>
    <mergeCell ref="C28:G28"/>
    <mergeCell ref="C29:G29"/>
    <mergeCell ref="C30:G30"/>
    <mergeCell ref="C31:G31"/>
    <mergeCell ref="C32:G32"/>
    <mergeCell ref="C34:G34"/>
    <mergeCell ref="C35:G35"/>
    <mergeCell ref="C36:G36"/>
    <mergeCell ref="C37:G37"/>
    <mergeCell ref="C38:G38"/>
    <mergeCell ref="C52:G52"/>
    <mergeCell ref="C40:G40"/>
    <mergeCell ref="C41:G41"/>
    <mergeCell ref="C42:G42"/>
    <mergeCell ref="C45:G45"/>
    <mergeCell ref="C47:G47"/>
    <mergeCell ref="C49:G49"/>
    <mergeCell ref="C50:G50"/>
    <mergeCell ref="C53:G53"/>
    <mergeCell ref="C55:G55"/>
    <mergeCell ref="C56:G56"/>
    <mergeCell ref="C58:G58"/>
    <mergeCell ref="C59:G59"/>
  </mergeCells>
  <pageMargins left="0.59055118110236204" right="0.196850393700787" top="0.78740157499999996" bottom="0.78740157499999996" header="0.3" footer="0.3"/>
  <pageSetup paperSize="9" scale="83" fitToHeight="0" orientation="landscape" horizontalDpi="4294967293" verticalDpi="4294967293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5000"/>
  <sheetViews>
    <sheetView tabSelected="1" workbookViewId="0">
      <pane ySplit="7" topLeftCell="A630" activePane="bottomLeft" state="frozen"/>
      <selection pane="bottomLeft" activeCell="C825" sqref="C825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63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9" t="s">
        <v>228</v>
      </c>
      <c r="B1" s="249"/>
      <c r="C1" s="249"/>
      <c r="D1" s="249"/>
      <c r="E1" s="249"/>
      <c r="F1" s="249"/>
      <c r="G1" s="249"/>
      <c r="AG1" t="s">
        <v>141</v>
      </c>
    </row>
    <row r="2" spans="1:60" ht="24.95" customHeight="1" x14ac:dyDescent="0.2">
      <c r="A2" s="140" t="s">
        <v>7</v>
      </c>
      <c r="B2" s="75" t="s">
        <v>44</v>
      </c>
      <c r="C2" s="250" t="s">
        <v>45</v>
      </c>
      <c r="D2" s="251"/>
      <c r="E2" s="251"/>
      <c r="F2" s="251"/>
      <c r="G2" s="252"/>
      <c r="AG2" t="s">
        <v>142</v>
      </c>
    </row>
    <row r="3" spans="1:60" ht="24.95" customHeight="1" x14ac:dyDescent="0.2">
      <c r="A3" s="140" t="s">
        <v>8</v>
      </c>
      <c r="B3" s="75" t="s">
        <v>50</v>
      </c>
      <c r="C3" s="250" t="s">
        <v>45</v>
      </c>
      <c r="D3" s="251"/>
      <c r="E3" s="251"/>
      <c r="F3" s="251"/>
      <c r="G3" s="252"/>
      <c r="AC3" s="87" t="s">
        <v>142</v>
      </c>
      <c r="AG3" t="s">
        <v>144</v>
      </c>
    </row>
    <row r="4" spans="1:60" ht="24.95" customHeight="1" x14ac:dyDescent="0.2">
      <c r="A4" s="141" t="s">
        <v>9</v>
      </c>
      <c r="B4" s="142" t="s">
        <v>51</v>
      </c>
      <c r="C4" s="253" t="s">
        <v>52</v>
      </c>
      <c r="D4" s="254"/>
      <c r="E4" s="254"/>
      <c r="F4" s="254"/>
      <c r="G4" s="255"/>
      <c r="AG4" t="s">
        <v>145</v>
      </c>
    </row>
    <row r="5" spans="1:60" x14ac:dyDescent="0.2">
      <c r="D5" s="139"/>
    </row>
    <row r="6" spans="1:60" ht="38.25" x14ac:dyDescent="0.2">
      <c r="A6" s="144" t="s">
        <v>146</v>
      </c>
      <c r="B6" s="146" t="s">
        <v>147</v>
      </c>
      <c r="C6" s="146" t="s">
        <v>148</v>
      </c>
      <c r="D6" s="145" t="s">
        <v>149</v>
      </c>
      <c r="E6" s="144" t="s">
        <v>150</v>
      </c>
      <c r="F6" s="143" t="s">
        <v>151</v>
      </c>
      <c r="G6" s="144" t="s">
        <v>29</v>
      </c>
      <c r="H6" s="147" t="s">
        <v>30</v>
      </c>
      <c r="I6" s="147" t="s">
        <v>152</v>
      </c>
      <c r="J6" s="147" t="s">
        <v>31</v>
      </c>
      <c r="K6" s="147" t="s">
        <v>153</v>
      </c>
      <c r="L6" s="147" t="s">
        <v>154</v>
      </c>
      <c r="M6" s="147" t="s">
        <v>155</v>
      </c>
      <c r="N6" s="147" t="s">
        <v>156</v>
      </c>
      <c r="O6" s="147" t="s">
        <v>157</v>
      </c>
      <c r="P6" s="147" t="s">
        <v>158</v>
      </c>
      <c r="Q6" s="147" t="s">
        <v>159</v>
      </c>
      <c r="R6" s="147" t="s">
        <v>160</v>
      </c>
      <c r="S6" s="147" t="s">
        <v>161</v>
      </c>
      <c r="T6" s="147" t="s">
        <v>162</v>
      </c>
      <c r="U6" s="147" t="s">
        <v>163</v>
      </c>
      <c r="V6" s="147" t="s">
        <v>164</v>
      </c>
      <c r="W6" s="147" t="s">
        <v>165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3" t="s">
        <v>166</v>
      </c>
      <c r="B8" s="164" t="s">
        <v>69</v>
      </c>
      <c r="C8" s="179" t="s">
        <v>70</v>
      </c>
      <c r="D8" s="165"/>
      <c r="E8" s="166"/>
      <c r="F8" s="167"/>
      <c r="G8" s="167">
        <f>SUMIF(AG9:AG69,"&lt;&gt;NOR",G9:G69)</f>
        <v>0</v>
      </c>
      <c r="H8" s="167"/>
      <c r="I8" s="167">
        <f>SUM(I9:I69)</f>
        <v>0</v>
      </c>
      <c r="J8" s="167"/>
      <c r="K8" s="167">
        <f>SUM(K9:K69)</f>
        <v>0</v>
      </c>
      <c r="L8" s="167"/>
      <c r="M8" s="167">
        <f>SUM(M9:M69)</f>
        <v>0</v>
      </c>
      <c r="N8" s="167"/>
      <c r="O8" s="167">
        <f>SUM(O9:O69)</f>
        <v>17.489999999999998</v>
      </c>
      <c r="P8" s="167"/>
      <c r="Q8" s="167">
        <f>SUM(Q9:Q69)</f>
        <v>0</v>
      </c>
      <c r="R8" s="167"/>
      <c r="S8" s="167"/>
      <c r="T8" s="168"/>
      <c r="U8" s="162"/>
      <c r="V8" s="162">
        <f>SUM(V9:V69)</f>
        <v>235.57</v>
      </c>
      <c r="W8" s="162"/>
      <c r="AG8" t="s">
        <v>167</v>
      </c>
    </row>
    <row r="9" spans="1:60" ht="22.5" outlineLevel="1" x14ac:dyDescent="0.2">
      <c r="A9" s="169">
        <v>1</v>
      </c>
      <c r="B9" s="170" t="s">
        <v>229</v>
      </c>
      <c r="C9" s="180" t="s">
        <v>230</v>
      </c>
      <c r="D9" s="171" t="s">
        <v>231</v>
      </c>
      <c r="E9" s="172">
        <v>27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4" t="s">
        <v>232</v>
      </c>
      <c r="S9" s="174" t="s">
        <v>171</v>
      </c>
      <c r="T9" s="175" t="s">
        <v>233</v>
      </c>
      <c r="U9" s="158">
        <v>0.36800000000000005</v>
      </c>
      <c r="V9" s="158">
        <f>ROUND(E9*U9,2)</f>
        <v>9.94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234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55"/>
      <c r="B10" s="156"/>
      <c r="C10" s="258" t="s">
        <v>235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236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55"/>
      <c r="B11" s="156"/>
      <c r="C11" s="181" t="s">
        <v>237</v>
      </c>
      <c r="D11" s="160"/>
      <c r="E11" s="161">
        <v>27</v>
      </c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213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55"/>
      <c r="B12" s="156"/>
      <c r="C12" s="243"/>
      <c r="D12" s="244"/>
      <c r="E12" s="244"/>
      <c r="F12" s="244"/>
      <c r="G12" s="244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176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1" x14ac:dyDescent="0.2">
      <c r="A13" s="169">
        <v>2</v>
      </c>
      <c r="B13" s="170" t="s">
        <v>238</v>
      </c>
      <c r="C13" s="180" t="s">
        <v>239</v>
      </c>
      <c r="D13" s="171" t="s">
        <v>231</v>
      </c>
      <c r="E13" s="172">
        <v>13.5</v>
      </c>
      <c r="F13" s="173"/>
      <c r="G13" s="174">
        <f>ROUND(E13*F13,2)</f>
        <v>0</v>
      </c>
      <c r="H13" s="173"/>
      <c r="I13" s="174">
        <f>ROUND(E13*H13,2)</f>
        <v>0</v>
      </c>
      <c r="J13" s="173"/>
      <c r="K13" s="174">
        <f>ROUND(E13*J13,2)</f>
        <v>0</v>
      </c>
      <c r="L13" s="174">
        <v>21</v>
      </c>
      <c r="M13" s="174">
        <f>G13*(1+L13/100)</f>
        <v>0</v>
      </c>
      <c r="N13" s="174">
        <v>0</v>
      </c>
      <c r="O13" s="174">
        <f>ROUND(E13*N13,2)</f>
        <v>0</v>
      </c>
      <c r="P13" s="174">
        <v>0</v>
      </c>
      <c r="Q13" s="174">
        <f>ROUND(E13*P13,2)</f>
        <v>0</v>
      </c>
      <c r="R13" s="174" t="s">
        <v>232</v>
      </c>
      <c r="S13" s="174" t="s">
        <v>171</v>
      </c>
      <c r="T13" s="175" t="s">
        <v>233</v>
      </c>
      <c r="U13" s="158">
        <v>5.8000000000000003E-2</v>
      </c>
      <c r="V13" s="158">
        <f>ROUND(E13*U13,2)</f>
        <v>0.78</v>
      </c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234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55"/>
      <c r="B14" s="156"/>
      <c r="C14" s="258" t="s">
        <v>235</v>
      </c>
      <c r="D14" s="259"/>
      <c r="E14" s="259"/>
      <c r="F14" s="259"/>
      <c r="G14" s="259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236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55"/>
      <c r="B15" s="156"/>
      <c r="C15" s="181" t="s">
        <v>240</v>
      </c>
      <c r="D15" s="160"/>
      <c r="E15" s="161">
        <v>13.5</v>
      </c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213</v>
      </c>
      <c r="AH15" s="148">
        <v>5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55"/>
      <c r="B16" s="156"/>
      <c r="C16" s="243"/>
      <c r="D16" s="244"/>
      <c r="E16" s="244"/>
      <c r="F16" s="244"/>
      <c r="G16" s="244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176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69">
        <v>3</v>
      </c>
      <c r="B17" s="170" t="s">
        <v>241</v>
      </c>
      <c r="C17" s="180" t="s">
        <v>242</v>
      </c>
      <c r="D17" s="171" t="s">
        <v>231</v>
      </c>
      <c r="E17" s="172">
        <v>37.413800000000002</v>
      </c>
      <c r="F17" s="173"/>
      <c r="G17" s="174">
        <f>ROUND(E17*F17,2)</f>
        <v>0</v>
      </c>
      <c r="H17" s="173"/>
      <c r="I17" s="174">
        <f>ROUND(E17*H17,2)</f>
        <v>0</v>
      </c>
      <c r="J17" s="173"/>
      <c r="K17" s="174">
        <f>ROUND(E17*J17,2)</f>
        <v>0</v>
      </c>
      <c r="L17" s="174">
        <v>21</v>
      </c>
      <c r="M17" s="174">
        <f>G17*(1+L17/100)</f>
        <v>0</v>
      </c>
      <c r="N17" s="174">
        <v>0</v>
      </c>
      <c r="O17" s="174">
        <f>ROUND(E17*N17,2)</f>
        <v>0</v>
      </c>
      <c r="P17" s="174">
        <v>0</v>
      </c>
      <c r="Q17" s="174">
        <f>ROUND(E17*P17,2)</f>
        <v>0</v>
      </c>
      <c r="R17" s="174" t="s">
        <v>232</v>
      </c>
      <c r="S17" s="174" t="s">
        <v>171</v>
      </c>
      <c r="T17" s="175" t="s">
        <v>233</v>
      </c>
      <c r="U17" s="158">
        <v>3.5330000000000004</v>
      </c>
      <c r="V17" s="158">
        <f>ROUND(E17*U17,2)</f>
        <v>132.18</v>
      </c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234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55"/>
      <c r="B18" s="156"/>
      <c r="C18" s="258" t="s">
        <v>243</v>
      </c>
      <c r="D18" s="259"/>
      <c r="E18" s="259"/>
      <c r="F18" s="259"/>
      <c r="G18" s="259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236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55"/>
      <c r="B19" s="156"/>
      <c r="C19" s="181" t="s">
        <v>244</v>
      </c>
      <c r="D19" s="160"/>
      <c r="E19" s="161">
        <v>10.747190000000002</v>
      </c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213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55"/>
      <c r="B20" s="156"/>
      <c r="C20" s="181" t="s">
        <v>245</v>
      </c>
      <c r="D20" s="160"/>
      <c r="E20" s="161">
        <v>18.264940000000003</v>
      </c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213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55"/>
      <c r="B21" s="156"/>
      <c r="C21" s="181" t="s">
        <v>246</v>
      </c>
      <c r="D21" s="160"/>
      <c r="E21" s="161">
        <v>0.61368</v>
      </c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213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55"/>
      <c r="B22" s="156"/>
      <c r="C22" s="181" t="s">
        <v>247</v>
      </c>
      <c r="D22" s="160"/>
      <c r="E22" s="161">
        <v>0.28800000000000003</v>
      </c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213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55"/>
      <c r="B23" s="156"/>
      <c r="C23" s="181" t="s">
        <v>248</v>
      </c>
      <c r="D23" s="160"/>
      <c r="E23" s="161">
        <v>7.5</v>
      </c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213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55"/>
      <c r="B24" s="156"/>
      <c r="C24" s="243"/>
      <c r="D24" s="244"/>
      <c r="E24" s="244"/>
      <c r="F24" s="244"/>
      <c r="G24" s="244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176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69">
        <v>4</v>
      </c>
      <c r="B25" s="170" t="s">
        <v>249</v>
      </c>
      <c r="C25" s="180" t="s">
        <v>250</v>
      </c>
      <c r="D25" s="171" t="s">
        <v>231</v>
      </c>
      <c r="E25" s="172">
        <v>10.311300000000001</v>
      </c>
      <c r="F25" s="173"/>
      <c r="G25" s="174">
        <f>ROUND(E25*F25,2)</f>
        <v>0</v>
      </c>
      <c r="H25" s="173"/>
      <c r="I25" s="174">
        <f>ROUND(E25*H25,2)</f>
        <v>0</v>
      </c>
      <c r="J25" s="173"/>
      <c r="K25" s="174">
        <f>ROUND(E25*J25,2)</f>
        <v>0</v>
      </c>
      <c r="L25" s="174">
        <v>21</v>
      </c>
      <c r="M25" s="174">
        <f>G25*(1+L25/100)</f>
        <v>0</v>
      </c>
      <c r="N25" s="174">
        <v>0</v>
      </c>
      <c r="O25" s="174">
        <f>ROUND(E25*N25,2)</f>
        <v>0</v>
      </c>
      <c r="P25" s="174">
        <v>0</v>
      </c>
      <c r="Q25" s="174">
        <f>ROUND(E25*P25,2)</f>
        <v>0</v>
      </c>
      <c r="R25" s="174" t="s">
        <v>232</v>
      </c>
      <c r="S25" s="174" t="s">
        <v>171</v>
      </c>
      <c r="T25" s="175" t="s">
        <v>233</v>
      </c>
      <c r="U25" s="158">
        <v>6.298</v>
      </c>
      <c r="V25" s="158">
        <f>ROUND(E25*U25,2)</f>
        <v>64.94</v>
      </c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234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55"/>
      <c r="B26" s="156"/>
      <c r="C26" s="258" t="s">
        <v>251</v>
      </c>
      <c r="D26" s="259"/>
      <c r="E26" s="259"/>
      <c r="F26" s="259"/>
      <c r="G26" s="259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236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55"/>
      <c r="B27" s="156"/>
      <c r="C27" s="189" t="s">
        <v>252</v>
      </c>
      <c r="D27" s="185"/>
      <c r="E27" s="186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213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55"/>
      <c r="B28" s="156"/>
      <c r="C28" s="190" t="s">
        <v>253</v>
      </c>
      <c r="D28" s="185"/>
      <c r="E28" s="186">
        <v>127.512</v>
      </c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213</v>
      </c>
      <c r="AH28" s="148">
        <v>2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ht="22.5" outlineLevel="1" x14ac:dyDescent="0.2">
      <c r="A29" s="155"/>
      <c r="B29" s="156"/>
      <c r="C29" s="190" t="s">
        <v>254</v>
      </c>
      <c r="D29" s="185"/>
      <c r="E29" s="186">
        <v>-12.937999999999999</v>
      </c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213</v>
      </c>
      <c r="AH29" s="148">
        <v>2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55"/>
      <c r="B30" s="156"/>
      <c r="C30" s="191" t="s">
        <v>255</v>
      </c>
      <c r="D30" s="187"/>
      <c r="E30" s="188">
        <v>114.57400000000001</v>
      </c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213</v>
      </c>
      <c r="AH30" s="148">
        <v>3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55"/>
      <c r="B31" s="156"/>
      <c r="C31" s="189" t="s">
        <v>256</v>
      </c>
      <c r="D31" s="185"/>
      <c r="E31" s="186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213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/>
      <c r="B32" s="156"/>
      <c r="C32" s="181" t="s">
        <v>257</v>
      </c>
      <c r="D32" s="160"/>
      <c r="E32" s="161">
        <v>10.311300000000001</v>
      </c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213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55"/>
      <c r="B33" s="156"/>
      <c r="C33" s="243"/>
      <c r="D33" s="244"/>
      <c r="E33" s="244"/>
      <c r="F33" s="244"/>
      <c r="G33" s="244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48"/>
      <c r="Y33" s="148"/>
      <c r="Z33" s="148"/>
      <c r="AA33" s="148"/>
      <c r="AB33" s="148"/>
      <c r="AC33" s="148"/>
      <c r="AD33" s="148"/>
      <c r="AE33" s="148"/>
      <c r="AF33" s="148"/>
      <c r="AG33" s="148" t="s">
        <v>176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22.5" outlineLevel="1" x14ac:dyDescent="0.2">
      <c r="A34" s="169">
        <v>5</v>
      </c>
      <c r="B34" s="170" t="s">
        <v>258</v>
      </c>
      <c r="C34" s="180" t="s">
        <v>259</v>
      </c>
      <c r="D34" s="171" t="s">
        <v>231</v>
      </c>
      <c r="E34" s="172">
        <v>74.725100000000012</v>
      </c>
      <c r="F34" s="173"/>
      <c r="G34" s="174">
        <f>ROUND(E34*F34,2)</f>
        <v>0</v>
      </c>
      <c r="H34" s="173"/>
      <c r="I34" s="174">
        <f>ROUND(E34*H34,2)</f>
        <v>0</v>
      </c>
      <c r="J34" s="173"/>
      <c r="K34" s="174">
        <f>ROUND(E34*J34,2)</f>
        <v>0</v>
      </c>
      <c r="L34" s="174">
        <v>21</v>
      </c>
      <c r="M34" s="174">
        <f>G34*(1+L34/100)</f>
        <v>0</v>
      </c>
      <c r="N34" s="174">
        <v>0</v>
      </c>
      <c r="O34" s="174">
        <f>ROUND(E34*N34,2)</f>
        <v>0</v>
      </c>
      <c r="P34" s="174">
        <v>0</v>
      </c>
      <c r="Q34" s="174">
        <f>ROUND(E34*P34,2)</f>
        <v>0</v>
      </c>
      <c r="R34" s="174" t="s">
        <v>232</v>
      </c>
      <c r="S34" s="174" t="s">
        <v>171</v>
      </c>
      <c r="T34" s="175" t="s">
        <v>233</v>
      </c>
      <c r="U34" s="158">
        <v>1.1000000000000001E-2</v>
      </c>
      <c r="V34" s="158">
        <f>ROUND(E34*U34,2)</f>
        <v>0.82</v>
      </c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234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55"/>
      <c r="B35" s="156"/>
      <c r="C35" s="258" t="s">
        <v>260</v>
      </c>
      <c r="D35" s="259"/>
      <c r="E35" s="259"/>
      <c r="F35" s="259"/>
      <c r="G35" s="259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236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55"/>
      <c r="B36" s="156"/>
      <c r="C36" s="181" t="s">
        <v>261</v>
      </c>
      <c r="D36" s="160"/>
      <c r="E36" s="161">
        <v>37.413800000000002</v>
      </c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213</v>
      </c>
      <c r="AH36" s="148">
        <v>5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55"/>
      <c r="B37" s="156"/>
      <c r="C37" s="181" t="s">
        <v>262</v>
      </c>
      <c r="D37" s="160"/>
      <c r="E37" s="161">
        <v>10.311300000000001</v>
      </c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213</v>
      </c>
      <c r="AH37" s="148">
        <v>5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55"/>
      <c r="B38" s="156"/>
      <c r="C38" s="181" t="s">
        <v>263</v>
      </c>
      <c r="D38" s="160"/>
      <c r="E38" s="161">
        <v>27</v>
      </c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213</v>
      </c>
      <c r="AH38" s="148">
        <v>5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55"/>
      <c r="B39" s="156"/>
      <c r="C39" s="243"/>
      <c r="D39" s="244"/>
      <c r="E39" s="244"/>
      <c r="F39" s="244"/>
      <c r="G39" s="244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176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ht="33.75" outlineLevel="1" x14ac:dyDescent="0.2">
      <c r="A40" s="169">
        <v>6</v>
      </c>
      <c r="B40" s="170" t="s">
        <v>264</v>
      </c>
      <c r="C40" s="180" t="s">
        <v>265</v>
      </c>
      <c r="D40" s="171" t="s">
        <v>231</v>
      </c>
      <c r="E40" s="172">
        <v>747.25105000000008</v>
      </c>
      <c r="F40" s="173"/>
      <c r="G40" s="174">
        <f>ROUND(E40*F40,2)</f>
        <v>0</v>
      </c>
      <c r="H40" s="173"/>
      <c r="I40" s="174">
        <f>ROUND(E40*H40,2)</f>
        <v>0</v>
      </c>
      <c r="J40" s="173"/>
      <c r="K40" s="174">
        <f>ROUND(E40*J40,2)</f>
        <v>0</v>
      </c>
      <c r="L40" s="174">
        <v>21</v>
      </c>
      <c r="M40" s="174">
        <f>G40*(1+L40/100)</f>
        <v>0</v>
      </c>
      <c r="N40" s="174">
        <v>0</v>
      </c>
      <c r="O40" s="174">
        <f>ROUND(E40*N40,2)</f>
        <v>0</v>
      </c>
      <c r="P40" s="174">
        <v>0</v>
      </c>
      <c r="Q40" s="174">
        <f>ROUND(E40*P40,2)</f>
        <v>0</v>
      </c>
      <c r="R40" s="174" t="s">
        <v>232</v>
      </c>
      <c r="S40" s="174" t="s">
        <v>171</v>
      </c>
      <c r="T40" s="175" t="s">
        <v>233</v>
      </c>
      <c r="U40" s="158">
        <v>0</v>
      </c>
      <c r="V40" s="158">
        <f>ROUND(E40*U40,2)</f>
        <v>0</v>
      </c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234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55"/>
      <c r="B41" s="156"/>
      <c r="C41" s="258" t="s">
        <v>260</v>
      </c>
      <c r="D41" s="259"/>
      <c r="E41" s="259"/>
      <c r="F41" s="259"/>
      <c r="G41" s="259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236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55"/>
      <c r="B42" s="156"/>
      <c r="C42" s="181" t="s">
        <v>266</v>
      </c>
      <c r="D42" s="160"/>
      <c r="E42" s="161">
        <v>747.25105000000008</v>
      </c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48"/>
      <c r="Y42" s="148"/>
      <c r="Z42" s="148"/>
      <c r="AA42" s="148"/>
      <c r="AB42" s="148"/>
      <c r="AC42" s="148"/>
      <c r="AD42" s="148"/>
      <c r="AE42" s="148"/>
      <c r="AF42" s="148"/>
      <c r="AG42" s="148" t="s">
        <v>213</v>
      </c>
      <c r="AH42" s="148">
        <v>5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55"/>
      <c r="B43" s="156"/>
      <c r="C43" s="243"/>
      <c r="D43" s="244"/>
      <c r="E43" s="244"/>
      <c r="F43" s="244"/>
      <c r="G43" s="244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48"/>
      <c r="Y43" s="148"/>
      <c r="Z43" s="148"/>
      <c r="AA43" s="148"/>
      <c r="AB43" s="148"/>
      <c r="AC43" s="148"/>
      <c r="AD43" s="148"/>
      <c r="AE43" s="148"/>
      <c r="AF43" s="148"/>
      <c r="AG43" s="148" t="s">
        <v>176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ht="22.5" outlineLevel="1" x14ac:dyDescent="0.2">
      <c r="A44" s="169">
        <v>7</v>
      </c>
      <c r="B44" s="170" t="s">
        <v>267</v>
      </c>
      <c r="C44" s="180" t="s">
        <v>268</v>
      </c>
      <c r="D44" s="171" t="s">
        <v>231</v>
      </c>
      <c r="E44" s="172">
        <v>74.725100000000012</v>
      </c>
      <c r="F44" s="173"/>
      <c r="G44" s="174">
        <f>ROUND(E44*F44,2)</f>
        <v>0</v>
      </c>
      <c r="H44" s="173"/>
      <c r="I44" s="174">
        <f>ROUND(E44*H44,2)</f>
        <v>0</v>
      </c>
      <c r="J44" s="173"/>
      <c r="K44" s="174">
        <f>ROUND(E44*J44,2)</f>
        <v>0</v>
      </c>
      <c r="L44" s="174">
        <v>21</v>
      </c>
      <c r="M44" s="174">
        <f>G44*(1+L44/100)</f>
        <v>0</v>
      </c>
      <c r="N44" s="174">
        <v>0</v>
      </c>
      <c r="O44" s="174">
        <f>ROUND(E44*N44,2)</f>
        <v>0</v>
      </c>
      <c r="P44" s="174">
        <v>0</v>
      </c>
      <c r="Q44" s="174">
        <f>ROUND(E44*P44,2)</f>
        <v>0</v>
      </c>
      <c r="R44" s="174" t="s">
        <v>232</v>
      </c>
      <c r="S44" s="174" t="s">
        <v>171</v>
      </c>
      <c r="T44" s="175" t="s">
        <v>233</v>
      </c>
      <c r="U44" s="158">
        <v>9.0000000000000011E-3</v>
      </c>
      <c r="V44" s="158">
        <f>ROUND(E44*U44,2)</f>
        <v>0.67</v>
      </c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234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55"/>
      <c r="B45" s="156"/>
      <c r="C45" s="181" t="s">
        <v>269</v>
      </c>
      <c r="D45" s="160"/>
      <c r="E45" s="161">
        <v>74.725100000000012</v>
      </c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213</v>
      </c>
      <c r="AH45" s="148">
        <v>5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55"/>
      <c r="B46" s="156"/>
      <c r="C46" s="243"/>
      <c r="D46" s="244"/>
      <c r="E46" s="244"/>
      <c r="F46" s="244"/>
      <c r="G46" s="244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176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69">
        <v>8</v>
      </c>
      <c r="B47" s="170" t="s">
        <v>270</v>
      </c>
      <c r="C47" s="180" t="s">
        <v>271</v>
      </c>
      <c r="D47" s="171" t="s">
        <v>231</v>
      </c>
      <c r="E47" s="172">
        <v>9.5556100000000015</v>
      </c>
      <c r="F47" s="173"/>
      <c r="G47" s="174">
        <f>ROUND(E47*F47,2)</f>
        <v>0</v>
      </c>
      <c r="H47" s="173"/>
      <c r="I47" s="174">
        <f>ROUND(E47*H47,2)</f>
        <v>0</v>
      </c>
      <c r="J47" s="173"/>
      <c r="K47" s="174">
        <f>ROUND(E47*J47,2)</f>
        <v>0</v>
      </c>
      <c r="L47" s="174">
        <v>21</v>
      </c>
      <c r="M47" s="174">
        <f>G47*(1+L47/100)</f>
        <v>0</v>
      </c>
      <c r="N47" s="174">
        <v>0</v>
      </c>
      <c r="O47" s="174">
        <f>ROUND(E47*N47,2)</f>
        <v>0</v>
      </c>
      <c r="P47" s="174">
        <v>0</v>
      </c>
      <c r="Q47" s="174">
        <f>ROUND(E47*P47,2)</f>
        <v>0</v>
      </c>
      <c r="R47" s="174" t="s">
        <v>232</v>
      </c>
      <c r="S47" s="174" t="s">
        <v>171</v>
      </c>
      <c r="T47" s="175" t="s">
        <v>233</v>
      </c>
      <c r="U47" s="158">
        <v>2.1950000000000003</v>
      </c>
      <c r="V47" s="158">
        <f>ROUND(E47*U47,2)</f>
        <v>20.97</v>
      </c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234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22.5" outlineLevel="1" x14ac:dyDescent="0.2">
      <c r="A48" s="155"/>
      <c r="B48" s="156"/>
      <c r="C48" s="258" t="s">
        <v>272</v>
      </c>
      <c r="D48" s="259"/>
      <c r="E48" s="259"/>
      <c r="F48" s="259"/>
      <c r="G48" s="259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236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76" t="str">
        <f>C48</f>
        <v>sypaninou z vhodných hornin tř. 1 - 4 nebo materiálem, uloženým ve vzdálenosti do 30 m od vnějšího kraje objektu, pro jakoukoliv míru zhutnění,</v>
      </c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/>
      <c r="B49" s="156"/>
      <c r="C49" s="181" t="s">
        <v>273</v>
      </c>
      <c r="D49" s="160"/>
      <c r="E49" s="161">
        <v>11.060860000000002</v>
      </c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48"/>
      <c r="Y49" s="148"/>
      <c r="Z49" s="148"/>
      <c r="AA49" s="148"/>
      <c r="AB49" s="148"/>
      <c r="AC49" s="148"/>
      <c r="AD49" s="148"/>
      <c r="AE49" s="148"/>
      <c r="AF49" s="148"/>
      <c r="AG49" s="148" t="s">
        <v>213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55"/>
      <c r="B50" s="156"/>
      <c r="C50" s="181" t="s">
        <v>274</v>
      </c>
      <c r="D50" s="160"/>
      <c r="E50" s="161">
        <v>-1.50525</v>
      </c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48"/>
      <c r="Y50" s="148"/>
      <c r="Z50" s="148"/>
      <c r="AA50" s="148"/>
      <c r="AB50" s="148"/>
      <c r="AC50" s="148"/>
      <c r="AD50" s="148"/>
      <c r="AE50" s="148"/>
      <c r="AF50" s="148"/>
      <c r="AG50" s="148" t="s">
        <v>213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55"/>
      <c r="B51" s="156"/>
      <c r="C51" s="243"/>
      <c r="D51" s="244"/>
      <c r="E51" s="244"/>
      <c r="F51" s="244"/>
      <c r="G51" s="244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48"/>
      <c r="Y51" s="148"/>
      <c r="Z51" s="148"/>
      <c r="AA51" s="148"/>
      <c r="AB51" s="148"/>
      <c r="AC51" s="148"/>
      <c r="AD51" s="148"/>
      <c r="AE51" s="148"/>
      <c r="AF51" s="148"/>
      <c r="AG51" s="148" t="s">
        <v>176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69">
        <v>9</v>
      </c>
      <c r="B52" s="170" t="s">
        <v>275</v>
      </c>
      <c r="C52" s="180" t="s">
        <v>276</v>
      </c>
      <c r="D52" s="171" t="s">
        <v>277</v>
      </c>
      <c r="E52" s="172">
        <v>292.51560000000001</v>
      </c>
      <c r="F52" s="173"/>
      <c r="G52" s="174">
        <f>ROUND(E52*F52,2)</f>
        <v>0</v>
      </c>
      <c r="H52" s="173"/>
      <c r="I52" s="174">
        <f>ROUND(E52*H52,2)</f>
        <v>0</v>
      </c>
      <c r="J52" s="173"/>
      <c r="K52" s="174">
        <f>ROUND(E52*J52,2)</f>
        <v>0</v>
      </c>
      <c r="L52" s="174">
        <v>21</v>
      </c>
      <c r="M52" s="174">
        <f>G52*(1+L52/100)</f>
        <v>0</v>
      </c>
      <c r="N52" s="174">
        <v>0</v>
      </c>
      <c r="O52" s="174">
        <f>ROUND(E52*N52,2)</f>
        <v>0</v>
      </c>
      <c r="P52" s="174">
        <v>0</v>
      </c>
      <c r="Q52" s="174">
        <f>ROUND(E52*P52,2)</f>
        <v>0</v>
      </c>
      <c r="R52" s="174" t="s">
        <v>232</v>
      </c>
      <c r="S52" s="174" t="s">
        <v>171</v>
      </c>
      <c r="T52" s="175" t="s">
        <v>233</v>
      </c>
      <c r="U52" s="158">
        <v>1.8000000000000002E-2</v>
      </c>
      <c r="V52" s="158">
        <f>ROUND(E52*U52,2)</f>
        <v>5.27</v>
      </c>
      <c r="W52" s="158"/>
      <c r="X52" s="148"/>
      <c r="Y52" s="148"/>
      <c r="Z52" s="148"/>
      <c r="AA52" s="148"/>
      <c r="AB52" s="148"/>
      <c r="AC52" s="148"/>
      <c r="AD52" s="148"/>
      <c r="AE52" s="148"/>
      <c r="AF52" s="148"/>
      <c r="AG52" s="148" t="s">
        <v>234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55"/>
      <c r="B53" s="156"/>
      <c r="C53" s="258" t="s">
        <v>278</v>
      </c>
      <c r="D53" s="259"/>
      <c r="E53" s="259"/>
      <c r="F53" s="259"/>
      <c r="G53" s="259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48"/>
      <c r="Y53" s="148"/>
      <c r="Z53" s="148"/>
      <c r="AA53" s="148"/>
      <c r="AB53" s="148"/>
      <c r="AC53" s="148"/>
      <c r="AD53" s="148"/>
      <c r="AE53" s="148"/>
      <c r="AF53" s="148"/>
      <c r="AG53" s="148" t="s">
        <v>236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55"/>
      <c r="B54" s="156"/>
      <c r="C54" s="189" t="s">
        <v>252</v>
      </c>
      <c r="D54" s="185"/>
      <c r="E54" s="186"/>
      <c r="F54" s="158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48"/>
      <c r="Y54" s="148"/>
      <c r="Z54" s="148"/>
      <c r="AA54" s="148"/>
      <c r="AB54" s="148"/>
      <c r="AC54" s="148"/>
      <c r="AD54" s="148"/>
      <c r="AE54" s="148"/>
      <c r="AF54" s="148"/>
      <c r="AG54" s="148" t="s">
        <v>213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55"/>
      <c r="B55" s="156"/>
      <c r="C55" s="190" t="s">
        <v>253</v>
      </c>
      <c r="D55" s="185"/>
      <c r="E55" s="186">
        <v>127.512</v>
      </c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48"/>
      <c r="Y55" s="148"/>
      <c r="Z55" s="148"/>
      <c r="AA55" s="148"/>
      <c r="AB55" s="148"/>
      <c r="AC55" s="148"/>
      <c r="AD55" s="148"/>
      <c r="AE55" s="148"/>
      <c r="AF55" s="148"/>
      <c r="AG55" s="148" t="s">
        <v>213</v>
      </c>
      <c r="AH55" s="148">
        <v>2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ht="22.5" outlineLevel="1" x14ac:dyDescent="0.2">
      <c r="A56" s="155"/>
      <c r="B56" s="156"/>
      <c r="C56" s="190" t="s">
        <v>254</v>
      </c>
      <c r="D56" s="185"/>
      <c r="E56" s="186">
        <v>-12.937999999999999</v>
      </c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48"/>
      <c r="Y56" s="148"/>
      <c r="Z56" s="148"/>
      <c r="AA56" s="148"/>
      <c r="AB56" s="148"/>
      <c r="AC56" s="148"/>
      <c r="AD56" s="148"/>
      <c r="AE56" s="148"/>
      <c r="AF56" s="148"/>
      <c r="AG56" s="148" t="s">
        <v>213</v>
      </c>
      <c r="AH56" s="148">
        <v>2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55"/>
      <c r="B57" s="156"/>
      <c r="C57" s="191" t="s">
        <v>255</v>
      </c>
      <c r="D57" s="187"/>
      <c r="E57" s="188">
        <v>114.57400000000001</v>
      </c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48"/>
      <c r="Y57" s="148"/>
      <c r="Z57" s="148"/>
      <c r="AA57" s="148"/>
      <c r="AB57" s="148"/>
      <c r="AC57" s="148"/>
      <c r="AD57" s="148"/>
      <c r="AE57" s="148"/>
      <c r="AF57" s="148"/>
      <c r="AG57" s="148" t="s">
        <v>213</v>
      </c>
      <c r="AH57" s="148">
        <v>3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55"/>
      <c r="B58" s="156"/>
      <c r="C58" s="189" t="s">
        <v>256</v>
      </c>
      <c r="D58" s="185"/>
      <c r="E58" s="186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48"/>
      <c r="Y58" s="148"/>
      <c r="Z58" s="148"/>
      <c r="AA58" s="148"/>
      <c r="AB58" s="148"/>
      <c r="AC58" s="148"/>
      <c r="AD58" s="148"/>
      <c r="AE58" s="148"/>
      <c r="AF58" s="148"/>
      <c r="AG58" s="148" t="s">
        <v>213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55"/>
      <c r="B59" s="156"/>
      <c r="C59" s="181" t="s">
        <v>279</v>
      </c>
      <c r="D59" s="160"/>
      <c r="E59" s="161">
        <v>114.57000000000001</v>
      </c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48"/>
      <c r="Y59" s="148"/>
      <c r="Z59" s="148"/>
      <c r="AA59" s="148"/>
      <c r="AB59" s="148"/>
      <c r="AC59" s="148"/>
      <c r="AD59" s="148"/>
      <c r="AE59" s="148"/>
      <c r="AF59" s="148"/>
      <c r="AG59" s="148" t="s">
        <v>213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55"/>
      <c r="B60" s="156"/>
      <c r="C60" s="181" t="s">
        <v>280</v>
      </c>
      <c r="D60" s="160"/>
      <c r="E60" s="161">
        <v>37.945600000000006</v>
      </c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48"/>
      <c r="Y60" s="148"/>
      <c r="Z60" s="148"/>
      <c r="AA60" s="148"/>
      <c r="AB60" s="148"/>
      <c r="AC60" s="148"/>
      <c r="AD60" s="148"/>
      <c r="AE60" s="148"/>
      <c r="AF60" s="148"/>
      <c r="AG60" s="148" t="s">
        <v>213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55"/>
      <c r="B61" s="156"/>
      <c r="C61" s="181" t="s">
        <v>281</v>
      </c>
      <c r="D61" s="160"/>
      <c r="E61" s="161">
        <v>90</v>
      </c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48"/>
      <c r="Y61" s="148"/>
      <c r="Z61" s="148"/>
      <c r="AA61" s="148"/>
      <c r="AB61" s="148"/>
      <c r="AC61" s="148"/>
      <c r="AD61" s="148"/>
      <c r="AE61" s="148"/>
      <c r="AF61" s="148"/>
      <c r="AG61" s="148" t="s">
        <v>213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55"/>
      <c r="B62" s="156"/>
      <c r="C62" s="181" t="s">
        <v>282</v>
      </c>
      <c r="D62" s="160"/>
      <c r="E62" s="161">
        <v>50</v>
      </c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48"/>
      <c r="Y62" s="148"/>
      <c r="Z62" s="148"/>
      <c r="AA62" s="148"/>
      <c r="AB62" s="148"/>
      <c r="AC62" s="148"/>
      <c r="AD62" s="148"/>
      <c r="AE62" s="148"/>
      <c r="AF62" s="148"/>
      <c r="AG62" s="148" t="s">
        <v>213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55"/>
      <c r="B63" s="156"/>
      <c r="C63" s="243"/>
      <c r="D63" s="244"/>
      <c r="E63" s="244"/>
      <c r="F63" s="244"/>
      <c r="G63" s="244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48"/>
      <c r="Y63" s="148"/>
      <c r="Z63" s="148"/>
      <c r="AA63" s="148"/>
      <c r="AB63" s="148"/>
      <c r="AC63" s="148"/>
      <c r="AD63" s="148"/>
      <c r="AE63" s="148"/>
      <c r="AF63" s="148"/>
      <c r="AG63" s="148" t="s">
        <v>176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69">
        <v>10</v>
      </c>
      <c r="B64" s="170" t="s">
        <v>283</v>
      </c>
      <c r="C64" s="180" t="s">
        <v>284</v>
      </c>
      <c r="D64" s="171" t="s">
        <v>231</v>
      </c>
      <c r="E64" s="172">
        <v>74.725100000000012</v>
      </c>
      <c r="F64" s="173"/>
      <c r="G64" s="174">
        <f>ROUND(E64*F64,2)</f>
        <v>0</v>
      </c>
      <c r="H64" s="173"/>
      <c r="I64" s="174">
        <f>ROUND(E64*H64,2)</f>
        <v>0</v>
      </c>
      <c r="J64" s="173"/>
      <c r="K64" s="174">
        <f>ROUND(E64*J64,2)</f>
        <v>0</v>
      </c>
      <c r="L64" s="174">
        <v>21</v>
      </c>
      <c r="M64" s="174">
        <f>G64*(1+L64/100)</f>
        <v>0</v>
      </c>
      <c r="N64" s="174">
        <v>0</v>
      </c>
      <c r="O64" s="174">
        <f>ROUND(E64*N64,2)</f>
        <v>0</v>
      </c>
      <c r="P64" s="174">
        <v>0</v>
      </c>
      <c r="Q64" s="174">
        <f>ROUND(E64*P64,2)</f>
        <v>0</v>
      </c>
      <c r="R64" s="174" t="s">
        <v>232</v>
      </c>
      <c r="S64" s="174" t="s">
        <v>171</v>
      </c>
      <c r="T64" s="175" t="s">
        <v>233</v>
      </c>
      <c r="U64" s="158">
        <v>0</v>
      </c>
      <c r="V64" s="158">
        <f>ROUND(E64*U64,2)</f>
        <v>0</v>
      </c>
      <c r="W64" s="158"/>
      <c r="X64" s="148"/>
      <c r="Y64" s="148"/>
      <c r="Z64" s="148"/>
      <c r="AA64" s="148"/>
      <c r="AB64" s="148"/>
      <c r="AC64" s="148"/>
      <c r="AD64" s="148"/>
      <c r="AE64" s="148"/>
      <c r="AF64" s="148"/>
      <c r="AG64" s="148" t="s">
        <v>234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55"/>
      <c r="B65" s="156"/>
      <c r="C65" s="181" t="s">
        <v>269</v>
      </c>
      <c r="D65" s="160"/>
      <c r="E65" s="161">
        <v>74.725100000000012</v>
      </c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48"/>
      <c r="Y65" s="148"/>
      <c r="Z65" s="148"/>
      <c r="AA65" s="148"/>
      <c r="AB65" s="148"/>
      <c r="AC65" s="148"/>
      <c r="AD65" s="148"/>
      <c r="AE65" s="148"/>
      <c r="AF65" s="148"/>
      <c r="AG65" s="148" t="s">
        <v>213</v>
      </c>
      <c r="AH65" s="148">
        <v>5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55"/>
      <c r="B66" s="156"/>
      <c r="C66" s="243"/>
      <c r="D66" s="244"/>
      <c r="E66" s="244"/>
      <c r="F66" s="244"/>
      <c r="G66" s="244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48"/>
      <c r="Y66" s="148"/>
      <c r="Z66" s="148"/>
      <c r="AA66" s="148"/>
      <c r="AB66" s="148"/>
      <c r="AC66" s="148"/>
      <c r="AD66" s="148"/>
      <c r="AE66" s="148"/>
      <c r="AF66" s="148"/>
      <c r="AG66" s="148" t="s">
        <v>176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69">
        <v>11</v>
      </c>
      <c r="B67" s="170" t="s">
        <v>285</v>
      </c>
      <c r="C67" s="180" t="s">
        <v>286</v>
      </c>
      <c r="D67" s="171" t="s">
        <v>287</v>
      </c>
      <c r="E67" s="172">
        <v>17.48676</v>
      </c>
      <c r="F67" s="173"/>
      <c r="G67" s="174">
        <f>ROUND(E67*F67,2)</f>
        <v>0</v>
      </c>
      <c r="H67" s="173"/>
      <c r="I67" s="174">
        <f>ROUND(E67*H67,2)</f>
        <v>0</v>
      </c>
      <c r="J67" s="173"/>
      <c r="K67" s="174">
        <f>ROUND(E67*J67,2)</f>
        <v>0</v>
      </c>
      <c r="L67" s="174">
        <v>21</v>
      </c>
      <c r="M67" s="174">
        <f>G67*(1+L67/100)</f>
        <v>0</v>
      </c>
      <c r="N67" s="174">
        <v>1</v>
      </c>
      <c r="O67" s="174">
        <f>ROUND(E67*N67,2)</f>
        <v>17.489999999999998</v>
      </c>
      <c r="P67" s="174">
        <v>0</v>
      </c>
      <c r="Q67" s="174">
        <f>ROUND(E67*P67,2)</f>
        <v>0</v>
      </c>
      <c r="R67" s="174" t="s">
        <v>288</v>
      </c>
      <c r="S67" s="174" t="s">
        <v>171</v>
      </c>
      <c r="T67" s="175" t="s">
        <v>289</v>
      </c>
      <c r="U67" s="158">
        <v>0</v>
      </c>
      <c r="V67" s="158">
        <f>ROUND(E67*U67,2)</f>
        <v>0</v>
      </c>
      <c r="W67" s="158"/>
      <c r="X67" s="148"/>
      <c r="Y67" s="148"/>
      <c r="Z67" s="148"/>
      <c r="AA67" s="148"/>
      <c r="AB67" s="148"/>
      <c r="AC67" s="148"/>
      <c r="AD67" s="148"/>
      <c r="AE67" s="148"/>
      <c r="AF67" s="148"/>
      <c r="AG67" s="148" t="s">
        <v>290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55"/>
      <c r="B68" s="156"/>
      <c r="C68" s="181" t="s">
        <v>291</v>
      </c>
      <c r="D68" s="160"/>
      <c r="E68" s="161">
        <v>17.48676</v>
      </c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48"/>
      <c r="Y68" s="148"/>
      <c r="Z68" s="148"/>
      <c r="AA68" s="148"/>
      <c r="AB68" s="148"/>
      <c r="AC68" s="148"/>
      <c r="AD68" s="148"/>
      <c r="AE68" s="148"/>
      <c r="AF68" s="148"/>
      <c r="AG68" s="148" t="s">
        <v>213</v>
      </c>
      <c r="AH68" s="148">
        <v>5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55"/>
      <c r="B69" s="156"/>
      <c r="C69" s="243"/>
      <c r="D69" s="244"/>
      <c r="E69" s="244"/>
      <c r="F69" s="244"/>
      <c r="G69" s="244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48"/>
      <c r="Y69" s="148"/>
      <c r="Z69" s="148"/>
      <c r="AA69" s="148"/>
      <c r="AB69" s="148"/>
      <c r="AC69" s="148"/>
      <c r="AD69" s="148"/>
      <c r="AE69" s="148"/>
      <c r="AF69" s="148"/>
      <c r="AG69" s="148" t="s">
        <v>176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x14ac:dyDescent="0.2">
      <c r="A70" s="163" t="s">
        <v>166</v>
      </c>
      <c r="B70" s="164" t="s">
        <v>71</v>
      </c>
      <c r="C70" s="179" t="s">
        <v>72</v>
      </c>
      <c r="D70" s="165"/>
      <c r="E70" s="166"/>
      <c r="F70" s="167"/>
      <c r="G70" s="167">
        <f>SUMIF(AG71:AG78,"&lt;&gt;NOR",G71:G78)</f>
        <v>0</v>
      </c>
      <c r="H70" s="167"/>
      <c r="I70" s="167">
        <f>SUM(I71:I78)</f>
        <v>0</v>
      </c>
      <c r="J70" s="167"/>
      <c r="K70" s="167">
        <f>SUM(K71:K78)</f>
        <v>0</v>
      </c>
      <c r="L70" s="167"/>
      <c r="M70" s="167">
        <f>SUM(M71:M78)</f>
        <v>0</v>
      </c>
      <c r="N70" s="167"/>
      <c r="O70" s="167">
        <f>SUM(O71:O78)</f>
        <v>27.71</v>
      </c>
      <c r="P70" s="167"/>
      <c r="Q70" s="167">
        <f>SUM(Q71:Q78)</f>
        <v>0</v>
      </c>
      <c r="R70" s="167"/>
      <c r="S70" s="167"/>
      <c r="T70" s="168"/>
      <c r="U70" s="162"/>
      <c r="V70" s="162">
        <f>SUM(V71:V78)</f>
        <v>5.2399999999999993</v>
      </c>
      <c r="W70" s="162"/>
      <c r="AG70" t="s">
        <v>167</v>
      </c>
    </row>
    <row r="71" spans="1:60" outlineLevel="1" x14ac:dyDescent="0.2">
      <c r="A71" s="169">
        <v>12</v>
      </c>
      <c r="B71" s="170" t="s">
        <v>292</v>
      </c>
      <c r="C71" s="180" t="s">
        <v>293</v>
      </c>
      <c r="D71" s="171" t="s">
        <v>231</v>
      </c>
      <c r="E71" s="172">
        <v>10.6859</v>
      </c>
      <c r="F71" s="173"/>
      <c r="G71" s="174">
        <f>ROUND(E71*F71,2)</f>
        <v>0</v>
      </c>
      <c r="H71" s="173"/>
      <c r="I71" s="174">
        <f>ROUND(E71*H71,2)</f>
        <v>0</v>
      </c>
      <c r="J71" s="173"/>
      <c r="K71" s="174">
        <f>ROUND(E71*J71,2)</f>
        <v>0</v>
      </c>
      <c r="L71" s="174">
        <v>21</v>
      </c>
      <c r="M71" s="174">
        <f>G71*(1+L71/100)</f>
        <v>0</v>
      </c>
      <c r="N71" s="174">
        <v>2.5250000000000004</v>
      </c>
      <c r="O71" s="174">
        <f>ROUND(E71*N71,2)</f>
        <v>26.98</v>
      </c>
      <c r="P71" s="174">
        <v>0</v>
      </c>
      <c r="Q71" s="174">
        <f>ROUND(E71*P71,2)</f>
        <v>0</v>
      </c>
      <c r="R71" s="174" t="s">
        <v>294</v>
      </c>
      <c r="S71" s="174" t="s">
        <v>171</v>
      </c>
      <c r="T71" s="175" t="s">
        <v>233</v>
      </c>
      <c r="U71" s="158">
        <v>0.47700000000000004</v>
      </c>
      <c r="V71" s="158">
        <f>ROUND(E71*U71,2)</f>
        <v>5.0999999999999996</v>
      </c>
      <c r="W71" s="158"/>
      <c r="X71" s="148"/>
      <c r="Y71" s="148"/>
      <c r="Z71" s="148"/>
      <c r="AA71" s="148"/>
      <c r="AB71" s="148"/>
      <c r="AC71" s="148"/>
      <c r="AD71" s="148"/>
      <c r="AE71" s="148"/>
      <c r="AF71" s="148"/>
      <c r="AG71" s="148" t="s">
        <v>234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55"/>
      <c r="B72" s="156"/>
      <c r="C72" s="245" t="s">
        <v>295</v>
      </c>
      <c r="D72" s="246"/>
      <c r="E72" s="246"/>
      <c r="F72" s="246"/>
      <c r="G72" s="246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48"/>
      <c r="Y72" s="148"/>
      <c r="Z72" s="148"/>
      <c r="AA72" s="148"/>
      <c r="AB72" s="148"/>
      <c r="AC72" s="148"/>
      <c r="AD72" s="148"/>
      <c r="AE72" s="148"/>
      <c r="AF72" s="148"/>
      <c r="AG72" s="148" t="s">
        <v>175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55"/>
      <c r="B73" s="156"/>
      <c r="C73" s="181" t="s">
        <v>296</v>
      </c>
      <c r="D73" s="160"/>
      <c r="E73" s="161">
        <v>9.9507100000000008</v>
      </c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48"/>
      <c r="Y73" s="148"/>
      <c r="Z73" s="148"/>
      <c r="AA73" s="148"/>
      <c r="AB73" s="148"/>
      <c r="AC73" s="148"/>
      <c r="AD73" s="148"/>
      <c r="AE73" s="148"/>
      <c r="AF73" s="148"/>
      <c r="AG73" s="148" t="s">
        <v>213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55"/>
      <c r="B74" s="156"/>
      <c r="C74" s="181" t="s">
        <v>297</v>
      </c>
      <c r="D74" s="160"/>
      <c r="E74" s="161">
        <v>0.73520000000000008</v>
      </c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48"/>
      <c r="Y74" s="148"/>
      <c r="Z74" s="148"/>
      <c r="AA74" s="148"/>
      <c r="AB74" s="148"/>
      <c r="AC74" s="148"/>
      <c r="AD74" s="148"/>
      <c r="AE74" s="148"/>
      <c r="AF74" s="148"/>
      <c r="AG74" s="148" t="s">
        <v>213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55"/>
      <c r="B75" s="156"/>
      <c r="C75" s="243"/>
      <c r="D75" s="244"/>
      <c r="E75" s="244"/>
      <c r="F75" s="244"/>
      <c r="G75" s="244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48"/>
      <c r="Y75" s="148"/>
      <c r="Z75" s="148"/>
      <c r="AA75" s="148"/>
      <c r="AB75" s="148"/>
      <c r="AC75" s="148"/>
      <c r="AD75" s="148"/>
      <c r="AE75" s="148"/>
      <c r="AF75" s="148"/>
      <c r="AG75" s="148" t="s">
        <v>176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69">
        <v>13</v>
      </c>
      <c r="B76" s="170" t="s">
        <v>298</v>
      </c>
      <c r="C76" s="180" t="s">
        <v>299</v>
      </c>
      <c r="D76" s="171" t="s">
        <v>231</v>
      </c>
      <c r="E76" s="172">
        <v>0.28800000000000003</v>
      </c>
      <c r="F76" s="173"/>
      <c r="G76" s="174">
        <f>ROUND(E76*F76,2)</f>
        <v>0</v>
      </c>
      <c r="H76" s="173"/>
      <c r="I76" s="174">
        <f>ROUND(E76*H76,2)</f>
        <v>0</v>
      </c>
      <c r="J76" s="173"/>
      <c r="K76" s="174">
        <f>ROUND(E76*J76,2)</f>
        <v>0</v>
      </c>
      <c r="L76" s="174">
        <v>21</v>
      </c>
      <c r="M76" s="174">
        <f>G76*(1+L76/100)</f>
        <v>0</v>
      </c>
      <c r="N76" s="174">
        <v>2.5250000000000004</v>
      </c>
      <c r="O76" s="174">
        <f>ROUND(E76*N76,2)</f>
        <v>0.73</v>
      </c>
      <c r="P76" s="174">
        <v>0</v>
      </c>
      <c r="Q76" s="174">
        <f>ROUND(E76*P76,2)</f>
        <v>0</v>
      </c>
      <c r="R76" s="174" t="s">
        <v>294</v>
      </c>
      <c r="S76" s="174" t="s">
        <v>171</v>
      </c>
      <c r="T76" s="175" t="s">
        <v>233</v>
      </c>
      <c r="U76" s="158">
        <v>0.47700000000000004</v>
      </c>
      <c r="V76" s="158">
        <f>ROUND(E76*U76,2)</f>
        <v>0.14000000000000001</v>
      </c>
      <c r="W76" s="158"/>
      <c r="X76" s="148"/>
      <c r="Y76" s="148"/>
      <c r="Z76" s="148"/>
      <c r="AA76" s="148"/>
      <c r="AB76" s="148"/>
      <c r="AC76" s="148"/>
      <c r="AD76" s="148"/>
      <c r="AE76" s="148"/>
      <c r="AF76" s="148"/>
      <c r="AG76" s="148" t="s">
        <v>234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55"/>
      <c r="B77" s="156"/>
      <c r="C77" s="181" t="s">
        <v>247</v>
      </c>
      <c r="D77" s="160"/>
      <c r="E77" s="161">
        <v>0.28800000000000003</v>
      </c>
      <c r="F77" s="158"/>
      <c r="G77" s="158"/>
      <c r="H77" s="158"/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48"/>
      <c r="Y77" s="148"/>
      <c r="Z77" s="148"/>
      <c r="AA77" s="148"/>
      <c r="AB77" s="148"/>
      <c r="AC77" s="148"/>
      <c r="AD77" s="148"/>
      <c r="AE77" s="148"/>
      <c r="AF77" s="148"/>
      <c r="AG77" s="148" t="s">
        <v>213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1" x14ac:dyDescent="0.2">
      <c r="A78" s="155"/>
      <c r="B78" s="156"/>
      <c r="C78" s="243"/>
      <c r="D78" s="244"/>
      <c r="E78" s="244"/>
      <c r="F78" s="244"/>
      <c r="G78" s="244"/>
      <c r="H78" s="158"/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48"/>
      <c r="Y78" s="148"/>
      <c r="Z78" s="148"/>
      <c r="AA78" s="148"/>
      <c r="AB78" s="148"/>
      <c r="AC78" s="148"/>
      <c r="AD78" s="148"/>
      <c r="AE78" s="148"/>
      <c r="AF78" s="148"/>
      <c r="AG78" s="148" t="s">
        <v>176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x14ac:dyDescent="0.2">
      <c r="A79" s="163" t="s">
        <v>166</v>
      </c>
      <c r="B79" s="164" t="s">
        <v>73</v>
      </c>
      <c r="C79" s="179" t="s">
        <v>74</v>
      </c>
      <c r="D79" s="165"/>
      <c r="E79" s="166"/>
      <c r="F79" s="167"/>
      <c r="G79" s="167">
        <f>SUMIF(AG80:AG165,"&lt;&gt;NOR",G80:G165)</f>
        <v>0</v>
      </c>
      <c r="H79" s="167"/>
      <c r="I79" s="167">
        <f>SUM(I80:I165)</f>
        <v>0</v>
      </c>
      <c r="J79" s="167"/>
      <c r="K79" s="167">
        <f>SUM(K80:K165)</f>
        <v>0</v>
      </c>
      <c r="L79" s="167"/>
      <c r="M79" s="167">
        <f>SUM(M80:M165)</f>
        <v>0</v>
      </c>
      <c r="N79" s="167"/>
      <c r="O79" s="167">
        <f>SUM(O80:O165)</f>
        <v>19.650000000000002</v>
      </c>
      <c r="P79" s="167"/>
      <c r="Q79" s="167">
        <f>SUM(Q80:Q165)</f>
        <v>0</v>
      </c>
      <c r="R79" s="167"/>
      <c r="S79" s="167"/>
      <c r="T79" s="168"/>
      <c r="U79" s="162"/>
      <c r="V79" s="162">
        <f>SUM(V80:V165)</f>
        <v>114.73</v>
      </c>
      <c r="W79" s="162"/>
      <c r="AG79" t="s">
        <v>167</v>
      </c>
    </row>
    <row r="80" spans="1:60" ht="22.5" outlineLevel="1" x14ac:dyDescent="0.2">
      <c r="A80" s="169">
        <v>14</v>
      </c>
      <c r="B80" s="170" t="s">
        <v>300</v>
      </c>
      <c r="C80" s="180" t="s">
        <v>301</v>
      </c>
      <c r="D80" s="171" t="s">
        <v>231</v>
      </c>
      <c r="E80" s="172">
        <v>1.0828800000000001</v>
      </c>
      <c r="F80" s="173"/>
      <c r="G80" s="174">
        <f>ROUND(E80*F80,2)</f>
        <v>0</v>
      </c>
      <c r="H80" s="173"/>
      <c r="I80" s="174">
        <f>ROUND(E80*H80,2)</f>
        <v>0</v>
      </c>
      <c r="J80" s="173"/>
      <c r="K80" s="174">
        <f>ROUND(E80*J80,2)</f>
        <v>0</v>
      </c>
      <c r="L80" s="174">
        <v>21</v>
      </c>
      <c r="M80" s="174">
        <f>G80*(1+L80/100)</f>
        <v>0</v>
      </c>
      <c r="N80" s="174">
        <v>1.73916</v>
      </c>
      <c r="O80" s="174">
        <f>ROUND(E80*N80,2)</f>
        <v>1.88</v>
      </c>
      <c r="P80" s="174">
        <v>0</v>
      </c>
      <c r="Q80" s="174">
        <f>ROUND(E80*P80,2)</f>
        <v>0</v>
      </c>
      <c r="R80" s="174" t="s">
        <v>302</v>
      </c>
      <c r="S80" s="174" t="s">
        <v>171</v>
      </c>
      <c r="T80" s="175" t="s">
        <v>233</v>
      </c>
      <c r="U80" s="158">
        <v>3.9380000000000002</v>
      </c>
      <c r="V80" s="158">
        <f>ROUND(E80*U80,2)</f>
        <v>4.26</v>
      </c>
      <c r="W80" s="158"/>
      <c r="X80" s="148"/>
      <c r="Y80" s="148"/>
      <c r="Z80" s="148"/>
      <c r="AA80" s="148"/>
      <c r="AB80" s="148"/>
      <c r="AC80" s="148"/>
      <c r="AD80" s="148"/>
      <c r="AE80" s="148"/>
      <c r="AF80" s="148"/>
      <c r="AG80" s="148" t="s">
        <v>234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55"/>
      <c r="B81" s="156"/>
      <c r="C81" s="258" t="s">
        <v>303</v>
      </c>
      <c r="D81" s="259"/>
      <c r="E81" s="259"/>
      <c r="F81" s="259"/>
      <c r="G81" s="259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48"/>
      <c r="Y81" s="148"/>
      <c r="Z81" s="148"/>
      <c r="AA81" s="148"/>
      <c r="AB81" s="148"/>
      <c r="AC81" s="148"/>
      <c r="AD81" s="148"/>
      <c r="AE81" s="148"/>
      <c r="AF81" s="148"/>
      <c r="AG81" s="148" t="s">
        <v>236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55"/>
      <c r="B82" s="156"/>
      <c r="C82" s="181" t="s">
        <v>304</v>
      </c>
      <c r="D82" s="160"/>
      <c r="E82" s="161">
        <v>1.0828800000000001</v>
      </c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48"/>
      <c r="Y82" s="148"/>
      <c r="Z82" s="148"/>
      <c r="AA82" s="148"/>
      <c r="AB82" s="148"/>
      <c r="AC82" s="148"/>
      <c r="AD82" s="148"/>
      <c r="AE82" s="148"/>
      <c r="AF82" s="148"/>
      <c r="AG82" s="148" t="s">
        <v>213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55"/>
      <c r="B83" s="156"/>
      <c r="C83" s="243"/>
      <c r="D83" s="244"/>
      <c r="E83" s="244"/>
      <c r="F83" s="244"/>
      <c r="G83" s="244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48"/>
      <c r="Y83" s="148"/>
      <c r="Z83" s="148"/>
      <c r="AA83" s="148"/>
      <c r="AB83" s="148"/>
      <c r="AC83" s="148"/>
      <c r="AD83" s="148"/>
      <c r="AE83" s="148"/>
      <c r="AF83" s="148"/>
      <c r="AG83" s="148" t="s">
        <v>176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22.5" outlineLevel="1" x14ac:dyDescent="0.2">
      <c r="A84" s="169">
        <v>15</v>
      </c>
      <c r="B84" s="170" t="s">
        <v>305</v>
      </c>
      <c r="C84" s="180" t="s">
        <v>306</v>
      </c>
      <c r="D84" s="171" t="s">
        <v>277</v>
      </c>
      <c r="E84" s="172">
        <v>8.7761500000000012</v>
      </c>
      <c r="F84" s="173"/>
      <c r="G84" s="174">
        <f>ROUND(E84*F84,2)</f>
        <v>0</v>
      </c>
      <c r="H84" s="173"/>
      <c r="I84" s="174">
        <f>ROUND(E84*H84,2)</f>
        <v>0</v>
      </c>
      <c r="J84" s="173"/>
      <c r="K84" s="174">
        <f>ROUND(E84*J84,2)</f>
        <v>0</v>
      </c>
      <c r="L84" s="174">
        <v>21</v>
      </c>
      <c r="M84" s="174">
        <f>G84*(1+L84/100)</f>
        <v>0</v>
      </c>
      <c r="N84" s="174">
        <v>0.12433000000000001</v>
      </c>
      <c r="O84" s="174">
        <f>ROUND(E84*N84,2)</f>
        <v>1.0900000000000001</v>
      </c>
      <c r="P84" s="174">
        <v>0</v>
      </c>
      <c r="Q84" s="174">
        <f>ROUND(E84*P84,2)</f>
        <v>0</v>
      </c>
      <c r="R84" s="174" t="s">
        <v>294</v>
      </c>
      <c r="S84" s="174" t="s">
        <v>171</v>
      </c>
      <c r="T84" s="175" t="s">
        <v>233</v>
      </c>
      <c r="U84" s="158">
        <v>0.49944000000000005</v>
      </c>
      <c r="V84" s="158">
        <f>ROUND(E84*U84,2)</f>
        <v>4.38</v>
      </c>
      <c r="W84" s="158"/>
      <c r="X84" s="148"/>
      <c r="Y84" s="148"/>
      <c r="Z84" s="148"/>
      <c r="AA84" s="148"/>
      <c r="AB84" s="148"/>
      <c r="AC84" s="148"/>
      <c r="AD84" s="148"/>
      <c r="AE84" s="148"/>
      <c r="AF84" s="148"/>
      <c r="AG84" s="148" t="s">
        <v>234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1" x14ac:dyDescent="0.2">
      <c r="A85" s="155"/>
      <c r="B85" s="156"/>
      <c r="C85" s="181" t="s">
        <v>307</v>
      </c>
      <c r="D85" s="160"/>
      <c r="E85" s="161">
        <v>8.7761500000000012</v>
      </c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48"/>
      <c r="Y85" s="148"/>
      <c r="Z85" s="148"/>
      <c r="AA85" s="148"/>
      <c r="AB85" s="148"/>
      <c r="AC85" s="148"/>
      <c r="AD85" s="148"/>
      <c r="AE85" s="148"/>
      <c r="AF85" s="148"/>
      <c r="AG85" s="148" t="s">
        <v>213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55"/>
      <c r="B86" s="156"/>
      <c r="C86" s="243"/>
      <c r="D86" s="244"/>
      <c r="E86" s="244"/>
      <c r="F86" s="244"/>
      <c r="G86" s="244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48"/>
      <c r="Y86" s="148"/>
      <c r="Z86" s="148"/>
      <c r="AA86" s="148"/>
      <c r="AB86" s="148"/>
      <c r="AC86" s="148"/>
      <c r="AD86" s="148"/>
      <c r="AE86" s="148"/>
      <c r="AF86" s="148"/>
      <c r="AG86" s="148" t="s">
        <v>176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ht="22.5" outlineLevel="1" x14ac:dyDescent="0.2">
      <c r="A87" s="169">
        <v>16</v>
      </c>
      <c r="B87" s="170" t="s">
        <v>308</v>
      </c>
      <c r="C87" s="180" t="s">
        <v>309</v>
      </c>
      <c r="D87" s="171" t="s">
        <v>310</v>
      </c>
      <c r="E87" s="172">
        <v>2</v>
      </c>
      <c r="F87" s="173"/>
      <c r="G87" s="174">
        <f>ROUND(E87*F87,2)</f>
        <v>0</v>
      </c>
      <c r="H87" s="173"/>
      <c r="I87" s="174">
        <f>ROUND(E87*H87,2)</f>
        <v>0</v>
      </c>
      <c r="J87" s="173"/>
      <c r="K87" s="174">
        <f>ROUND(E87*J87,2)</f>
        <v>0</v>
      </c>
      <c r="L87" s="174">
        <v>21</v>
      </c>
      <c r="M87" s="174">
        <f>G87*(1+L87/100)</f>
        <v>0</v>
      </c>
      <c r="N87" s="174">
        <v>2.1610000000000001E-2</v>
      </c>
      <c r="O87" s="174">
        <f>ROUND(E87*N87,2)</f>
        <v>0.04</v>
      </c>
      <c r="P87" s="174">
        <v>0</v>
      </c>
      <c r="Q87" s="174">
        <f>ROUND(E87*P87,2)</f>
        <v>0</v>
      </c>
      <c r="R87" s="174" t="s">
        <v>294</v>
      </c>
      <c r="S87" s="174" t="s">
        <v>171</v>
      </c>
      <c r="T87" s="175" t="s">
        <v>233</v>
      </c>
      <c r="U87" s="158">
        <v>0.3175</v>
      </c>
      <c r="V87" s="158">
        <f>ROUND(E87*U87,2)</f>
        <v>0.64</v>
      </c>
      <c r="W87" s="158"/>
      <c r="X87" s="148"/>
      <c r="Y87" s="148"/>
      <c r="Z87" s="148"/>
      <c r="AA87" s="148"/>
      <c r="AB87" s="148"/>
      <c r="AC87" s="148"/>
      <c r="AD87" s="148"/>
      <c r="AE87" s="148"/>
      <c r="AF87" s="148"/>
      <c r="AG87" s="148" t="s">
        <v>234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1" x14ac:dyDescent="0.2">
      <c r="A88" s="155"/>
      <c r="B88" s="156"/>
      <c r="C88" s="245" t="s">
        <v>311</v>
      </c>
      <c r="D88" s="246"/>
      <c r="E88" s="246"/>
      <c r="F88" s="246"/>
      <c r="G88" s="246"/>
      <c r="H88" s="158"/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48"/>
      <c r="Y88" s="148"/>
      <c r="Z88" s="148"/>
      <c r="AA88" s="148"/>
      <c r="AB88" s="148"/>
      <c r="AC88" s="148"/>
      <c r="AD88" s="148"/>
      <c r="AE88" s="148"/>
      <c r="AF88" s="148"/>
      <c r="AG88" s="148" t="s">
        <v>175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1" x14ac:dyDescent="0.2">
      <c r="A89" s="155"/>
      <c r="B89" s="156"/>
      <c r="C89" s="247" t="s">
        <v>312</v>
      </c>
      <c r="D89" s="248"/>
      <c r="E89" s="248"/>
      <c r="F89" s="248"/>
      <c r="G89" s="248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48"/>
      <c r="Y89" s="148"/>
      <c r="Z89" s="148"/>
      <c r="AA89" s="148"/>
      <c r="AB89" s="148"/>
      <c r="AC89" s="148"/>
      <c r="AD89" s="148"/>
      <c r="AE89" s="148"/>
      <c r="AF89" s="148"/>
      <c r="AG89" s="148" t="s">
        <v>175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 x14ac:dyDescent="0.2">
      <c r="A90" s="155"/>
      <c r="B90" s="156"/>
      <c r="C90" s="247" t="s">
        <v>313</v>
      </c>
      <c r="D90" s="248"/>
      <c r="E90" s="248"/>
      <c r="F90" s="248"/>
      <c r="G90" s="248"/>
      <c r="H90" s="158"/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48"/>
      <c r="Y90" s="148"/>
      <c r="Z90" s="148"/>
      <c r="AA90" s="148"/>
      <c r="AB90" s="148"/>
      <c r="AC90" s="148"/>
      <c r="AD90" s="148"/>
      <c r="AE90" s="148"/>
      <c r="AF90" s="148"/>
      <c r="AG90" s="148" t="s">
        <v>175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55"/>
      <c r="B91" s="156"/>
      <c r="C91" s="243"/>
      <c r="D91" s="244"/>
      <c r="E91" s="244"/>
      <c r="F91" s="244"/>
      <c r="G91" s="244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48"/>
      <c r="Y91" s="148"/>
      <c r="Z91" s="148"/>
      <c r="AA91" s="148"/>
      <c r="AB91" s="148"/>
      <c r="AC91" s="148"/>
      <c r="AD91" s="148"/>
      <c r="AE91" s="148"/>
      <c r="AF91" s="148"/>
      <c r="AG91" s="148" t="s">
        <v>176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ht="22.5" outlineLevel="1" x14ac:dyDescent="0.2">
      <c r="A92" s="169">
        <v>17</v>
      </c>
      <c r="B92" s="170" t="s">
        <v>314</v>
      </c>
      <c r="C92" s="180" t="s">
        <v>315</v>
      </c>
      <c r="D92" s="171" t="s">
        <v>310</v>
      </c>
      <c r="E92" s="172">
        <v>1</v>
      </c>
      <c r="F92" s="173"/>
      <c r="G92" s="174">
        <f>ROUND(E92*F92,2)</f>
        <v>0</v>
      </c>
      <c r="H92" s="173"/>
      <c r="I92" s="174">
        <f>ROUND(E92*H92,2)</f>
        <v>0</v>
      </c>
      <c r="J92" s="173"/>
      <c r="K92" s="174">
        <f>ROUND(E92*J92,2)</f>
        <v>0</v>
      </c>
      <c r="L92" s="174">
        <v>21</v>
      </c>
      <c r="M92" s="174">
        <f>G92*(1+L92/100)</f>
        <v>0</v>
      </c>
      <c r="N92" s="174">
        <v>2.9260000000000001E-2</v>
      </c>
      <c r="O92" s="174">
        <f>ROUND(E92*N92,2)</f>
        <v>0.03</v>
      </c>
      <c r="P92" s="174">
        <v>0</v>
      </c>
      <c r="Q92" s="174">
        <f>ROUND(E92*P92,2)</f>
        <v>0</v>
      </c>
      <c r="R92" s="174" t="s">
        <v>294</v>
      </c>
      <c r="S92" s="174" t="s">
        <v>171</v>
      </c>
      <c r="T92" s="175" t="s">
        <v>233</v>
      </c>
      <c r="U92" s="158">
        <v>0.33750000000000002</v>
      </c>
      <c r="V92" s="158">
        <f>ROUND(E92*U92,2)</f>
        <v>0.34</v>
      </c>
      <c r="W92" s="158"/>
      <c r="X92" s="148"/>
      <c r="Y92" s="148"/>
      <c r="Z92" s="148"/>
      <c r="AA92" s="148"/>
      <c r="AB92" s="148"/>
      <c r="AC92" s="148"/>
      <c r="AD92" s="148"/>
      <c r="AE92" s="148"/>
      <c r="AF92" s="148"/>
      <c r="AG92" s="148" t="s">
        <v>234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1" x14ac:dyDescent="0.2">
      <c r="A93" s="155"/>
      <c r="B93" s="156"/>
      <c r="C93" s="245" t="s">
        <v>311</v>
      </c>
      <c r="D93" s="246"/>
      <c r="E93" s="246"/>
      <c r="F93" s="246"/>
      <c r="G93" s="246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48"/>
      <c r="Y93" s="148"/>
      <c r="Z93" s="148"/>
      <c r="AA93" s="148"/>
      <c r="AB93" s="148"/>
      <c r="AC93" s="148"/>
      <c r="AD93" s="148"/>
      <c r="AE93" s="148"/>
      <c r="AF93" s="148"/>
      <c r="AG93" s="148" t="s">
        <v>175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1" x14ac:dyDescent="0.2">
      <c r="A94" s="155"/>
      <c r="B94" s="156"/>
      <c r="C94" s="247" t="s">
        <v>312</v>
      </c>
      <c r="D94" s="248"/>
      <c r="E94" s="248"/>
      <c r="F94" s="248"/>
      <c r="G94" s="24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48"/>
      <c r="Y94" s="148"/>
      <c r="Z94" s="148"/>
      <c r="AA94" s="148"/>
      <c r="AB94" s="148"/>
      <c r="AC94" s="148"/>
      <c r="AD94" s="148"/>
      <c r="AE94" s="148"/>
      <c r="AF94" s="148"/>
      <c r="AG94" s="148" t="s">
        <v>175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55"/>
      <c r="B95" s="156"/>
      <c r="C95" s="247" t="s">
        <v>313</v>
      </c>
      <c r="D95" s="248"/>
      <c r="E95" s="248"/>
      <c r="F95" s="248"/>
      <c r="G95" s="24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48"/>
      <c r="Y95" s="148"/>
      <c r="Z95" s="148"/>
      <c r="AA95" s="148"/>
      <c r="AB95" s="148"/>
      <c r="AC95" s="148"/>
      <c r="AD95" s="148"/>
      <c r="AE95" s="148"/>
      <c r="AF95" s="148"/>
      <c r="AG95" s="148" t="s">
        <v>175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1" x14ac:dyDescent="0.2">
      <c r="A96" s="155"/>
      <c r="B96" s="156"/>
      <c r="C96" s="181" t="s">
        <v>69</v>
      </c>
      <c r="D96" s="160"/>
      <c r="E96" s="161">
        <v>1</v>
      </c>
      <c r="F96" s="158"/>
      <c r="G96" s="158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48"/>
      <c r="Y96" s="148"/>
      <c r="Z96" s="148"/>
      <c r="AA96" s="148"/>
      <c r="AB96" s="148"/>
      <c r="AC96" s="148"/>
      <c r="AD96" s="148"/>
      <c r="AE96" s="148"/>
      <c r="AF96" s="148"/>
      <c r="AG96" s="148" t="s">
        <v>213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1" x14ac:dyDescent="0.2">
      <c r="A97" s="155"/>
      <c r="B97" s="156"/>
      <c r="C97" s="243"/>
      <c r="D97" s="244"/>
      <c r="E97" s="244"/>
      <c r="F97" s="244"/>
      <c r="G97" s="244"/>
      <c r="H97" s="158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48"/>
      <c r="Y97" s="148"/>
      <c r="Z97" s="148"/>
      <c r="AA97" s="148"/>
      <c r="AB97" s="148"/>
      <c r="AC97" s="148"/>
      <c r="AD97" s="148"/>
      <c r="AE97" s="148"/>
      <c r="AF97" s="148"/>
      <c r="AG97" s="148" t="s">
        <v>176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ht="22.5" outlineLevel="1" x14ac:dyDescent="0.2">
      <c r="A98" s="169">
        <v>18</v>
      </c>
      <c r="B98" s="170" t="s">
        <v>316</v>
      </c>
      <c r="C98" s="180" t="s">
        <v>317</v>
      </c>
      <c r="D98" s="171" t="s">
        <v>310</v>
      </c>
      <c r="E98" s="172">
        <v>2</v>
      </c>
      <c r="F98" s="173"/>
      <c r="G98" s="174">
        <f>ROUND(E98*F98,2)</f>
        <v>0</v>
      </c>
      <c r="H98" s="173"/>
      <c r="I98" s="174">
        <f>ROUND(E98*H98,2)</f>
        <v>0</v>
      </c>
      <c r="J98" s="173"/>
      <c r="K98" s="174">
        <f>ROUND(E98*J98,2)</f>
        <v>0</v>
      </c>
      <c r="L98" s="174">
        <v>21</v>
      </c>
      <c r="M98" s="174">
        <f>G98*(1+L98/100)</f>
        <v>0</v>
      </c>
      <c r="N98" s="174">
        <v>3.8590000000000006E-2</v>
      </c>
      <c r="O98" s="174">
        <f>ROUND(E98*N98,2)</f>
        <v>0.08</v>
      </c>
      <c r="P98" s="174">
        <v>0</v>
      </c>
      <c r="Q98" s="174">
        <f>ROUND(E98*P98,2)</f>
        <v>0</v>
      </c>
      <c r="R98" s="174" t="s">
        <v>294</v>
      </c>
      <c r="S98" s="174" t="s">
        <v>171</v>
      </c>
      <c r="T98" s="175" t="s">
        <v>233</v>
      </c>
      <c r="U98" s="158">
        <v>0.45500000000000002</v>
      </c>
      <c r="V98" s="158">
        <f>ROUND(E98*U98,2)</f>
        <v>0.91</v>
      </c>
      <c r="W98" s="158"/>
      <c r="X98" s="148"/>
      <c r="Y98" s="148"/>
      <c r="Z98" s="148"/>
      <c r="AA98" s="148"/>
      <c r="AB98" s="148"/>
      <c r="AC98" s="148"/>
      <c r="AD98" s="148"/>
      <c r="AE98" s="148"/>
      <c r="AF98" s="148"/>
      <c r="AG98" s="148" t="s">
        <v>234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55"/>
      <c r="B99" s="156"/>
      <c r="C99" s="245" t="s">
        <v>311</v>
      </c>
      <c r="D99" s="246"/>
      <c r="E99" s="246"/>
      <c r="F99" s="246"/>
      <c r="G99" s="246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48"/>
      <c r="Y99" s="148"/>
      <c r="Z99" s="148"/>
      <c r="AA99" s="148"/>
      <c r="AB99" s="148"/>
      <c r="AC99" s="148"/>
      <c r="AD99" s="148"/>
      <c r="AE99" s="148"/>
      <c r="AF99" s="148"/>
      <c r="AG99" s="148" t="s">
        <v>175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55"/>
      <c r="B100" s="156"/>
      <c r="C100" s="247" t="s">
        <v>312</v>
      </c>
      <c r="D100" s="248"/>
      <c r="E100" s="248"/>
      <c r="F100" s="248"/>
      <c r="G100" s="248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 t="s">
        <v>175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55"/>
      <c r="B101" s="156"/>
      <c r="C101" s="247" t="s">
        <v>313</v>
      </c>
      <c r="D101" s="248"/>
      <c r="E101" s="248"/>
      <c r="F101" s="248"/>
      <c r="G101" s="248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48" t="s">
        <v>175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55"/>
      <c r="B102" s="156"/>
      <c r="C102" s="181" t="s">
        <v>71</v>
      </c>
      <c r="D102" s="160"/>
      <c r="E102" s="161">
        <v>2</v>
      </c>
      <c r="F102" s="158"/>
      <c r="G102" s="158"/>
      <c r="H102" s="158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 t="s">
        <v>213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1" x14ac:dyDescent="0.2">
      <c r="A103" s="155"/>
      <c r="B103" s="156"/>
      <c r="C103" s="243"/>
      <c r="D103" s="244"/>
      <c r="E103" s="244"/>
      <c r="F103" s="244"/>
      <c r="G103" s="244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 t="s">
        <v>176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ht="22.5" outlineLevel="1" x14ac:dyDescent="0.2">
      <c r="A104" s="169">
        <v>19</v>
      </c>
      <c r="B104" s="170" t="s">
        <v>318</v>
      </c>
      <c r="C104" s="180" t="s">
        <v>319</v>
      </c>
      <c r="D104" s="171" t="s">
        <v>310</v>
      </c>
      <c r="E104" s="172">
        <v>2</v>
      </c>
      <c r="F104" s="173"/>
      <c r="G104" s="174">
        <f>ROUND(E104*F104,2)</f>
        <v>0</v>
      </c>
      <c r="H104" s="173"/>
      <c r="I104" s="174">
        <f>ROUND(E104*H104,2)</f>
        <v>0</v>
      </c>
      <c r="J104" s="173"/>
      <c r="K104" s="174">
        <f>ROUND(E104*J104,2)</f>
        <v>0</v>
      </c>
      <c r="L104" s="174">
        <v>21</v>
      </c>
      <c r="M104" s="174">
        <f>G104*(1+L104/100)</f>
        <v>0</v>
      </c>
      <c r="N104" s="174">
        <v>2.332E-2</v>
      </c>
      <c r="O104" s="174">
        <f>ROUND(E104*N104,2)</f>
        <v>0.05</v>
      </c>
      <c r="P104" s="174">
        <v>0</v>
      </c>
      <c r="Q104" s="174">
        <f>ROUND(E104*P104,2)</f>
        <v>0</v>
      </c>
      <c r="R104" s="174" t="s">
        <v>294</v>
      </c>
      <c r="S104" s="174" t="s">
        <v>171</v>
      </c>
      <c r="T104" s="175" t="s">
        <v>233</v>
      </c>
      <c r="U104" s="158">
        <v>0.24500000000000002</v>
      </c>
      <c r="V104" s="158">
        <f>ROUND(E104*U104,2)</f>
        <v>0.49</v>
      </c>
      <c r="W104" s="15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 t="s">
        <v>234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55"/>
      <c r="B105" s="156"/>
      <c r="C105" s="245" t="s">
        <v>311</v>
      </c>
      <c r="D105" s="246"/>
      <c r="E105" s="246"/>
      <c r="F105" s="246"/>
      <c r="G105" s="246"/>
      <c r="H105" s="158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48" t="s">
        <v>175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55"/>
      <c r="B106" s="156"/>
      <c r="C106" s="247" t="s">
        <v>312</v>
      </c>
      <c r="D106" s="248"/>
      <c r="E106" s="248"/>
      <c r="F106" s="248"/>
      <c r="G106" s="248"/>
      <c r="H106" s="158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48" t="s">
        <v>175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1" x14ac:dyDescent="0.2">
      <c r="A107" s="155"/>
      <c r="B107" s="156"/>
      <c r="C107" s="247" t="s">
        <v>313</v>
      </c>
      <c r="D107" s="248"/>
      <c r="E107" s="248"/>
      <c r="F107" s="248"/>
      <c r="G107" s="248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48" t="s">
        <v>175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55"/>
      <c r="B108" s="156"/>
      <c r="C108" s="243"/>
      <c r="D108" s="244"/>
      <c r="E108" s="244"/>
      <c r="F108" s="244"/>
      <c r="G108" s="244"/>
      <c r="H108" s="158"/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48" t="s">
        <v>176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ht="22.5" outlineLevel="1" x14ac:dyDescent="0.2">
      <c r="A109" s="169">
        <v>20</v>
      </c>
      <c r="B109" s="170" t="s">
        <v>320</v>
      </c>
      <c r="C109" s="180" t="s">
        <v>321</v>
      </c>
      <c r="D109" s="171" t="s">
        <v>310</v>
      </c>
      <c r="E109" s="172">
        <v>1</v>
      </c>
      <c r="F109" s="173"/>
      <c r="G109" s="174">
        <f>ROUND(E109*F109,2)</f>
        <v>0</v>
      </c>
      <c r="H109" s="173"/>
      <c r="I109" s="174">
        <f>ROUND(E109*H109,2)</f>
        <v>0</v>
      </c>
      <c r="J109" s="173"/>
      <c r="K109" s="174">
        <f>ROUND(E109*J109,2)</f>
        <v>0</v>
      </c>
      <c r="L109" s="174">
        <v>21</v>
      </c>
      <c r="M109" s="174">
        <f>G109*(1+L109/100)</f>
        <v>0</v>
      </c>
      <c r="N109" s="174">
        <v>3.0380000000000001E-2</v>
      </c>
      <c r="O109" s="174">
        <f>ROUND(E109*N109,2)</f>
        <v>0.03</v>
      </c>
      <c r="P109" s="174">
        <v>0</v>
      </c>
      <c r="Q109" s="174">
        <f>ROUND(E109*P109,2)</f>
        <v>0</v>
      </c>
      <c r="R109" s="174" t="s">
        <v>294</v>
      </c>
      <c r="S109" s="174" t="s">
        <v>171</v>
      </c>
      <c r="T109" s="175" t="s">
        <v>233</v>
      </c>
      <c r="U109" s="158">
        <v>0.3175</v>
      </c>
      <c r="V109" s="158">
        <f>ROUND(E109*U109,2)</f>
        <v>0.32</v>
      </c>
      <c r="W109" s="15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48" t="s">
        <v>234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1" x14ac:dyDescent="0.2">
      <c r="A110" s="155"/>
      <c r="B110" s="156"/>
      <c r="C110" s="245" t="s">
        <v>311</v>
      </c>
      <c r="D110" s="246"/>
      <c r="E110" s="246"/>
      <c r="F110" s="246"/>
      <c r="G110" s="246"/>
      <c r="H110" s="158"/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  <c r="U110" s="158"/>
      <c r="V110" s="158"/>
      <c r="W110" s="15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48" t="s">
        <v>175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55"/>
      <c r="B111" s="156"/>
      <c r="C111" s="247" t="s">
        <v>312</v>
      </c>
      <c r="D111" s="248"/>
      <c r="E111" s="248"/>
      <c r="F111" s="248"/>
      <c r="G111" s="24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 t="s">
        <v>175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1" x14ac:dyDescent="0.2">
      <c r="A112" s="155"/>
      <c r="B112" s="156"/>
      <c r="C112" s="247" t="s">
        <v>313</v>
      </c>
      <c r="D112" s="248"/>
      <c r="E112" s="248"/>
      <c r="F112" s="248"/>
      <c r="G112" s="248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48" t="s">
        <v>175</v>
      </c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1" x14ac:dyDescent="0.2">
      <c r="A113" s="155"/>
      <c r="B113" s="156"/>
      <c r="C113" s="243"/>
      <c r="D113" s="244"/>
      <c r="E113" s="244"/>
      <c r="F113" s="244"/>
      <c r="G113" s="244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48" t="s">
        <v>176</v>
      </c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ht="22.5" outlineLevel="1" x14ac:dyDescent="0.2">
      <c r="A114" s="169">
        <v>21</v>
      </c>
      <c r="B114" s="170" t="s">
        <v>322</v>
      </c>
      <c r="C114" s="180" t="s">
        <v>323</v>
      </c>
      <c r="D114" s="171" t="s">
        <v>310</v>
      </c>
      <c r="E114" s="172">
        <v>2</v>
      </c>
      <c r="F114" s="173"/>
      <c r="G114" s="174">
        <f>ROUND(E114*F114,2)</f>
        <v>0</v>
      </c>
      <c r="H114" s="173"/>
      <c r="I114" s="174">
        <f>ROUND(E114*H114,2)</f>
        <v>0</v>
      </c>
      <c r="J114" s="173"/>
      <c r="K114" s="174">
        <f>ROUND(E114*J114,2)</f>
        <v>0</v>
      </c>
      <c r="L114" s="174">
        <v>21</v>
      </c>
      <c r="M114" s="174">
        <f>G114*(1+L114/100)</f>
        <v>0</v>
      </c>
      <c r="N114" s="174">
        <v>0.12824000000000002</v>
      </c>
      <c r="O114" s="174">
        <f>ROUND(E114*N114,2)</f>
        <v>0.26</v>
      </c>
      <c r="P114" s="174">
        <v>0</v>
      </c>
      <c r="Q114" s="174">
        <f>ROUND(E114*P114,2)</f>
        <v>0</v>
      </c>
      <c r="R114" s="174" t="s">
        <v>294</v>
      </c>
      <c r="S114" s="174" t="s">
        <v>171</v>
      </c>
      <c r="T114" s="175" t="s">
        <v>233</v>
      </c>
      <c r="U114" s="158">
        <v>0.30100000000000005</v>
      </c>
      <c r="V114" s="158">
        <f>ROUND(E114*U114,2)</f>
        <v>0.6</v>
      </c>
      <c r="W114" s="15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48" t="s">
        <v>234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1" x14ac:dyDescent="0.2">
      <c r="A115" s="155"/>
      <c r="B115" s="156"/>
      <c r="C115" s="245" t="s">
        <v>311</v>
      </c>
      <c r="D115" s="246"/>
      <c r="E115" s="246"/>
      <c r="F115" s="246"/>
      <c r="G115" s="246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48" t="s">
        <v>175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1" x14ac:dyDescent="0.2">
      <c r="A116" s="155"/>
      <c r="B116" s="156"/>
      <c r="C116" s="247" t="s">
        <v>312</v>
      </c>
      <c r="D116" s="248"/>
      <c r="E116" s="248"/>
      <c r="F116" s="248"/>
      <c r="G116" s="24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48" t="s">
        <v>175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1" x14ac:dyDescent="0.2">
      <c r="A117" s="155"/>
      <c r="B117" s="156"/>
      <c r="C117" s="247" t="s">
        <v>313</v>
      </c>
      <c r="D117" s="248"/>
      <c r="E117" s="248"/>
      <c r="F117" s="248"/>
      <c r="G117" s="248"/>
      <c r="H117" s="158"/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48" t="s">
        <v>175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1" x14ac:dyDescent="0.2">
      <c r="A118" s="155"/>
      <c r="B118" s="156"/>
      <c r="C118" s="243"/>
      <c r="D118" s="244"/>
      <c r="E118" s="244"/>
      <c r="F118" s="244"/>
      <c r="G118" s="244"/>
      <c r="H118" s="158"/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48"/>
      <c r="Y118" s="148"/>
      <c r="Z118" s="148"/>
      <c r="AA118" s="148"/>
      <c r="AB118" s="148"/>
      <c r="AC118" s="148"/>
      <c r="AD118" s="148"/>
      <c r="AE118" s="148"/>
      <c r="AF118" s="148"/>
      <c r="AG118" s="148" t="s">
        <v>176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ht="22.5" outlineLevel="1" x14ac:dyDescent="0.2">
      <c r="A119" s="169">
        <v>22</v>
      </c>
      <c r="B119" s="170" t="s">
        <v>324</v>
      </c>
      <c r="C119" s="180" t="s">
        <v>325</v>
      </c>
      <c r="D119" s="171" t="s">
        <v>287</v>
      </c>
      <c r="E119" s="172">
        <v>1.9600000000000003E-2</v>
      </c>
      <c r="F119" s="173"/>
      <c r="G119" s="174">
        <f>ROUND(E119*F119,2)</f>
        <v>0</v>
      </c>
      <c r="H119" s="173"/>
      <c r="I119" s="174">
        <f>ROUND(E119*H119,2)</f>
        <v>0</v>
      </c>
      <c r="J119" s="173"/>
      <c r="K119" s="174">
        <f>ROUND(E119*J119,2)</f>
        <v>0</v>
      </c>
      <c r="L119" s="174">
        <v>21</v>
      </c>
      <c r="M119" s="174">
        <f>G119*(1+L119/100)</f>
        <v>0</v>
      </c>
      <c r="N119" s="174">
        <v>1.9540000000000002E-2</v>
      </c>
      <c r="O119" s="174">
        <f>ROUND(E119*N119,2)</f>
        <v>0</v>
      </c>
      <c r="P119" s="174">
        <v>0</v>
      </c>
      <c r="Q119" s="174">
        <f>ROUND(E119*P119,2)</f>
        <v>0</v>
      </c>
      <c r="R119" s="174" t="s">
        <v>294</v>
      </c>
      <c r="S119" s="174" t="s">
        <v>171</v>
      </c>
      <c r="T119" s="175" t="s">
        <v>233</v>
      </c>
      <c r="U119" s="158">
        <v>18.175000000000001</v>
      </c>
      <c r="V119" s="158">
        <f>ROUND(E119*U119,2)</f>
        <v>0.36</v>
      </c>
      <c r="W119" s="15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48" t="s">
        <v>234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1" x14ac:dyDescent="0.2">
      <c r="A120" s="155"/>
      <c r="B120" s="156"/>
      <c r="C120" s="258" t="s">
        <v>326</v>
      </c>
      <c r="D120" s="259"/>
      <c r="E120" s="259"/>
      <c r="F120" s="259"/>
      <c r="G120" s="259"/>
      <c r="H120" s="158"/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48"/>
      <c r="Y120" s="148"/>
      <c r="Z120" s="148"/>
      <c r="AA120" s="148"/>
      <c r="AB120" s="148"/>
      <c r="AC120" s="148"/>
      <c r="AD120" s="148"/>
      <c r="AE120" s="148"/>
      <c r="AF120" s="148"/>
      <c r="AG120" s="148" t="s">
        <v>236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1" x14ac:dyDescent="0.2">
      <c r="A121" s="155"/>
      <c r="B121" s="156"/>
      <c r="C121" s="181" t="s">
        <v>327</v>
      </c>
      <c r="D121" s="160"/>
      <c r="E121" s="161">
        <v>1.9600000000000003E-2</v>
      </c>
      <c r="F121" s="158"/>
      <c r="G121" s="158"/>
      <c r="H121" s="158"/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  <c r="U121" s="158"/>
      <c r="V121" s="158"/>
      <c r="W121" s="158"/>
      <c r="X121" s="148"/>
      <c r="Y121" s="148"/>
      <c r="Z121" s="148"/>
      <c r="AA121" s="148"/>
      <c r="AB121" s="148"/>
      <c r="AC121" s="148"/>
      <c r="AD121" s="148"/>
      <c r="AE121" s="148"/>
      <c r="AF121" s="148"/>
      <c r="AG121" s="148" t="s">
        <v>213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55"/>
      <c r="B122" s="156"/>
      <c r="C122" s="243"/>
      <c r="D122" s="244"/>
      <c r="E122" s="244"/>
      <c r="F122" s="244"/>
      <c r="G122" s="244"/>
      <c r="H122" s="158"/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  <c r="U122" s="158"/>
      <c r="V122" s="158"/>
      <c r="W122" s="158"/>
      <c r="X122" s="148"/>
      <c r="Y122" s="148"/>
      <c r="Z122" s="148"/>
      <c r="AA122" s="148"/>
      <c r="AB122" s="148"/>
      <c r="AC122" s="148"/>
      <c r="AD122" s="148"/>
      <c r="AE122" s="148"/>
      <c r="AF122" s="148"/>
      <c r="AG122" s="148" t="s">
        <v>176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ht="22.5" outlineLevel="1" x14ac:dyDescent="0.2">
      <c r="A123" s="169">
        <v>23</v>
      </c>
      <c r="B123" s="170" t="s">
        <v>328</v>
      </c>
      <c r="C123" s="180" t="s">
        <v>329</v>
      </c>
      <c r="D123" s="171" t="s">
        <v>277</v>
      </c>
      <c r="E123" s="172">
        <v>6.4516</v>
      </c>
      <c r="F123" s="173"/>
      <c r="G123" s="174">
        <f>ROUND(E123*F123,2)</f>
        <v>0</v>
      </c>
      <c r="H123" s="173"/>
      <c r="I123" s="174">
        <f>ROUND(E123*H123,2)</f>
        <v>0</v>
      </c>
      <c r="J123" s="173"/>
      <c r="K123" s="174">
        <f>ROUND(E123*J123,2)</f>
        <v>0</v>
      </c>
      <c r="L123" s="174">
        <v>21</v>
      </c>
      <c r="M123" s="174">
        <f>G123*(1+L123/100)</f>
        <v>0</v>
      </c>
      <c r="N123" s="174">
        <v>0.25595000000000001</v>
      </c>
      <c r="O123" s="174">
        <f>ROUND(E123*N123,2)</f>
        <v>1.65</v>
      </c>
      <c r="P123" s="174">
        <v>0</v>
      </c>
      <c r="Q123" s="174">
        <f>ROUND(E123*P123,2)</f>
        <v>0</v>
      </c>
      <c r="R123" s="174" t="s">
        <v>302</v>
      </c>
      <c r="S123" s="174" t="s">
        <v>171</v>
      </c>
      <c r="T123" s="175" t="s">
        <v>233</v>
      </c>
      <c r="U123" s="158">
        <v>0.81100000000000005</v>
      </c>
      <c r="V123" s="158">
        <f>ROUND(E123*U123,2)</f>
        <v>5.23</v>
      </c>
      <c r="W123" s="158"/>
      <c r="X123" s="148"/>
      <c r="Y123" s="148"/>
      <c r="Z123" s="148"/>
      <c r="AA123" s="148"/>
      <c r="AB123" s="148"/>
      <c r="AC123" s="148"/>
      <c r="AD123" s="148"/>
      <c r="AE123" s="148"/>
      <c r="AF123" s="148"/>
      <c r="AG123" s="148" t="s">
        <v>234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1" x14ac:dyDescent="0.2">
      <c r="A124" s="155"/>
      <c r="B124" s="156"/>
      <c r="C124" s="258" t="s">
        <v>303</v>
      </c>
      <c r="D124" s="259"/>
      <c r="E124" s="259"/>
      <c r="F124" s="259"/>
      <c r="G124" s="259"/>
      <c r="H124" s="158"/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  <c r="U124" s="158"/>
      <c r="V124" s="158"/>
      <c r="W124" s="158"/>
      <c r="X124" s="148"/>
      <c r="Y124" s="148"/>
      <c r="Z124" s="148"/>
      <c r="AA124" s="148"/>
      <c r="AB124" s="148"/>
      <c r="AC124" s="148"/>
      <c r="AD124" s="148"/>
      <c r="AE124" s="148"/>
      <c r="AF124" s="148"/>
      <c r="AG124" s="148" t="s">
        <v>236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55"/>
      <c r="B125" s="156"/>
      <c r="C125" s="181" t="s">
        <v>330</v>
      </c>
      <c r="D125" s="160"/>
      <c r="E125" s="161">
        <v>3.4816000000000003</v>
      </c>
      <c r="F125" s="158"/>
      <c r="G125" s="158"/>
      <c r="H125" s="158"/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  <c r="U125" s="158"/>
      <c r="V125" s="158"/>
      <c r="W125" s="158"/>
      <c r="X125" s="148"/>
      <c r="Y125" s="148"/>
      <c r="Z125" s="148"/>
      <c r="AA125" s="148"/>
      <c r="AB125" s="148"/>
      <c r="AC125" s="148"/>
      <c r="AD125" s="148"/>
      <c r="AE125" s="148"/>
      <c r="AF125" s="148"/>
      <c r="AG125" s="148" t="s">
        <v>213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1" x14ac:dyDescent="0.2">
      <c r="A126" s="155"/>
      <c r="B126" s="156"/>
      <c r="C126" s="181" t="s">
        <v>331</v>
      </c>
      <c r="D126" s="160"/>
      <c r="E126" s="161">
        <v>1.1520000000000001</v>
      </c>
      <c r="F126" s="158"/>
      <c r="G126" s="158"/>
      <c r="H126" s="158"/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48"/>
      <c r="Y126" s="148"/>
      <c r="Z126" s="148"/>
      <c r="AA126" s="148"/>
      <c r="AB126" s="148"/>
      <c r="AC126" s="148"/>
      <c r="AD126" s="148"/>
      <c r="AE126" s="148"/>
      <c r="AF126" s="148"/>
      <c r="AG126" s="148" t="s">
        <v>213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1" x14ac:dyDescent="0.2">
      <c r="A127" s="155"/>
      <c r="B127" s="156"/>
      <c r="C127" s="181" t="s">
        <v>332</v>
      </c>
      <c r="D127" s="160"/>
      <c r="E127" s="161">
        <v>1.8180000000000001</v>
      </c>
      <c r="F127" s="158"/>
      <c r="G127" s="158"/>
      <c r="H127" s="158"/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  <c r="U127" s="158"/>
      <c r="V127" s="158"/>
      <c r="W127" s="158"/>
      <c r="X127" s="148"/>
      <c r="Y127" s="148"/>
      <c r="Z127" s="148"/>
      <c r="AA127" s="148"/>
      <c r="AB127" s="148"/>
      <c r="AC127" s="148"/>
      <c r="AD127" s="148"/>
      <c r="AE127" s="148"/>
      <c r="AF127" s="148"/>
      <c r="AG127" s="148" t="s">
        <v>213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1" x14ac:dyDescent="0.2">
      <c r="A128" s="155"/>
      <c r="B128" s="156"/>
      <c r="C128" s="243"/>
      <c r="D128" s="244"/>
      <c r="E128" s="244"/>
      <c r="F128" s="244"/>
      <c r="G128" s="244"/>
      <c r="H128" s="158"/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  <c r="U128" s="158"/>
      <c r="V128" s="158"/>
      <c r="W128" s="15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 t="s">
        <v>176</v>
      </c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ht="22.5" outlineLevel="1" x14ac:dyDescent="0.2">
      <c r="A129" s="169">
        <v>24</v>
      </c>
      <c r="B129" s="170" t="s">
        <v>333</v>
      </c>
      <c r="C129" s="180" t="s">
        <v>334</v>
      </c>
      <c r="D129" s="171" t="s">
        <v>310</v>
      </c>
      <c r="E129" s="172">
        <v>3</v>
      </c>
      <c r="F129" s="173"/>
      <c r="G129" s="174">
        <f>ROUND(E129*F129,2)</f>
        <v>0</v>
      </c>
      <c r="H129" s="173"/>
      <c r="I129" s="174">
        <f>ROUND(E129*H129,2)</f>
        <v>0</v>
      </c>
      <c r="J129" s="173"/>
      <c r="K129" s="174">
        <f>ROUND(E129*J129,2)</f>
        <v>0</v>
      </c>
      <c r="L129" s="174">
        <v>21</v>
      </c>
      <c r="M129" s="174">
        <f>G129*(1+L129/100)</f>
        <v>0</v>
      </c>
      <c r="N129" s="174">
        <v>1.2200000000000001E-2</v>
      </c>
      <c r="O129" s="174">
        <f>ROUND(E129*N129,2)</f>
        <v>0.04</v>
      </c>
      <c r="P129" s="174">
        <v>0</v>
      </c>
      <c r="Q129" s="174">
        <f>ROUND(E129*P129,2)</f>
        <v>0</v>
      </c>
      <c r="R129" s="174" t="s">
        <v>302</v>
      </c>
      <c r="S129" s="174" t="s">
        <v>171</v>
      </c>
      <c r="T129" s="175" t="s">
        <v>233</v>
      </c>
      <c r="U129" s="158">
        <v>0.34780000000000005</v>
      </c>
      <c r="V129" s="158">
        <f>ROUND(E129*U129,2)</f>
        <v>1.04</v>
      </c>
      <c r="W129" s="15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 t="s">
        <v>234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1" x14ac:dyDescent="0.2">
      <c r="A130" s="155"/>
      <c r="B130" s="156"/>
      <c r="C130" s="258" t="s">
        <v>303</v>
      </c>
      <c r="D130" s="259"/>
      <c r="E130" s="259"/>
      <c r="F130" s="259"/>
      <c r="G130" s="259"/>
      <c r="H130" s="158"/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  <c r="U130" s="158"/>
      <c r="V130" s="158"/>
      <c r="W130" s="15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 t="s">
        <v>236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1" x14ac:dyDescent="0.2">
      <c r="A131" s="155"/>
      <c r="B131" s="156"/>
      <c r="C131" s="181" t="s">
        <v>335</v>
      </c>
      <c r="D131" s="160"/>
      <c r="E131" s="161">
        <v>2</v>
      </c>
      <c r="F131" s="158"/>
      <c r="G131" s="158"/>
      <c r="H131" s="158"/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  <c r="U131" s="158"/>
      <c r="V131" s="158"/>
      <c r="W131" s="15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 t="s">
        <v>213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1" x14ac:dyDescent="0.2">
      <c r="A132" s="155"/>
      <c r="B132" s="156"/>
      <c r="C132" s="181" t="s">
        <v>336</v>
      </c>
      <c r="D132" s="160"/>
      <c r="E132" s="161">
        <v>1</v>
      </c>
      <c r="F132" s="158"/>
      <c r="G132" s="158"/>
      <c r="H132" s="158"/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  <c r="U132" s="158"/>
      <c r="V132" s="158"/>
      <c r="W132" s="15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 t="s">
        <v>213</v>
      </c>
      <c r="AH132" s="148">
        <v>0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1" x14ac:dyDescent="0.2">
      <c r="A133" s="155"/>
      <c r="B133" s="156"/>
      <c r="C133" s="243"/>
      <c r="D133" s="244"/>
      <c r="E133" s="244"/>
      <c r="F133" s="244"/>
      <c r="G133" s="244"/>
      <c r="H133" s="158"/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  <c r="U133" s="158"/>
      <c r="V133" s="158"/>
      <c r="W133" s="15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 t="s">
        <v>176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ht="22.5" outlineLevel="1" x14ac:dyDescent="0.2">
      <c r="A134" s="169">
        <v>25</v>
      </c>
      <c r="B134" s="170" t="s">
        <v>337</v>
      </c>
      <c r="C134" s="180" t="s">
        <v>338</v>
      </c>
      <c r="D134" s="171" t="s">
        <v>277</v>
      </c>
      <c r="E134" s="172">
        <v>41.151000000000003</v>
      </c>
      <c r="F134" s="173"/>
      <c r="G134" s="174">
        <f>ROUND(E134*F134,2)</f>
        <v>0</v>
      </c>
      <c r="H134" s="173"/>
      <c r="I134" s="174">
        <f>ROUND(E134*H134,2)</f>
        <v>0</v>
      </c>
      <c r="J134" s="173"/>
      <c r="K134" s="174">
        <f>ROUND(E134*J134,2)</f>
        <v>0</v>
      </c>
      <c r="L134" s="174">
        <v>21</v>
      </c>
      <c r="M134" s="174">
        <f>G134*(1+L134/100)</f>
        <v>0</v>
      </c>
      <c r="N134" s="174">
        <v>8.9240000000000014E-2</v>
      </c>
      <c r="O134" s="174">
        <f>ROUND(E134*N134,2)</f>
        <v>3.67</v>
      </c>
      <c r="P134" s="174">
        <v>0</v>
      </c>
      <c r="Q134" s="174">
        <f>ROUND(E134*P134,2)</f>
        <v>0</v>
      </c>
      <c r="R134" s="174" t="s">
        <v>294</v>
      </c>
      <c r="S134" s="174" t="s">
        <v>171</v>
      </c>
      <c r="T134" s="175" t="s">
        <v>233</v>
      </c>
      <c r="U134" s="158">
        <v>0.52090000000000003</v>
      </c>
      <c r="V134" s="158">
        <f>ROUND(E134*U134,2)</f>
        <v>21.44</v>
      </c>
      <c r="W134" s="15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 t="s">
        <v>234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ht="22.5" outlineLevel="1" x14ac:dyDescent="0.2">
      <c r="A135" s="155"/>
      <c r="B135" s="156"/>
      <c r="C135" s="258" t="s">
        <v>339</v>
      </c>
      <c r="D135" s="259"/>
      <c r="E135" s="259"/>
      <c r="F135" s="259"/>
      <c r="G135" s="259"/>
      <c r="H135" s="158"/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 t="s">
        <v>236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76" t="str">
        <f>C135</f>
        <v>jednoduché nebo příčky zděné do svislé dřevěné, cihelné, betonové nebo ocelové konstrukce na jakoukoliv maltu vápenocementovou (MVC) nebo cementovou (MC),</v>
      </c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55"/>
      <c r="B136" s="156"/>
      <c r="C136" s="181" t="s">
        <v>340</v>
      </c>
      <c r="D136" s="160"/>
      <c r="E136" s="161">
        <v>4.6304000000000007</v>
      </c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 t="s">
        <v>213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1" x14ac:dyDescent="0.2">
      <c r="A137" s="155"/>
      <c r="B137" s="156"/>
      <c r="C137" s="181" t="s">
        <v>341</v>
      </c>
      <c r="D137" s="160"/>
      <c r="E137" s="161">
        <v>19.137330000000002</v>
      </c>
      <c r="F137" s="158"/>
      <c r="G137" s="158"/>
      <c r="H137" s="158"/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  <c r="U137" s="158"/>
      <c r="V137" s="158"/>
      <c r="W137" s="15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 t="s">
        <v>213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1" x14ac:dyDescent="0.2">
      <c r="A138" s="155"/>
      <c r="B138" s="156"/>
      <c r="C138" s="181" t="s">
        <v>342</v>
      </c>
      <c r="D138" s="160"/>
      <c r="E138" s="161">
        <v>-2.0479999999999996</v>
      </c>
      <c r="F138" s="158"/>
      <c r="G138" s="158"/>
      <c r="H138" s="158"/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  <c r="U138" s="158"/>
      <c r="V138" s="158"/>
      <c r="W138" s="15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 t="s">
        <v>213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1" x14ac:dyDescent="0.2">
      <c r="A139" s="155"/>
      <c r="B139" s="156"/>
      <c r="C139" s="181" t="s">
        <v>343</v>
      </c>
      <c r="D139" s="160"/>
      <c r="E139" s="161">
        <v>5.07918</v>
      </c>
      <c r="F139" s="158"/>
      <c r="G139" s="158"/>
      <c r="H139" s="158"/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  <c r="U139" s="158"/>
      <c r="V139" s="158"/>
      <c r="W139" s="15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 t="s">
        <v>213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1" x14ac:dyDescent="0.2">
      <c r="A140" s="155"/>
      <c r="B140" s="156"/>
      <c r="C140" s="181" t="s">
        <v>344</v>
      </c>
      <c r="D140" s="160"/>
      <c r="E140" s="161">
        <v>20.065100000000001</v>
      </c>
      <c r="F140" s="158"/>
      <c r="G140" s="158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 t="s">
        <v>213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1" x14ac:dyDescent="0.2">
      <c r="A141" s="155"/>
      <c r="B141" s="156"/>
      <c r="C141" s="181" t="s">
        <v>345</v>
      </c>
      <c r="D141" s="160"/>
      <c r="E141" s="161">
        <v>-5.7129999999999992</v>
      </c>
      <c r="F141" s="158"/>
      <c r="G141" s="158"/>
      <c r="H141" s="158"/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  <c r="U141" s="158"/>
      <c r="V141" s="158"/>
      <c r="W141" s="15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 t="s">
        <v>213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1" x14ac:dyDescent="0.2">
      <c r="A142" s="155"/>
      <c r="B142" s="156"/>
      <c r="C142" s="243"/>
      <c r="D142" s="244"/>
      <c r="E142" s="244"/>
      <c r="F142" s="244"/>
      <c r="G142" s="244"/>
      <c r="H142" s="158"/>
      <c r="I142" s="158"/>
      <c r="J142" s="158"/>
      <c r="K142" s="158"/>
      <c r="L142" s="158"/>
      <c r="M142" s="158"/>
      <c r="N142" s="158"/>
      <c r="O142" s="158"/>
      <c r="P142" s="158"/>
      <c r="Q142" s="158"/>
      <c r="R142" s="158"/>
      <c r="S142" s="158"/>
      <c r="T142" s="158"/>
      <c r="U142" s="158"/>
      <c r="V142" s="158"/>
      <c r="W142" s="15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 t="s">
        <v>176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ht="22.5" outlineLevel="1" x14ac:dyDescent="0.2">
      <c r="A143" s="169">
        <v>26</v>
      </c>
      <c r="B143" s="170" t="s">
        <v>346</v>
      </c>
      <c r="C143" s="180" t="s">
        <v>347</v>
      </c>
      <c r="D143" s="171" t="s">
        <v>277</v>
      </c>
      <c r="E143" s="172">
        <v>54.163080000000001</v>
      </c>
      <c r="F143" s="173"/>
      <c r="G143" s="174">
        <f>ROUND(E143*F143,2)</f>
        <v>0</v>
      </c>
      <c r="H143" s="173"/>
      <c r="I143" s="174">
        <f>ROUND(E143*H143,2)</f>
        <v>0</v>
      </c>
      <c r="J143" s="173"/>
      <c r="K143" s="174">
        <f>ROUND(E143*J143,2)</f>
        <v>0</v>
      </c>
      <c r="L143" s="174">
        <v>21</v>
      </c>
      <c r="M143" s="174">
        <f>G143*(1+L143/100)</f>
        <v>0</v>
      </c>
      <c r="N143" s="174">
        <v>0.10638</v>
      </c>
      <c r="O143" s="174">
        <f>ROUND(E143*N143,2)</f>
        <v>5.76</v>
      </c>
      <c r="P143" s="174">
        <v>0</v>
      </c>
      <c r="Q143" s="174">
        <f>ROUND(E143*P143,2)</f>
        <v>0</v>
      </c>
      <c r="R143" s="174" t="s">
        <v>294</v>
      </c>
      <c r="S143" s="174" t="s">
        <v>171</v>
      </c>
      <c r="T143" s="175" t="s">
        <v>233</v>
      </c>
      <c r="U143" s="158">
        <v>0.55675000000000008</v>
      </c>
      <c r="V143" s="158">
        <f>ROUND(E143*U143,2)</f>
        <v>30.16</v>
      </c>
      <c r="W143" s="15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 t="s">
        <v>234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ht="22.5" outlineLevel="1" x14ac:dyDescent="0.2">
      <c r="A144" s="155"/>
      <c r="B144" s="156"/>
      <c r="C144" s="258" t="s">
        <v>339</v>
      </c>
      <c r="D144" s="259"/>
      <c r="E144" s="259"/>
      <c r="F144" s="259"/>
      <c r="G144" s="259"/>
      <c r="H144" s="158"/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  <c r="U144" s="158"/>
      <c r="V144" s="158"/>
      <c r="W144" s="15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 t="s">
        <v>236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76" t="str">
        <f>C144</f>
        <v>jednoduché nebo příčky zděné do svislé dřevěné, cihelné, betonové nebo ocelové konstrukce na jakoukoliv maltu vápenocementovou (MVC) nebo cementovou (MC),</v>
      </c>
      <c r="BB144" s="148"/>
      <c r="BC144" s="148"/>
      <c r="BD144" s="148"/>
      <c r="BE144" s="148"/>
      <c r="BF144" s="148"/>
      <c r="BG144" s="148"/>
      <c r="BH144" s="148"/>
    </row>
    <row r="145" spans="1:60" outlineLevel="1" x14ac:dyDescent="0.2">
      <c r="A145" s="155"/>
      <c r="B145" s="156"/>
      <c r="C145" s="181" t="s">
        <v>348</v>
      </c>
      <c r="D145" s="160"/>
      <c r="E145" s="161">
        <v>30.506500000000003</v>
      </c>
      <c r="F145" s="158"/>
      <c r="G145" s="158"/>
      <c r="H145" s="158"/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  <c r="U145" s="158"/>
      <c r="V145" s="158"/>
      <c r="W145" s="15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 t="s">
        <v>213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1" x14ac:dyDescent="0.2">
      <c r="A146" s="155"/>
      <c r="B146" s="156"/>
      <c r="C146" s="181" t="s">
        <v>349</v>
      </c>
      <c r="D146" s="160"/>
      <c r="E146" s="161">
        <v>2.8667500000000001</v>
      </c>
      <c r="F146" s="158"/>
      <c r="G146" s="158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 t="s">
        <v>213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1" x14ac:dyDescent="0.2">
      <c r="A147" s="155"/>
      <c r="B147" s="156"/>
      <c r="C147" s="181" t="s">
        <v>350</v>
      </c>
      <c r="D147" s="160"/>
      <c r="E147" s="161">
        <v>18.288180000000001</v>
      </c>
      <c r="F147" s="158"/>
      <c r="G147" s="158"/>
      <c r="H147" s="158"/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 t="s">
        <v>213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1" x14ac:dyDescent="0.2">
      <c r="A148" s="155"/>
      <c r="B148" s="156"/>
      <c r="C148" s="181" t="s">
        <v>351</v>
      </c>
      <c r="D148" s="160"/>
      <c r="E148" s="161">
        <v>-2.3039999999999998</v>
      </c>
      <c r="F148" s="158"/>
      <c r="G148" s="158"/>
      <c r="H148" s="158"/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  <c r="U148" s="158"/>
      <c r="V148" s="158"/>
      <c r="W148" s="15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 t="s">
        <v>213</v>
      </c>
      <c r="AH148" s="148">
        <v>0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1" x14ac:dyDescent="0.2">
      <c r="A149" s="155"/>
      <c r="B149" s="156"/>
      <c r="C149" s="181" t="s">
        <v>352</v>
      </c>
      <c r="D149" s="160"/>
      <c r="E149" s="161">
        <v>12.485650000000001</v>
      </c>
      <c r="F149" s="158"/>
      <c r="G149" s="158"/>
      <c r="H149" s="158"/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  <c r="U149" s="158"/>
      <c r="V149" s="158"/>
      <c r="W149" s="15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 t="s">
        <v>213</v>
      </c>
      <c r="AH149" s="148">
        <v>0</v>
      </c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1" x14ac:dyDescent="0.2">
      <c r="A150" s="155"/>
      <c r="B150" s="156"/>
      <c r="C150" s="181" t="s">
        <v>353</v>
      </c>
      <c r="D150" s="160"/>
      <c r="E150" s="161">
        <v>-7.68</v>
      </c>
      <c r="F150" s="158"/>
      <c r="G150" s="158"/>
      <c r="H150" s="158"/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 t="s">
        <v>213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1" x14ac:dyDescent="0.2">
      <c r="A151" s="155"/>
      <c r="B151" s="156"/>
      <c r="C151" s="243"/>
      <c r="D151" s="244"/>
      <c r="E151" s="244"/>
      <c r="F151" s="244"/>
      <c r="G151" s="244"/>
      <c r="H151" s="158"/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  <c r="U151" s="158"/>
      <c r="V151" s="158"/>
      <c r="W151" s="15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 t="s">
        <v>176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1" x14ac:dyDescent="0.2">
      <c r="A152" s="169">
        <v>27</v>
      </c>
      <c r="B152" s="170" t="s">
        <v>354</v>
      </c>
      <c r="C152" s="180" t="s">
        <v>355</v>
      </c>
      <c r="D152" s="171" t="s">
        <v>277</v>
      </c>
      <c r="E152" s="172">
        <v>39.263000000000005</v>
      </c>
      <c r="F152" s="173"/>
      <c r="G152" s="174">
        <f>ROUND(E152*F152,2)</f>
        <v>0</v>
      </c>
      <c r="H152" s="173"/>
      <c r="I152" s="174">
        <f>ROUND(E152*H152,2)</f>
        <v>0</v>
      </c>
      <c r="J152" s="173"/>
      <c r="K152" s="174">
        <f>ROUND(E152*J152,2)</f>
        <v>0</v>
      </c>
      <c r="L152" s="174">
        <v>21</v>
      </c>
      <c r="M152" s="174">
        <f>G152*(1+L152/100)</f>
        <v>0</v>
      </c>
      <c r="N152" s="174">
        <v>3.8000000000000004E-3</v>
      </c>
      <c r="O152" s="174">
        <f>ROUND(E152*N152,2)</f>
        <v>0.15</v>
      </c>
      <c r="P152" s="174">
        <v>0</v>
      </c>
      <c r="Q152" s="174">
        <f>ROUND(E152*P152,2)</f>
        <v>0</v>
      </c>
      <c r="R152" s="174" t="s">
        <v>294</v>
      </c>
      <c r="S152" s="174" t="s">
        <v>171</v>
      </c>
      <c r="T152" s="175" t="s">
        <v>233</v>
      </c>
      <c r="U152" s="158">
        <v>0.51745000000000008</v>
      </c>
      <c r="V152" s="158">
        <f>ROUND(E152*U152,2)</f>
        <v>20.32</v>
      </c>
      <c r="W152" s="15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 t="s">
        <v>234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1" x14ac:dyDescent="0.2">
      <c r="A153" s="155"/>
      <c r="B153" s="156"/>
      <c r="C153" s="258" t="s">
        <v>356</v>
      </c>
      <c r="D153" s="259"/>
      <c r="E153" s="259"/>
      <c r="F153" s="259"/>
      <c r="G153" s="259"/>
      <c r="H153" s="158"/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 t="s">
        <v>236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1" x14ac:dyDescent="0.2">
      <c r="A154" s="155"/>
      <c r="B154" s="156"/>
      <c r="C154" s="181" t="s">
        <v>357</v>
      </c>
      <c r="D154" s="160"/>
      <c r="E154" s="161">
        <v>24.593100000000003</v>
      </c>
      <c r="F154" s="158"/>
      <c r="G154" s="158"/>
      <c r="H154" s="158"/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  <c r="U154" s="158"/>
      <c r="V154" s="158"/>
      <c r="W154" s="15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 t="s">
        <v>213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1" x14ac:dyDescent="0.2">
      <c r="A155" s="155"/>
      <c r="B155" s="156"/>
      <c r="C155" s="181" t="s">
        <v>358</v>
      </c>
      <c r="D155" s="160"/>
      <c r="E155" s="161">
        <v>-4.1369999999999996</v>
      </c>
      <c r="F155" s="158"/>
      <c r="G155" s="158"/>
      <c r="H155" s="158"/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 t="s">
        <v>213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1" x14ac:dyDescent="0.2">
      <c r="A156" s="155"/>
      <c r="B156" s="156"/>
      <c r="C156" s="181" t="s">
        <v>359</v>
      </c>
      <c r="D156" s="160"/>
      <c r="E156" s="161">
        <v>21.564900000000002</v>
      </c>
      <c r="F156" s="158"/>
      <c r="G156" s="158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 t="s">
        <v>213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1" x14ac:dyDescent="0.2">
      <c r="A157" s="155"/>
      <c r="B157" s="156"/>
      <c r="C157" s="181" t="s">
        <v>360</v>
      </c>
      <c r="D157" s="160"/>
      <c r="E157" s="161">
        <v>-2.7579999999999996</v>
      </c>
      <c r="F157" s="158"/>
      <c r="G157" s="158"/>
      <c r="H157" s="158"/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  <c r="U157" s="158"/>
      <c r="V157" s="158"/>
      <c r="W157" s="15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 t="s">
        <v>213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1" x14ac:dyDescent="0.2">
      <c r="A158" s="155"/>
      <c r="B158" s="156"/>
      <c r="C158" s="243"/>
      <c r="D158" s="244"/>
      <c r="E158" s="244"/>
      <c r="F158" s="244"/>
      <c r="G158" s="244"/>
      <c r="H158" s="158"/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 t="s">
        <v>176</v>
      </c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1" x14ac:dyDescent="0.2">
      <c r="A159" s="169">
        <v>28</v>
      </c>
      <c r="B159" s="170" t="s">
        <v>361</v>
      </c>
      <c r="C159" s="180" t="s">
        <v>362</v>
      </c>
      <c r="D159" s="171" t="s">
        <v>277</v>
      </c>
      <c r="E159" s="172">
        <v>43.689</v>
      </c>
      <c r="F159" s="173"/>
      <c r="G159" s="174">
        <f>ROUND(E159*F159,2)</f>
        <v>0</v>
      </c>
      <c r="H159" s="173"/>
      <c r="I159" s="174">
        <f>ROUND(E159*H159,2)</f>
        <v>0</v>
      </c>
      <c r="J159" s="173"/>
      <c r="K159" s="174">
        <f>ROUND(E159*J159,2)</f>
        <v>0</v>
      </c>
      <c r="L159" s="174">
        <v>21</v>
      </c>
      <c r="M159" s="174">
        <f>G159*(1+L159/100)</f>
        <v>0</v>
      </c>
      <c r="N159" s="174">
        <v>0.11219000000000001</v>
      </c>
      <c r="O159" s="174">
        <f>ROUND(E159*N159,2)</f>
        <v>4.9000000000000004</v>
      </c>
      <c r="P159" s="174">
        <v>0</v>
      </c>
      <c r="Q159" s="174">
        <f>ROUND(E159*P159,2)</f>
        <v>0</v>
      </c>
      <c r="R159" s="174" t="s">
        <v>294</v>
      </c>
      <c r="S159" s="174" t="s">
        <v>171</v>
      </c>
      <c r="T159" s="175" t="s">
        <v>233</v>
      </c>
      <c r="U159" s="158">
        <v>0.55489000000000011</v>
      </c>
      <c r="V159" s="158">
        <f>ROUND(E159*U159,2)</f>
        <v>24.24</v>
      </c>
      <c r="W159" s="15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 t="s">
        <v>234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1" x14ac:dyDescent="0.2">
      <c r="A160" s="155"/>
      <c r="B160" s="156"/>
      <c r="C160" s="258" t="s">
        <v>356</v>
      </c>
      <c r="D160" s="259"/>
      <c r="E160" s="259"/>
      <c r="F160" s="259"/>
      <c r="G160" s="259"/>
      <c r="H160" s="158"/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  <c r="U160" s="158"/>
      <c r="V160" s="158"/>
      <c r="W160" s="15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 t="s">
        <v>236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1" x14ac:dyDescent="0.2">
      <c r="A161" s="155"/>
      <c r="B161" s="156"/>
      <c r="C161" s="181" t="s">
        <v>363</v>
      </c>
      <c r="D161" s="160"/>
      <c r="E161" s="161">
        <v>43.689</v>
      </c>
      <c r="F161" s="158"/>
      <c r="G161" s="158"/>
      <c r="H161" s="158"/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  <c r="U161" s="158"/>
      <c r="V161" s="158"/>
      <c r="W161" s="15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 t="s">
        <v>213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1" x14ac:dyDescent="0.2">
      <c r="A162" s="155"/>
      <c r="B162" s="156"/>
      <c r="C162" s="243"/>
      <c r="D162" s="244"/>
      <c r="E162" s="244"/>
      <c r="F162" s="244"/>
      <c r="G162" s="244"/>
      <c r="H162" s="158"/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  <c r="U162" s="158"/>
      <c r="V162" s="158"/>
      <c r="W162" s="15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 t="s">
        <v>176</v>
      </c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ht="22.5" outlineLevel="1" x14ac:dyDescent="0.2">
      <c r="A163" s="169">
        <v>29</v>
      </c>
      <c r="B163" s="170" t="s">
        <v>364</v>
      </c>
      <c r="C163" s="180" t="s">
        <v>365</v>
      </c>
      <c r="D163" s="171" t="s">
        <v>287</v>
      </c>
      <c r="E163" s="172">
        <v>2.1170000000000001E-2</v>
      </c>
      <c r="F163" s="173"/>
      <c r="G163" s="174">
        <f>ROUND(E163*F163,2)</f>
        <v>0</v>
      </c>
      <c r="H163" s="173"/>
      <c r="I163" s="174">
        <f>ROUND(E163*H163,2)</f>
        <v>0</v>
      </c>
      <c r="J163" s="173"/>
      <c r="K163" s="174">
        <f>ROUND(E163*J163,2)</f>
        <v>0</v>
      </c>
      <c r="L163" s="174">
        <v>21</v>
      </c>
      <c r="M163" s="174">
        <f>G163*(1+L163/100)</f>
        <v>0</v>
      </c>
      <c r="N163" s="174">
        <v>1</v>
      </c>
      <c r="O163" s="174">
        <f>ROUND(E163*N163,2)</f>
        <v>0.02</v>
      </c>
      <c r="P163" s="174">
        <v>0</v>
      </c>
      <c r="Q163" s="174">
        <f>ROUND(E163*P163,2)</f>
        <v>0</v>
      </c>
      <c r="R163" s="174" t="s">
        <v>288</v>
      </c>
      <c r="S163" s="174" t="s">
        <v>171</v>
      </c>
      <c r="T163" s="175" t="s">
        <v>289</v>
      </c>
      <c r="U163" s="158">
        <v>0</v>
      </c>
      <c r="V163" s="158">
        <f>ROUND(E163*U163,2)</f>
        <v>0</v>
      </c>
      <c r="W163" s="15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 t="s">
        <v>290</v>
      </c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1" x14ac:dyDescent="0.2">
      <c r="A164" s="155"/>
      <c r="B164" s="156"/>
      <c r="C164" s="181" t="s">
        <v>366</v>
      </c>
      <c r="D164" s="160"/>
      <c r="E164" s="161">
        <v>2.1170000000000001E-2</v>
      </c>
      <c r="F164" s="158"/>
      <c r="G164" s="158"/>
      <c r="H164" s="158"/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  <c r="U164" s="158"/>
      <c r="V164" s="158"/>
      <c r="W164" s="15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 t="s">
        <v>213</v>
      </c>
      <c r="AH164" s="148">
        <v>5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1" x14ac:dyDescent="0.2">
      <c r="A165" s="155"/>
      <c r="B165" s="156"/>
      <c r="C165" s="243"/>
      <c r="D165" s="244"/>
      <c r="E165" s="244"/>
      <c r="F165" s="244"/>
      <c r="G165" s="244"/>
      <c r="H165" s="158"/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  <c r="U165" s="158"/>
      <c r="V165" s="158"/>
      <c r="W165" s="15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 t="s">
        <v>176</v>
      </c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x14ac:dyDescent="0.2">
      <c r="A166" s="163" t="s">
        <v>166</v>
      </c>
      <c r="B166" s="164" t="s">
        <v>75</v>
      </c>
      <c r="C166" s="179" t="s">
        <v>76</v>
      </c>
      <c r="D166" s="165"/>
      <c r="E166" s="166"/>
      <c r="F166" s="167"/>
      <c r="G166" s="167">
        <f>SUMIF(AG167:AG210,"&lt;&gt;NOR",G167:G210)</f>
        <v>0</v>
      </c>
      <c r="H166" s="167"/>
      <c r="I166" s="167">
        <f>SUM(I167:I210)</f>
        <v>0</v>
      </c>
      <c r="J166" s="167"/>
      <c r="K166" s="167">
        <f>SUM(K167:K210)</f>
        <v>0</v>
      </c>
      <c r="L166" s="167"/>
      <c r="M166" s="167">
        <f>SUM(M167:M210)</f>
        <v>0</v>
      </c>
      <c r="N166" s="167"/>
      <c r="O166" s="167">
        <f>SUM(O167:O210)</f>
        <v>55.57</v>
      </c>
      <c r="P166" s="167"/>
      <c r="Q166" s="167">
        <f>SUM(Q167:Q210)</f>
        <v>0</v>
      </c>
      <c r="R166" s="167"/>
      <c r="S166" s="167"/>
      <c r="T166" s="168"/>
      <c r="U166" s="162"/>
      <c r="V166" s="162">
        <f>SUM(V167:V210)</f>
        <v>214.82000000000002</v>
      </c>
      <c r="W166" s="162"/>
      <c r="AG166" t="s">
        <v>167</v>
      </c>
    </row>
    <row r="167" spans="1:60" outlineLevel="1" x14ac:dyDescent="0.2">
      <c r="A167" s="169">
        <v>30</v>
      </c>
      <c r="B167" s="170" t="s">
        <v>367</v>
      </c>
      <c r="C167" s="180" t="s">
        <v>368</v>
      </c>
      <c r="D167" s="171" t="s">
        <v>310</v>
      </c>
      <c r="E167" s="172">
        <v>36</v>
      </c>
      <c r="F167" s="173"/>
      <c r="G167" s="174">
        <f>ROUND(E167*F167,2)</f>
        <v>0</v>
      </c>
      <c r="H167" s="173"/>
      <c r="I167" s="174">
        <f>ROUND(E167*H167,2)</f>
        <v>0</v>
      </c>
      <c r="J167" s="173"/>
      <c r="K167" s="174">
        <f>ROUND(E167*J167,2)</f>
        <v>0</v>
      </c>
      <c r="L167" s="174">
        <v>21</v>
      </c>
      <c r="M167" s="174">
        <f>G167*(1+L167/100)</f>
        <v>0</v>
      </c>
      <c r="N167" s="174">
        <v>0.14104000000000003</v>
      </c>
      <c r="O167" s="174">
        <f>ROUND(E167*N167,2)</f>
        <v>5.08</v>
      </c>
      <c r="P167" s="174">
        <v>0</v>
      </c>
      <c r="Q167" s="174">
        <f>ROUND(E167*P167,2)</f>
        <v>0</v>
      </c>
      <c r="R167" s="174"/>
      <c r="S167" s="174" t="s">
        <v>171</v>
      </c>
      <c r="T167" s="175" t="s">
        <v>233</v>
      </c>
      <c r="U167" s="158">
        <v>1.0870000000000002</v>
      </c>
      <c r="V167" s="158">
        <f>ROUND(E167*U167,2)</f>
        <v>39.130000000000003</v>
      </c>
      <c r="W167" s="15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 t="s">
        <v>234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1" x14ac:dyDescent="0.2">
      <c r="A168" s="155"/>
      <c r="B168" s="156"/>
      <c r="C168" s="181" t="s">
        <v>369</v>
      </c>
      <c r="D168" s="160"/>
      <c r="E168" s="161">
        <v>9</v>
      </c>
      <c r="F168" s="158"/>
      <c r="G168" s="158"/>
      <c r="H168" s="158"/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  <c r="U168" s="158"/>
      <c r="V168" s="158"/>
      <c r="W168" s="15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 t="s">
        <v>213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1" x14ac:dyDescent="0.2">
      <c r="A169" s="155"/>
      <c r="B169" s="156"/>
      <c r="C169" s="181" t="s">
        <v>370</v>
      </c>
      <c r="D169" s="160"/>
      <c r="E169" s="161">
        <v>27</v>
      </c>
      <c r="F169" s="158"/>
      <c r="G169" s="158"/>
      <c r="H169" s="158"/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 t="s">
        <v>213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1" x14ac:dyDescent="0.2">
      <c r="A170" s="155"/>
      <c r="B170" s="156"/>
      <c r="C170" s="243"/>
      <c r="D170" s="244"/>
      <c r="E170" s="244"/>
      <c r="F170" s="244"/>
      <c r="G170" s="244"/>
      <c r="H170" s="158"/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  <c r="U170" s="158"/>
      <c r="V170" s="158"/>
      <c r="W170" s="15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 t="s">
        <v>176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ht="22.5" outlineLevel="1" x14ac:dyDescent="0.2">
      <c r="A171" s="169">
        <v>31</v>
      </c>
      <c r="B171" s="170" t="s">
        <v>371</v>
      </c>
      <c r="C171" s="180" t="s">
        <v>372</v>
      </c>
      <c r="D171" s="171" t="s">
        <v>287</v>
      </c>
      <c r="E171" s="172">
        <v>0.22599000000000002</v>
      </c>
      <c r="F171" s="173"/>
      <c r="G171" s="174">
        <f>ROUND(E171*F171,2)</f>
        <v>0</v>
      </c>
      <c r="H171" s="173"/>
      <c r="I171" s="174">
        <f>ROUND(E171*H171,2)</f>
        <v>0</v>
      </c>
      <c r="J171" s="173"/>
      <c r="K171" s="174">
        <f>ROUND(E171*J171,2)</f>
        <v>0</v>
      </c>
      <c r="L171" s="174">
        <v>21</v>
      </c>
      <c r="M171" s="174">
        <f>G171*(1+L171/100)</f>
        <v>0</v>
      </c>
      <c r="N171" s="174">
        <v>1.6630000000000002E-2</v>
      </c>
      <c r="O171" s="174">
        <f>ROUND(E171*N171,2)</f>
        <v>0</v>
      </c>
      <c r="P171" s="174">
        <v>0</v>
      </c>
      <c r="Q171" s="174">
        <f>ROUND(E171*P171,2)</f>
        <v>0</v>
      </c>
      <c r="R171" s="174" t="s">
        <v>294</v>
      </c>
      <c r="S171" s="174" t="s">
        <v>171</v>
      </c>
      <c r="T171" s="175" t="s">
        <v>233</v>
      </c>
      <c r="U171" s="158">
        <v>16.583000000000002</v>
      </c>
      <c r="V171" s="158">
        <f>ROUND(E171*U171,2)</f>
        <v>3.75</v>
      </c>
      <c r="W171" s="15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 t="s">
        <v>234</v>
      </c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1" x14ac:dyDescent="0.2">
      <c r="A172" s="155"/>
      <c r="B172" s="156"/>
      <c r="C172" s="258" t="s">
        <v>373</v>
      </c>
      <c r="D172" s="259"/>
      <c r="E172" s="259"/>
      <c r="F172" s="259"/>
      <c r="G172" s="259"/>
      <c r="H172" s="158"/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  <c r="U172" s="158"/>
      <c r="V172" s="158"/>
      <c r="W172" s="15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 t="s">
        <v>236</v>
      </c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1" x14ac:dyDescent="0.2">
      <c r="A173" s="155"/>
      <c r="B173" s="156"/>
      <c r="C173" s="181" t="s">
        <v>374</v>
      </c>
      <c r="D173" s="160"/>
      <c r="E173" s="161">
        <v>0.22599000000000002</v>
      </c>
      <c r="F173" s="158"/>
      <c r="G173" s="158"/>
      <c r="H173" s="158"/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 t="s">
        <v>213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1" x14ac:dyDescent="0.2">
      <c r="A174" s="155"/>
      <c r="B174" s="156"/>
      <c r="C174" s="243"/>
      <c r="D174" s="244"/>
      <c r="E174" s="244"/>
      <c r="F174" s="244"/>
      <c r="G174" s="244"/>
      <c r="H174" s="158"/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  <c r="U174" s="158"/>
      <c r="V174" s="158"/>
      <c r="W174" s="15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 t="s">
        <v>176</v>
      </c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ht="22.5" outlineLevel="1" x14ac:dyDescent="0.2">
      <c r="A175" s="169">
        <v>32</v>
      </c>
      <c r="B175" s="170" t="s">
        <v>375</v>
      </c>
      <c r="C175" s="180" t="s">
        <v>376</v>
      </c>
      <c r="D175" s="171" t="s">
        <v>277</v>
      </c>
      <c r="E175" s="172">
        <v>140.02405000000002</v>
      </c>
      <c r="F175" s="173"/>
      <c r="G175" s="174">
        <f>ROUND(E175*F175,2)</f>
        <v>0</v>
      </c>
      <c r="H175" s="173"/>
      <c r="I175" s="174">
        <f>ROUND(E175*H175,2)</f>
        <v>0</v>
      </c>
      <c r="J175" s="173"/>
      <c r="K175" s="174">
        <f>ROUND(E175*J175,2)</f>
        <v>0</v>
      </c>
      <c r="L175" s="174">
        <v>21</v>
      </c>
      <c r="M175" s="174">
        <f>G175*(1+L175/100)</f>
        <v>0</v>
      </c>
      <c r="N175" s="174">
        <v>1.1860000000000001E-2</v>
      </c>
      <c r="O175" s="174">
        <f>ROUND(E175*N175,2)</f>
        <v>1.66</v>
      </c>
      <c r="P175" s="174">
        <v>0</v>
      </c>
      <c r="Q175" s="174">
        <f>ROUND(E175*P175,2)</f>
        <v>0</v>
      </c>
      <c r="R175" s="174" t="s">
        <v>294</v>
      </c>
      <c r="S175" s="174" t="s">
        <v>171</v>
      </c>
      <c r="T175" s="175" t="s">
        <v>233</v>
      </c>
      <c r="U175" s="158">
        <v>0.95000000000000007</v>
      </c>
      <c r="V175" s="158">
        <f>ROUND(E175*U175,2)</f>
        <v>133.02000000000001</v>
      </c>
      <c r="W175" s="15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 t="s">
        <v>234</v>
      </c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1" x14ac:dyDescent="0.2">
      <c r="A176" s="155"/>
      <c r="B176" s="156"/>
      <c r="C176" s="245" t="s">
        <v>377</v>
      </c>
      <c r="D176" s="246"/>
      <c r="E176" s="246"/>
      <c r="F176" s="246"/>
      <c r="G176" s="246"/>
      <c r="H176" s="158"/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  <c r="U176" s="158"/>
      <c r="V176" s="158"/>
      <c r="W176" s="15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 t="s">
        <v>175</v>
      </c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1" x14ac:dyDescent="0.2">
      <c r="A177" s="155"/>
      <c r="B177" s="156"/>
      <c r="C177" s="181" t="s">
        <v>378</v>
      </c>
      <c r="D177" s="160"/>
      <c r="E177" s="161">
        <v>40.803000000000004</v>
      </c>
      <c r="F177" s="158"/>
      <c r="G177" s="158"/>
      <c r="H177" s="158"/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  <c r="U177" s="158"/>
      <c r="V177" s="158"/>
      <c r="W177" s="15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 t="s">
        <v>213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1" x14ac:dyDescent="0.2">
      <c r="A178" s="155"/>
      <c r="B178" s="156"/>
      <c r="C178" s="181" t="s">
        <v>379</v>
      </c>
      <c r="D178" s="160"/>
      <c r="E178" s="161">
        <v>46.439800000000005</v>
      </c>
      <c r="F178" s="158"/>
      <c r="G178" s="158"/>
      <c r="H178" s="158"/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  <c r="U178" s="158"/>
      <c r="V178" s="158"/>
      <c r="W178" s="15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 t="s">
        <v>213</v>
      </c>
      <c r="AH178" s="148">
        <v>0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1" x14ac:dyDescent="0.2">
      <c r="A179" s="155"/>
      <c r="B179" s="156"/>
      <c r="C179" s="181" t="s">
        <v>380</v>
      </c>
      <c r="D179" s="160"/>
      <c r="E179" s="161">
        <v>85.481250000000003</v>
      </c>
      <c r="F179" s="158"/>
      <c r="G179" s="158"/>
      <c r="H179" s="158"/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  <c r="U179" s="158"/>
      <c r="V179" s="158"/>
      <c r="W179" s="15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 t="s">
        <v>213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1" x14ac:dyDescent="0.2">
      <c r="A180" s="155"/>
      <c r="B180" s="156"/>
      <c r="C180" s="181" t="s">
        <v>381</v>
      </c>
      <c r="D180" s="160"/>
      <c r="E180" s="161">
        <v>-32.699999999999996</v>
      </c>
      <c r="F180" s="158"/>
      <c r="G180" s="158"/>
      <c r="H180" s="158"/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  <c r="U180" s="158"/>
      <c r="V180" s="158"/>
      <c r="W180" s="15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 t="s">
        <v>213</v>
      </c>
      <c r="AH180" s="148">
        <v>5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1" x14ac:dyDescent="0.2">
      <c r="A181" s="155"/>
      <c r="B181" s="156"/>
      <c r="C181" s="243"/>
      <c r="D181" s="244"/>
      <c r="E181" s="244"/>
      <c r="F181" s="244"/>
      <c r="G181" s="244"/>
      <c r="H181" s="158"/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  <c r="U181" s="158"/>
      <c r="V181" s="158"/>
      <c r="W181" s="15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 t="s">
        <v>176</v>
      </c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1" x14ac:dyDescent="0.2">
      <c r="A182" s="169">
        <v>33</v>
      </c>
      <c r="B182" s="170" t="s">
        <v>382</v>
      </c>
      <c r="C182" s="180" t="s">
        <v>383</v>
      </c>
      <c r="D182" s="171" t="s">
        <v>231</v>
      </c>
      <c r="E182" s="172">
        <v>1.93337</v>
      </c>
      <c r="F182" s="173"/>
      <c r="G182" s="174">
        <f>ROUND(E182*F182,2)</f>
        <v>0</v>
      </c>
      <c r="H182" s="173"/>
      <c r="I182" s="174">
        <f>ROUND(E182*H182,2)</f>
        <v>0</v>
      </c>
      <c r="J182" s="173"/>
      <c r="K182" s="174">
        <f>ROUND(E182*J182,2)</f>
        <v>0</v>
      </c>
      <c r="L182" s="174">
        <v>21</v>
      </c>
      <c r="M182" s="174">
        <f>G182*(1+L182/100)</f>
        <v>0</v>
      </c>
      <c r="N182" s="174">
        <v>2.5251100000000002</v>
      </c>
      <c r="O182" s="174">
        <f>ROUND(E182*N182,2)</f>
        <v>4.88</v>
      </c>
      <c r="P182" s="174">
        <v>0</v>
      </c>
      <c r="Q182" s="174">
        <f>ROUND(E182*P182,2)</f>
        <v>0</v>
      </c>
      <c r="R182" s="174" t="s">
        <v>294</v>
      </c>
      <c r="S182" s="174" t="s">
        <v>171</v>
      </c>
      <c r="T182" s="175" t="s">
        <v>233</v>
      </c>
      <c r="U182" s="158">
        <v>1.4480000000000002</v>
      </c>
      <c r="V182" s="158">
        <f>ROUND(E182*U182,2)</f>
        <v>2.8</v>
      </c>
      <c r="W182" s="15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 t="s">
        <v>234</v>
      </c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1" x14ac:dyDescent="0.2">
      <c r="A183" s="155"/>
      <c r="B183" s="156"/>
      <c r="C183" s="181" t="s">
        <v>384</v>
      </c>
      <c r="D183" s="160"/>
      <c r="E183" s="161">
        <v>0.7958400000000001</v>
      </c>
      <c r="F183" s="158"/>
      <c r="G183" s="158"/>
      <c r="H183" s="158"/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  <c r="U183" s="158"/>
      <c r="V183" s="158"/>
      <c r="W183" s="15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 t="s">
        <v>213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1" x14ac:dyDescent="0.2">
      <c r="A184" s="155"/>
      <c r="B184" s="156"/>
      <c r="C184" s="181" t="s">
        <v>385</v>
      </c>
      <c r="D184" s="160"/>
      <c r="E184" s="161">
        <v>0.38046000000000002</v>
      </c>
      <c r="F184" s="158"/>
      <c r="G184" s="158"/>
      <c r="H184" s="158"/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  <c r="U184" s="158"/>
      <c r="V184" s="158"/>
      <c r="W184" s="15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 t="s">
        <v>213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1" x14ac:dyDescent="0.2">
      <c r="A185" s="155"/>
      <c r="B185" s="156"/>
      <c r="C185" s="181" t="s">
        <v>386</v>
      </c>
      <c r="D185" s="160"/>
      <c r="E185" s="161">
        <v>0.75706000000000007</v>
      </c>
      <c r="F185" s="158"/>
      <c r="G185" s="158"/>
      <c r="H185" s="158"/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  <c r="U185" s="158"/>
      <c r="V185" s="158"/>
      <c r="W185" s="15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 t="s">
        <v>213</v>
      </c>
      <c r="AH185" s="148">
        <v>0</v>
      </c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1" x14ac:dyDescent="0.2">
      <c r="A186" s="155"/>
      <c r="B186" s="156"/>
      <c r="C186" s="243"/>
      <c r="D186" s="244"/>
      <c r="E186" s="244"/>
      <c r="F186" s="244"/>
      <c r="G186" s="244"/>
      <c r="H186" s="158"/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  <c r="U186" s="158"/>
      <c r="V186" s="158"/>
      <c r="W186" s="15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 t="s">
        <v>176</v>
      </c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1" x14ac:dyDescent="0.2">
      <c r="A187" s="169">
        <v>34</v>
      </c>
      <c r="B187" s="170" t="s">
        <v>387</v>
      </c>
      <c r="C187" s="180" t="s">
        <v>388</v>
      </c>
      <c r="D187" s="171" t="s">
        <v>277</v>
      </c>
      <c r="E187" s="172">
        <v>8.4022000000000006</v>
      </c>
      <c r="F187" s="173"/>
      <c r="G187" s="174">
        <f>ROUND(E187*F187,2)</f>
        <v>0</v>
      </c>
      <c r="H187" s="173"/>
      <c r="I187" s="174">
        <f>ROUND(E187*H187,2)</f>
        <v>0</v>
      </c>
      <c r="J187" s="173"/>
      <c r="K187" s="174">
        <f>ROUND(E187*J187,2)</f>
        <v>0</v>
      </c>
      <c r="L187" s="174">
        <v>21</v>
      </c>
      <c r="M187" s="174">
        <f>G187*(1+L187/100)</f>
        <v>0</v>
      </c>
      <c r="N187" s="174">
        <v>7.8200000000000006E-3</v>
      </c>
      <c r="O187" s="174">
        <f>ROUND(E187*N187,2)</f>
        <v>7.0000000000000007E-2</v>
      </c>
      <c r="P187" s="174">
        <v>0</v>
      </c>
      <c r="Q187" s="174">
        <f>ROUND(E187*P187,2)</f>
        <v>0</v>
      </c>
      <c r="R187" s="174" t="s">
        <v>294</v>
      </c>
      <c r="S187" s="174" t="s">
        <v>171</v>
      </c>
      <c r="T187" s="175" t="s">
        <v>233</v>
      </c>
      <c r="U187" s="158">
        <v>0.79</v>
      </c>
      <c r="V187" s="158">
        <f>ROUND(E187*U187,2)</f>
        <v>6.64</v>
      </c>
      <c r="W187" s="15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 t="s">
        <v>234</v>
      </c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1" x14ac:dyDescent="0.2">
      <c r="A188" s="155"/>
      <c r="B188" s="156"/>
      <c r="C188" s="181" t="s">
        <v>389</v>
      </c>
      <c r="D188" s="160"/>
      <c r="E188" s="161">
        <v>5.6846000000000005</v>
      </c>
      <c r="F188" s="158"/>
      <c r="G188" s="158"/>
      <c r="H188" s="158"/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  <c r="U188" s="158"/>
      <c r="V188" s="158"/>
      <c r="W188" s="15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 t="s">
        <v>213</v>
      </c>
      <c r="AH188" s="148">
        <v>0</v>
      </c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outlineLevel="1" x14ac:dyDescent="0.2">
      <c r="A189" s="155"/>
      <c r="B189" s="156"/>
      <c r="C189" s="181" t="s">
        <v>390</v>
      </c>
      <c r="D189" s="160"/>
      <c r="E189" s="161">
        <v>2.7176</v>
      </c>
      <c r="F189" s="158"/>
      <c r="G189" s="158"/>
      <c r="H189" s="158"/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 t="s">
        <v>213</v>
      </c>
      <c r="AH189" s="148">
        <v>0</v>
      </c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1" x14ac:dyDescent="0.2">
      <c r="A190" s="155"/>
      <c r="B190" s="156"/>
      <c r="C190" s="243"/>
      <c r="D190" s="244"/>
      <c r="E190" s="244"/>
      <c r="F190" s="244"/>
      <c r="G190" s="244"/>
      <c r="H190" s="158"/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  <c r="U190" s="158"/>
      <c r="V190" s="158"/>
      <c r="W190" s="15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 t="s">
        <v>176</v>
      </c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1" x14ac:dyDescent="0.2">
      <c r="A191" s="169">
        <v>35</v>
      </c>
      <c r="B191" s="170" t="s">
        <v>391</v>
      </c>
      <c r="C191" s="180" t="s">
        <v>392</v>
      </c>
      <c r="D191" s="171" t="s">
        <v>277</v>
      </c>
      <c r="E191" s="172">
        <v>8.4022000000000006</v>
      </c>
      <c r="F191" s="173"/>
      <c r="G191" s="174">
        <f>ROUND(E191*F191,2)</f>
        <v>0</v>
      </c>
      <c r="H191" s="173"/>
      <c r="I191" s="174">
        <f>ROUND(E191*H191,2)</f>
        <v>0</v>
      </c>
      <c r="J191" s="173"/>
      <c r="K191" s="174">
        <f>ROUND(E191*J191,2)</f>
        <v>0</v>
      </c>
      <c r="L191" s="174">
        <v>21</v>
      </c>
      <c r="M191" s="174">
        <f>G191*(1+L191/100)</f>
        <v>0</v>
      </c>
      <c r="N191" s="174">
        <v>0</v>
      </c>
      <c r="O191" s="174">
        <f>ROUND(E191*N191,2)</f>
        <v>0</v>
      </c>
      <c r="P191" s="174">
        <v>0</v>
      </c>
      <c r="Q191" s="174">
        <f>ROUND(E191*P191,2)</f>
        <v>0</v>
      </c>
      <c r="R191" s="174" t="s">
        <v>294</v>
      </c>
      <c r="S191" s="174" t="s">
        <v>171</v>
      </c>
      <c r="T191" s="175" t="s">
        <v>233</v>
      </c>
      <c r="U191" s="158">
        <v>0.24000000000000002</v>
      </c>
      <c r="V191" s="158">
        <f>ROUND(E191*U191,2)</f>
        <v>2.02</v>
      </c>
      <c r="W191" s="15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 t="s">
        <v>234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1" x14ac:dyDescent="0.2">
      <c r="A192" s="155"/>
      <c r="B192" s="156"/>
      <c r="C192" s="181" t="s">
        <v>393</v>
      </c>
      <c r="D192" s="160"/>
      <c r="E192" s="161">
        <v>8.4022000000000006</v>
      </c>
      <c r="F192" s="158"/>
      <c r="G192" s="158"/>
      <c r="H192" s="158"/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  <c r="U192" s="158"/>
      <c r="V192" s="158"/>
      <c r="W192" s="15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 t="s">
        <v>213</v>
      </c>
      <c r="AH192" s="148">
        <v>5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1" x14ac:dyDescent="0.2">
      <c r="A193" s="155"/>
      <c r="B193" s="156"/>
      <c r="C193" s="243"/>
      <c r="D193" s="244"/>
      <c r="E193" s="244"/>
      <c r="F193" s="244"/>
      <c r="G193" s="244"/>
      <c r="H193" s="158"/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  <c r="U193" s="158"/>
      <c r="V193" s="158"/>
      <c r="W193" s="15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 t="s">
        <v>176</v>
      </c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1" x14ac:dyDescent="0.2">
      <c r="A194" s="169">
        <v>36</v>
      </c>
      <c r="B194" s="170" t="s">
        <v>394</v>
      </c>
      <c r="C194" s="180" t="s">
        <v>395</v>
      </c>
      <c r="D194" s="171" t="s">
        <v>287</v>
      </c>
      <c r="E194" s="172">
        <v>0.19334000000000001</v>
      </c>
      <c r="F194" s="173"/>
      <c r="G194" s="174">
        <f>ROUND(E194*F194,2)</f>
        <v>0</v>
      </c>
      <c r="H194" s="173"/>
      <c r="I194" s="174">
        <f>ROUND(E194*H194,2)</f>
        <v>0</v>
      </c>
      <c r="J194" s="173"/>
      <c r="K194" s="174">
        <f>ROUND(E194*J194,2)</f>
        <v>0</v>
      </c>
      <c r="L194" s="174">
        <v>21</v>
      </c>
      <c r="M194" s="174">
        <f>G194*(1+L194/100)</f>
        <v>0</v>
      </c>
      <c r="N194" s="174">
        <v>1.0166500000000001</v>
      </c>
      <c r="O194" s="174">
        <f>ROUND(E194*N194,2)</f>
        <v>0.2</v>
      </c>
      <c r="P194" s="174">
        <v>0</v>
      </c>
      <c r="Q194" s="174">
        <f>ROUND(E194*P194,2)</f>
        <v>0</v>
      </c>
      <c r="R194" s="174" t="s">
        <v>294</v>
      </c>
      <c r="S194" s="174" t="s">
        <v>171</v>
      </c>
      <c r="T194" s="175" t="s">
        <v>233</v>
      </c>
      <c r="U194" s="158">
        <v>27.673000000000002</v>
      </c>
      <c r="V194" s="158">
        <f>ROUND(E194*U194,2)</f>
        <v>5.35</v>
      </c>
      <c r="W194" s="15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 t="s">
        <v>234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1" x14ac:dyDescent="0.2">
      <c r="A195" s="155"/>
      <c r="B195" s="156"/>
      <c r="C195" s="258" t="s">
        <v>396</v>
      </c>
      <c r="D195" s="259"/>
      <c r="E195" s="259"/>
      <c r="F195" s="259"/>
      <c r="G195" s="259"/>
      <c r="H195" s="158"/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  <c r="U195" s="158"/>
      <c r="V195" s="158"/>
      <c r="W195" s="15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 t="s">
        <v>236</v>
      </c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1" x14ac:dyDescent="0.2">
      <c r="A196" s="155"/>
      <c r="B196" s="156"/>
      <c r="C196" s="181" t="s">
        <v>397</v>
      </c>
      <c r="D196" s="160"/>
      <c r="E196" s="161">
        <v>0.19334000000000001</v>
      </c>
      <c r="F196" s="158"/>
      <c r="G196" s="158"/>
      <c r="H196" s="158"/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 t="s">
        <v>213</v>
      </c>
      <c r="AH196" s="148">
        <v>5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1" x14ac:dyDescent="0.2">
      <c r="A197" s="155"/>
      <c r="B197" s="156"/>
      <c r="C197" s="243"/>
      <c r="D197" s="244"/>
      <c r="E197" s="244"/>
      <c r="F197" s="244"/>
      <c r="G197" s="244"/>
      <c r="H197" s="158"/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  <c r="U197" s="158"/>
      <c r="V197" s="158"/>
      <c r="W197" s="15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 t="s">
        <v>176</v>
      </c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1" x14ac:dyDescent="0.2">
      <c r="A198" s="169">
        <v>37</v>
      </c>
      <c r="B198" s="170" t="s">
        <v>398</v>
      </c>
      <c r="C198" s="180" t="s">
        <v>399</v>
      </c>
      <c r="D198" s="171" t="s">
        <v>277</v>
      </c>
      <c r="E198" s="172">
        <v>4.2011000000000003</v>
      </c>
      <c r="F198" s="173"/>
      <c r="G198" s="174">
        <f>ROUND(E198*F198,2)</f>
        <v>0</v>
      </c>
      <c r="H198" s="173"/>
      <c r="I198" s="174">
        <f>ROUND(E198*H198,2)</f>
        <v>0</v>
      </c>
      <c r="J198" s="173"/>
      <c r="K198" s="174">
        <f>ROUND(E198*J198,2)</f>
        <v>0</v>
      </c>
      <c r="L198" s="174">
        <v>21</v>
      </c>
      <c r="M198" s="174">
        <f>G198*(1+L198/100)</f>
        <v>0</v>
      </c>
      <c r="N198" s="174">
        <v>1.9700000000000004E-3</v>
      </c>
      <c r="O198" s="174">
        <f>ROUND(E198*N198,2)</f>
        <v>0.01</v>
      </c>
      <c r="P198" s="174">
        <v>0</v>
      </c>
      <c r="Q198" s="174">
        <f>ROUND(E198*P198,2)</f>
        <v>0</v>
      </c>
      <c r="R198" s="174" t="s">
        <v>294</v>
      </c>
      <c r="S198" s="174" t="s">
        <v>171</v>
      </c>
      <c r="T198" s="175" t="s">
        <v>233</v>
      </c>
      <c r="U198" s="158">
        <v>0.23500000000000001</v>
      </c>
      <c r="V198" s="158">
        <f>ROUND(E198*U198,2)</f>
        <v>0.99</v>
      </c>
      <c r="W198" s="15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 t="s">
        <v>234</v>
      </c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1" x14ac:dyDescent="0.2">
      <c r="A199" s="155"/>
      <c r="B199" s="156"/>
      <c r="C199" s="258" t="s">
        <v>400</v>
      </c>
      <c r="D199" s="259"/>
      <c r="E199" s="259"/>
      <c r="F199" s="259"/>
      <c r="G199" s="259"/>
      <c r="H199" s="158"/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  <c r="U199" s="158"/>
      <c r="V199" s="158"/>
      <c r="W199" s="15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 t="s">
        <v>236</v>
      </c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1" x14ac:dyDescent="0.2">
      <c r="A200" s="155"/>
      <c r="B200" s="156"/>
      <c r="C200" s="181" t="s">
        <v>401</v>
      </c>
      <c r="D200" s="160"/>
      <c r="E200" s="161">
        <v>2.8423000000000003</v>
      </c>
      <c r="F200" s="158"/>
      <c r="G200" s="158"/>
      <c r="H200" s="158"/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  <c r="U200" s="158"/>
      <c r="V200" s="158"/>
      <c r="W200" s="15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 t="s">
        <v>213</v>
      </c>
      <c r="AH200" s="148">
        <v>0</v>
      </c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1" x14ac:dyDescent="0.2">
      <c r="A201" s="155"/>
      <c r="B201" s="156"/>
      <c r="C201" s="181" t="s">
        <v>402</v>
      </c>
      <c r="D201" s="160"/>
      <c r="E201" s="161">
        <v>1.3588</v>
      </c>
      <c r="F201" s="158"/>
      <c r="G201" s="158"/>
      <c r="H201" s="158"/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  <c r="U201" s="158"/>
      <c r="V201" s="158"/>
      <c r="W201" s="15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 t="s">
        <v>213</v>
      </c>
      <c r="AH201" s="148">
        <v>0</v>
      </c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1" x14ac:dyDescent="0.2">
      <c r="A202" s="155"/>
      <c r="B202" s="156"/>
      <c r="C202" s="243"/>
      <c r="D202" s="244"/>
      <c r="E202" s="244"/>
      <c r="F202" s="244"/>
      <c r="G202" s="244"/>
      <c r="H202" s="158"/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  <c r="U202" s="158"/>
      <c r="V202" s="158"/>
      <c r="W202" s="15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 t="s">
        <v>176</v>
      </c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1" x14ac:dyDescent="0.2">
      <c r="A203" s="169">
        <v>38</v>
      </c>
      <c r="B203" s="170" t="s">
        <v>403</v>
      </c>
      <c r="C203" s="180" t="s">
        <v>404</v>
      </c>
      <c r="D203" s="171" t="s">
        <v>310</v>
      </c>
      <c r="E203" s="172">
        <v>27</v>
      </c>
      <c r="F203" s="173"/>
      <c r="G203" s="174">
        <f>ROUND(E203*F203,2)</f>
        <v>0</v>
      </c>
      <c r="H203" s="173"/>
      <c r="I203" s="174">
        <f>ROUND(E203*H203,2)</f>
        <v>0</v>
      </c>
      <c r="J203" s="173"/>
      <c r="K203" s="174">
        <f>ROUND(E203*J203,2)</f>
        <v>0</v>
      </c>
      <c r="L203" s="174">
        <v>21</v>
      </c>
      <c r="M203" s="174">
        <f>G203*(1+L203/100)</f>
        <v>0</v>
      </c>
      <c r="N203" s="174">
        <v>1.2100000000000002</v>
      </c>
      <c r="O203" s="174">
        <f>ROUND(E203*N203,2)</f>
        <v>32.67</v>
      </c>
      <c r="P203" s="174">
        <v>0</v>
      </c>
      <c r="Q203" s="174">
        <f>ROUND(E203*P203,2)</f>
        <v>0</v>
      </c>
      <c r="R203" s="174"/>
      <c r="S203" s="174" t="s">
        <v>405</v>
      </c>
      <c r="T203" s="175" t="s">
        <v>233</v>
      </c>
      <c r="U203" s="158">
        <v>0.7824000000000001</v>
      </c>
      <c r="V203" s="158">
        <f>ROUND(E203*U203,2)</f>
        <v>21.12</v>
      </c>
      <c r="W203" s="15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 t="s">
        <v>234</v>
      </c>
      <c r="AH203" s="148"/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1" x14ac:dyDescent="0.2">
      <c r="A204" s="155"/>
      <c r="B204" s="156"/>
      <c r="C204" s="256"/>
      <c r="D204" s="257"/>
      <c r="E204" s="257"/>
      <c r="F204" s="257"/>
      <c r="G204" s="257"/>
      <c r="H204" s="158"/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  <c r="U204" s="158"/>
      <c r="V204" s="158"/>
      <c r="W204" s="15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 t="s">
        <v>176</v>
      </c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1" x14ac:dyDescent="0.2">
      <c r="A205" s="169">
        <v>39</v>
      </c>
      <c r="B205" s="170" t="s">
        <v>406</v>
      </c>
      <c r="C205" s="180" t="s">
        <v>407</v>
      </c>
      <c r="D205" s="171" t="s">
        <v>287</v>
      </c>
      <c r="E205" s="172">
        <v>0.24407000000000001</v>
      </c>
      <c r="F205" s="173"/>
      <c r="G205" s="174">
        <f>ROUND(E205*F205,2)</f>
        <v>0</v>
      </c>
      <c r="H205" s="173"/>
      <c r="I205" s="174">
        <f>ROUND(E205*H205,2)</f>
        <v>0</v>
      </c>
      <c r="J205" s="173"/>
      <c r="K205" s="174">
        <f>ROUND(E205*J205,2)</f>
        <v>0</v>
      </c>
      <c r="L205" s="174">
        <v>21</v>
      </c>
      <c r="M205" s="174">
        <f>G205*(1+L205/100)</f>
        <v>0</v>
      </c>
      <c r="N205" s="174">
        <v>1</v>
      </c>
      <c r="O205" s="174">
        <f>ROUND(E205*N205,2)</f>
        <v>0.24</v>
      </c>
      <c r="P205" s="174">
        <v>0</v>
      </c>
      <c r="Q205" s="174">
        <f>ROUND(E205*P205,2)</f>
        <v>0</v>
      </c>
      <c r="R205" s="174" t="s">
        <v>288</v>
      </c>
      <c r="S205" s="174" t="s">
        <v>171</v>
      </c>
      <c r="T205" s="175" t="s">
        <v>289</v>
      </c>
      <c r="U205" s="158">
        <v>0</v>
      </c>
      <c r="V205" s="158">
        <f>ROUND(E205*U205,2)</f>
        <v>0</v>
      </c>
      <c r="W205" s="15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 t="s">
        <v>290</v>
      </c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1" x14ac:dyDescent="0.2">
      <c r="A206" s="155"/>
      <c r="B206" s="156"/>
      <c r="C206" s="181" t="s">
        <v>408</v>
      </c>
      <c r="D206" s="160"/>
      <c r="E206" s="161">
        <v>0.24407000000000001</v>
      </c>
      <c r="F206" s="158"/>
      <c r="G206" s="158"/>
      <c r="H206" s="158"/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 t="s">
        <v>213</v>
      </c>
      <c r="AH206" s="148">
        <v>5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1" x14ac:dyDescent="0.2">
      <c r="A207" s="155"/>
      <c r="B207" s="156"/>
      <c r="C207" s="243"/>
      <c r="D207" s="244"/>
      <c r="E207" s="244"/>
      <c r="F207" s="244"/>
      <c r="G207" s="244"/>
      <c r="H207" s="158"/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  <c r="U207" s="158"/>
      <c r="V207" s="158"/>
      <c r="W207" s="15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 t="s">
        <v>176</v>
      </c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ht="22.5" outlineLevel="1" x14ac:dyDescent="0.2">
      <c r="A208" s="169">
        <v>40</v>
      </c>
      <c r="B208" s="170" t="s">
        <v>409</v>
      </c>
      <c r="C208" s="180" t="s">
        <v>410</v>
      </c>
      <c r="D208" s="171" t="s">
        <v>411</v>
      </c>
      <c r="E208" s="172">
        <v>39.541500000000006</v>
      </c>
      <c r="F208" s="173"/>
      <c r="G208" s="174">
        <f>ROUND(E208*F208,2)</f>
        <v>0</v>
      </c>
      <c r="H208" s="173"/>
      <c r="I208" s="174">
        <f>ROUND(E208*H208,2)</f>
        <v>0</v>
      </c>
      <c r="J208" s="173"/>
      <c r="K208" s="174">
        <f>ROUND(E208*J208,2)</f>
        <v>0</v>
      </c>
      <c r="L208" s="174">
        <v>21</v>
      </c>
      <c r="M208" s="174">
        <f>G208*(1+L208/100)</f>
        <v>0</v>
      </c>
      <c r="N208" s="174">
        <v>0.27200000000000002</v>
      </c>
      <c r="O208" s="174">
        <f>ROUND(E208*N208,2)</f>
        <v>10.76</v>
      </c>
      <c r="P208" s="174">
        <v>0</v>
      </c>
      <c r="Q208" s="174">
        <f>ROUND(E208*P208,2)</f>
        <v>0</v>
      </c>
      <c r="R208" s="174" t="s">
        <v>288</v>
      </c>
      <c r="S208" s="174" t="s">
        <v>171</v>
      </c>
      <c r="T208" s="175" t="s">
        <v>289</v>
      </c>
      <c r="U208" s="158">
        <v>0</v>
      </c>
      <c r="V208" s="158">
        <f>ROUND(E208*U208,2)</f>
        <v>0</v>
      </c>
      <c r="W208" s="15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 t="s">
        <v>290</v>
      </c>
      <c r="AH208" s="148"/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1" x14ac:dyDescent="0.2">
      <c r="A209" s="155"/>
      <c r="B209" s="156"/>
      <c r="C209" s="181" t="s">
        <v>412</v>
      </c>
      <c r="D209" s="160"/>
      <c r="E209" s="161">
        <v>39.541500000000006</v>
      </c>
      <c r="F209" s="158"/>
      <c r="G209" s="158"/>
      <c r="H209" s="158"/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48"/>
      <c r="Y209" s="148"/>
      <c r="Z209" s="148"/>
      <c r="AA209" s="148"/>
      <c r="AB209" s="148"/>
      <c r="AC209" s="148"/>
      <c r="AD209" s="148"/>
      <c r="AE209" s="148"/>
      <c r="AF209" s="148"/>
      <c r="AG209" s="148" t="s">
        <v>213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1" x14ac:dyDescent="0.2">
      <c r="A210" s="155"/>
      <c r="B210" s="156"/>
      <c r="C210" s="243"/>
      <c r="D210" s="244"/>
      <c r="E210" s="244"/>
      <c r="F210" s="244"/>
      <c r="G210" s="244"/>
      <c r="H210" s="158"/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  <c r="U210" s="158"/>
      <c r="V210" s="158"/>
      <c r="W210" s="158"/>
      <c r="X210" s="148"/>
      <c r="Y210" s="148"/>
      <c r="Z210" s="148"/>
      <c r="AA210" s="148"/>
      <c r="AB210" s="148"/>
      <c r="AC210" s="148"/>
      <c r="AD210" s="148"/>
      <c r="AE210" s="148"/>
      <c r="AF210" s="148"/>
      <c r="AG210" s="148" t="s">
        <v>176</v>
      </c>
      <c r="AH210" s="148"/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x14ac:dyDescent="0.2">
      <c r="A211" s="163" t="s">
        <v>166</v>
      </c>
      <c r="B211" s="164" t="s">
        <v>77</v>
      </c>
      <c r="C211" s="179" t="s">
        <v>78</v>
      </c>
      <c r="D211" s="165"/>
      <c r="E211" s="166"/>
      <c r="F211" s="167"/>
      <c r="G211" s="167">
        <f>SUMIF(AG212:AG219,"&lt;&gt;NOR",G212:G219)</f>
        <v>0</v>
      </c>
      <c r="H211" s="167"/>
      <c r="I211" s="167">
        <f>SUM(I212:I219)</f>
        <v>0</v>
      </c>
      <c r="J211" s="167"/>
      <c r="K211" s="167">
        <f>SUM(K212:K219)</f>
        <v>0</v>
      </c>
      <c r="L211" s="167"/>
      <c r="M211" s="167">
        <f>SUM(M212:M219)</f>
        <v>0</v>
      </c>
      <c r="N211" s="167"/>
      <c r="O211" s="167">
        <f>SUM(O212:O219)</f>
        <v>69.22</v>
      </c>
      <c r="P211" s="167"/>
      <c r="Q211" s="167">
        <f>SUM(Q212:Q219)</f>
        <v>0</v>
      </c>
      <c r="R211" s="167"/>
      <c r="S211" s="167"/>
      <c r="T211" s="168"/>
      <c r="U211" s="162"/>
      <c r="V211" s="162">
        <f>SUM(V212:V219)</f>
        <v>3.96</v>
      </c>
      <c r="W211" s="162"/>
      <c r="AG211" t="s">
        <v>167</v>
      </c>
    </row>
    <row r="212" spans="1:60" ht="22.5" outlineLevel="1" x14ac:dyDescent="0.2">
      <c r="A212" s="169">
        <v>41</v>
      </c>
      <c r="B212" s="170" t="s">
        <v>413</v>
      </c>
      <c r="C212" s="180" t="s">
        <v>414</v>
      </c>
      <c r="D212" s="171" t="s">
        <v>277</v>
      </c>
      <c r="E212" s="172">
        <v>90</v>
      </c>
      <c r="F212" s="173"/>
      <c r="G212" s="174">
        <f>ROUND(E212*F212,2)</f>
        <v>0</v>
      </c>
      <c r="H212" s="173"/>
      <c r="I212" s="174">
        <f>ROUND(E212*H212,2)</f>
        <v>0</v>
      </c>
      <c r="J212" s="173"/>
      <c r="K212" s="174">
        <f>ROUND(E212*J212,2)</f>
        <v>0</v>
      </c>
      <c r="L212" s="174">
        <v>21</v>
      </c>
      <c r="M212" s="174">
        <f>G212*(1+L212/100)</f>
        <v>0</v>
      </c>
      <c r="N212" s="174">
        <v>0.5292</v>
      </c>
      <c r="O212" s="174">
        <f>ROUND(E212*N212,2)</f>
        <v>47.63</v>
      </c>
      <c r="P212" s="174">
        <v>0</v>
      </c>
      <c r="Q212" s="174">
        <f>ROUND(E212*P212,2)</f>
        <v>0</v>
      </c>
      <c r="R212" s="174" t="s">
        <v>415</v>
      </c>
      <c r="S212" s="174" t="s">
        <v>171</v>
      </c>
      <c r="T212" s="175" t="s">
        <v>233</v>
      </c>
      <c r="U212" s="158">
        <v>3.2000000000000001E-2</v>
      </c>
      <c r="V212" s="158">
        <f>ROUND(E212*U212,2)</f>
        <v>2.88</v>
      </c>
      <c r="W212" s="158"/>
      <c r="X212" s="148"/>
      <c r="Y212" s="148"/>
      <c r="Z212" s="148"/>
      <c r="AA212" s="148"/>
      <c r="AB212" s="148"/>
      <c r="AC212" s="148"/>
      <c r="AD212" s="148"/>
      <c r="AE212" s="148"/>
      <c r="AF212" s="148"/>
      <c r="AG212" s="148" t="s">
        <v>234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1" x14ac:dyDescent="0.2">
      <c r="A213" s="155"/>
      <c r="B213" s="156"/>
      <c r="C213" s="181" t="s">
        <v>416</v>
      </c>
      <c r="D213" s="160"/>
      <c r="E213" s="161">
        <v>90</v>
      </c>
      <c r="F213" s="158"/>
      <c r="G213" s="158"/>
      <c r="H213" s="158"/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  <c r="U213" s="158"/>
      <c r="V213" s="158"/>
      <c r="W213" s="15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 t="s">
        <v>213</v>
      </c>
      <c r="AH213" s="148">
        <v>0</v>
      </c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1" x14ac:dyDescent="0.2">
      <c r="A214" s="155"/>
      <c r="B214" s="156"/>
      <c r="C214" s="243"/>
      <c r="D214" s="244"/>
      <c r="E214" s="244"/>
      <c r="F214" s="244"/>
      <c r="G214" s="244"/>
      <c r="H214" s="158"/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  <c r="U214" s="158"/>
      <c r="V214" s="158"/>
      <c r="W214" s="15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 t="s">
        <v>176</v>
      </c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1" x14ac:dyDescent="0.2">
      <c r="A215" s="169">
        <v>42</v>
      </c>
      <c r="B215" s="170" t="s">
        <v>417</v>
      </c>
      <c r="C215" s="180" t="s">
        <v>418</v>
      </c>
      <c r="D215" s="171" t="s">
        <v>277</v>
      </c>
      <c r="E215" s="172">
        <v>90</v>
      </c>
      <c r="F215" s="173"/>
      <c r="G215" s="174">
        <f>ROUND(E215*F215,2)</f>
        <v>0</v>
      </c>
      <c r="H215" s="173"/>
      <c r="I215" s="174">
        <f>ROUND(E215*H215,2)</f>
        <v>0</v>
      </c>
      <c r="J215" s="173"/>
      <c r="K215" s="174">
        <f>ROUND(E215*J215,2)</f>
        <v>0</v>
      </c>
      <c r="L215" s="174">
        <v>21</v>
      </c>
      <c r="M215" s="174">
        <f>G215*(1+L215/100)</f>
        <v>0</v>
      </c>
      <c r="N215" s="174">
        <v>0.23985000000000001</v>
      </c>
      <c r="O215" s="174">
        <f>ROUND(E215*N215,2)</f>
        <v>21.59</v>
      </c>
      <c r="P215" s="174">
        <v>0</v>
      </c>
      <c r="Q215" s="174">
        <f>ROUND(E215*P215,2)</f>
        <v>0</v>
      </c>
      <c r="R215" s="174" t="s">
        <v>415</v>
      </c>
      <c r="S215" s="174" t="s">
        <v>171</v>
      </c>
      <c r="T215" s="175" t="s">
        <v>233</v>
      </c>
      <c r="U215" s="158">
        <v>1.2E-2</v>
      </c>
      <c r="V215" s="158">
        <f>ROUND(E215*U215,2)</f>
        <v>1.08</v>
      </c>
      <c r="W215" s="158"/>
      <c r="X215" s="148"/>
      <c r="Y215" s="148"/>
      <c r="Z215" s="148"/>
      <c r="AA215" s="148"/>
      <c r="AB215" s="148"/>
      <c r="AC215" s="148"/>
      <c r="AD215" s="148"/>
      <c r="AE215" s="148"/>
      <c r="AF215" s="148"/>
      <c r="AG215" s="148" t="s">
        <v>234</v>
      </c>
      <c r="AH215" s="148"/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1" x14ac:dyDescent="0.2">
      <c r="A216" s="155"/>
      <c r="B216" s="156"/>
      <c r="C216" s="258" t="s">
        <v>419</v>
      </c>
      <c r="D216" s="259"/>
      <c r="E216" s="259"/>
      <c r="F216" s="259"/>
      <c r="G216" s="259"/>
      <c r="H216" s="158"/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  <c r="U216" s="158"/>
      <c r="V216" s="158"/>
      <c r="W216" s="158"/>
      <c r="X216" s="148"/>
      <c r="Y216" s="148"/>
      <c r="Z216" s="148"/>
      <c r="AA216" s="148"/>
      <c r="AB216" s="148"/>
      <c r="AC216" s="148"/>
      <c r="AD216" s="148"/>
      <c r="AE216" s="148"/>
      <c r="AF216" s="148"/>
      <c r="AG216" s="148" t="s">
        <v>236</v>
      </c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1" x14ac:dyDescent="0.2">
      <c r="A217" s="155"/>
      <c r="B217" s="156"/>
      <c r="C217" s="247" t="s">
        <v>420</v>
      </c>
      <c r="D217" s="248"/>
      <c r="E217" s="248"/>
      <c r="F217" s="248"/>
      <c r="G217" s="248"/>
      <c r="H217" s="158"/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  <c r="U217" s="158"/>
      <c r="V217" s="158"/>
      <c r="W217" s="158"/>
      <c r="X217" s="148"/>
      <c r="Y217" s="148"/>
      <c r="Z217" s="148"/>
      <c r="AA217" s="148"/>
      <c r="AB217" s="148"/>
      <c r="AC217" s="148"/>
      <c r="AD217" s="148"/>
      <c r="AE217" s="148"/>
      <c r="AF217" s="148"/>
      <c r="AG217" s="148" t="s">
        <v>175</v>
      </c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1" x14ac:dyDescent="0.2">
      <c r="A218" s="155"/>
      <c r="B218" s="156"/>
      <c r="C218" s="181" t="s">
        <v>416</v>
      </c>
      <c r="D218" s="160"/>
      <c r="E218" s="161">
        <v>90</v>
      </c>
      <c r="F218" s="158"/>
      <c r="G218" s="158"/>
      <c r="H218" s="158"/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  <c r="U218" s="158"/>
      <c r="V218" s="158"/>
      <c r="W218" s="158"/>
      <c r="X218" s="148"/>
      <c r="Y218" s="148"/>
      <c r="Z218" s="148"/>
      <c r="AA218" s="148"/>
      <c r="AB218" s="148"/>
      <c r="AC218" s="148"/>
      <c r="AD218" s="148"/>
      <c r="AE218" s="148"/>
      <c r="AF218" s="148"/>
      <c r="AG218" s="148" t="s">
        <v>213</v>
      </c>
      <c r="AH218" s="148">
        <v>0</v>
      </c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outlineLevel="1" x14ac:dyDescent="0.2">
      <c r="A219" s="155"/>
      <c r="B219" s="156"/>
      <c r="C219" s="243"/>
      <c r="D219" s="244"/>
      <c r="E219" s="244"/>
      <c r="F219" s="244"/>
      <c r="G219" s="244"/>
      <c r="H219" s="158"/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  <c r="U219" s="158"/>
      <c r="V219" s="158"/>
      <c r="W219" s="158"/>
      <c r="X219" s="148"/>
      <c r="Y219" s="148"/>
      <c r="Z219" s="148"/>
      <c r="AA219" s="148"/>
      <c r="AB219" s="148"/>
      <c r="AC219" s="148"/>
      <c r="AD219" s="148"/>
      <c r="AE219" s="148"/>
      <c r="AF219" s="148"/>
      <c r="AG219" s="148" t="s">
        <v>176</v>
      </c>
      <c r="AH219" s="148"/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x14ac:dyDescent="0.2">
      <c r="A220" s="163" t="s">
        <v>166</v>
      </c>
      <c r="B220" s="164" t="s">
        <v>79</v>
      </c>
      <c r="C220" s="179" t="s">
        <v>80</v>
      </c>
      <c r="D220" s="165"/>
      <c r="E220" s="166"/>
      <c r="F220" s="167"/>
      <c r="G220" s="167">
        <f>SUMIF(AG221:AG248,"&lt;&gt;NOR",G221:G248)</f>
        <v>0</v>
      </c>
      <c r="H220" s="167"/>
      <c r="I220" s="167">
        <f>SUM(I221:I248)</f>
        <v>0</v>
      </c>
      <c r="J220" s="167"/>
      <c r="K220" s="167">
        <f>SUM(K221:K248)</f>
        <v>0</v>
      </c>
      <c r="L220" s="167"/>
      <c r="M220" s="167">
        <f>SUM(M221:M248)</f>
        <v>0</v>
      </c>
      <c r="N220" s="167"/>
      <c r="O220" s="167">
        <f>SUM(O221:O248)</f>
        <v>27.64</v>
      </c>
      <c r="P220" s="167"/>
      <c r="Q220" s="167">
        <f>SUM(Q221:Q248)</f>
        <v>0</v>
      </c>
      <c r="R220" s="167"/>
      <c r="S220" s="167"/>
      <c r="T220" s="168"/>
      <c r="U220" s="162"/>
      <c r="V220" s="162">
        <f>SUM(V221:V248)</f>
        <v>384.40999999999997</v>
      </c>
      <c r="W220" s="162"/>
      <c r="AG220" t="s">
        <v>167</v>
      </c>
    </row>
    <row r="221" spans="1:60" ht="22.5" outlineLevel="1" x14ac:dyDescent="0.2">
      <c r="A221" s="169">
        <v>43</v>
      </c>
      <c r="B221" s="170" t="s">
        <v>421</v>
      </c>
      <c r="C221" s="180" t="s">
        <v>422</v>
      </c>
      <c r="D221" s="171" t="s">
        <v>277</v>
      </c>
      <c r="E221" s="172">
        <v>134.44875000000002</v>
      </c>
      <c r="F221" s="173"/>
      <c r="G221" s="174">
        <f>ROUND(E221*F221,2)</f>
        <v>0</v>
      </c>
      <c r="H221" s="173"/>
      <c r="I221" s="174">
        <f>ROUND(E221*H221,2)</f>
        <v>0</v>
      </c>
      <c r="J221" s="173"/>
      <c r="K221" s="174">
        <f>ROUND(E221*J221,2)</f>
        <v>0</v>
      </c>
      <c r="L221" s="174">
        <v>21</v>
      </c>
      <c r="M221" s="174">
        <f>G221*(1+L221/100)</f>
        <v>0</v>
      </c>
      <c r="N221" s="174">
        <v>5.4740000000000004E-2</v>
      </c>
      <c r="O221" s="174">
        <f>ROUND(E221*N221,2)</f>
        <v>7.36</v>
      </c>
      <c r="P221" s="174">
        <v>0</v>
      </c>
      <c r="Q221" s="174">
        <f>ROUND(E221*P221,2)</f>
        <v>0</v>
      </c>
      <c r="R221" s="174" t="s">
        <v>294</v>
      </c>
      <c r="S221" s="174" t="s">
        <v>171</v>
      </c>
      <c r="T221" s="175" t="s">
        <v>233</v>
      </c>
      <c r="U221" s="158">
        <v>0.78300000000000003</v>
      </c>
      <c r="V221" s="158">
        <f>ROUND(E221*U221,2)</f>
        <v>105.27</v>
      </c>
      <c r="W221" s="158"/>
      <c r="X221" s="148"/>
      <c r="Y221" s="148"/>
      <c r="Z221" s="148"/>
      <c r="AA221" s="148"/>
      <c r="AB221" s="148"/>
      <c r="AC221" s="148"/>
      <c r="AD221" s="148"/>
      <c r="AE221" s="148"/>
      <c r="AF221" s="148"/>
      <c r="AG221" s="148" t="s">
        <v>234</v>
      </c>
      <c r="AH221" s="148"/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outlineLevel="1" x14ac:dyDescent="0.2">
      <c r="A222" s="155"/>
      <c r="B222" s="156"/>
      <c r="C222" s="258" t="s">
        <v>423</v>
      </c>
      <c r="D222" s="259"/>
      <c r="E222" s="259"/>
      <c r="F222" s="259"/>
      <c r="G222" s="259"/>
      <c r="H222" s="158"/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  <c r="U222" s="158"/>
      <c r="V222" s="158"/>
      <c r="W222" s="158"/>
      <c r="X222" s="148"/>
      <c r="Y222" s="148"/>
      <c r="Z222" s="148"/>
      <c r="AA222" s="148"/>
      <c r="AB222" s="148"/>
      <c r="AC222" s="148"/>
      <c r="AD222" s="148"/>
      <c r="AE222" s="148"/>
      <c r="AF222" s="148"/>
      <c r="AG222" s="148" t="s">
        <v>236</v>
      </c>
      <c r="AH222" s="148"/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1" x14ac:dyDescent="0.2">
      <c r="A223" s="155"/>
      <c r="B223" s="156"/>
      <c r="C223" s="181" t="s">
        <v>424</v>
      </c>
      <c r="D223" s="160"/>
      <c r="E223" s="161">
        <v>40.803000000000004</v>
      </c>
      <c r="F223" s="158"/>
      <c r="G223" s="158"/>
      <c r="H223" s="158"/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  <c r="U223" s="158"/>
      <c r="V223" s="158"/>
      <c r="W223" s="158"/>
      <c r="X223" s="148"/>
      <c r="Y223" s="148"/>
      <c r="Z223" s="148"/>
      <c r="AA223" s="148"/>
      <c r="AB223" s="148"/>
      <c r="AC223" s="148"/>
      <c r="AD223" s="148"/>
      <c r="AE223" s="148"/>
      <c r="AF223" s="148"/>
      <c r="AG223" s="148" t="s">
        <v>213</v>
      </c>
      <c r="AH223" s="148">
        <v>0</v>
      </c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outlineLevel="1" x14ac:dyDescent="0.2">
      <c r="A224" s="155"/>
      <c r="B224" s="156"/>
      <c r="C224" s="181" t="s">
        <v>425</v>
      </c>
      <c r="D224" s="160"/>
      <c r="E224" s="161">
        <v>27.225000000000001</v>
      </c>
      <c r="F224" s="158"/>
      <c r="G224" s="158"/>
      <c r="H224" s="158"/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  <c r="U224" s="158"/>
      <c r="V224" s="158"/>
      <c r="W224" s="158"/>
      <c r="X224" s="148"/>
      <c r="Y224" s="148"/>
      <c r="Z224" s="148"/>
      <c r="AA224" s="148"/>
      <c r="AB224" s="148"/>
      <c r="AC224" s="148"/>
      <c r="AD224" s="148"/>
      <c r="AE224" s="148"/>
      <c r="AF224" s="148"/>
      <c r="AG224" s="148" t="s">
        <v>213</v>
      </c>
      <c r="AH224" s="148">
        <v>0</v>
      </c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outlineLevel="1" x14ac:dyDescent="0.2">
      <c r="A225" s="155"/>
      <c r="B225" s="156"/>
      <c r="C225" s="181" t="s">
        <v>426</v>
      </c>
      <c r="D225" s="160"/>
      <c r="E225" s="161">
        <v>66.420750000000012</v>
      </c>
      <c r="F225" s="158"/>
      <c r="G225" s="158"/>
      <c r="H225" s="158"/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  <c r="U225" s="158"/>
      <c r="V225" s="158"/>
      <c r="W225" s="15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 t="s">
        <v>213</v>
      </c>
      <c r="AH225" s="148">
        <v>0</v>
      </c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1" x14ac:dyDescent="0.2">
      <c r="A226" s="155"/>
      <c r="B226" s="156"/>
      <c r="C226" s="243"/>
      <c r="D226" s="244"/>
      <c r="E226" s="244"/>
      <c r="F226" s="244"/>
      <c r="G226" s="244"/>
      <c r="H226" s="158"/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  <c r="U226" s="158"/>
      <c r="V226" s="158"/>
      <c r="W226" s="15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 t="s">
        <v>176</v>
      </c>
      <c r="AH226" s="148"/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1" x14ac:dyDescent="0.2">
      <c r="A227" s="169">
        <v>44</v>
      </c>
      <c r="B227" s="170" t="s">
        <v>427</v>
      </c>
      <c r="C227" s="180" t="s">
        <v>428</v>
      </c>
      <c r="D227" s="171" t="s">
        <v>277</v>
      </c>
      <c r="E227" s="172">
        <v>425.52340000000004</v>
      </c>
      <c r="F227" s="173"/>
      <c r="G227" s="174">
        <f>ROUND(E227*F227,2)</f>
        <v>0</v>
      </c>
      <c r="H227" s="173"/>
      <c r="I227" s="174">
        <f>ROUND(E227*H227,2)</f>
        <v>0</v>
      </c>
      <c r="J227" s="173"/>
      <c r="K227" s="174">
        <f>ROUND(E227*J227,2)</f>
        <v>0</v>
      </c>
      <c r="L227" s="174">
        <v>21</v>
      </c>
      <c r="M227" s="174">
        <f>G227*(1+L227/100)</f>
        <v>0</v>
      </c>
      <c r="N227" s="174">
        <v>4.7660000000000001E-2</v>
      </c>
      <c r="O227" s="174">
        <f>ROUND(E227*N227,2)</f>
        <v>20.28</v>
      </c>
      <c r="P227" s="174">
        <v>0</v>
      </c>
      <c r="Q227" s="174">
        <f>ROUND(E227*P227,2)</f>
        <v>0</v>
      </c>
      <c r="R227" s="174" t="s">
        <v>294</v>
      </c>
      <c r="S227" s="174" t="s">
        <v>171</v>
      </c>
      <c r="T227" s="175" t="s">
        <v>233</v>
      </c>
      <c r="U227" s="158">
        <v>0.65600000000000003</v>
      </c>
      <c r="V227" s="158">
        <f>ROUND(E227*U227,2)</f>
        <v>279.14</v>
      </c>
      <c r="W227" s="15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 t="s">
        <v>234</v>
      </c>
      <c r="AH227" s="148"/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1" x14ac:dyDescent="0.2">
      <c r="A228" s="155"/>
      <c r="B228" s="156"/>
      <c r="C228" s="189" t="s">
        <v>252</v>
      </c>
      <c r="D228" s="185"/>
      <c r="E228" s="186"/>
      <c r="F228" s="158"/>
      <c r="G228" s="158"/>
      <c r="H228" s="158"/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  <c r="U228" s="158"/>
      <c r="V228" s="158"/>
      <c r="W228" s="15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 t="s">
        <v>213</v>
      </c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1" x14ac:dyDescent="0.2">
      <c r="A229" s="155"/>
      <c r="B229" s="156"/>
      <c r="C229" s="190" t="s">
        <v>429</v>
      </c>
      <c r="D229" s="185"/>
      <c r="E229" s="186">
        <v>23.590000000000003</v>
      </c>
      <c r="F229" s="158"/>
      <c r="G229" s="158"/>
      <c r="H229" s="158"/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  <c r="U229" s="158"/>
      <c r="V229" s="158"/>
      <c r="W229" s="15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 t="s">
        <v>213</v>
      </c>
      <c r="AH229" s="148">
        <v>2</v>
      </c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1" x14ac:dyDescent="0.2">
      <c r="A230" s="155"/>
      <c r="B230" s="156"/>
      <c r="C230" s="190" t="s">
        <v>430</v>
      </c>
      <c r="D230" s="185"/>
      <c r="E230" s="186">
        <v>28.900000000000002</v>
      </c>
      <c r="F230" s="158"/>
      <c r="G230" s="158"/>
      <c r="H230" s="158"/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  <c r="U230" s="158"/>
      <c r="V230" s="158"/>
      <c r="W230" s="15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 t="s">
        <v>213</v>
      </c>
      <c r="AH230" s="148">
        <v>2</v>
      </c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1" x14ac:dyDescent="0.2">
      <c r="A231" s="155"/>
      <c r="B231" s="156"/>
      <c r="C231" s="190" t="s">
        <v>431</v>
      </c>
      <c r="D231" s="185"/>
      <c r="E231" s="186">
        <v>53.300000000000004</v>
      </c>
      <c r="F231" s="158"/>
      <c r="G231" s="158"/>
      <c r="H231" s="158"/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  <c r="U231" s="158"/>
      <c r="V231" s="158"/>
      <c r="W231" s="15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 t="s">
        <v>213</v>
      </c>
      <c r="AH231" s="148">
        <v>2</v>
      </c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outlineLevel="1" x14ac:dyDescent="0.2">
      <c r="A232" s="155"/>
      <c r="B232" s="156"/>
      <c r="C232" s="190" t="s">
        <v>432</v>
      </c>
      <c r="D232" s="185"/>
      <c r="E232" s="186">
        <v>30</v>
      </c>
      <c r="F232" s="158"/>
      <c r="G232" s="158"/>
      <c r="H232" s="158"/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  <c r="U232" s="158"/>
      <c r="V232" s="158"/>
      <c r="W232" s="15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 t="s">
        <v>213</v>
      </c>
      <c r="AH232" s="148">
        <v>2</v>
      </c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outlineLevel="1" x14ac:dyDescent="0.2">
      <c r="A233" s="155"/>
      <c r="B233" s="156"/>
      <c r="C233" s="190" t="s">
        <v>433</v>
      </c>
      <c r="D233" s="185"/>
      <c r="E233" s="186">
        <v>8.8600000000000012</v>
      </c>
      <c r="F233" s="158"/>
      <c r="G233" s="158"/>
      <c r="H233" s="158"/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  <c r="U233" s="158"/>
      <c r="V233" s="158"/>
      <c r="W233" s="158"/>
      <c r="X233" s="148"/>
      <c r="Y233" s="148"/>
      <c r="Z233" s="148"/>
      <c r="AA233" s="148"/>
      <c r="AB233" s="148"/>
      <c r="AC233" s="148"/>
      <c r="AD233" s="148"/>
      <c r="AE233" s="148"/>
      <c r="AF233" s="148"/>
      <c r="AG233" s="148" t="s">
        <v>213</v>
      </c>
      <c r="AH233" s="148">
        <v>2</v>
      </c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1" x14ac:dyDescent="0.2">
      <c r="A234" s="155"/>
      <c r="B234" s="156"/>
      <c r="C234" s="190" t="s">
        <v>434</v>
      </c>
      <c r="D234" s="185"/>
      <c r="E234" s="186">
        <v>8.3800000000000008</v>
      </c>
      <c r="F234" s="158"/>
      <c r="G234" s="158"/>
      <c r="H234" s="158"/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  <c r="U234" s="158"/>
      <c r="V234" s="158"/>
      <c r="W234" s="158"/>
      <c r="X234" s="148"/>
      <c r="Y234" s="148"/>
      <c r="Z234" s="148"/>
      <c r="AA234" s="148"/>
      <c r="AB234" s="148"/>
      <c r="AC234" s="148"/>
      <c r="AD234" s="148"/>
      <c r="AE234" s="148"/>
      <c r="AF234" s="148"/>
      <c r="AG234" s="148" t="s">
        <v>213</v>
      </c>
      <c r="AH234" s="148">
        <v>2</v>
      </c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outlineLevel="1" x14ac:dyDescent="0.2">
      <c r="A235" s="155"/>
      <c r="B235" s="156"/>
      <c r="C235" s="191" t="s">
        <v>255</v>
      </c>
      <c r="D235" s="187"/>
      <c r="E235" s="188">
        <v>153.03</v>
      </c>
      <c r="F235" s="158"/>
      <c r="G235" s="158"/>
      <c r="H235" s="158"/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  <c r="U235" s="158"/>
      <c r="V235" s="158"/>
      <c r="W235" s="158"/>
      <c r="X235" s="148"/>
      <c r="Y235" s="148"/>
      <c r="Z235" s="148"/>
      <c r="AA235" s="148"/>
      <c r="AB235" s="148"/>
      <c r="AC235" s="148"/>
      <c r="AD235" s="148"/>
      <c r="AE235" s="148"/>
      <c r="AF235" s="148"/>
      <c r="AG235" s="148" t="s">
        <v>213</v>
      </c>
      <c r="AH235" s="148">
        <v>3</v>
      </c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outlineLevel="1" x14ac:dyDescent="0.2">
      <c r="A236" s="155"/>
      <c r="B236" s="156"/>
      <c r="C236" s="189" t="s">
        <v>256</v>
      </c>
      <c r="D236" s="185"/>
      <c r="E236" s="186"/>
      <c r="F236" s="158"/>
      <c r="G236" s="158"/>
      <c r="H236" s="158"/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  <c r="U236" s="158"/>
      <c r="V236" s="158"/>
      <c r="W236" s="158"/>
      <c r="X236" s="148"/>
      <c r="Y236" s="148"/>
      <c r="Z236" s="148"/>
      <c r="AA236" s="148"/>
      <c r="AB236" s="148"/>
      <c r="AC236" s="148"/>
      <c r="AD236" s="148"/>
      <c r="AE236" s="148"/>
      <c r="AF236" s="148"/>
      <c r="AG236" s="148" t="s">
        <v>213</v>
      </c>
      <c r="AH236" s="148"/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1" x14ac:dyDescent="0.2">
      <c r="A237" s="155"/>
      <c r="B237" s="156"/>
      <c r="C237" s="181" t="s">
        <v>435</v>
      </c>
      <c r="D237" s="160"/>
      <c r="E237" s="161">
        <v>449.90820000000002</v>
      </c>
      <c r="F237" s="158"/>
      <c r="G237" s="158"/>
      <c r="H237" s="158"/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  <c r="U237" s="158"/>
      <c r="V237" s="158"/>
      <c r="W237" s="15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 t="s">
        <v>213</v>
      </c>
      <c r="AH237" s="148">
        <v>0</v>
      </c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1" x14ac:dyDescent="0.2">
      <c r="A238" s="155"/>
      <c r="B238" s="156"/>
      <c r="C238" s="181" t="s">
        <v>436</v>
      </c>
      <c r="D238" s="160"/>
      <c r="E238" s="161">
        <v>19.958400000000001</v>
      </c>
      <c r="F238" s="158"/>
      <c r="G238" s="158"/>
      <c r="H238" s="158"/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  <c r="U238" s="158"/>
      <c r="V238" s="158"/>
      <c r="W238" s="15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 t="s">
        <v>213</v>
      </c>
      <c r="AH238" s="148">
        <v>0</v>
      </c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1" x14ac:dyDescent="0.2">
      <c r="A239" s="155"/>
      <c r="B239" s="156"/>
      <c r="C239" s="181" t="s">
        <v>437</v>
      </c>
      <c r="D239" s="160"/>
      <c r="E239" s="161">
        <v>23.284800000000001</v>
      </c>
      <c r="F239" s="158"/>
      <c r="G239" s="158"/>
      <c r="H239" s="158"/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  <c r="U239" s="158"/>
      <c r="V239" s="158"/>
      <c r="W239" s="158"/>
      <c r="X239" s="148"/>
      <c r="Y239" s="148"/>
      <c r="Z239" s="148"/>
      <c r="AA239" s="148"/>
      <c r="AB239" s="148"/>
      <c r="AC239" s="148"/>
      <c r="AD239" s="148"/>
      <c r="AE239" s="148"/>
      <c r="AF239" s="148"/>
      <c r="AG239" s="148" t="s">
        <v>213</v>
      </c>
      <c r="AH239" s="148">
        <v>0</v>
      </c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outlineLevel="1" x14ac:dyDescent="0.2">
      <c r="A240" s="155"/>
      <c r="B240" s="156"/>
      <c r="C240" s="181" t="s">
        <v>438</v>
      </c>
      <c r="D240" s="160"/>
      <c r="E240" s="161">
        <v>-51.16</v>
      </c>
      <c r="F240" s="158"/>
      <c r="G240" s="158"/>
      <c r="H240" s="158"/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148"/>
      <c r="Y240" s="148"/>
      <c r="Z240" s="148"/>
      <c r="AA240" s="148"/>
      <c r="AB240" s="148"/>
      <c r="AC240" s="148"/>
      <c r="AD240" s="148"/>
      <c r="AE240" s="148"/>
      <c r="AF240" s="148"/>
      <c r="AG240" s="148" t="s">
        <v>213</v>
      </c>
      <c r="AH240" s="148">
        <v>0</v>
      </c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1" x14ac:dyDescent="0.2">
      <c r="A241" s="155"/>
      <c r="B241" s="156"/>
      <c r="C241" s="181" t="s">
        <v>439</v>
      </c>
      <c r="D241" s="160"/>
      <c r="E241" s="161">
        <v>2.673</v>
      </c>
      <c r="F241" s="158"/>
      <c r="G241" s="158"/>
      <c r="H241" s="158"/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148"/>
      <c r="Y241" s="148"/>
      <c r="Z241" s="148"/>
      <c r="AA241" s="148"/>
      <c r="AB241" s="148"/>
      <c r="AC241" s="148"/>
      <c r="AD241" s="148"/>
      <c r="AE241" s="148"/>
      <c r="AF241" s="148"/>
      <c r="AG241" s="148" t="s">
        <v>213</v>
      </c>
      <c r="AH241" s="148">
        <v>0</v>
      </c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outlineLevel="1" x14ac:dyDescent="0.2">
      <c r="A242" s="155"/>
      <c r="B242" s="156"/>
      <c r="C242" s="181" t="s">
        <v>440</v>
      </c>
      <c r="D242" s="160"/>
      <c r="E242" s="161">
        <v>3.7800000000000002</v>
      </c>
      <c r="F242" s="158"/>
      <c r="G242" s="158"/>
      <c r="H242" s="158"/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148"/>
      <c r="Y242" s="148"/>
      <c r="Z242" s="148"/>
      <c r="AA242" s="148"/>
      <c r="AB242" s="148"/>
      <c r="AC242" s="148"/>
      <c r="AD242" s="148"/>
      <c r="AE242" s="148"/>
      <c r="AF242" s="148"/>
      <c r="AG242" s="148" t="s">
        <v>213</v>
      </c>
      <c r="AH242" s="148">
        <v>0</v>
      </c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1" x14ac:dyDescent="0.2">
      <c r="A243" s="155"/>
      <c r="B243" s="156"/>
      <c r="C243" s="181" t="s">
        <v>441</v>
      </c>
      <c r="D243" s="160"/>
      <c r="E243" s="161">
        <v>2.0700000000000003</v>
      </c>
      <c r="F243" s="158"/>
      <c r="G243" s="158"/>
      <c r="H243" s="158"/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148"/>
      <c r="Y243" s="148"/>
      <c r="Z243" s="148"/>
      <c r="AA243" s="148"/>
      <c r="AB243" s="148"/>
      <c r="AC243" s="148"/>
      <c r="AD243" s="148"/>
      <c r="AE243" s="148"/>
      <c r="AF243" s="148"/>
      <c r="AG243" s="148" t="s">
        <v>213</v>
      </c>
      <c r="AH243" s="148">
        <v>0</v>
      </c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1" x14ac:dyDescent="0.2">
      <c r="A244" s="155"/>
      <c r="B244" s="156"/>
      <c r="C244" s="181" t="s">
        <v>442</v>
      </c>
      <c r="D244" s="160"/>
      <c r="E244" s="161">
        <v>20.520000000000003</v>
      </c>
      <c r="F244" s="158"/>
      <c r="G244" s="158"/>
      <c r="H244" s="158"/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148"/>
      <c r="Y244" s="148"/>
      <c r="Z244" s="148"/>
      <c r="AA244" s="148"/>
      <c r="AB244" s="148"/>
      <c r="AC244" s="148"/>
      <c r="AD244" s="148"/>
      <c r="AE244" s="148"/>
      <c r="AF244" s="148"/>
      <c r="AG244" s="148" t="s">
        <v>213</v>
      </c>
      <c r="AH244" s="148">
        <v>0</v>
      </c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1" x14ac:dyDescent="0.2">
      <c r="A245" s="155"/>
      <c r="B245" s="156"/>
      <c r="C245" s="181" t="s">
        <v>443</v>
      </c>
      <c r="D245" s="160"/>
      <c r="E245" s="161">
        <v>-48.665599999999998</v>
      </c>
      <c r="F245" s="158"/>
      <c r="G245" s="158"/>
      <c r="H245" s="158"/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  <c r="U245" s="158"/>
      <c r="V245" s="158"/>
      <c r="W245" s="158"/>
      <c r="X245" s="148"/>
      <c r="Y245" s="148"/>
      <c r="Z245" s="148"/>
      <c r="AA245" s="148"/>
      <c r="AB245" s="148"/>
      <c r="AC245" s="148"/>
      <c r="AD245" s="148"/>
      <c r="AE245" s="148"/>
      <c r="AF245" s="148"/>
      <c r="AG245" s="148" t="s">
        <v>213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outlineLevel="1" x14ac:dyDescent="0.2">
      <c r="A246" s="155"/>
      <c r="B246" s="156"/>
      <c r="C246" s="181" t="s">
        <v>444</v>
      </c>
      <c r="D246" s="160"/>
      <c r="E246" s="161">
        <v>-9.0619999999999994</v>
      </c>
      <c r="F246" s="158"/>
      <c r="G246" s="158"/>
      <c r="H246" s="158"/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48"/>
      <c r="Y246" s="148"/>
      <c r="Z246" s="148"/>
      <c r="AA246" s="148"/>
      <c r="AB246" s="148"/>
      <c r="AC246" s="148"/>
      <c r="AD246" s="148"/>
      <c r="AE246" s="148"/>
      <c r="AF246" s="148"/>
      <c r="AG246" s="148" t="s">
        <v>213</v>
      </c>
      <c r="AH246" s="148">
        <v>0</v>
      </c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</row>
    <row r="247" spans="1:60" outlineLevel="1" x14ac:dyDescent="0.2">
      <c r="A247" s="155"/>
      <c r="B247" s="156"/>
      <c r="C247" s="181" t="s">
        <v>445</v>
      </c>
      <c r="D247" s="160"/>
      <c r="E247" s="161">
        <v>12.216600000000001</v>
      </c>
      <c r="F247" s="158"/>
      <c r="G247" s="158"/>
      <c r="H247" s="158"/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  <c r="U247" s="158"/>
      <c r="V247" s="158"/>
      <c r="W247" s="158"/>
      <c r="X247" s="148"/>
      <c r="Y247" s="148"/>
      <c r="Z247" s="148"/>
      <c r="AA247" s="148"/>
      <c r="AB247" s="148"/>
      <c r="AC247" s="148"/>
      <c r="AD247" s="148"/>
      <c r="AE247" s="148"/>
      <c r="AF247" s="148"/>
      <c r="AG247" s="148" t="s">
        <v>213</v>
      </c>
      <c r="AH247" s="148">
        <v>0</v>
      </c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</row>
    <row r="248" spans="1:60" outlineLevel="1" x14ac:dyDescent="0.2">
      <c r="A248" s="155"/>
      <c r="B248" s="156"/>
      <c r="C248" s="243"/>
      <c r="D248" s="244"/>
      <c r="E248" s="244"/>
      <c r="F248" s="244"/>
      <c r="G248" s="244"/>
      <c r="H248" s="158"/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  <c r="U248" s="158"/>
      <c r="V248" s="158"/>
      <c r="W248" s="158"/>
      <c r="X248" s="148"/>
      <c r="Y248" s="148"/>
      <c r="Z248" s="148"/>
      <c r="AA248" s="148"/>
      <c r="AB248" s="148"/>
      <c r="AC248" s="148"/>
      <c r="AD248" s="148"/>
      <c r="AE248" s="148"/>
      <c r="AF248" s="148"/>
      <c r="AG248" s="148" t="s">
        <v>176</v>
      </c>
      <c r="AH248" s="148"/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x14ac:dyDescent="0.2">
      <c r="A249" s="163" t="s">
        <v>166</v>
      </c>
      <c r="B249" s="164" t="s">
        <v>83</v>
      </c>
      <c r="C249" s="179" t="s">
        <v>84</v>
      </c>
      <c r="D249" s="165"/>
      <c r="E249" s="166"/>
      <c r="F249" s="167"/>
      <c r="G249" s="167">
        <f>SUMIF(AG250:AG314,"&lt;&gt;NOR",G250:G314)</f>
        <v>0</v>
      </c>
      <c r="H249" s="167"/>
      <c r="I249" s="167">
        <f>SUM(I250:I314)</f>
        <v>0</v>
      </c>
      <c r="J249" s="167"/>
      <c r="K249" s="167">
        <f>SUM(K250:K314)</f>
        <v>0</v>
      </c>
      <c r="L249" s="167"/>
      <c r="M249" s="167">
        <f>SUM(M250:M314)</f>
        <v>0</v>
      </c>
      <c r="N249" s="167"/>
      <c r="O249" s="167">
        <f>SUM(O250:O314)</f>
        <v>114.97000000000001</v>
      </c>
      <c r="P249" s="167"/>
      <c r="Q249" s="167">
        <f>SUM(Q250:Q314)</f>
        <v>0</v>
      </c>
      <c r="R249" s="167"/>
      <c r="S249" s="167"/>
      <c r="T249" s="168"/>
      <c r="U249" s="162"/>
      <c r="V249" s="162">
        <f>SUM(V250:V314)</f>
        <v>138.41</v>
      </c>
      <c r="W249" s="162"/>
      <c r="AG249" t="s">
        <v>167</v>
      </c>
    </row>
    <row r="250" spans="1:60" outlineLevel="1" x14ac:dyDescent="0.2">
      <c r="A250" s="169">
        <v>45</v>
      </c>
      <c r="B250" s="170" t="s">
        <v>446</v>
      </c>
      <c r="C250" s="180" t="s">
        <v>447</v>
      </c>
      <c r="D250" s="171" t="s">
        <v>231</v>
      </c>
      <c r="E250" s="172">
        <v>2.1061300000000003</v>
      </c>
      <c r="F250" s="173"/>
      <c r="G250" s="174">
        <f>ROUND(E250*F250,2)</f>
        <v>0</v>
      </c>
      <c r="H250" s="173"/>
      <c r="I250" s="174">
        <f>ROUND(E250*H250,2)</f>
        <v>0</v>
      </c>
      <c r="J250" s="173"/>
      <c r="K250" s="174">
        <f>ROUND(E250*J250,2)</f>
        <v>0</v>
      </c>
      <c r="L250" s="174">
        <v>21</v>
      </c>
      <c r="M250" s="174">
        <f>G250*(1+L250/100)</f>
        <v>0</v>
      </c>
      <c r="N250" s="174">
        <v>2.5250000000000004</v>
      </c>
      <c r="O250" s="174">
        <f>ROUND(E250*N250,2)</f>
        <v>5.32</v>
      </c>
      <c r="P250" s="174">
        <v>0</v>
      </c>
      <c r="Q250" s="174">
        <f>ROUND(E250*P250,2)</f>
        <v>0</v>
      </c>
      <c r="R250" s="174" t="s">
        <v>294</v>
      </c>
      <c r="S250" s="174" t="s">
        <v>171</v>
      </c>
      <c r="T250" s="175" t="s">
        <v>233</v>
      </c>
      <c r="U250" s="158">
        <v>3.2130000000000001</v>
      </c>
      <c r="V250" s="158">
        <f>ROUND(E250*U250,2)</f>
        <v>6.77</v>
      </c>
      <c r="W250" s="15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 t="s">
        <v>234</v>
      </c>
      <c r="AH250" s="148"/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1" x14ac:dyDescent="0.2">
      <c r="A251" s="155"/>
      <c r="B251" s="156"/>
      <c r="C251" s="258" t="s">
        <v>448</v>
      </c>
      <c r="D251" s="259"/>
      <c r="E251" s="259"/>
      <c r="F251" s="259"/>
      <c r="G251" s="259"/>
      <c r="H251" s="158"/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  <c r="U251" s="158"/>
      <c r="V251" s="158"/>
      <c r="W251" s="15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 t="s">
        <v>236</v>
      </c>
      <c r="AH251" s="148"/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outlineLevel="1" x14ac:dyDescent="0.2">
      <c r="A252" s="155"/>
      <c r="B252" s="156"/>
      <c r="C252" s="247" t="s">
        <v>449</v>
      </c>
      <c r="D252" s="248"/>
      <c r="E252" s="248"/>
      <c r="F252" s="248"/>
      <c r="G252" s="248"/>
      <c r="H252" s="158"/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  <c r="U252" s="158"/>
      <c r="V252" s="158"/>
      <c r="W252" s="15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 t="s">
        <v>175</v>
      </c>
      <c r="AH252" s="148"/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</row>
    <row r="253" spans="1:60" outlineLevel="1" x14ac:dyDescent="0.2">
      <c r="A253" s="155"/>
      <c r="B253" s="156"/>
      <c r="C253" s="181" t="s">
        <v>450</v>
      </c>
      <c r="D253" s="160"/>
      <c r="E253" s="161">
        <v>2.1061300000000003</v>
      </c>
      <c r="F253" s="158"/>
      <c r="G253" s="158"/>
      <c r="H253" s="158"/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  <c r="U253" s="158"/>
      <c r="V253" s="158"/>
      <c r="W253" s="15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 t="s">
        <v>213</v>
      </c>
      <c r="AH253" s="148">
        <v>0</v>
      </c>
      <c r="AI253" s="148"/>
      <c r="AJ253" s="148"/>
      <c r="AK253" s="148"/>
      <c r="AL253" s="148"/>
      <c r="AM253" s="148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</row>
    <row r="254" spans="1:60" outlineLevel="1" x14ac:dyDescent="0.2">
      <c r="A254" s="155"/>
      <c r="B254" s="156"/>
      <c r="C254" s="243"/>
      <c r="D254" s="244"/>
      <c r="E254" s="244"/>
      <c r="F254" s="244"/>
      <c r="G254" s="244"/>
      <c r="H254" s="158"/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 t="s">
        <v>176</v>
      </c>
      <c r="AH254" s="148"/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outlineLevel="1" x14ac:dyDescent="0.2">
      <c r="A255" s="169">
        <v>46</v>
      </c>
      <c r="B255" s="170" t="s">
        <v>451</v>
      </c>
      <c r="C255" s="180" t="s">
        <v>452</v>
      </c>
      <c r="D255" s="171" t="s">
        <v>231</v>
      </c>
      <c r="E255" s="172">
        <v>16.363200000000003</v>
      </c>
      <c r="F255" s="173"/>
      <c r="G255" s="174">
        <f>ROUND(E255*F255,2)</f>
        <v>0</v>
      </c>
      <c r="H255" s="173"/>
      <c r="I255" s="174">
        <f>ROUND(E255*H255,2)</f>
        <v>0</v>
      </c>
      <c r="J255" s="173"/>
      <c r="K255" s="174">
        <f>ROUND(E255*J255,2)</f>
        <v>0</v>
      </c>
      <c r="L255" s="174">
        <v>21</v>
      </c>
      <c r="M255" s="174">
        <f>G255*(1+L255/100)</f>
        <v>0</v>
      </c>
      <c r="N255" s="174">
        <v>2.5250000000000004</v>
      </c>
      <c r="O255" s="174">
        <f>ROUND(E255*N255,2)</f>
        <v>41.32</v>
      </c>
      <c r="P255" s="174">
        <v>0</v>
      </c>
      <c r="Q255" s="174">
        <f>ROUND(E255*P255,2)</f>
        <v>0</v>
      </c>
      <c r="R255" s="174" t="s">
        <v>294</v>
      </c>
      <c r="S255" s="174" t="s">
        <v>171</v>
      </c>
      <c r="T255" s="175" t="s">
        <v>233</v>
      </c>
      <c r="U255" s="158">
        <v>2.58</v>
      </c>
      <c r="V255" s="158">
        <f>ROUND(E255*U255,2)</f>
        <v>42.22</v>
      </c>
      <c r="W255" s="15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 t="s">
        <v>234</v>
      </c>
      <c r="AH255" s="148"/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outlineLevel="1" x14ac:dyDescent="0.2">
      <c r="A256" s="155"/>
      <c r="B256" s="156"/>
      <c r="C256" s="258" t="s">
        <v>448</v>
      </c>
      <c r="D256" s="259"/>
      <c r="E256" s="259"/>
      <c r="F256" s="259"/>
      <c r="G256" s="259"/>
      <c r="H256" s="158"/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 t="s">
        <v>236</v>
      </c>
      <c r="AH256" s="148"/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</row>
    <row r="257" spans="1:60" outlineLevel="1" x14ac:dyDescent="0.2">
      <c r="A257" s="155"/>
      <c r="B257" s="156"/>
      <c r="C257" s="247" t="s">
        <v>449</v>
      </c>
      <c r="D257" s="248"/>
      <c r="E257" s="248"/>
      <c r="F257" s="248"/>
      <c r="G257" s="248"/>
      <c r="H257" s="158"/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148"/>
      <c r="Y257" s="148"/>
      <c r="Z257" s="148"/>
      <c r="AA257" s="148"/>
      <c r="AB257" s="148"/>
      <c r="AC257" s="148"/>
      <c r="AD257" s="148"/>
      <c r="AE257" s="148"/>
      <c r="AF257" s="148"/>
      <c r="AG257" s="148" t="s">
        <v>175</v>
      </c>
      <c r="AH257" s="148"/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1" x14ac:dyDescent="0.2">
      <c r="A258" s="155"/>
      <c r="B258" s="156"/>
      <c r="C258" s="189" t="s">
        <v>252</v>
      </c>
      <c r="D258" s="185"/>
      <c r="E258" s="186"/>
      <c r="F258" s="158"/>
      <c r="G258" s="158"/>
      <c r="H258" s="158"/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148"/>
      <c r="Y258" s="148"/>
      <c r="Z258" s="148"/>
      <c r="AA258" s="148"/>
      <c r="AB258" s="148"/>
      <c r="AC258" s="148"/>
      <c r="AD258" s="148"/>
      <c r="AE258" s="148"/>
      <c r="AF258" s="148"/>
      <c r="AG258" s="148" t="s">
        <v>213</v>
      </c>
      <c r="AH258" s="148"/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outlineLevel="1" x14ac:dyDescent="0.2">
      <c r="A259" s="155"/>
      <c r="B259" s="156"/>
      <c r="C259" s="190" t="s">
        <v>253</v>
      </c>
      <c r="D259" s="185"/>
      <c r="E259" s="186">
        <v>127.512</v>
      </c>
      <c r="F259" s="158"/>
      <c r="G259" s="158"/>
      <c r="H259" s="158"/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148"/>
      <c r="Y259" s="148"/>
      <c r="Z259" s="148"/>
      <c r="AA259" s="148"/>
      <c r="AB259" s="148"/>
      <c r="AC259" s="148"/>
      <c r="AD259" s="148"/>
      <c r="AE259" s="148"/>
      <c r="AF259" s="148"/>
      <c r="AG259" s="148" t="s">
        <v>213</v>
      </c>
      <c r="AH259" s="148">
        <v>2</v>
      </c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ht="22.5" outlineLevel="1" x14ac:dyDescent="0.2">
      <c r="A260" s="155"/>
      <c r="B260" s="156"/>
      <c r="C260" s="190" t="s">
        <v>453</v>
      </c>
      <c r="D260" s="185"/>
      <c r="E260" s="186">
        <v>-12.937999999999999</v>
      </c>
      <c r="F260" s="158"/>
      <c r="G260" s="158"/>
      <c r="H260" s="158"/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  <c r="U260" s="158"/>
      <c r="V260" s="158"/>
      <c r="W260" s="158"/>
      <c r="X260" s="148"/>
      <c r="Y260" s="148"/>
      <c r="Z260" s="148"/>
      <c r="AA260" s="148"/>
      <c r="AB260" s="148"/>
      <c r="AC260" s="148"/>
      <c r="AD260" s="148"/>
      <c r="AE260" s="148"/>
      <c r="AF260" s="148"/>
      <c r="AG260" s="148" t="s">
        <v>213</v>
      </c>
      <c r="AH260" s="148">
        <v>2</v>
      </c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outlineLevel="1" x14ac:dyDescent="0.2">
      <c r="A261" s="155"/>
      <c r="B261" s="156"/>
      <c r="C261" s="191" t="s">
        <v>255</v>
      </c>
      <c r="D261" s="187"/>
      <c r="E261" s="188">
        <v>114.57400000000001</v>
      </c>
      <c r="F261" s="158"/>
      <c r="G261" s="158"/>
      <c r="H261" s="158"/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  <c r="U261" s="158"/>
      <c r="V261" s="158"/>
      <c r="W261" s="15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 t="s">
        <v>213</v>
      </c>
      <c r="AH261" s="148">
        <v>3</v>
      </c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1" x14ac:dyDescent="0.2">
      <c r="A262" s="155"/>
      <c r="B262" s="156"/>
      <c r="C262" s="189" t="s">
        <v>256</v>
      </c>
      <c r="D262" s="185"/>
      <c r="E262" s="186"/>
      <c r="F262" s="158"/>
      <c r="G262" s="158"/>
      <c r="H262" s="158"/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  <c r="U262" s="158"/>
      <c r="V262" s="158"/>
      <c r="W262" s="15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 t="s">
        <v>213</v>
      </c>
      <c r="AH262" s="148"/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outlineLevel="1" x14ac:dyDescent="0.2">
      <c r="A263" s="155"/>
      <c r="B263" s="156"/>
      <c r="C263" s="181" t="s">
        <v>454</v>
      </c>
      <c r="D263" s="160"/>
      <c r="E263" s="161">
        <v>11.457000000000001</v>
      </c>
      <c r="F263" s="158"/>
      <c r="G263" s="158"/>
      <c r="H263" s="158"/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  <c r="U263" s="158"/>
      <c r="V263" s="158"/>
      <c r="W263" s="158"/>
      <c r="X263" s="148"/>
      <c r="Y263" s="148"/>
      <c r="Z263" s="148"/>
      <c r="AA263" s="148"/>
      <c r="AB263" s="148"/>
      <c r="AC263" s="148"/>
      <c r="AD263" s="148"/>
      <c r="AE263" s="148"/>
      <c r="AF263" s="148"/>
      <c r="AG263" s="148" t="s">
        <v>213</v>
      </c>
      <c r="AH263" s="148">
        <v>0</v>
      </c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</row>
    <row r="264" spans="1:60" outlineLevel="1" x14ac:dyDescent="0.2">
      <c r="A264" s="155"/>
      <c r="B264" s="156"/>
      <c r="C264" s="181" t="s">
        <v>455</v>
      </c>
      <c r="D264" s="160"/>
      <c r="E264" s="161">
        <v>4.9062000000000001</v>
      </c>
      <c r="F264" s="158"/>
      <c r="G264" s="158"/>
      <c r="H264" s="158"/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  <c r="U264" s="158"/>
      <c r="V264" s="158"/>
      <c r="W264" s="158"/>
      <c r="X264" s="148"/>
      <c r="Y264" s="148"/>
      <c r="Z264" s="148"/>
      <c r="AA264" s="148"/>
      <c r="AB264" s="148"/>
      <c r="AC264" s="148"/>
      <c r="AD264" s="148"/>
      <c r="AE264" s="148"/>
      <c r="AF264" s="148"/>
      <c r="AG264" s="148" t="s">
        <v>213</v>
      </c>
      <c r="AH264" s="148">
        <v>0</v>
      </c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</row>
    <row r="265" spans="1:60" outlineLevel="1" x14ac:dyDescent="0.2">
      <c r="A265" s="155"/>
      <c r="B265" s="156"/>
      <c r="C265" s="243"/>
      <c r="D265" s="244"/>
      <c r="E265" s="244"/>
      <c r="F265" s="244"/>
      <c r="G265" s="244"/>
      <c r="H265" s="158"/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  <c r="U265" s="158"/>
      <c r="V265" s="158"/>
      <c r="W265" s="158"/>
      <c r="X265" s="148"/>
      <c r="Y265" s="148"/>
      <c r="Z265" s="148"/>
      <c r="AA265" s="148"/>
      <c r="AB265" s="148"/>
      <c r="AC265" s="148"/>
      <c r="AD265" s="148"/>
      <c r="AE265" s="148"/>
      <c r="AF265" s="148"/>
      <c r="AG265" s="148" t="s">
        <v>176</v>
      </c>
      <c r="AH265" s="148"/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</row>
    <row r="266" spans="1:60" outlineLevel="1" x14ac:dyDescent="0.2">
      <c r="A266" s="169">
        <v>47</v>
      </c>
      <c r="B266" s="170" t="s">
        <v>456</v>
      </c>
      <c r="C266" s="180" t="s">
        <v>457</v>
      </c>
      <c r="D266" s="171" t="s">
        <v>231</v>
      </c>
      <c r="E266" s="172">
        <v>16.363200000000003</v>
      </c>
      <c r="F266" s="173"/>
      <c r="G266" s="174">
        <f>ROUND(E266*F266,2)</f>
        <v>0</v>
      </c>
      <c r="H266" s="173"/>
      <c r="I266" s="174">
        <f>ROUND(E266*H266,2)</f>
        <v>0</v>
      </c>
      <c r="J266" s="173"/>
      <c r="K266" s="174">
        <f>ROUND(E266*J266,2)</f>
        <v>0</v>
      </c>
      <c r="L266" s="174">
        <v>21</v>
      </c>
      <c r="M266" s="174">
        <f>G266*(1+L266/100)</f>
        <v>0</v>
      </c>
      <c r="N266" s="174">
        <v>0</v>
      </c>
      <c r="O266" s="174">
        <f>ROUND(E266*N266,2)</f>
        <v>0</v>
      </c>
      <c r="P266" s="174">
        <v>0</v>
      </c>
      <c r="Q266" s="174">
        <f>ROUND(E266*P266,2)</f>
        <v>0</v>
      </c>
      <c r="R266" s="174" t="s">
        <v>294</v>
      </c>
      <c r="S266" s="174" t="s">
        <v>171</v>
      </c>
      <c r="T266" s="175" t="s">
        <v>233</v>
      </c>
      <c r="U266" s="158">
        <v>0.41000000000000003</v>
      </c>
      <c r="V266" s="158">
        <f>ROUND(E266*U266,2)</f>
        <v>6.71</v>
      </c>
      <c r="W266" s="158"/>
      <c r="X266" s="148"/>
      <c r="Y266" s="148"/>
      <c r="Z266" s="148"/>
      <c r="AA266" s="148"/>
      <c r="AB266" s="148"/>
      <c r="AC266" s="148"/>
      <c r="AD266" s="148"/>
      <c r="AE266" s="148"/>
      <c r="AF266" s="148"/>
      <c r="AG266" s="148" t="s">
        <v>234</v>
      </c>
      <c r="AH266" s="148"/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1" x14ac:dyDescent="0.2">
      <c r="A267" s="155"/>
      <c r="B267" s="156"/>
      <c r="C267" s="258" t="s">
        <v>458</v>
      </c>
      <c r="D267" s="259"/>
      <c r="E267" s="259"/>
      <c r="F267" s="259"/>
      <c r="G267" s="259"/>
      <c r="H267" s="158"/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148"/>
      <c r="Y267" s="148"/>
      <c r="Z267" s="148"/>
      <c r="AA267" s="148"/>
      <c r="AB267" s="148"/>
      <c r="AC267" s="148"/>
      <c r="AD267" s="148"/>
      <c r="AE267" s="148"/>
      <c r="AF267" s="148"/>
      <c r="AG267" s="148" t="s">
        <v>236</v>
      </c>
      <c r="AH267" s="148"/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1" x14ac:dyDescent="0.2">
      <c r="A268" s="155"/>
      <c r="B268" s="156"/>
      <c r="C268" s="181" t="s">
        <v>459</v>
      </c>
      <c r="D268" s="160"/>
      <c r="E268" s="161">
        <v>16.363200000000003</v>
      </c>
      <c r="F268" s="158"/>
      <c r="G268" s="158"/>
      <c r="H268" s="158"/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148"/>
      <c r="Y268" s="148"/>
      <c r="Z268" s="148"/>
      <c r="AA268" s="148"/>
      <c r="AB268" s="148"/>
      <c r="AC268" s="148"/>
      <c r="AD268" s="148"/>
      <c r="AE268" s="148"/>
      <c r="AF268" s="148"/>
      <c r="AG268" s="148" t="s">
        <v>213</v>
      </c>
      <c r="AH268" s="148">
        <v>5</v>
      </c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1" x14ac:dyDescent="0.2">
      <c r="A269" s="155"/>
      <c r="B269" s="156"/>
      <c r="C269" s="243"/>
      <c r="D269" s="244"/>
      <c r="E269" s="244"/>
      <c r="F269" s="244"/>
      <c r="G269" s="244"/>
      <c r="H269" s="158"/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148"/>
      <c r="Y269" s="148"/>
      <c r="Z269" s="148"/>
      <c r="AA269" s="148"/>
      <c r="AB269" s="148"/>
      <c r="AC269" s="148"/>
      <c r="AD269" s="148"/>
      <c r="AE269" s="148"/>
      <c r="AF269" s="148"/>
      <c r="AG269" s="148" t="s">
        <v>176</v>
      </c>
      <c r="AH269" s="148"/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ht="22.5" outlineLevel="1" x14ac:dyDescent="0.2">
      <c r="A270" s="169">
        <v>48</v>
      </c>
      <c r="B270" s="170" t="s">
        <v>460</v>
      </c>
      <c r="C270" s="180" t="s">
        <v>461</v>
      </c>
      <c r="D270" s="171" t="s">
        <v>287</v>
      </c>
      <c r="E270" s="172">
        <v>0.71998000000000006</v>
      </c>
      <c r="F270" s="173"/>
      <c r="G270" s="174">
        <f>ROUND(E270*F270,2)</f>
        <v>0</v>
      </c>
      <c r="H270" s="173"/>
      <c r="I270" s="174">
        <f>ROUND(E270*H270,2)</f>
        <v>0</v>
      </c>
      <c r="J270" s="173"/>
      <c r="K270" s="174">
        <f>ROUND(E270*J270,2)</f>
        <v>0</v>
      </c>
      <c r="L270" s="174">
        <v>21</v>
      </c>
      <c r="M270" s="174">
        <f>G270*(1+L270/100)</f>
        <v>0</v>
      </c>
      <c r="N270" s="174">
        <v>1.0662500000000001</v>
      </c>
      <c r="O270" s="174">
        <f>ROUND(E270*N270,2)</f>
        <v>0.77</v>
      </c>
      <c r="P270" s="174">
        <v>0</v>
      </c>
      <c r="Q270" s="174">
        <f>ROUND(E270*P270,2)</f>
        <v>0</v>
      </c>
      <c r="R270" s="174" t="s">
        <v>294</v>
      </c>
      <c r="S270" s="174" t="s">
        <v>171</v>
      </c>
      <c r="T270" s="175" t="s">
        <v>233</v>
      </c>
      <c r="U270" s="158">
        <v>15.231000000000002</v>
      </c>
      <c r="V270" s="158">
        <f>ROUND(E270*U270,2)</f>
        <v>10.97</v>
      </c>
      <c r="W270" s="158"/>
      <c r="X270" s="148"/>
      <c r="Y270" s="148"/>
      <c r="Z270" s="148"/>
      <c r="AA270" s="148"/>
      <c r="AB270" s="148"/>
      <c r="AC270" s="148"/>
      <c r="AD270" s="148"/>
      <c r="AE270" s="148"/>
      <c r="AF270" s="148"/>
      <c r="AG270" s="148" t="s">
        <v>234</v>
      </c>
      <c r="AH270" s="148"/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outlineLevel="1" x14ac:dyDescent="0.2">
      <c r="A271" s="155"/>
      <c r="B271" s="156"/>
      <c r="C271" s="258" t="s">
        <v>462</v>
      </c>
      <c r="D271" s="259"/>
      <c r="E271" s="259"/>
      <c r="F271" s="259"/>
      <c r="G271" s="259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48"/>
      <c r="Y271" s="148"/>
      <c r="Z271" s="148"/>
      <c r="AA271" s="148"/>
      <c r="AB271" s="148"/>
      <c r="AC271" s="148"/>
      <c r="AD271" s="148"/>
      <c r="AE271" s="148"/>
      <c r="AF271" s="148"/>
      <c r="AG271" s="148" t="s">
        <v>236</v>
      </c>
      <c r="AH271" s="148"/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</row>
    <row r="272" spans="1:60" outlineLevel="1" x14ac:dyDescent="0.2">
      <c r="A272" s="155"/>
      <c r="B272" s="156"/>
      <c r="C272" s="189" t="s">
        <v>252</v>
      </c>
      <c r="D272" s="185"/>
      <c r="E272" s="186"/>
      <c r="F272" s="158"/>
      <c r="G272" s="158"/>
      <c r="H272" s="158"/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  <c r="U272" s="158"/>
      <c r="V272" s="158"/>
      <c r="W272" s="15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 t="s">
        <v>213</v>
      </c>
      <c r="AH272" s="148"/>
      <c r="AI272" s="148"/>
      <c r="AJ272" s="148"/>
      <c r="AK272" s="148"/>
      <c r="AL272" s="148"/>
      <c r="AM272" s="148"/>
      <c r="AN272" s="148"/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</row>
    <row r="273" spans="1:60" outlineLevel="1" x14ac:dyDescent="0.2">
      <c r="A273" s="155"/>
      <c r="B273" s="156"/>
      <c r="C273" s="190" t="s">
        <v>253</v>
      </c>
      <c r="D273" s="185"/>
      <c r="E273" s="186">
        <v>127.512</v>
      </c>
      <c r="F273" s="158"/>
      <c r="G273" s="158"/>
      <c r="H273" s="158"/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  <c r="U273" s="158"/>
      <c r="V273" s="158"/>
      <c r="W273" s="15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 t="s">
        <v>213</v>
      </c>
      <c r="AH273" s="148">
        <v>2</v>
      </c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ht="22.5" outlineLevel="1" x14ac:dyDescent="0.2">
      <c r="A274" s="155"/>
      <c r="B274" s="156"/>
      <c r="C274" s="190" t="s">
        <v>254</v>
      </c>
      <c r="D274" s="185"/>
      <c r="E274" s="186">
        <v>-12.937999999999999</v>
      </c>
      <c r="F274" s="158"/>
      <c r="G274" s="158"/>
      <c r="H274" s="158"/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  <c r="U274" s="158"/>
      <c r="V274" s="158"/>
      <c r="W274" s="15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 t="s">
        <v>213</v>
      </c>
      <c r="AH274" s="148">
        <v>2</v>
      </c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5" spans="1:60" outlineLevel="1" x14ac:dyDescent="0.2">
      <c r="A275" s="155"/>
      <c r="B275" s="156"/>
      <c r="C275" s="191" t="s">
        <v>255</v>
      </c>
      <c r="D275" s="187"/>
      <c r="E275" s="188">
        <v>114.57400000000001</v>
      </c>
      <c r="F275" s="158"/>
      <c r="G275" s="158"/>
      <c r="H275" s="158"/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  <c r="U275" s="158"/>
      <c r="V275" s="158"/>
      <c r="W275" s="15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 t="s">
        <v>213</v>
      </c>
      <c r="AH275" s="148">
        <v>3</v>
      </c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1" x14ac:dyDescent="0.2">
      <c r="A276" s="155"/>
      <c r="B276" s="156"/>
      <c r="C276" s="189" t="s">
        <v>256</v>
      </c>
      <c r="D276" s="185"/>
      <c r="E276" s="186"/>
      <c r="F276" s="158"/>
      <c r="G276" s="158"/>
      <c r="H276" s="158"/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  <c r="U276" s="158"/>
      <c r="V276" s="158"/>
      <c r="W276" s="15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 t="s">
        <v>213</v>
      </c>
      <c r="AH276" s="148"/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1" x14ac:dyDescent="0.2">
      <c r="A277" s="155"/>
      <c r="B277" s="156"/>
      <c r="C277" s="181" t="s">
        <v>463</v>
      </c>
      <c r="D277" s="160"/>
      <c r="E277" s="161">
        <v>0.50411000000000006</v>
      </c>
      <c r="F277" s="158"/>
      <c r="G277" s="158"/>
      <c r="H277" s="158"/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  <c r="U277" s="158"/>
      <c r="V277" s="158"/>
      <c r="W277" s="15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 t="s">
        <v>213</v>
      </c>
      <c r="AH277" s="148">
        <v>0</v>
      </c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outlineLevel="1" x14ac:dyDescent="0.2">
      <c r="A278" s="155"/>
      <c r="B278" s="156"/>
      <c r="C278" s="181" t="s">
        <v>464</v>
      </c>
      <c r="D278" s="160"/>
      <c r="E278" s="161">
        <v>0.21587000000000001</v>
      </c>
      <c r="F278" s="158"/>
      <c r="G278" s="158"/>
      <c r="H278" s="158"/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  <c r="U278" s="158"/>
      <c r="V278" s="158"/>
      <c r="W278" s="15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 t="s">
        <v>213</v>
      </c>
      <c r="AH278" s="148">
        <v>0</v>
      </c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outlineLevel="1" x14ac:dyDescent="0.2">
      <c r="A279" s="155"/>
      <c r="B279" s="156"/>
      <c r="C279" s="243"/>
      <c r="D279" s="244"/>
      <c r="E279" s="244"/>
      <c r="F279" s="244"/>
      <c r="G279" s="244"/>
      <c r="H279" s="158"/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  <c r="U279" s="158"/>
      <c r="V279" s="158"/>
      <c r="W279" s="15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 t="s">
        <v>176</v>
      </c>
      <c r="AH279" s="148"/>
      <c r="AI279" s="148"/>
      <c r="AJ279" s="148"/>
      <c r="AK279" s="148"/>
      <c r="AL279" s="148"/>
      <c r="AM279" s="148"/>
      <c r="AN279" s="148"/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</row>
    <row r="280" spans="1:60" ht="22.5" outlineLevel="1" x14ac:dyDescent="0.2">
      <c r="A280" s="169">
        <v>49</v>
      </c>
      <c r="B280" s="170" t="s">
        <v>465</v>
      </c>
      <c r="C280" s="180" t="s">
        <v>466</v>
      </c>
      <c r="D280" s="171" t="s">
        <v>231</v>
      </c>
      <c r="E280" s="172">
        <v>22.751560000000001</v>
      </c>
      <c r="F280" s="173"/>
      <c r="G280" s="174">
        <f>ROUND(E280*F280,2)</f>
        <v>0</v>
      </c>
      <c r="H280" s="173"/>
      <c r="I280" s="174">
        <f>ROUND(E280*H280,2)</f>
        <v>0</v>
      </c>
      <c r="J280" s="173"/>
      <c r="K280" s="174">
        <f>ROUND(E280*J280,2)</f>
        <v>0</v>
      </c>
      <c r="L280" s="174">
        <v>21</v>
      </c>
      <c r="M280" s="174">
        <f>G280*(1+L280/100)</f>
        <v>0</v>
      </c>
      <c r="N280" s="174">
        <v>1.8370000000000002</v>
      </c>
      <c r="O280" s="174">
        <f>ROUND(E280*N280,2)</f>
        <v>41.79</v>
      </c>
      <c r="P280" s="174">
        <v>0</v>
      </c>
      <c r="Q280" s="174">
        <f>ROUND(E280*P280,2)</f>
        <v>0</v>
      </c>
      <c r="R280" s="174" t="s">
        <v>294</v>
      </c>
      <c r="S280" s="174" t="s">
        <v>171</v>
      </c>
      <c r="T280" s="175" t="s">
        <v>233</v>
      </c>
      <c r="U280" s="158">
        <v>1.8360000000000001</v>
      </c>
      <c r="V280" s="158">
        <f>ROUND(E280*U280,2)</f>
        <v>41.77</v>
      </c>
      <c r="W280" s="158"/>
      <c r="X280" s="148"/>
      <c r="Y280" s="148"/>
      <c r="Z280" s="148"/>
      <c r="AA280" s="148"/>
      <c r="AB280" s="148"/>
      <c r="AC280" s="148"/>
      <c r="AD280" s="148"/>
      <c r="AE280" s="148"/>
      <c r="AF280" s="148"/>
      <c r="AG280" s="148" t="s">
        <v>234</v>
      </c>
      <c r="AH280" s="148"/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</row>
    <row r="281" spans="1:60" outlineLevel="1" x14ac:dyDescent="0.2">
      <c r="A281" s="155"/>
      <c r="B281" s="156"/>
      <c r="C281" s="258" t="s">
        <v>467</v>
      </c>
      <c r="D281" s="259"/>
      <c r="E281" s="259"/>
      <c r="F281" s="259"/>
      <c r="G281" s="259"/>
      <c r="H281" s="158"/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  <c r="U281" s="158"/>
      <c r="V281" s="158"/>
      <c r="W281" s="158"/>
      <c r="X281" s="148"/>
      <c r="Y281" s="148"/>
      <c r="Z281" s="148"/>
      <c r="AA281" s="148"/>
      <c r="AB281" s="148"/>
      <c r="AC281" s="148"/>
      <c r="AD281" s="148"/>
      <c r="AE281" s="148"/>
      <c r="AF281" s="148"/>
      <c r="AG281" s="148" t="s">
        <v>236</v>
      </c>
      <c r="AH281" s="148"/>
      <c r="AI281" s="148"/>
      <c r="AJ281" s="148"/>
      <c r="AK281" s="148"/>
      <c r="AL281" s="148"/>
      <c r="AM281" s="148"/>
      <c r="AN281" s="148"/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76" t="str">
        <f>C281</f>
        <v>pod mazaniny a dlažby, popř. na plochých střechách, vodorovný nebo ve spádu, s udusáním a urovnáním povrchu,</v>
      </c>
      <c r="BB281" s="148"/>
      <c r="BC281" s="148"/>
      <c r="BD281" s="148"/>
      <c r="BE281" s="148"/>
      <c r="BF281" s="148"/>
      <c r="BG281" s="148"/>
      <c r="BH281" s="148"/>
    </row>
    <row r="282" spans="1:60" outlineLevel="1" x14ac:dyDescent="0.2">
      <c r="A282" s="155"/>
      <c r="B282" s="156"/>
      <c r="C282" s="189" t="s">
        <v>252</v>
      </c>
      <c r="D282" s="185"/>
      <c r="E282" s="186"/>
      <c r="F282" s="158"/>
      <c r="G282" s="158"/>
      <c r="H282" s="158"/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148"/>
      <c r="Y282" s="148"/>
      <c r="Z282" s="148"/>
      <c r="AA282" s="148"/>
      <c r="AB282" s="148"/>
      <c r="AC282" s="148"/>
      <c r="AD282" s="148"/>
      <c r="AE282" s="148"/>
      <c r="AF282" s="148"/>
      <c r="AG282" s="148" t="s">
        <v>213</v>
      </c>
      <c r="AH282" s="148"/>
      <c r="AI282" s="148"/>
      <c r="AJ282" s="148"/>
      <c r="AK282" s="148"/>
      <c r="AL282" s="148"/>
      <c r="AM282" s="148"/>
      <c r="AN282" s="148"/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</row>
    <row r="283" spans="1:60" outlineLevel="1" x14ac:dyDescent="0.2">
      <c r="A283" s="155"/>
      <c r="B283" s="156"/>
      <c r="C283" s="190" t="s">
        <v>253</v>
      </c>
      <c r="D283" s="185"/>
      <c r="E283" s="186">
        <v>127.512</v>
      </c>
      <c r="F283" s="158"/>
      <c r="G283" s="158"/>
      <c r="H283" s="158"/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  <c r="U283" s="158"/>
      <c r="V283" s="158"/>
      <c r="W283" s="158"/>
      <c r="X283" s="148"/>
      <c r="Y283" s="148"/>
      <c r="Z283" s="148"/>
      <c r="AA283" s="148"/>
      <c r="AB283" s="148"/>
      <c r="AC283" s="148"/>
      <c r="AD283" s="148"/>
      <c r="AE283" s="148"/>
      <c r="AF283" s="148"/>
      <c r="AG283" s="148" t="s">
        <v>213</v>
      </c>
      <c r="AH283" s="148">
        <v>2</v>
      </c>
      <c r="AI283" s="148"/>
      <c r="AJ283" s="148"/>
      <c r="AK283" s="148"/>
      <c r="AL283" s="148"/>
      <c r="AM283" s="148"/>
      <c r="AN283" s="148"/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</row>
    <row r="284" spans="1:60" ht="22.5" outlineLevel="1" x14ac:dyDescent="0.2">
      <c r="A284" s="155"/>
      <c r="B284" s="156"/>
      <c r="C284" s="190" t="s">
        <v>254</v>
      </c>
      <c r="D284" s="185"/>
      <c r="E284" s="186">
        <v>-12.937999999999999</v>
      </c>
      <c r="F284" s="158"/>
      <c r="G284" s="158"/>
      <c r="H284" s="158"/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 t="s">
        <v>213</v>
      </c>
      <c r="AH284" s="148">
        <v>2</v>
      </c>
      <c r="AI284" s="148"/>
      <c r="AJ284" s="148"/>
      <c r="AK284" s="148"/>
      <c r="AL284" s="148"/>
      <c r="AM284" s="148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</row>
    <row r="285" spans="1:60" outlineLevel="1" x14ac:dyDescent="0.2">
      <c r="A285" s="155"/>
      <c r="B285" s="156"/>
      <c r="C285" s="191" t="s">
        <v>255</v>
      </c>
      <c r="D285" s="187"/>
      <c r="E285" s="188">
        <v>114.57400000000001</v>
      </c>
      <c r="F285" s="158"/>
      <c r="G285" s="158"/>
      <c r="H285" s="158"/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 t="s">
        <v>213</v>
      </c>
      <c r="AH285" s="148">
        <v>3</v>
      </c>
      <c r="AI285" s="148"/>
      <c r="AJ285" s="148"/>
      <c r="AK285" s="148"/>
      <c r="AL285" s="148"/>
      <c r="AM285" s="148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</row>
    <row r="286" spans="1:60" outlineLevel="1" x14ac:dyDescent="0.2">
      <c r="A286" s="155"/>
      <c r="B286" s="156"/>
      <c r="C286" s="189" t="s">
        <v>256</v>
      </c>
      <c r="D286" s="185"/>
      <c r="E286" s="186"/>
      <c r="F286" s="158"/>
      <c r="G286" s="158"/>
      <c r="H286" s="158"/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148"/>
      <c r="Y286" s="148"/>
      <c r="Z286" s="148"/>
      <c r="AA286" s="148"/>
      <c r="AB286" s="148"/>
      <c r="AC286" s="148"/>
      <c r="AD286" s="148"/>
      <c r="AE286" s="148"/>
      <c r="AF286" s="148"/>
      <c r="AG286" s="148" t="s">
        <v>213</v>
      </c>
      <c r="AH286" s="148"/>
      <c r="AI286" s="148"/>
      <c r="AJ286" s="148"/>
      <c r="AK286" s="148"/>
      <c r="AL286" s="148"/>
      <c r="AM286" s="148"/>
      <c r="AN286" s="148"/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</row>
    <row r="287" spans="1:60" outlineLevel="1" x14ac:dyDescent="0.2">
      <c r="A287" s="155"/>
      <c r="B287" s="156"/>
      <c r="C287" s="181" t="s">
        <v>454</v>
      </c>
      <c r="D287" s="160"/>
      <c r="E287" s="161">
        <v>11.457000000000001</v>
      </c>
      <c r="F287" s="158"/>
      <c r="G287" s="158"/>
      <c r="H287" s="158"/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148"/>
      <c r="Y287" s="148"/>
      <c r="Z287" s="148"/>
      <c r="AA287" s="148"/>
      <c r="AB287" s="148"/>
      <c r="AC287" s="148"/>
      <c r="AD287" s="148"/>
      <c r="AE287" s="148"/>
      <c r="AF287" s="148"/>
      <c r="AG287" s="148" t="s">
        <v>213</v>
      </c>
      <c r="AH287" s="148">
        <v>0</v>
      </c>
      <c r="AI287" s="148"/>
      <c r="AJ287" s="148"/>
      <c r="AK287" s="148"/>
      <c r="AL287" s="148"/>
      <c r="AM287" s="148"/>
      <c r="AN287" s="148"/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</row>
    <row r="288" spans="1:60" outlineLevel="1" x14ac:dyDescent="0.2">
      <c r="A288" s="155"/>
      <c r="B288" s="156"/>
      <c r="C288" s="181" t="s">
        <v>468</v>
      </c>
      <c r="D288" s="160"/>
      <c r="E288" s="161">
        <v>3.7945600000000002</v>
      </c>
      <c r="F288" s="158"/>
      <c r="G288" s="158"/>
      <c r="H288" s="158"/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148"/>
      <c r="Y288" s="148"/>
      <c r="Z288" s="148"/>
      <c r="AA288" s="148"/>
      <c r="AB288" s="148"/>
      <c r="AC288" s="148"/>
      <c r="AD288" s="148"/>
      <c r="AE288" s="148"/>
      <c r="AF288" s="148"/>
      <c r="AG288" s="148" t="s">
        <v>213</v>
      </c>
      <c r="AH288" s="148">
        <v>0</v>
      </c>
      <c r="AI288" s="148"/>
      <c r="AJ288" s="148"/>
      <c r="AK288" s="148"/>
      <c r="AL288" s="148"/>
      <c r="AM288" s="148"/>
      <c r="AN288" s="148"/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</row>
    <row r="289" spans="1:60" outlineLevel="1" x14ac:dyDescent="0.2">
      <c r="A289" s="155"/>
      <c r="B289" s="156"/>
      <c r="C289" s="181" t="s">
        <v>248</v>
      </c>
      <c r="D289" s="160"/>
      <c r="E289" s="161">
        <v>7.5</v>
      </c>
      <c r="F289" s="158"/>
      <c r="G289" s="158"/>
      <c r="H289" s="158"/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148"/>
      <c r="Y289" s="148"/>
      <c r="Z289" s="148"/>
      <c r="AA289" s="148"/>
      <c r="AB289" s="148"/>
      <c r="AC289" s="148"/>
      <c r="AD289" s="148"/>
      <c r="AE289" s="148"/>
      <c r="AF289" s="148"/>
      <c r="AG289" s="148" t="s">
        <v>213</v>
      </c>
      <c r="AH289" s="148">
        <v>0</v>
      </c>
      <c r="AI289" s="148"/>
      <c r="AJ289" s="148"/>
      <c r="AK289" s="148"/>
      <c r="AL289" s="148"/>
      <c r="AM289" s="148"/>
      <c r="AN289" s="148"/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</row>
    <row r="290" spans="1:60" outlineLevel="1" x14ac:dyDescent="0.2">
      <c r="A290" s="155"/>
      <c r="B290" s="156"/>
      <c r="C290" s="243"/>
      <c r="D290" s="244"/>
      <c r="E290" s="244"/>
      <c r="F290" s="244"/>
      <c r="G290" s="244"/>
      <c r="H290" s="158"/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  <c r="U290" s="158"/>
      <c r="V290" s="158"/>
      <c r="W290" s="158"/>
      <c r="X290" s="148"/>
      <c r="Y290" s="148"/>
      <c r="Z290" s="148"/>
      <c r="AA290" s="148"/>
      <c r="AB290" s="148"/>
      <c r="AC290" s="148"/>
      <c r="AD290" s="148"/>
      <c r="AE290" s="148"/>
      <c r="AF290" s="148"/>
      <c r="AG290" s="148" t="s">
        <v>176</v>
      </c>
      <c r="AH290" s="148"/>
      <c r="AI290" s="148"/>
      <c r="AJ290" s="148"/>
      <c r="AK290" s="148"/>
      <c r="AL290" s="148"/>
      <c r="AM290" s="148"/>
      <c r="AN290" s="148"/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</row>
    <row r="291" spans="1:60" ht="22.5" outlineLevel="1" x14ac:dyDescent="0.2">
      <c r="A291" s="169">
        <v>50</v>
      </c>
      <c r="B291" s="170" t="s">
        <v>469</v>
      </c>
      <c r="C291" s="180" t="s">
        <v>470</v>
      </c>
      <c r="D291" s="171" t="s">
        <v>277</v>
      </c>
      <c r="E291" s="172">
        <v>178.38390000000001</v>
      </c>
      <c r="F291" s="173"/>
      <c r="G291" s="174">
        <f>ROUND(E291*F291,2)</f>
        <v>0</v>
      </c>
      <c r="H291" s="173"/>
      <c r="I291" s="174">
        <f>ROUND(E291*H291,2)</f>
        <v>0</v>
      </c>
      <c r="J291" s="173"/>
      <c r="K291" s="174">
        <f>ROUND(E291*J291,2)</f>
        <v>0</v>
      </c>
      <c r="L291" s="174">
        <v>21</v>
      </c>
      <c r="M291" s="174">
        <f>G291*(1+L291/100)</f>
        <v>0</v>
      </c>
      <c r="N291" s="174">
        <v>0.1111</v>
      </c>
      <c r="O291" s="174">
        <f>ROUND(E291*N291,2)</f>
        <v>19.82</v>
      </c>
      <c r="P291" s="174">
        <v>0</v>
      </c>
      <c r="Q291" s="174">
        <f>ROUND(E291*P291,2)</f>
        <v>0</v>
      </c>
      <c r="R291" s="174" t="s">
        <v>294</v>
      </c>
      <c r="S291" s="174" t="s">
        <v>171</v>
      </c>
      <c r="T291" s="175" t="s">
        <v>233</v>
      </c>
      <c r="U291" s="158">
        <v>0.15300000000000002</v>
      </c>
      <c r="V291" s="158">
        <f>ROUND(E291*U291,2)</f>
        <v>27.29</v>
      </c>
      <c r="W291" s="158"/>
      <c r="X291" s="148"/>
      <c r="Y291" s="148"/>
      <c r="Z291" s="148"/>
      <c r="AA291" s="148"/>
      <c r="AB291" s="148"/>
      <c r="AC291" s="148"/>
      <c r="AD291" s="148"/>
      <c r="AE291" s="148"/>
      <c r="AF291" s="148"/>
      <c r="AG291" s="148" t="s">
        <v>234</v>
      </c>
      <c r="AH291" s="148"/>
      <c r="AI291" s="148"/>
      <c r="AJ291" s="148"/>
      <c r="AK291" s="148"/>
      <c r="AL291" s="148"/>
      <c r="AM291" s="148"/>
      <c r="AN291" s="148"/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</row>
    <row r="292" spans="1:60" outlineLevel="1" x14ac:dyDescent="0.2">
      <c r="A292" s="155"/>
      <c r="B292" s="156"/>
      <c r="C292" s="258" t="s">
        <v>471</v>
      </c>
      <c r="D292" s="259"/>
      <c r="E292" s="259"/>
      <c r="F292" s="259"/>
      <c r="G292" s="259"/>
      <c r="H292" s="158"/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148"/>
      <c r="Y292" s="148"/>
      <c r="Z292" s="148"/>
      <c r="AA292" s="148"/>
      <c r="AB292" s="148"/>
      <c r="AC292" s="148"/>
      <c r="AD292" s="148"/>
      <c r="AE292" s="148"/>
      <c r="AF292" s="148"/>
      <c r="AG292" s="148" t="s">
        <v>236</v>
      </c>
      <c r="AH292" s="148"/>
      <c r="AI292" s="148"/>
      <c r="AJ292" s="148"/>
      <c r="AK292" s="148"/>
      <c r="AL292" s="148"/>
      <c r="AM292" s="148"/>
      <c r="AN292" s="148"/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</row>
    <row r="293" spans="1:60" outlineLevel="1" x14ac:dyDescent="0.2">
      <c r="A293" s="155"/>
      <c r="B293" s="156"/>
      <c r="C293" s="181" t="s">
        <v>472</v>
      </c>
      <c r="D293" s="160"/>
      <c r="E293" s="161">
        <v>40.021450000000002</v>
      </c>
      <c r="F293" s="158"/>
      <c r="G293" s="158"/>
      <c r="H293" s="158"/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148"/>
      <c r="Y293" s="148"/>
      <c r="Z293" s="148"/>
      <c r="AA293" s="148"/>
      <c r="AB293" s="148"/>
      <c r="AC293" s="148"/>
      <c r="AD293" s="148"/>
      <c r="AE293" s="148"/>
      <c r="AF293" s="148"/>
      <c r="AG293" s="148" t="s">
        <v>213</v>
      </c>
      <c r="AH293" s="148">
        <v>0</v>
      </c>
      <c r="AI293" s="148"/>
      <c r="AJ293" s="148"/>
      <c r="AK293" s="148"/>
      <c r="AL293" s="148"/>
      <c r="AM293" s="148"/>
      <c r="AN293" s="148"/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</row>
    <row r="294" spans="1:60" outlineLevel="1" x14ac:dyDescent="0.2">
      <c r="A294" s="155"/>
      <c r="B294" s="156"/>
      <c r="C294" s="181" t="s">
        <v>473</v>
      </c>
      <c r="D294" s="160"/>
      <c r="E294" s="161">
        <v>5.3501000000000003</v>
      </c>
      <c r="F294" s="158"/>
      <c r="G294" s="158"/>
      <c r="H294" s="158"/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148"/>
      <c r="Y294" s="148"/>
      <c r="Z294" s="148"/>
      <c r="AA294" s="148"/>
      <c r="AB294" s="148"/>
      <c r="AC294" s="148"/>
      <c r="AD294" s="148"/>
      <c r="AE294" s="148"/>
      <c r="AF294" s="148"/>
      <c r="AG294" s="148" t="s">
        <v>213</v>
      </c>
      <c r="AH294" s="148">
        <v>0</v>
      </c>
      <c r="AI294" s="148"/>
      <c r="AJ294" s="148"/>
      <c r="AK294" s="148"/>
      <c r="AL294" s="148"/>
      <c r="AM294" s="148"/>
      <c r="AN294" s="148"/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</row>
    <row r="295" spans="1:60" outlineLevel="1" x14ac:dyDescent="0.2">
      <c r="A295" s="155"/>
      <c r="B295" s="156"/>
      <c r="C295" s="181" t="s">
        <v>474</v>
      </c>
      <c r="D295" s="160"/>
      <c r="E295" s="161">
        <v>45.843880000000006</v>
      </c>
      <c r="F295" s="158"/>
      <c r="G295" s="158"/>
      <c r="H295" s="158"/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  <c r="U295" s="158"/>
      <c r="V295" s="158"/>
      <c r="W295" s="158"/>
      <c r="X295" s="148"/>
      <c r="Y295" s="148"/>
      <c r="Z295" s="148"/>
      <c r="AA295" s="148"/>
      <c r="AB295" s="148"/>
      <c r="AC295" s="148"/>
      <c r="AD295" s="148"/>
      <c r="AE295" s="148"/>
      <c r="AF295" s="148"/>
      <c r="AG295" s="148" t="s">
        <v>213</v>
      </c>
      <c r="AH295" s="148">
        <v>0</v>
      </c>
      <c r="AI295" s="148"/>
      <c r="AJ295" s="148"/>
      <c r="AK295" s="148"/>
      <c r="AL295" s="148"/>
      <c r="AM295" s="148"/>
      <c r="AN295" s="148"/>
      <c r="AO295" s="148"/>
      <c r="AP295" s="148"/>
      <c r="AQ295" s="148"/>
      <c r="AR295" s="148"/>
      <c r="AS295" s="148"/>
      <c r="AT295" s="148"/>
      <c r="AU295" s="148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</row>
    <row r="296" spans="1:60" outlineLevel="1" x14ac:dyDescent="0.2">
      <c r="A296" s="155"/>
      <c r="B296" s="156"/>
      <c r="C296" s="181" t="s">
        <v>380</v>
      </c>
      <c r="D296" s="160"/>
      <c r="E296" s="161">
        <v>85.481250000000003</v>
      </c>
      <c r="F296" s="158"/>
      <c r="G296" s="158"/>
      <c r="H296" s="158"/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48"/>
      <c r="Y296" s="148"/>
      <c r="Z296" s="148"/>
      <c r="AA296" s="148"/>
      <c r="AB296" s="148"/>
      <c r="AC296" s="148"/>
      <c r="AD296" s="148"/>
      <c r="AE296" s="148"/>
      <c r="AF296" s="148"/>
      <c r="AG296" s="148" t="s">
        <v>213</v>
      </c>
      <c r="AH296" s="148">
        <v>0</v>
      </c>
      <c r="AI296" s="148"/>
      <c r="AJ296" s="148"/>
      <c r="AK296" s="148"/>
      <c r="AL296" s="148"/>
      <c r="AM296" s="148"/>
      <c r="AN296" s="148"/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</row>
    <row r="297" spans="1:60" outlineLevel="1" x14ac:dyDescent="0.2">
      <c r="A297" s="155"/>
      <c r="B297" s="156"/>
      <c r="C297" s="181" t="s">
        <v>475</v>
      </c>
      <c r="D297" s="160"/>
      <c r="E297" s="161">
        <v>2.0020000000000002</v>
      </c>
      <c r="F297" s="158"/>
      <c r="G297" s="158"/>
      <c r="H297" s="158"/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148"/>
      <c r="Y297" s="148"/>
      <c r="Z297" s="148"/>
      <c r="AA297" s="148"/>
      <c r="AB297" s="148"/>
      <c r="AC297" s="148"/>
      <c r="AD297" s="148"/>
      <c r="AE297" s="148"/>
      <c r="AF297" s="148"/>
      <c r="AG297" s="148" t="s">
        <v>213</v>
      </c>
      <c r="AH297" s="148">
        <v>0</v>
      </c>
      <c r="AI297" s="148"/>
      <c r="AJ297" s="148"/>
      <c r="AK297" s="148"/>
      <c r="AL297" s="148"/>
      <c r="AM297" s="148"/>
      <c r="AN297" s="148"/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</row>
    <row r="298" spans="1:60" outlineLevel="1" x14ac:dyDescent="0.2">
      <c r="A298" s="155"/>
      <c r="B298" s="156"/>
      <c r="C298" s="181" t="s">
        <v>476</v>
      </c>
      <c r="D298" s="160"/>
      <c r="E298" s="161">
        <v>-0.53976999999999997</v>
      </c>
      <c r="F298" s="158"/>
      <c r="G298" s="158"/>
      <c r="H298" s="158"/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  <c r="U298" s="158"/>
      <c r="V298" s="158"/>
      <c r="W298" s="158"/>
      <c r="X298" s="148"/>
      <c r="Y298" s="148"/>
      <c r="Z298" s="148"/>
      <c r="AA298" s="148"/>
      <c r="AB298" s="148"/>
      <c r="AC298" s="148"/>
      <c r="AD298" s="148"/>
      <c r="AE298" s="148"/>
      <c r="AF298" s="148"/>
      <c r="AG298" s="148" t="s">
        <v>213</v>
      </c>
      <c r="AH298" s="148">
        <v>0</v>
      </c>
      <c r="AI298" s="148"/>
      <c r="AJ298" s="148"/>
      <c r="AK298" s="148"/>
      <c r="AL298" s="148"/>
      <c r="AM298" s="148"/>
      <c r="AN298" s="148"/>
      <c r="AO298" s="148"/>
      <c r="AP298" s="148"/>
      <c r="AQ298" s="148"/>
      <c r="AR298" s="148"/>
      <c r="AS298" s="148"/>
      <c r="AT298" s="148"/>
      <c r="AU298" s="148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</row>
    <row r="299" spans="1:60" outlineLevel="1" x14ac:dyDescent="0.2">
      <c r="A299" s="155"/>
      <c r="B299" s="156"/>
      <c r="C299" s="181" t="s">
        <v>477</v>
      </c>
      <c r="D299" s="160"/>
      <c r="E299" s="161">
        <v>0.22500000000000001</v>
      </c>
      <c r="F299" s="158"/>
      <c r="G299" s="158"/>
      <c r="H299" s="158"/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148"/>
      <c r="Y299" s="148"/>
      <c r="Z299" s="148"/>
      <c r="AA299" s="148"/>
      <c r="AB299" s="148"/>
      <c r="AC299" s="148"/>
      <c r="AD299" s="148"/>
      <c r="AE299" s="148"/>
      <c r="AF299" s="148"/>
      <c r="AG299" s="148" t="s">
        <v>213</v>
      </c>
      <c r="AH299" s="148">
        <v>0</v>
      </c>
      <c r="AI299" s="148"/>
      <c r="AJ299" s="148"/>
      <c r="AK299" s="148"/>
      <c r="AL299" s="148"/>
      <c r="AM299" s="148"/>
      <c r="AN299" s="148"/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</row>
    <row r="300" spans="1:60" outlineLevel="1" x14ac:dyDescent="0.2">
      <c r="A300" s="155"/>
      <c r="B300" s="156"/>
      <c r="C300" s="243"/>
      <c r="D300" s="244"/>
      <c r="E300" s="244"/>
      <c r="F300" s="244"/>
      <c r="G300" s="244"/>
      <c r="H300" s="158"/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  <c r="U300" s="158"/>
      <c r="V300" s="158"/>
      <c r="W300" s="158"/>
      <c r="X300" s="148"/>
      <c r="Y300" s="148"/>
      <c r="Z300" s="148"/>
      <c r="AA300" s="148"/>
      <c r="AB300" s="148"/>
      <c r="AC300" s="148"/>
      <c r="AD300" s="148"/>
      <c r="AE300" s="148"/>
      <c r="AF300" s="148"/>
      <c r="AG300" s="148" t="s">
        <v>176</v>
      </c>
      <c r="AH300" s="148"/>
      <c r="AI300" s="148"/>
      <c r="AJ300" s="148"/>
      <c r="AK300" s="148"/>
      <c r="AL300" s="148"/>
      <c r="AM300" s="148"/>
      <c r="AN300" s="148"/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</row>
    <row r="301" spans="1:60" ht="22.5" outlineLevel="1" x14ac:dyDescent="0.2">
      <c r="A301" s="169">
        <v>51</v>
      </c>
      <c r="B301" s="170" t="s">
        <v>478</v>
      </c>
      <c r="C301" s="180" t="s">
        <v>479</v>
      </c>
      <c r="D301" s="171" t="s">
        <v>277</v>
      </c>
      <c r="E301" s="172">
        <v>535.1400000000001</v>
      </c>
      <c r="F301" s="173"/>
      <c r="G301" s="174">
        <f>ROUND(E301*F301,2)</f>
        <v>0</v>
      </c>
      <c r="H301" s="173"/>
      <c r="I301" s="174">
        <f>ROUND(E301*H301,2)</f>
        <v>0</v>
      </c>
      <c r="J301" s="173"/>
      <c r="K301" s="174">
        <f>ROUND(E301*J301,2)</f>
        <v>0</v>
      </c>
      <c r="L301" s="174">
        <v>21</v>
      </c>
      <c r="M301" s="174">
        <f>G301*(1+L301/100)</f>
        <v>0</v>
      </c>
      <c r="N301" s="174">
        <v>1.111E-2</v>
      </c>
      <c r="O301" s="174">
        <f>ROUND(E301*N301,2)</f>
        <v>5.95</v>
      </c>
      <c r="P301" s="174">
        <v>0</v>
      </c>
      <c r="Q301" s="174">
        <f>ROUND(E301*P301,2)</f>
        <v>0</v>
      </c>
      <c r="R301" s="174" t="s">
        <v>294</v>
      </c>
      <c r="S301" s="174" t="s">
        <v>171</v>
      </c>
      <c r="T301" s="175" t="s">
        <v>233</v>
      </c>
      <c r="U301" s="158">
        <v>5.0000000000000001E-3</v>
      </c>
      <c r="V301" s="158">
        <f>ROUND(E301*U301,2)</f>
        <v>2.68</v>
      </c>
      <c r="W301" s="158"/>
      <c r="X301" s="148"/>
      <c r="Y301" s="148"/>
      <c r="Z301" s="148"/>
      <c r="AA301" s="148"/>
      <c r="AB301" s="148"/>
      <c r="AC301" s="148"/>
      <c r="AD301" s="148"/>
      <c r="AE301" s="148"/>
      <c r="AF301" s="148"/>
      <c r="AG301" s="148" t="s">
        <v>234</v>
      </c>
      <c r="AH301" s="148"/>
      <c r="AI301" s="148"/>
      <c r="AJ301" s="148"/>
      <c r="AK301" s="148"/>
      <c r="AL301" s="148"/>
      <c r="AM301" s="148"/>
      <c r="AN301" s="148"/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</row>
    <row r="302" spans="1:60" outlineLevel="1" x14ac:dyDescent="0.2">
      <c r="A302" s="155"/>
      <c r="B302" s="156"/>
      <c r="C302" s="258" t="s">
        <v>471</v>
      </c>
      <c r="D302" s="259"/>
      <c r="E302" s="259"/>
      <c r="F302" s="259"/>
      <c r="G302" s="259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48"/>
      <c r="Y302" s="148"/>
      <c r="Z302" s="148"/>
      <c r="AA302" s="148"/>
      <c r="AB302" s="148"/>
      <c r="AC302" s="148"/>
      <c r="AD302" s="148"/>
      <c r="AE302" s="148"/>
      <c r="AF302" s="148"/>
      <c r="AG302" s="148" t="s">
        <v>236</v>
      </c>
      <c r="AH302" s="148"/>
      <c r="AI302" s="148"/>
      <c r="AJ302" s="148"/>
      <c r="AK302" s="148"/>
      <c r="AL302" s="148"/>
      <c r="AM302" s="148"/>
      <c r="AN302" s="148"/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</row>
    <row r="303" spans="1:60" outlineLevel="1" x14ac:dyDescent="0.2">
      <c r="A303" s="155"/>
      <c r="B303" s="156"/>
      <c r="C303" s="189" t="s">
        <v>252</v>
      </c>
      <c r="D303" s="185"/>
      <c r="E303" s="186"/>
      <c r="F303" s="158"/>
      <c r="G303" s="158"/>
      <c r="H303" s="158"/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  <c r="U303" s="158"/>
      <c r="V303" s="158"/>
      <c r="W303" s="158"/>
      <c r="X303" s="148"/>
      <c r="Y303" s="148"/>
      <c r="Z303" s="148"/>
      <c r="AA303" s="148"/>
      <c r="AB303" s="148"/>
      <c r="AC303" s="148"/>
      <c r="AD303" s="148"/>
      <c r="AE303" s="148"/>
      <c r="AF303" s="148"/>
      <c r="AG303" s="148" t="s">
        <v>213</v>
      </c>
      <c r="AH303" s="148"/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</row>
    <row r="304" spans="1:60" outlineLevel="1" x14ac:dyDescent="0.2">
      <c r="A304" s="155"/>
      <c r="B304" s="156"/>
      <c r="C304" s="190" t="s">
        <v>480</v>
      </c>
      <c r="D304" s="185"/>
      <c r="E304" s="186">
        <v>40.021450000000002</v>
      </c>
      <c r="F304" s="158"/>
      <c r="G304" s="158"/>
      <c r="H304" s="158"/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  <c r="U304" s="158"/>
      <c r="V304" s="158"/>
      <c r="W304" s="158"/>
      <c r="X304" s="148"/>
      <c r="Y304" s="148"/>
      <c r="Z304" s="148"/>
      <c r="AA304" s="148"/>
      <c r="AB304" s="148"/>
      <c r="AC304" s="148"/>
      <c r="AD304" s="148"/>
      <c r="AE304" s="148"/>
      <c r="AF304" s="148"/>
      <c r="AG304" s="148" t="s">
        <v>213</v>
      </c>
      <c r="AH304" s="148">
        <v>2</v>
      </c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</row>
    <row r="305" spans="1:60" outlineLevel="1" x14ac:dyDescent="0.2">
      <c r="A305" s="155"/>
      <c r="B305" s="156"/>
      <c r="C305" s="190" t="s">
        <v>481</v>
      </c>
      <c r="D305" s="185"/>
      <c r="E305" s="186">
        <v>5.3501000000000003</v>
      </c>
      <c r="F305" s="158"/>
      <c r="G305" s="158"/>
      <c r="H305" s="158"/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  <c r="U305" s="158"/>
      <c r="V305" s="158"/>
      <c r="W305" s="158"/>
      <c r="X305" s="148"/>
      <c r="Y305" s="148"/>
      <c r="Z305" s="148"/>
      <c r="AA305" s="148"/>
      <c r="AB305" s="148"/>
      <c r="AC305" s="148"/>
      <c r="AD305" s="148"/>
      <c r="AE305" s="148"/>
      <c r="AF305" s="148"/>
      <c r="AG305" s="148" t="s">
        <v>213</v>
      </c>
      <c r="AH305" s="148">
        <v>2</v>
      </c>
      <c r="AI305" s="148"/>
      <c r="AJ305" s="148"/>
      <c r="AK305" s="148"/>
      <c r="AL305" s="148"/>
      <c r="AM305" s="148"/>
      <c r="AN305" s="148"/>
      <c r="AO305" s="148"/>
      <c r="AP305" s="148"/>
      <c r="AQ305" s="148"/>
      <c r="AR305" s="148"/>
      <c r="AS305" s="148"/>
      <c r="AT305" s="148"/>
      <c r="AU305" s="148"/>
      <c r="AV305" s="148"/>
      <c r="AW305" s="148"/>
      <c r="AX305" s="148"/>
      <c r="AY305" s="148"/>
      <c r="AZ305" s="148"/>
      <c r="BA305" s="148"/>
      <c r="BB305" s="148"/>
      <c r="BC305" s="148"/>
      <c r="BD305" s="148"/>
      <c r="BE305" s="148"/>
      <c r="BF305" s="148"/>
      <c r="BG305" s="148"/>
      <c r="BH305" s="148"/>
    </row>
    <row r="306" spans="1:60" outlineLevel="1" x14ac:dyDescent="0.2">
      <c r="A306" s="155"/>
      <c r="B306" s="156"/>
      <c r="C306" s="190" t="s">
        <v>482</v>
      </c>
      <c r="D306" s="185"/>
      <c r="E306" s="186">
        <v>45.843880000000006</v>
      </c>
      <c r="F306" s="158"/>
      <c r="G306" s="158"/>
      <c r="H306" s="158"/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  <c r="U306" s="158"/>
      <c r="V306" s="158"/>
      <c r="W306" s="158"/>
      <c r="X306" s="148"/>
      <c r="Y306" s="148"/>
      <c r="Z306" s="148"/>
      <c r="AA306" s="148"/>
      <c r="AB306" s="148"/>
      <c r="AC306" s="148"/>
      <c r="AD306" s="148"/>
      <c r="AE306" s="148"/>
      <c r="AF306" s="148"/>
      <c r="AG306" s="148" t="s">
        <v>213</v>
      </c>
      <c r="AH306" s="148">
        <v>2</v>
      </c>
      <c r="AI306" s="148"/>
      <c r="AJ306" s="148"/>
      <c r="AK306" s="148"/>
      <c r="AL306" s="148"/>
      <c r="AM306" s="148"/>
      <c r="AN306" s="148"/>
      <c r="AO306" s="148"/>
      <c r="AP306" s="148"/>
      <c r="AQ306" s="148"/>
      <c r="AR306" s="148"/>
      <c r="AS306" s="148"/>
      <c r="AT306" s="148"/>
      <c r="AU306" s="148"/>
      <c r="AV306" s="148"/>
      <c r="AW306" s="148"/>
      <c r="AX306" s="148"/>
      <c r="AY306" s="148"/>
      <c r="AZ306" s="148"/>
      <c r="BA306" s="148"/>
      <c r="BB306" s="148"/>
      <c r="BC306" s="148"/>
      <c r="BD306" s="148"/>
      <c r="BE306" s="148"/>
      <c r="BF306" s="148"/>
      <c r="BG306" s="148"/>
      <c r="BH306" s="148"/>
    </row>
    <row r="307" spans="1:60" outlineLevel="1" x14ac:dyDescent="0.2">
      <c r="A307" s="155"/>
      <c r="B307" s="156"/>
      <c r="C307" s="190" t="s">
        <v>483</v>
      </c>
      <c r="D307" s="185"/>
      <c r="E307" s="186">
        <v>85.481250000000003</v>
      </c>
      <c r="F307" s="158"/>
      <c r="G307" s="158"/>
      <c r="H307" s="158"/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  <c r="U307" s="158"/>
      <c r="V307" s="158"/>
      <c r="W307" s="158"/>
      <c r="X307" s="148"/>
      <c r="Y307" s="148"/>
      <c r="Z307" s="148"/>
      <c r="AA307" s="148"/>
      <c r="AB307" s="148"/>
      <c r="AC307" s="148"/>
      <c r="AD307" s="148"/>
      <c r="AE307" s="148"/>
      <c r="AF307" s="148"/>
      <c r="AG307" s="148" t="s">
        <v>213</v>
      </c>
      <c r="AH307" s="148">
        <v>2</v>
      </c>
      <c r="AI307" s="148"/>
      <c r="AJ307" s="148"/>
      <c r="AK307" s="148"/>
      <c r="AL307" s="148"/>
      <c r="AM307" s="148"/>
      <c r="AN307" s="148"/>
      <c r="AO307" s="148"/>
      <c r="AP307" s="148"/>
      <c r="AQ307" s="148"/>
      <c r="AR307" s="148"/>
      <c r="AS307" s="148"/>
      <c r="AT307" s="148"/>
      <c r="AU307" s="148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</row>
    <row r="308" spans="1:60" outlineLevel="1" x14ac:dyDescent="0.2">
      <c r="A308" s="155"/>
      <c r="B308" s="156"/>
      <c r="C308" s="190" t="s">
        <v>484</v>
      </c>
      <c r="D308" s="185"/>
      <c r="E308" s="186">
        <v>2.0020000000000002</v>
      </c>
      <c r="F308" s="158"/>
      <c r="G308" s="158"/>
      <c r="H308" s="158"/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  <c r="U308" s="158"/>
      <c r="V308" s="158"/>
      <c r="W308" s="158"/>
      <c r="X308" s="148"/>
      <c r="Y308" s="148"/>
      <c r="Z308" s="148"/>
      <c r="AA308" s="148"/>
      <c r="AB308" s="148"/>
      <c r="AC308" s="148"/>
      <c r="AD308" s="148"/>
      <c r="AE308" s="148"/>
      <c r="AF308" s="148"/>
      <c r="AG308" s="148" t="s">
        <v>213</v>
      </c>
      <c r="AH308" s="148">
        <v>2</v>
      </c>
      <c r="AI308" s="148"/>
      <c r="AJ308" s="148"/>
      <c r="AK308" s="148"/>
      <c r="AL308" s="148"/>
      <c r="AM308" s="148"/>
      <c r="AN308" s="148"/>
      <c r="AO308" s="148"/>
      <c r="AP308" s="148"/>
      <c r="AQ308" s="148"/>
      <c r="AR308" s="148"/>
      <c r="AS308" s="148"/>
      <c r="AT308" s="148"/>
      <c r="AU308" s="148"/>
      <c r="AV308" s="148"/>
      <c r="AW308" s="148"/>
      <c r="AX308" s="148"/>
      <c r="AY308" s="148"/>
      <c r="AZ308" s="148"/>
      <c r="BA308" s="148"/>
      <c r="BB308" s="148"/>
      <c r="BC308" s="148"/>
      <c r="BD308" s="148"/>
      <c r="BE308" s="148"/>
      <c r="BF308" s="148"/>
      <c r="BG308" s="148"/>
      <c r="BH308" s="148"/>
    </row>
    <row r="309" spans="1:60" outlineLevel="1" x14ac:dyDescent="0.2">
      <c r="A309" s="155"/>
      <c r="B309" s="156"/>
      <c r="C309" s="190" t="s">
        <v>485</v>
      </c>
      <c r="D309" s="185"/>
      <c r="E309" s="186">
        <v>-0.53976999999999997</v>
      </c>
      <c r="F309" s="158"/>
      <c r="G309" s="158"/>
      <c r="H309" s="158"/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  <c r="U309" s="158"/>
      <c r="V309" s="158"/>
      <c r="W309" s="158"/>
      <c r="X309" s="148"/>
      <c r="Y309" s="148"/>
      <c r="Z309" s="148"/>
      <c r="AA309" s="148"/>
      <c r="AB309" s="148"/>
      <c r="AC309" s="148"/>
      <c r="AD309" s="148"/>
      <c r="AE309" s="148"/>
      <c r="AF309" s="148"/>
      <c r="AG309" s="148" t="s">
        <v>213</v>
      </c>
      <c r="AH309" s="148">
        <v>2</v>
      </c>
      <c r="AI309" s="148"/>
      <c r="AJ309" s="148"/>
      <c r="AK309" s="148"/>
      <c r="AL309" s="148"/>
      <c r="AM309" s="148"/>
      <c r="AN309" s="148"/>
      <c r="AO309" s="148"/>
      <c r="AP309" s="148"/>
      <c r="AQ309" s="148"/>
      <c r="AR309" s="148"/>
      <c r="AS309" s="148"/>
      <c r="AT309" s="148"/>
      <c r="AU309" s="148"/>
      <c r="AV309" s="148"/>
      <c r="AW309" s="148"/>
      <c r="AX309" s="148"/>
      <c r="AY309" s="148"/>
      <c r="AZ309" s="148"/>
      <c r="BA309" s="148"/>
      <c r="BB309" s="148"/>
      <c r="BC309" s="148"/>
      <c r="BD309" s="148"/>
      <c r="BE309" s="148"/>
      <c r="BF309" s="148"/>
      <c r="BG309" s="148"/>
      <c r="BH309" s="148"/>
    </row>
    <row r="310" spans="1:60" outlineLevel="1" x14ac:dyDescent="0.2">
      <c r="A310" s="155"/>
      <c r="B310" s="156"/>
      <c r="C310" s="190" t="s">
        <v>486</v>
      </c>
      <c r="D310" s="185"/>
      <c r="E310" s="186">
        <v>0.22500000000000001</v>
      </c>
      <c r="F310" s="158"/>
      <c r="G310" s="158"/>
      <c r="H310" s="158"/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  <c r="U310" s="158"/>
      <c r="V310" s="158"/>
      <c r="W310" s="158"/>
      <c r="X310" s="148"/>
      <c r="Y310" s="148"/>
      <c r="Z310" s="148"/>
      <c r="AA310" s="148"/>
      <c r="AB310" s="148"/>
      <c r="AC310" s="148"/>
      <c r="AD310" s="148"/>
      <c r="AE310" s="148"/>
      <c r="AF310" s="148"/>
      <c r="AG310" s="148" t="s">
        <v>213</v>
      </c>
      <c r="AH310" s="148">
        <v>2</v>
      </c>
      <c r="AI310" s="148"/>
      <c r="AJ310" s="148"/>
      <c r="AK310" s="148"/>
      <c r="AL310" s="148"/>
      <c r="AM310" s="148"/>
      <c r="AN310" s="148"/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</row>
    <row r="311" spans="1:60" outlineLevel="1" x14ac:dyDescent="0.2">
      <c r="A311" s="155"/>
      <c r="B311" s="156"/>
      <c r="C311" s="191" t="s">
        <v>255</v>
      </c>
      <c r="D311" s="187"/>
      <c r="E311" s="188">
        <v>178.38390000000001</v>
      </c>
      <c r="F311" s="158"/>
      <c r="G311" s="158"/>
      <c r="H311" s="158"/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  <c r="U311" s="158"/>
      <c r="V311" s="158"/>
      <c r="W311" s="158"/>
      <c r="X311" s="148"/>
      <c r="Y311" s="148"/>
      <c r="Z311" s="148"/>
      <c r="AA311" s="148"/>
      <c r="AB311" s="148"/>
      <c r="AC311" s="148"/>
      <c r="AD311" s="148"/>
      <c r="AE311" s="148"/>
      <c r="AF311" s="148"/>
      <c r="AG311" s="148" t="s">
        <v>213</v>
      </c>
      <c r="AH311" s="148">
        <v>3</v>
      </c>
      <c r="AI311" s="148"/>
      <c r="AJ311" s="148"/>
      <c r="AK311" s="148"/>
      <c r="AL311" s="148"/>
      <c r="AM311" s="148"/>
      <c r="AN311" s="148"/>
      <c r="AO311" s="148"/>
      <c r="AP311" s="148"/>
      <c r="AQ311" s="148"/>
      <c r="AR311" s="148"/>
      <c r="AS311" s="148"/>
      <c r="AT311" s="148"/>
      <c r="AU311" s="148"/>
      <c r="AV311" s="148"/>
      <c r="AW311" s="148"/>
      <c r="AX311" s="148"/>
      <c r="AY311" s="148"/>
      <c r="AZ311" s="148"/>
      <c r="BA311" s="148"/>
      <c r="BB311" s="148"/>
      <c r="BC311" s="148"/>
      <c r="BD311" s="148"/>
      <c r="BE311" s="148"/>
      <c r="BF311" s="148"/>
      <c r="BG311" s="148"/>
      <c r="BH311" s="148"/>
    </row>
    <row r="312" spans="1:60" outlineLevel="1" x14ac:dyDescent="0.2">
      <c r="A312" s="155"/>
      <c r="B312" s="156"/>
      <c r="C312" s="189" t="s">
        <v>256</v>
      </c>
      <c r="D312" s="185"/>
      <c r="E312" s="186"/>
      <c r="F312" s="158"/>
      <c r="G312" s="158"/>
      <c r="H312" s="158"/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  <c r="U312" s="158"/>
      <c r="V312" s="158"/>
      <c r="W312" s="158"/>
      <c r="X312" s="148"/>
      <c r="Y312" s="148"/>
      <c r="Z312" s="148"/>
      <c r="AA312" s="148"/>
      <c r="AB312" s="148"/>
      <c r="AC312" s="148"/>
      <c r="AD312" s="148"/>
      <c r="AE312" s="148"/>
      <c r="AF312" s="148"/>
      <c r="AG312" s="148" t="s">
        <v>213</v>
      </c>
      <c r="AH312" s="148"/>
      <c r="AI312" s="148"/>
      <c r="AJ312" s="148"/>
      <c r="AK312" s="148"/>
      <c r="AL312" s="148"/>
      <c r="AM312" s="148"/>
      <c r="AN312" s="148"/>
      <c r="AO312" s="148"/>
      <c r="AP312" s="148"/>
      <c r="AQ312" s="148"/>
      <c r="AR312" s="148"/>
      <c r="AS312" s="148"/>
      <c r="AT312" s="148"/>
      <c r="AU312" s="148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</row>
    <row r="313" spans="1:60" outlineLevel="1" x14ac:dyDescent="0.2">
      <c r="A313" s="155"/>
      <c r="B313" s="156"/>
      <c r="C313" s="181" t="s">
        <v>487</v>
      </c>
      <c r="D313" s="160"/>
      <c r="E313" s="161">
        <v>535.1400000000001</v>
      </c>
      <c r="F313" s="158"/>
      <c r="G313" s="158"/>
      <c r="H313" s="158"/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  <c r="U313" s="158"/>
      <c r="V313" s="158"/>
      <c r="W313" s="158"/>
      <c r="X313" s="148"/>
      <c r="Y313" s="148"/>
      <c r="Z313" s="148"/>
      <c r="AA313" s="148"/>
      <c r="AB313" s="148"/>
      <c r="AC313" s="148"/>
      <c r="AD313" s="148"/>
      <c r="AE313" s="148"/>
      <c r="AF313" s="148"/>
      <c r="AG313" s="148" t="s">
        <v>213</v>
      </c>
      <c r="AH313" s="148">
        <v>0</v>
      </c>
      <c r="AI313" s="148"/>
      <c r="AJ313" s="148"/>
      <c r="AK313" s="148"/>
      <c r="AL313" s="148"/>
      <c r="AM313" s="148"/>
      <c r="AN313" s="148"/>
      <c r="AO313" s="148"/>
      <c r="AP313" s="148"/>
      <c r="AQ313" s="148"/>
      <c r="AR313" s="148"/>
      <c r="AS313" s="148"/>
      <c r="AT313" s="148"/>
      <c r="AU313" s="148"/>
      <c r="AV313" s="148"/>
      <c r="AW313" s="148"/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</row>
    <row r="314" spans="1:60" outlineLevel="1" x14ac:dyDescent="0.2">
      <c r="A314" s="155"/>
      <c r="B314" s="156"/>
      <c r="C314" s="243"/>
      <c r="D314" s="244"/>
      <c r="E314" s="244"/>
      <c r="F314" s="244"/>
      <c r="G314" s="244"/>
      <c r="H314" s="158"/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  <c r="U314" s="158"/>
      <c r="V314" s="158"/>
      <c r="W314" s="158"/>
      <c r="X314" s="148"/>
      <c r="Y314" s="148"/>
      <c r="Z314" s="148"/>
      <c r="AA314" s="148"/>
      <c r="AB314" s="148"/>
      <c r="AC314" s="148"/>
      <c r="AD314" s="148"/>
      <c r="AE314" s="148"/>
      <c r="AF314" s="148"/>
      <c r="AG314" s="148" t="s">
        <v>176</v>
      </c>
      <c r="AH314" s="148"/>
      <c r="AI314" s="148"/>
      <c r="AJ314" s="148"/>
      <c r="AK314" s="148"/>
      <c r="AL314" s="148"/>
      <c r="AM314" s="148"/>
      <c r="AN314" s="148"/>
      <c r="AO314" s="148"/>
      <c r="AP314" s="148"/>
      <c r="AQ314" s="148"/>
      <c r="AR314" s="148"/>
      <c r="AS314" s="148"/>
      <c r="AT314" s="148"/>
      <c r="AU314" s="148"/>
      <c r="AV314" s="148"/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</row>
    <row r="315" spans="1:60" x14ac:dyDescent="0.2">
      <c r="A315" s="163" t="s">
        <v>166</v>
      </c>
      <c r="B315" s="164" t="s">
        <v>85</v>
      </c>
      <c r="C315" s="179" t="s">
        <v>86</v>
      </c>
      <c r="D315" s="165"/>
      <c r="E315" s="166"/>
      <c r="F315" s="167"/>
      <c r="G315" s="167">
        <f>SUMIF(AG316:AG362,"&lt;&gt;NOR",G316:G362)</f>
        <v>0</v>
      </c>
      <c r="H315" s="167"/>
      <c r="I315" s="167">
        <f>SUM(I316:I362)</f>
        <v>0</v>
      </c>
      <c r="J315" s="167"/>
      <c r="K315" s="167">
        <f>SUM(K316:K362)</f>
        <v>0</v>
      </c>
      <c r="L315" s="167"/>
      <c r="M315" s="167">
        <f>SUM(M316:M362)</f>
        <v>0</v>
      </c>
      <c r="N315" s="167"/>
      <c r="O315" s="167">
        <f>SUM(O316:O362)</f>
        <v>1.6400000000000001</v>
      </c>
      <c r="P315" s="167"/>
      <c r="Q315" s="167">
        <f>SUM(Q316:Q362)</f>
        <v>0</v>
      </c>
      <c r="R315" s="167"/>
      <c r="S315" s="167"/>
      <c r="T315" s="168"/>
      <c r="U315" s="162"/>
      <c r="V315" s="162">
        <f>SUM(V316:V362)</f>
        <v>54.73</v>
      </c>
      <c r="W315" s="162"/>
      <c r="AG315" t="s">
        <v>167</v>
      </c>
    </row>
    <row r="316" spans="1:60" ht="33.75" outlineLevel="1" x14ac:dyDescent="0.2">
      <c r="A316" s="169">
        <v>52</v>
      </c>
      <c r="B316" s="170" t="s">
        <v>488</v>
      </c>
      <c r="C316" s="180" t="s">
        <v>489</v>
      </c>
      <c r="D316" s="171" t="s">
        <v>310</v>
      </c>
      <c r="E316" s="172">
        <v>9</v>
      </c>
      <c r="F316" s="173"/>
      <c r="G316" s="174">
        <f>ROUND(E316*F316,2)</f>
        <v>0</v>
      </c>
      <c r="H316" s="173"/>
      <c r="I316" s="174">
        <f>ROUND(E316*H316,2)</f>
        <v>0</v>
      </c>
      <c r="J316" s="173"/>
      <c r="K316" s="174">
        <f>ROUND(E316*J316,2)</f>
        <v>0</v>
      </c>
      <c r="L316" s="174">
        <v>21</v>
      </c>
      <c r="M316" s="174">
        <f>G316*(1+L316/100)</f>
        <v>0</v>
      </c>
      <c r="N316" s="174">
        <v>0.02</v>
      </c>
      <c r="O316" s="174">
        <f>ROUND(E316*N316,2)</f>
        <v>0.18</v>
      </c>
      <c r="P316" s="174">
        <v>0</v>
      </c>
      <c r="Q316" s="174">
        <f>ROUND(E316*P316,2)</f>
        <v>0</v>
      </c>
      <c r="R316" s="174" t="s">
        <v>294</v>
      </c>
      <c r="S316" s="174" t="s">
        <v>171</v>
      </c>
      <c r="T316" s="175" t="s">
        <v>233</v>
      </c>
      <c r="U316" s="158">
        <v>2.3000000000000003</v>
      </c>
      <c r="V316" s="158">
        <f>ROUND(E316*U316,2)</f>
        <v>20.7</v>
      </c>
      <c r="W316" s="158"/>
      <c r="X316" s="148"/>
      <c r="Y316" s="148"/>
      <c r="Z316" s="148"/>
      <c r="AA316" s="148"/>
      <c r="AB316" s="148"/>
      <c r="AC316" s="148"/>
      <c r="AD316" s="148"/>
      <c r="AE316" s="148"/>
      <c r="AF316" s="148"/>
      <c r="AG316" s="148" t="s">
        <v>234</v>
      </c>
      <c r="AH316" s="148"/>
      <c r="AI316" s="148"/>
      <c r="AJ316" s="148"/>
      <c r="AK316" s="148"/>
      <c r="AL316" s="148"/>
      <c r="AM316" s="148"/>
      <c r="AN316" s="148"/>
      <c r="AO316" s="148"/>
      <c r="AP316" s="148"/>
      <c r="AQ316" s="148"/>
      <c r="AR316" s="148"/>
      <c r="AS316" s="148"/>
      <c r="AT316" s="148"/>
      <c r="AU316" s="148"/>
      <c r="AV316" s="148"/>
      <c r="AW316" s="148"/>
      <c r="AX316" s="148"/>
      <c r="AY316" s="148"/>
      <c r="AZ316" s="148"/>
      <c r="BA316" s="148"/>
      <c r="BB316" s="148"/>
      <c r="BC316" s="148"/>
      <c r="BD316" s="148"/>
      <c r="BE316" s="148"/>
      <c r="BF316" s="148"/>
      <c r="BG316" s="148"/>
      <c r="BH316" s="148"/>
    </row>
    <row r="317" spans="1:60" outlineLevel="1" x14ac:dyDescent="0.2">
      <c r="A317" s="155"/>
      <c r="B317" s="156"/>
      <c r="C317" s="258" t="s">
        <v>490</v>
      </c>
      <c r="D317" s="259"/>
      <c r="E317" s="259"/>
      <c r="F317" s="259"/>
      <c r="G317" s="259"/>
      <c r="H317" s="158"/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  <c r="U317" s="158"/>
      <c r="V317" s="158"/>
      <c r="W317" s="158"/>
      <c r="X317" s="148"/>
      <c r="Y317" s="148"/>
      <c r="Z317" s="148"/>
      <c r="AA317" s="148"/>
      <c r="AB317" s="148"/>
      <c r="AC317" s="148"/>
      <c r="AD317" s="148"/>
      <c r="AE317" s="148"/>
      <c r="AF317" s="148"/>
      <c r="AG317" s="148" t="s">
        <v>236</v>
      </c>
      <c r="AH317" s="148"/>
      <c r="AI317" s="148"/>
      <c r="AJ317" s="148"/>
      <c r="AK317" s="148"/>
      <c r="AL317" s="148"/>
      <c r="AM317" s="148"/>
      <c r="AN317" s="148"/>
      <c r="AO317" s="148"/>
      <c r="AP317" s="148"/>
      <c r="AQ317" s="148"/>
      <c r="AR317" s="148"/>
      <c r="AS317" s="148"/>
      <c r="AT317" s="148"/>
      <c r="AU317" s="148"/>
      <c r="AV317" s="148"/>
      <c r="AW317" s="148"/>
      <c r="AX317" s="148"/>
      <c r="AY317" s="148"/>
      <c r="AZ317" s="148"/>
      <c r="BA317" s="176" t="str">
        <f>C317</f>
        <v>hrubých, hoblovaných i leštěných, měkkých i tvrdých, na jakoukoliv cementovou maltu, s kotvením rámu do zdiva,</v>
      </c>
      <c r="BB317" s="148"/>
      <c r="BC317" s="148"/>
      <c r="BD317" s="148"/>
      <c r="BE317" s="148"/>
      <c r="BF317" s="148"/>
      <c r="BG317" s="148"/>
      <c r="BH317" s="148"/>
    </row>
    <row r="318" spans="1:60" outlineLevel="1" x14ac:dyDescent="0.2">
      <c r="A318" s="155"/>
      <c r="B318" s="156"/>
      <c r="C318" s="181" t="s">
        <v>491</v>
      </c>
      <c r="D318" s="160"/>
      <c r="E318" s="161">
        <v>3</v>
      </c>
      <c r="F318" s="158"/>
      <c r="G318" s="158"/>
      <c r="H318" s="158"/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  <c r="U318" s="158"/>
      <c r="V318" s="158"/>
      <c r="W318" s="158"/>
      <c r="X318" s="148"/>
      <c r="Y318" s="148"/>
      <c r="Z318" s="148"/>
      <c r="AA318" s="148"/>
      <c r="AB318" s="148"/>
      <c r="AC318" s="148"/>
      <c r="AD318" s="148"/>
      <c r="AE318" s="148"/>
      <c r="AF318" s="148"/>
      <c r="AG318" s="148" t="s">
        <v>213</v>
      </c>
      <c r="AH318" s="148">
        <v>0</v>
      </c>
      <c r="AI318" s="148"/>
      <c r="AJ318" s="148"/>
      <c r="AK318" s="148"/>
      <c r="AL318" s="148"/>
      <c r="AM318" s="148"/>
      <c r="AN318" s="148"/>
      <c r="AO318" s="148"/>
      <c r="AP318" s="148"/>
      <c r="AQ318" s="148"/>
      <c r="AR318" s="148"/>
      <c r="AS318" s="148"/>
      <c r="AT318" s="148"/>
      <c r="AU318" s="148"/>
      <c r="AV318" s="148"/>
      <c r="AW318" s="148"/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</row>
    <row r="319" spans="1:60" outlineLevel="1" x14ac:dyDescent="0.2">
      <c r="A319" s="155"/>
      <c r="B319" s="156"/>
      <c r="C319" s="181" t="s">
        <v>492</v>
      </c>
      <c r="D319" s="160"/>
      <c r="E319" s="161">
        <v>5</v>
      </c>
      <c r="F319" s="158"/>
      <c r="G319" s="158"/>
      <c r="H319" s="158"/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  <c r="U319" s="158"/>
      <c r="V319" s="158"/>
      <c r="W319" s="158"/>
      <c r="X319" s="148"/>
      <c r="Y319" s="148"/>
      <c r="Z319" s="148"/>
      <c r="AA319" s="148"/>
      <c r="AB319" s="148"/>
      <c r="AC319" s="148"/>
      <c r="AD319" s="148"/>
      <c r="AE319" s="148"/>
      <c r="AF319" s="148"/>
      <c r="AG319" s="148" t="s">
        <v>213</v>
      </c>
      <c r="AH319" s="148">
        <v>0</v>
      </c>
      <c r="AI319" s="148"/>
      <c r="AJ319" s="148"/>
      <c r="AK319" s="148"/>
      <c r="AL319" s="148"/>
      <c r="AM319" s="148"/>
      <c r="AN319" s="148"/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</row>
    <row r="320" spans="1:60" outlineLevel="1" x14ac:dyDescent="0.2">
      <c r="A320" s="155"/>
      <c r="B320" s="156"/>
      <c r="C320" s="181" t="s">
        <v>493</v>
      </c>
      <c r="D320" s="160"/>
      <c r="E320" s="161">
        <v>1</v>
      </c>
      <c r="F320" s="158"/>
      <c r="G320" s="158"/>
      <c r="H320" s="158"/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  <c r="U320" s="158"/>
      <c r="V320" s="158"/>
      <c r="W320" s="158"/>
      <c r="X320" s="148"/>
      <c r="Y320" s="148"/>
      <c r="Z320" s="148"/>
      <c r="AA320" s="148"/>
      <c r="AB320" s="148"/>
      <c r="AC320" s="148"/>
      <c r="AD320" s="148"/>
      <c r="AE320" s="148"/>
      <c r="AF320" s="148"/>
      <c r="AG320" s="148" t="s">
        <v>213</v>
      </c>
      <c r="AH320" s="148">
        <v>0</v>
      </c>
      <c r="AI320" s="148"/>
      <c r="AJ320" s="148"/>
      <c r="AK320" s="148"/>
      <c r="AL320" s="148"/>
      <c r="AM320" s="148"/>
      <c r="AN320" s="148"/>
      <c r="AO320" s="148"/>
      <c r="AP320" s="148"/>
      <c r="AQ320" s="148"/>
      <c r="AR320" s="148"/>
      <c r="AS320" s="148"/>
      <c r="AT320" s="148"/>
      <c r="AU320" s="148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</row>
    <row r="321" spans="1:60" outlineLevel="1" x14ac:dyDescent="0.2">
      <c r="A321" s="155"/>
      <c r="B321" s="156"/>
      <c r="C321" s="243"/>
      <c r="D321" s="244"/>
      <c r="E321" s="244"/>
      <c r="F321" s="244"/>
      <c r="G321" s="244"/>
      <c r="H321" s="158"/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  <c r="U321" s="158"/>
      <c r="V321" s="158"/>
      <c r="W321" s="158"/>
      <c r="X321" s="148"/>
      <c r="Y321" s="148"/>
      <c r="Z321" s="148"/>
      <c r="AA321" s="148"/>
      <c r="AB321" s="148"/>
      <c r="AC321" s="148"/>
      <c r="AD321" s="148"/>
      <c r="AE321" s="148"/>
      <c r="AF321" s="148"/>
      <c r="AG321" s="148" t="s">
        <v>176</v>
      </c>
      <c r="AH321" s="148"/>
      <c r="AI321" s="148"/>
      <c r="AJ321" s="148"/>
      <c r="AK321" s="148"/>
      <c r="AL321" s="148"/>
      <c r="AM321" s="148"/>
      <c r="AN321" s="148"/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</row>
    <row r="322" spans="1:60" ht="33.75" outlineLevel="1" x14ac:dyDescent="0.2">
      <c r="A322" s="169">
        <v>53</v>
      </c>
      <c r="B322" s="170" t="s">
        <v>494</v>
      </c>
      <c r="C322" s="180" t="s">
        <v>495</v>
      </c>
      <c r="D322" s="171" t="s">
        <v>310</v>
      </c>
      <c r="E322" s="172">
        <v>3</v>
      </c>
      <c r="F322" s="173"/>
      <c r="G322" s="174">
        <f>ROUND(E322*F322,2)</f>
        <v>0</v>
      </c>
      <c r="H322" s="173"/>
      <c r="I322" s="174">
        <f>ROUND(E322*H322,2)</f>
        <v>0</v>
      </c>
      <c r="J322" s="173"/>
      <c r="K322" s="174">
        <f>ROUND(E322*J322,2)</f>
        <v>0</v>
      </c>
      <c r="L322" s="174">
        <v>21</v>
      </c>
      <c r="M322" s="174">
        <f>G322*(1+L322/100)</f>
        <v>0</v>
      </c>
      <c r="N322" s="174">
        <v>0.02</v>
      </c>
      <c r="O322" s="174">
        <f>ROUND(E322*N322,2)</f>
        <v>0.06</v>
      </c>
      <c r="P322" s="174">
        <v>0</v>
      </c>
      <c r="Q322" s="174">
        <f>ROUND(E322*P322,2)</f>
        <v>0</v>
      </c>
      <c r="R322" s="174" t="s">
        <v>294</v>
      </c>
      <c r="S322" s="174" t="s">
        <v>171</v>
      </c>
      <c r="T322" s="175" t="s">
        <v>233</v>
      </c>
      <c r="U322" s="158">
        <v>2.3000000000000003</v>
      </c>
      <c r="V322" s="158">
        <f>ROUND(E322*U322,2)</f>
        <v>6.9</v>
      </c>
      <c r="W322" s="158"/>
      <c r="X322" s="148"/>
      <c r="Y322" s="148"/>
      <c r="Z322" s="148"/>
      <c r="AA322" s="148"/>
      <c r="AB322" s="148"/>
      <c r="AC322" s="148"/>
      <c r="AD322" s="148"/>
      <c r="AE322" s="148"/>
      <c r="AF322" s="148"/>
      <c r="AG322" s="148" t="s">
        <v>234</v>
      </c>
      <c r="AH322" s="148"/>
      <c r="AI322" s="148"/>
      <c r="AJ322" s="148"/>
      <c r="AK322" s="148"/>
      <c r="AL322" s="148"/>
      <c r="AM322" s="148"/>
      <c r="AN322" s="148"/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</row>
    <row r="323" spans="1:60" outlineLevel="1" x14ac:dyDescent="0.2">
      <c r="A323" s="155"/>
      <c r="B323" s="156"/>
      <c r="C323" s="258" t="s">
        <v>490</v>
      </c>
      <c r="D323" s="259"/>
      <c r="E323" s="259"/>
      <c r="F323" s="259"/>
      <c r="G323" s="259"/>
      <c r="H323" s="158"/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  <c r="U323" s="158"/>
      <c r="V323" s="158"/>
      <c r="W323" s="158"/>
      <c r="X323" s="148"/>
      <c r="Y323" s="148"/>
      <c r="Z323" s="148"/>
      <c r="AA323" s="148"/>
      <c r="AB323" s="148"/>
      <c r="AC323" s="148"/>
      <c r="AD323" s="148"/>
      <c r="AE323" s="148"/>
      <c r="AF323" s="148"/>
      <c r="AG323" s="148" t="s">
        <v>236</v>
      </c>
      <c r="AH323" s="148"/>
      <c r="AI323" s="148"/>
      <c r="AJ323" s="148"/>
      <c r="AK323" s="148"/>
      <c r="AL323" s="148"/>
      <c r="AM323" s="148"/>
      <c r="AN323" s="148"/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76" t="str">
        <f>C323</f>
        <v>hrubých, hoblovaných i leštěných, měkkých i tvrdých, na jakoukoliv cementovou maltu, s kotvením rámu do zdiva,</v>
      </c>
      <c r="BB323" s="148"/>
      <c r="BC323" s="148"/>
      <c r="BD323" s="148"/>
      <c r="BE323" s="148"/>
      <c r="BF323" s="148"/>
      <c r="BG323" s="148"/>
      <c r="BH323" s="148"/>
    </row>
    <row r="324" spans="1:60" outlineLevel="1" x14ac:dyDescent="0.2">
      <c r="A324" s="155"/>
      <c r="B324" s="156"/>
      <c r="C324" s="181" t="s">
        <v>496</v>
      </c>
      <c r="D324" s="160"/>
      <c r="E324" s="161">
        <v>1</v>
      </c>
      <c r="F324" s="158"/>
      <c r="G324" s="158"/>
      <c r="H324" s="158"/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  <c r="U324" s="158"/>
      <c r="V324" s="158"/>
      <c r="W324" s="158"/>
      <c r="X324" s="148"/>
      <c r="Y324" s="148"/>
      <c r="Z324" s="148"/>
      <c r="AA324" s="148"/>
      <c r="AB324" s="148"/>
      <c r="AC324" s="148"/>
      <c r="AD324" s="148"/>
      <c r="AE324" s="148"/>
      <c r="AF324" s="148"/>
      <c r="AG324" s="148" t="s">
        <v>213</v>
      </c>
      <c r="AH324" s="148">
        <v>0</v>
      </c>
      <c r="AI324" s="148"/>
      <c r="AJ324" s="148"/>
      <c r="AK324" s="148"/>
      <c r="AL324" s="148"/>
      <c r="AM324" s="148"/>
      <c r="AN324" s="148"/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</row>
    <row r="325" spans="1:60" outlineLevel="1" x14ac:dyDescent="0.2">
      <c r="A325" s="155"/>
      <c r="B325" s="156"/>
      <c r="C325" s="181" t="s">
        <v>497</v>
      </c>
      <c r="D325" s="160"/>
      <c r="E325" s="161">
        <v>1</v>
      </c>
      <c r="F325" s="158"/>
      <c r="G325" s="158"/>
      <c r="H325" s="158"/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  <c r="U325" s="158"/>
      <c r="V325" s="158"/>
      <c r="W325" s="158"/>
      <c r="X325" s="148"/>
      <c r="Y325" s="148"/>
      <c r="Z325" s="148"/>
      <c r="AA325" s="148"/>
      <c r="AB325" s="148"/>
      <c r="AC325" s="148"/>
      <c r="AD325" s="148"/>
      <c r="AE325" s="148"/>
      <c r="AF325" s="148"/>
      <c r="AG325" s="148" t="s">
        <v>213</v>
      </c>
      <c r="AH325" s="148">
        <v>0</v>
      </c>
      <c r="AI325" s="148"/>
      <c r="AJ325" s="148"/>
      <c r="AK325" s="148"/>
      <c r="AL325" s="148"/>
      <c r="AM325" s="148"/>
      <c r="AN325" s="148"/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</row>
    <row r="326" spans="1:60" outlineLevel="1" x14ac:dyDescent="0.2">
      <c r="A326" s="155"/>
      <c r="B326" s="156"/>
      <c r="C326" s="181" t="s">
        <v>498</v>
      </c>
      <c r="D326" s="160"/>
      <c r="E326" s="161">
        <v>1</v>
      </c>
      <c r="F326" s="158"/>
      <c r="G326" s="158"/>
      <c r="H326" s="158"/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  <c r="U326" s="158"/>
      <c r="V326" s="158"/>
      <c r="W326" s="158"/>
      <c r="X326" s="148"/>
      <c r="Y326" s="148"/>
      <c r="Z326" s="148"/>
      <c r="AA326" s="148"/>
      <c r="AB326" s="148"/>
      <c r="AC326" s="148"/>
      <c r="AD326" s="148"/>
      <c r="AE326" s="148"/>
      <c r="AF326" s="148"/>
      <c r="AG326" s="148" t="s">
        <v>213</v>
      </c>
      <c r="AH326" s="148">
        <v>0</v>
      </c>
      <c r="AI326" s="148"/>
      <c r="AJ326" s="148"/>
      <c r="AK326" s="148"/>
      <c r="AL326" s="148"/>
      <c r="AM326" s="148"/>
      <c r="AN326" s="148"/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</row>
    <row r="327" spans="1:60" outlineLevel="1" x14ac:dyDescent="0.2">
      <c r="A327" s="155"/>
      <c r="B327" s="156"/>
      <c r="C327" s="243"/>
      <c r="D327" s="244"/>
      <c r="E327" s="244"/>
      <c r="F327" s="244"/>
      <c r="G327" s="244"/>
      <c r="H327" s="158"/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  <c r="U327" s="158"/>
      <c r="V327" s="158"/>
      <c r="W327" s="158"/>
      <c r="X327" s="148"/>
      <c r="Y327" s="148"/>
      <c r="Z327" s="148"/>
      <c r="AA327" s="148"/>
      <c r="AB327" s="148"/>
      <c r="AC327" s="148"/>
      <c r="AD327" s="148"/>
      <c r="AE327" s="148"/>
      <c r="AF327" s="148"/>
      <c r="AG327" s="148" t="s">
        <v>176</v>
      </c>
      <c r="AH327" s="148"/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</row>
    <row r="328" spans="1:60" ht="22.5" outlineLevel="1" x14ac:dyDescent="0.2">
      <c r="A328" s="169">
        <v>54</v>
      </c>
      <c r="B328" s="170" t="s">
        <v>499</v>
      </c>
      <c r="C328" s="180" t="s">
        <v>500</v>
      </c>
      <c r="D328" s="171" t="s">
        <v>411</v>
      </c>
      <c r="E328" s="172">
        <v>21</v>
      </c>
      <c r="F328" s="173"/>
      <c r="G328" s="174">
        <f>ROUND(E328*F328,2)</f>
        <v>0</v>
      </c>
      <c r="H328" s="173"/>
      <c r="I328" s="174">
        <f>ROUND(E328*H328,2)</f>
        <v>0</v>
      </c>
      <c r="J328" s="173"/>
      <c r="K328" s="174">
        <f>ROUND(E328*J328,2)</f>
        <v>0</v>
      </c>
      <c r="L328" s="174">
        <v>21</v>
      </c>
      <c r="M328" s="174">
        <f>G328*(1+L328/100)</f>
        <v>0</v>
      </c>
      <c r="N328" s="174">
        <v>1.1680000000000001E-2</v>
      </c>
      <c r="O328" s="174">
        <f>ROUND(E328*N328,2)</f>
        <v>0.25</v>
      </c>
      <c r="P328" s="174">
        <v>0</v>
      </c>
      <c r="Q328" s="174">
        <f>ROUND(E328*P328,2)</f>
        <v>0</v>
      </c>
      <c r="R328" s="174" t="s">
        <v>294</v>
      </c>
      <c r="S328" s="174" t="s">
        <v>171</v>
      </c>
      <c r="T328" s="175" t="s">
        <v>233</v>
      </c>
      <c r="U328" s="158">
        <v>0.59200000000000008</v>
      </c>
      <c r="V328" s="158">
        <f>ROUND(E328*U328,2)</f>
        <v>12.43</v>
      </c>
      <c r="W328" s="158"/>
      <c r="X328" s="148"/>
      <c r="Y328" s="148"/>
      <c r="Z328" s="148"/>
      <c r="AA328" s="148"/>
      <c r="AB328" s="148"/>
      <c r="AC328" s="148"/>
      <c r="AD328" s="148"/>
      <c r="AE328" s="148"/>
      <c r="AF328" s="148"/>
      <c r="AG328" s="148" t="s">
        <v>234</v>
      </c>
      <c r="AH328" s="148"/>
      <c r="AI328" s="148"/>
      <c r="AJ328" s="148"/>
      <c r="AK328" s="148"/>
      <c r="AL328" s="148"/>
      <c r="AM328" s="148"/>
      <c r="AN328" s="148"/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</row>
    <row r="329" spans="1:60" outlineLevel="1" x14ac:dyDescent="0.2">
      <c r="A329" s="155"/>
      <c r="B329" s="156"/>
      <c r="C329" s="181" t="s">
        <v>501</v>
      </c>
      <c r="D329" s="160"/>
      <c r="E329" s="161"/>
      <c r="F329" s="158"/>
      <c r="G329" s="158"/>
      <c r="H329" s="158"/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  <c r="U329" s="158"/>
      <c r="V329" s="158"/>
      <c r="W329" s="158"/>
      <c r="X329" s="148"/>
      <c r="Y329" s="148"/>
      <c r="Z329" s="148"/>
      <c r="AA329" s="148"/>
      <c r="AB329" s="148"/>
      <c r="AC329" s="148"/>
      <c r="AD329" s="148"/>
      <c r="AE329" s="148"/>
      <c r="AF329" s="148"/>
      <c r="AG329" s="148" t="s">
        <v>213</v>
      </c>
      <c r="AH329" s="148">
        <v>0</v>
      </c>
      <c r="AI329" s="148"/>
      <c r="AJ329" s="148"/>
      <c r="AK329" s="148"/>
      <c r="AL329" s="148"/>
      <c r="AM329" s="148"/>
      <c r="AN329" s="148"/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</row>
    <row r="330" spans="1:60" outlineLevel="1" x14ac:dyDescent="0.2">
      <c r="A330" s="155"/>
      <c r="B330" s="156"/>
      <c r="C330" s="181" t="s">
        <v>502</v>
      </c>
      <c r="D330" s="160"/>
      <c r="E330" s="161">
        <v>8</v>
      </c>
      <c r="F330" s="158"/>
      <c r="G330" s="158"/>
      <c r="H330" s="158"/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  <c r="U330" s="158"/>
      <c r="V330" s="158"/>
      <c r="W330" s="158"/>
      <c r="X330" s="148"/>
      <c r="Y330" s="148"/>
      <c r="Z330" s="148"/>
      <c r="AA330" s="148"/>
      <c r="AB330" s="148"/>
      <c r="AC330" s="148"/>
      <c r="AD330" s="148"/>
      <c r="AE330" s="148"/>
      <c r="AF330" s="148"/>
      <c r="AG330" s="148" t="s">
        <v>213</v>
      </c>
      <c r="AH330" s="148">
        <v>0</v>
      </c>
      <c r="AI330" s="148"/>
      <c r="AJ330" s="148"/>
      <c r="AK330" s="148"/>
      <c r="AL330" s="148"/>
      <c r="AM330" s="148"/>
      <c r="AN330" s="148"/>
      <c r="AO330" s="148"/>
      <c r="AP330" s="148"/>
      <c r="AQ330" s="148"/>
      <c r="AR330" s="148"/>
      <c r="AS330" s="148"/>
      <c r="AT330" s="148"/>
      <c r="AU330" s="148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</row>
    <row r="331" spans="1:60" outlineLevel="1" x14ac:dyDescent="0.2">
      <c r="A331" s="155"/>
      <c r="B331" s="156"/>
      <c r="C331" s="181" t="s">
        <v>503</v>
      </c>
      <c r="D331" s="160"/>
      <c r="E331" s="161">
        <v>2</v>
      </c>
      <c r="F331" s="158"/>
      <c r="G331" s="158"/>
      <c r="H331" s="158"/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  <c r="U331" s="158"/>
      <c r="V331" s="158"/>
      <c r="W331" s="158"/>
      <c r="X331" s="148"/>
      <c r="Y331" s="148"/>
      <c r="Z331" s="148"/>
      <c r="AA331" s="148"/>
      <c r="AB331" s="148"/>
      <c r="AC331" s="148"/>
      <c r="AD331" s="148"/>
      <c r="AE331" s="148"/>
      <c r="AF331" s="148"/>
      <c r="AG331" s="148" t="s">
        <v>213</v>
      </c>
      <c r="AH331" s="148">
        <v>0</v>
      </c>
      <c r="AI331" s="148"/>
      <c r="AJ331" s="148"/>
      <c r="AK331" s="148"/>
      <c r="AL331" s="148"/>
      <c r="AM331" s="148"/>
      <c r="AN331" s="148"/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</row>
    <row r="332" spans="1:60" outlineLevel="1" x14ac:dyDescent="0.2">
      <c r="A332" s="155"/>
      <c r="B332" s="156"/>
      <c r="C332" s="181" t="s">
        <v>504</v>
      </c>
      <c r="D332" s="160"/>
      <c r="E332" s="161">
        <v>6</v>
      </c>
      <c r="F332" s="158"/>
      <c r="G332" s="158"/>
      <c r="H332" s="158"/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  <c r="U332" s="158"/>
      <c r="V332" s="158"/>
      <c r="W332" s="158"/>
      <c r="X332" s="148"/>
      <c r="Y332" s="148"/>
      <c r="Z332" s="148"/>
      <c r="AA332" s="148"/>
      <c r="AB332" s="148"/>
      <c r="AC332" s="148"/>
      <c r="AD332" s="148"/>
      <c r="AE332" s="148"/>
      <c r="AF332" s="148"/>
      <c r="AG332" s="148" t="s">
        <v>213</v>
      </c>
      <c r="AH332" s="148">
        <v>0</v>
      </c>
      <c r="AI332" s="148"/>
      <c r="AJ332" s="148"/>
      <c r="AK332" s="148"/>
      <c r="AL332" s="148"/>
      <c r="AM332" s="148"/>
      <c r="AN332" s="148"/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</row>
    <row r="333" spans="1:60" outlineLevel="1" x14ac:dyDescent="0.2">
      <c r="A333" s="155"/>
      <c r="B333" s="156"/>
      <c r="C333" s="181" t="s">
        <v>505</v>
      </c>
      <c r="D333" s="160"/>
      <c r="E333" s="161">
        <v>2.5</v>
      </c>
      <c r="F333" s="158"/>
      <c r="G333" s="158"/>
      <c r="H333" s="158"/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48"/>
      <c r="Y333" s="148"/>
      <c r="Z333" s="148"/>
      <c r="AA333" s="148"/>
      <c r="AB333" s="148"/>
      <c r="AC333" s="148"/>
      <c r="AD333" s="148"/>
      <c r="AE333" s="148"/>
      <c r="AF333" s="148"/>
      <c r="AG333" s="148" t="s">
        <v>213</v>
      </c>
      <c r="AH333" s="148">
        <v>0</v>
      </c>
      <c r="AI333" s="148"/>
      <c r="AJ333" s="148"/>
      <c r="AK333" s="148"/>
      <c r="AL333" s="148"/>
      <c r="AM333" s="148"/>
      <c r="AN333" s="148"/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</row>
    <row r="334" spans="1:60" outlineLevel="1" x14ac:dyDescent="0.2">
      <c r="A334" s="155"/>
      <c r="B334" s="156"/>
      <c r="C334" s="181" t="s">
        <v>506</v>
      </c>
      <c r="D334" s="160"/>
      <c r="E334" s="161">
        <v>2.5</v>
      </c>
      <c r="F334" s="158"/>
      <c r="G334" s="158"/>
      <c r="H334" s="158"/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  <c r="U334" s="158"/>
      <c r="V334" s="158"/>
      <c r="W334" s="158"/>
      <c r="X334" s="148"/>
      <c r="Y334" s="148"/>
      <c r="Z334" s="148"/>
      <c r="AA334" s="148"/>
      <c r="AB334" s="148"/>
      <c r="AC334" s="148"/>
      <c r="AD334" s="148"/>
      <c r="AE334" s="148"/>
      <c r="AF334" s="148"/>
      <c r="AG334" s="148" t="s">
        <v>213</v>
      </c>
      <c r="AH334" s="148">
        <v>0</v>
      </c>
      <c r="AI334" s="148"/>
      <c r="AJ334" s="148"/>
      <c r="AK334" s="148"/>
      <c r="AL334" s="148"/>
      <c r="AM334" s="148"/>
      <c r="AN334" s="148"/>
      <c r="AO334" s="148"/>
      <c r="AP334" s="148"/>
      <c r="AQ334" s="148"/>
      <c r="AR334" s="148"/>
      <c r="AS334" s="148"/>
      <c r="AT334" s="148"/>
      <c r="AU334" s="148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</row>
    <row r="335" spans="1:60" outlineLevel="1" x14ac:dyDescent="0.2">
      <c r="A335" s="155"/>
      <c r="B335" s="156"/>
      <c r="C335" s="243"/>
      <c r="D335" s="244"/>
      <c r="E335" s="244"/>
      <c r="F335" s="244"/>
      <c r="G335" s="244"/>
      <c r="H335" s="158"/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  <c r="U335" s="158"/>
      <c r="V335" s="158"/>
      <c r="W335" s="158"/>
      <c r="X335" s="148"/>
      <c r="Y335" s="148"/>
      <c r="Z335" s="148"/>
      <c r="AA335" s="148"/>
      <c r="AB335" s="148"/>
      <c r="AC335" s="148"/>
      <c r="AD335" s="148"/>
      <c r="AE335" s="148"/>
      <c r="AF335" s="148"/>
      <c r="AG335" s="148" t="s">
        <v>176</v>
      </c>
      <c r="AH335" s="148"/>
      <c r="AI335" s="148"/>
      <c r="AJ335" s="148"/>
      <c r="AK335" s="148"/>
      <c r="AL335" s="148"/>
      <c r="AM335" s="148"/>
      <c r="AN335" s="148"/>
      <c r="AO335" s="148"/>
      <c r="AP335" s="148"/>
      <c r="AQ335" s="148"/>
      <c r="AR335" s="148"/>
      <c r="AS335" s="148"/>
      <c r="AT335" s="148"/>
      <c r="AU335" s="148"/>
      <c r="AV335" s="148"/>
      <c r="AW335" s="148"/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</row>
    <row r="336" spans="1:60" ht="22.5" outlineLevel="1" x14ac:dyDescent="0.2">
      <c r="A336" s="169">
        <v>55</v>
      </c>
      <c r="B336" s="170" t="s">
        <v>507</v>
      </c>
      <c r="C336" s="180" t="s">
        <v>508</v>
      </c>
      <c r="D336" s="171" t="s">
        <v>310</v>
      </c>
      <c r="E336" s="172">
        <v>1</v>
      </c>
      <c r="F336" s="173"/>
      <c r="G336" s="174">
        <f>ROUND(E336*F336,2)</f>
        <v>0</v>
      </c>
      <c r="H336" s="173"/>
      <c r="I336" s="174">
        <f>ROUND(E336*H336,2)</f>
        <v>0</v>
      </c>
      <c r="J336" s="173"/>
      <c r="K336" s="174">
        <f>ROUND(E336*J336,2)</f>
        <v>0</v>
      </c>
      <c r="L336" s="174">
        <v>21</v>
      </c>
      <c r="M336" s="174">
        <f>G336*(1+L336/100)</f>
        <v>0</v>
      </c>
      <c r="N336" s="174">
        <v>4.2750000000000003E-2</v>
      </c>
      <c r="O336" s="174">
        <f>ROUND(E336*N336,2)</f>
        <v>0.04</v>
      </c>
      <c r="P336" s="174">
        <v>0</v>
      </c>
      <c r="Q336" s="174">
        <f>ROUND(E336*P336,2)</f>
        <v>0</v>
      </c>
      <c r="R336" s="174"/>
      <c r="S336" s="174" t="s">
        <v>405</v>
      </c>
      <c r="T336" s="175" t="s">
        <v>172</v>
      </c>
      <c r="U336" s="158">
        <v>1.5</v>
      </c>
      <c r="V336" s="158">
        <f>ROUND(E336*U336,2)</f>
        <v>1.5</v>
      </c>
      <c r="W336" s="158"/>
      <c r="X336" s="148"/>
      <c r="Y336" s="148"/>
      <c r="Z336" s="148"/>
      <c r="AA336" s="148"/>
      <c r="AB336" s="148"/>
      <c r="AC336" s="148"/>
      <c r="AD336" s="148"/>
      <c r="AE336" s="148"/>
      <c r="AF336" s="148"/>
      <c r="AG336" s="148" t="s">
        <v>234</v>
      </c>
      <c r="AH336" s="148"/>
      <c r="AI336" s="148"/>
      <c r="AJ336" s="148"/>
      <c r="AK336" s="148"/>
      <c r="AL336" s="148"/>
      <c r="AM336" s="148"/>
      <c r="AN336" s="148"/>
      <c r="AO336" s="148"/>
      <c r="AP336" s="148"/>
      <c r="AQ336" s="148"/>
      <c r="AR336" s="148"/>
      <c r="AS336" s="148"/>
      <c r="AT336" s="148"/>
      <c r="AU336" s="148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</row>
    <row r="337" spans="1:60" outlineLevel="1" x14ac:dyDescent="0.2">
      <c r="A337" s="155"/>
      <c r="B337" s="156"/>
      <c r="C337" s="181" t="s">
        <v>509</v>
      </c>
      <c r="D337" s="160"/>
      <c r="E337" s="161">
        <v>1</v>
      </c>
      <c r="F337" s="158"/>
      <c r="G337" s="158"/>
      <c r="H337" s="158"/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  <c r="U337" s="158"/>
      <c r="V337" s="158"/>
      <c r="W337" s="158"/>
      <c r="X337" s="148"/>
      <c r="Y337" s="148"/>
      <c r="Z337" s="148"/>
      <c r="AA337" s="148"/>
      <c r="AB337" s="148"/>
      <c r="AC337" s="148"/>
      <c r="AD337" s="148"/>
      <c r="AE337" s="148"/>
      <c r="AF337" s="148"/>
      <c r="AG337" s="148" t="s">
        <v>213</v>
      </c>
      <c r="AH337" s="148">
        <v>0</v>
      </c>
      <c r="AI337" s="148"/>
      <c r="AJ337" s="148"/>
      <c r="AK337" s="148"/>
      <c r="AL337" s="148"/>
      <c r="AM337" s="148"/>
      <c r="AN337" s="148"/>
      <c r="AO337" s="148"/>
      <c r="AP337" s="148"/>
      <c r="AQ337" s="148"/>
      <c r="AR337" s="148"/>
      <c r="AS337" s="148"/>
      <c r="AT337" s="148"/>
      <c r="AU337" s="148"/>
      <c r="AV337" s="148"/>
      <c r="AW337" s="148"/>
      <c r="AX337" s="148"/>
      <c r="AY337" s="148"/>
      <c r="AZ337" s="148"/>
      <c r="BA337" s="148"/>
      <c r="BB337" s="148"/>
      <c r="BC337" s="148"/>
      <c r="BD337" s="148"/>
      <c r="BE337" s="148"/>
      <c r="BF337" s="148"/>
      <c r="BG337" s="148"/>
      <c r="BH337" s="148"/>
    </row>
    <row r="338" spans="1:60" outlineLevel="1" x14ac:dyDescent="0.2">
      <c r="A338" s="155"/>
      <c r="B338" s="156"/>
      <c r="C338" s="243"/>
      <c r="D338" s="244"/>
      <c r="E338" s="244"/>
      <c r="F338" s="244"/>
      <c r="G338" s="244"/>
      <c r="H338" s="158"/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  <c r="U338" s="158"/>
      <c r="V338" s="158"/>
      <c r="W338" s="158"/>
      <c r="X338" s="148"/>
      <c r="Y338" s="148"/>
      <c r="Z338" s="148"/>
      <c r="AA338" s="148"/>
      <c r="AB338" s="148"/>
      <c r="AC338" s="148"/>
      <c r="AD338" s="148"/>
      <c r="AE338" s="148"/>
      <c r="AF338" s="148"/>
      <c r="AG338" s="148" t="s">
        <v>176</v>
      </c>
      <c r="AH338" s="148"/>
      <c r="AI338" s="148"/>
      <c r="AJ338" s="148"/>
      <c r="AK338" s="148"/>
      <c r="AL338" s="148"/>
      <c r="AM338" s="148"/>
      <c r="AN338" s="148"/>
      <c r="AO338" s="148"/>
      <c r="AP338" s="148"/>
      <c r="AQ338" s="148"/>
      <c r="AR338" s="148"/>
      <c r="AS338" s="148"/>
      <c r="AT338" s="148"/>
      <c r="AU338" s="148"/>
      <c r="AV338" s="148"/>
      <c r="AW338" s="148"/>
      <c r="AX338" s="148"/>
      <c r="AY338" s="148"/>
      <c r="AZ338" s="148"/>
      <c r="BA338" s="148"/>
      <c r="BB338" s="148"/>
      <c r="BC338" s="148"/>
      <c r="BD338" s="148"/>
      <c r="BE338" s="148"/>
      <c r="BF338" s="148"/>
      <c r="BG338" s="148"/>
      <c r="BH338" s="148"/>
    </row>
    <row r="339" spans="1:60" ht="22.5" outlineLevel="1" x14ac:dyDescent="0.2">
      <c r="A339" s="169">
        <v>56</v>
      </c>
      <c r="B339" s="170" t="s">
        <v>510</v>
      </c>
      <c r="C339" s="180" t="s">
        <v>511</v>
      </c>
      <c r="D339" s="171" t="s">
        <v>310</v>
      </c>
      <c r="E339" s="172">
        <v>1</v>
      </c>
      <c r="F339" s="173"/>
      <c r="G339" s="174">
        <f>ROUND(E339*F339,2)</f>
        <v>0</v>
      </c>
      <c r="H339" s="173"/>
      <c r="I339" s="174">
        <f>ROUND(E339*H339,2)</f>
        <v>0</v>
      </c>
      <c r="J339" s="173"/>
      <c r="K339" s="174">
        <f>ROUND(E339*J339,2)</f>
        <v>0</v>
      </c>
      <c r="L339" s="174">
        <v>21</v>
      </c>
      <c r="M339" s="174">
        <f>G339*(1+L339/100)</f>
        <v>0</v>
      </c>
      <c r="N339" s="174">
        <v>5.8450000000000002E-2</v>
      </c>
      <c r="O339" s="174">
        <f>ROUND(E339*N339,2)</f>
        <v>0.06</v>
      </c>
      <c r="P339" s="174">
        <v>0</v>
      </c>
      <c r="Q339" s="174">
        <f>ROUND(E339*P339,2)</f>
        <v>0</v>
      </c>
      <c r="R339" s="174"/>
      <c r="S339" s="174" t="s">
        <v>405</v>
      </c>
      <c r="T339" s="175" t="s">
        <v>172</v>
      </c>
      <c r="U339" s="158">
        <v>1.5</v>
      </c>
      <c r="V339" s="158">
        <f>ROUND(E339*U339,2)</f>
        <v>1.5</v>
      </c>
      <c r="W339" s="158"/>
      <c r="X339" s="148"/>
      <c r="Y339" s="148"/>
      <c r="Z339" s="148"/>
      <c r="AA339" s="148"/>
      <c r="AB339" s="148"/>
      <c r="AC339" s="148"/>
      <c r="AD339" s="148"/>
      <c r="AE339" s="148"/>
      <c r="AF339" s="148"/>
      <c r="AG339" s="148" t="s">
        <v>234</v>
      </c>
      <c r="AH339" s="148"/>
      <c r="AI339" s="148"/>
      <c r="AJ339" s="148"/>
      <c r="AK339" s="148"/>
      <c r="AL339" s="148"/>
      <c r="AM339" s="148"/>
      <c r="AN339" s="148"/>
      <c r="AO339" s="148"/>
      <c r="AP339" s="148"/>
      <c r="AQ339" s="148"/>
      <c r="AR339" s="148"/>
      <c r="AS339" s="148"/>
      <c r="AT339" s="148"/>
      <c r="AU339" s="148"/>
      <c r="AV339" s="148"/>
      <c r="AW339" s="148"/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</row>
    <row r="340" spans="1:60" outlineLevel="1" x14ac:dyDescent="0.2">
      <c r="A340" s="155"/>
      <c r="B340" s="156"/>
      <c r="C340" s="256"/>
      <c r="D340" s="257"/>
      <c r="E340" s="257"/>
      <c r="F340" s="257"/>
      <c r="G340" s="257"/>
      <c r="H340" s="158"/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  <c r="U340" s="158"/>
      <c r="V340" s="158"/>
      <c r="W340" s="158"/>
      <c r="X340" s="148"/>
      <c r="Y340" s="148"/>
      <c r="Z340" s="148"/>
      <c r="AA340" s="148"/>
      <c r="AB340" s="148"/>
      <c r="AC340" s="148"/>
      <c r="AD340" s="148"/>
      <c r="AE340" s="148"/>
      <c r="AF340" s="148"/>
      <c r="AG340" s="148" t="s">
        <v>176</v>
      </c>
      <c r="AH340" s="148"/>
      <c r="AI340" s="148"/>
      <c r="AJ340" s="148"/>
      <c r="AK340" s="148"/>
      <c r="AL340" s="148"/>
      <c r="AM340" s="148"/>
      <c r="AN340" s="148"/>
      <c r="AO340" s="148"/>
      <c r="AP340" s="148"/>
      <c r="AQ340" s="148"/>
      <c r="AR340" s="148"/>
      <c r="AS340" s="148"/>
      <c r="AT340" s="148"/>
      <c r="AU340" s="148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</row>
    <row r="341" spans="1:60" ht="22.5" outlineLevel="1" x14ac:dyDescent="0.2">
      <c r="A341" s="169">
        <v>57</v>
      </c>
      <c r="B341" s="170" t="s">
        <v>512</v>
      </c>
      <c r="C341" s="180" t="s">
        <v>513</v>
      </c>
      <c r="D341" s="171" t="s">
        <v>310</v>
      </c>
      <c r="E341" s="172">
        <v>1</v>
      </c>
      <c r="F341" s="173"/>
      <c r="G341" s="174">
        <f>ROUND(E341*F341,2)</f>
        <v>0</v>
      </c>
      <c r="H341" s="173"/>
      <c r="I341" s="174">
        <f>ROUND(E341*H341,2)</f>
        <v>0</v>
      </c>
      <c r="J341" s="173"/>
      <c r="K341" s="174">
        <f>ROUND(E341*J341,2)</f>
        <v>0</v>
      </c>
      <c r="L341" s="174">
        <v>21</v>
      </c>
      <c r="M341" s="174">
        <f>G341*(1+L341/100)</f>
        <v>0</v>
      </c>
      <c r="N341" s="174">
        <v>3.5000000000000003E-2</v>
      </c>
      <c r="O341" s="174">
        <f>ROUND(E341*N341,2)</f>
        <v>0.04</v>
      </c>
      <c r="P341" s="174">
        <v>0</v>
      </c>
      <c r="Q341" s="174">
        <f>ROUND(E341*P341,2)</f>
        <v>0</v>
      </c>
      <c r="R341" s="174"/>
      <c r="S341" s="174" t="s">
        <v>405</v>
      </c>
      <c r="T341" s="175" t="s">
        <v>172</v>
      </c>
      <c r="U341" s="158">
        <v>2.3000000000000003</v>
      </c>
      <c r="V341" s="158">
        <f>ROUND(E341*U341,2)</f>
        <v>2.2999999999999998</v>
      </c>
      <c r="W341" s="158"/>
      <c r="X341" s="148"/>
      <c r="Y341" s="148"/>
      <c r="Z341" s="148"/>
      <c r="AA341" s="148"/>
      <c r="AB341" s="148"/>
      <c r="AC341" s="148"/>
      <c r="AD341" s="148"/>
      <c r="AE341" s="148"/>
      <c r="AF341" s="148"/>
      <c r="AG341" s="148" t="s">
        <v>234</v>
      </c>
      <c r="AH341" s="148"/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</row>
    <row r="342" spans="1:60" outlineLevel="1" x14ac:dyDescent="0.2">
      <c r="A342" s="155"/>
      <c r="B342" s="156"/>
      <c r="C342" s="181" t="s">
        <v>514</v>
      </c>
      <c r="D342" s="160"/>
      <c r="E342" s="161"/>
      <c r="F342" s="158"/>
      <c r="G342" s="158"/>
      <c r="H342" s="158"/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  <c r="U342" s="158"/>
      <c r="V342" s="158"/>
      <c r="W342" s="158"/>
      <c r="X342" s="148"/>
      <c r="Y342" s="148"/>
      <c r="Z342" s="148"/>
      <c r="AA342" s="148"/>
      <c r="AB342" s="148"/>
      <c r="AC342" s="148"/>
      <c r="AD342" s="148"/>
      <c r="AE342" s="148"/>
      <c r="AF342" s="148"/>
      <c r="AG342" s="148" t="s">
        <v>213</v>
      </c>
      <c r="AH342" s="148">
        <v>0</v>
      </c>
      <c r="AI342" s="148"/>
      <c r="AJ342" s="148"/>
      <c r="AK342" s="148"/>
      <c r="AL342" s="148"/>
      <c r="AM342" s="148"/>
      <c r="AN342" s="148"/>
      <c r="AO342" s="148"/>
      <c r="AP342" s="148"/>
      <c r="AQ342" s="148"/>
      <c r="AR342" s="148"/>
      <c r="AS342" s="148"/>
      <c r="AT342" s="148"/>
      <c r="AU342" s="148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</row>
    <row r="343" spans="1:60" outlineLevel="1" x14ac:dyDescent="0.2">
      <c r="A343" s="155"/>
      <c r="B343" s="156"/>
      <c r="C343" s="181" t="s">
        <v>515</v>
      </c>
      <c r="D343" s="160"/>
      <c r="E343" s="161">
        <v>1</v>
      </c>
      <c r="F343" s="158"/>
      <c r="G343" s="158"/>
      <c r="H343" s="158"/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  <c r="U343" s="158"/>
      <c r="V343" s="158"/>
      <c r="W343" s="158"/>
      <c r="X343" s="148"/>
      <c r="Y343" s="148"/>
      <c r="Z343" s="148"/>
      <c r="AA343" s="148"/>
      <c r="AB343" s="148"/>
      <c r="AC343" s="148"/>
      <c r="AD343" s="148"/>
      <c r="AE343" s="148"/>
      <c r="AF343" s="148"/>
      <c r="AG343" s="148" t="s">
        <v>213</v>
      </c>
      <c r="AH343" s="148">
        <v>0</v>
      </c>
      <c r="AI343" s="148"/>
      <c r="AJ343" s="148"/>
      <c r="AK343" s="148"/>
      <c r="AL343" s="148"/>
      <c r="AM343" s="148"/>
      <c r="AN343" s="148"/>
      <c r="AO343" s="148"/>
      <c r="AP343" s="148"/>
      <c r="AQ343" s="148"/>
      <c r="AR343" s="148"/>
      <c r="AS343" s="148"/>
      <c r="AT343" s="148"/>
      <c r="AU343" s="148"/>
      <c r="AV343" s="148"/>
      <c r="AW343" s="148"/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</row>
    <row r="344" spans="1:60" outlineLevel="1" x14ac:dyDescent="0.2">
      <c r="A344" s="155"/>
      <c r="B344" s="156"/>
      <c r="C344" s="243"/>
      <c r="D344" s="244"/>
      <c r="E344" s="244"/>
      <c r="F344" s="244"/>
      <c r="G344" s="244"/>
      <c r="H344" s="158"/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  <c r="U344" s="158"/>
      <c r="V344" s="158"/>
      <c r="W344" s="158"/>
      <c r="X344" s="148"/>
      <c r="Y344" s="148"/>
      <c r="Z344" s="148"/>
      <c r="AA344" s="148"/>
      <c r="AB344" s="148"/>
      <c r="AC344" s="148"/>
      <c r="AD344" s="148"/>
      <c r="AE344" s="148"/>
      <c r="AF344" s="148"/>
      <c r="AG344" s="148" t="s">
        <v>176</v>
      </c>
      <c r="AH344" s="148"/>
      <c r="AI344" s="148"/>
      <c r="AJ344" s="148"/>
      <c r="AK344" s="148"/>
      <c r="AL344" s="148"/>
      <c r="AM344" s="148"/>
      <c r="AN344" s="148"/>
      <c r="AO344" s="148"/>
      <c r="AP344" s="148"/>
      <c r="AQ344" s="148"/>
      <c r="AR344" s="148"/>
      <c r="AS344" s="148"/>
      <c r="AT344" s="148"/>
      <c r="AU344" s="148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</row>
    <row r="345" spans="1:60" ht="22.5" outlineLevel="1" x14ac:dyDescent="0.2">
      <c r="A345" s="169">
        <v>58</v>
      </c>
      <c r="B345" s="170" t="s">
        <v>516</v>
      </c>
      <c r="C345" s="180" t="s">
        <v>517</v>
      </c>
      <c r="D345" s="171" t="s">
        <v>310</v>
      </c>
      <c r="E345" s="172">
        <v>3</v>
      </c>
      <c r="F345" s="173"/>
      <c r="G345" s="174">
        <f>ROUND(E345*F345,2)</f>
        <v>0</v>
      </c>
      <c r="H345" s="173"/>
      <c r="I345" s="174">
        <f>ROUND(E345*H345,2)</f>
        <v>0</v>
      </c>
      <c r="J345" s="173"/>
      <c r="K345" s="174">
        <f>ROUND(E345*J345,2)</f>
        <v>0</v>
      </c>
      <c r="L345" s="174">
        <v>21</v>
      </c>
      <c r="M345" s="174">
        <f>G345*(1+L345/100)</f>
        <v>0</v>
      </c>
      <c r="N345" s="174">
        <v>3.5000000000000003E-2</v>
      </c>
      <c r="O345" s="174">
        <f>ROUND(E345*N345,2)</f>
        <v>0.11</v>
      </c>
      <c r="P345" s="174">
        <v>0</v>
      </c>
      <c r="Q345" s="174">
        <f>ROUND(E345*P345,2)</f>
        <v>0</v>
      </c>
      <c r="R345" s="174"/>
      <c r="S345" s="174" t="s">
        <v>405</v>
      </c>
      <c r="T345" s="175" t="s">
        <v>172</v>
      </c>
      <c r="U345" s="158">
        <v>2.3000000000000003</v>
      </c>
      <c r="V345" s="158">
        <f>ROUND(E345*U345,2)</f>
        <v>6.9</v>
      </c>
      <c r="W345" s="158"/>
      <c r="X345" s="148"/>
      <c r="Y345" s="148"/>
      <c r="Z345" s="148"/>
      <c r="AA345" s="148"/>
      <c r="AB345" s="148"/>
      <c r="AC345" s="148"/>
      <c r="AD345" s="148"/>
      <c r="AE345" s="148"/>
      <c r="AF345" s="148"/>
      <c r="AG345" s="148" t="s">
        <v>234</v>
      </c>
      <c r="AH345" s="148"/>
      <c r="AI345" s="148"/>
      <c r="AJ345" s="148"/>
      <c r="AK345" s="148"/>
      <c r="AL345" s="148"/>
      <c r="AM345" s="148"/>
      <c r="AN345" s="148"/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</row>
    <row r="346" spans="1:60" outlineLevel="1" x14ac:dyDescent="0.2">
      <c r="A346" s="155"/>
      <c r="B346" s="156"/>
      <c r="C346" s="181" t="s">
        <v>514</v>
      </c>
      <c r="D346" s="160"/>
      <c r="E346" s="161"/>
      <c r="F346" s="158"/>
      <c r="G346" s="158"/>
      <c r="H346" s="158"/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  <c r="U346" s="158"/>
      <c r="V346" s="158"/>
      <c r="W346" s="158"/>
      <c r="X346" s="148"/>
      <c r="Y346" s="148"/>
      <c r="Z346" s="148"/>
      <c r="AA346" s="148"/>
      <c r="AB346" s="148"/>
      <c r="AC346" s="148"/>
      <c r="AD346" s="148"/>
      <c r="AE346" s="148"/>
      <c r="AF346" s="148"/>
      <c r="AG346" s="148" t="s">
        <v>213</v>
      </c>
      <c r="AH346" s="148">
        <v>0</v>
      </c>
      <c r="AI346" s="148"/>
      <c r="AJ346" s="148"/>
      <c r="AK346" s="148"/>
      <c r="AL346" s="148"/>
      <c r="AM346" s="148"/>
      <c r="AN346" s="148"/>
      <c r="AO346" s="148"/>
      <c r="AP346" s="148"/>
      <c r="AQ346" s="148"/>
      <c r="AR346" s="148"/>
      <c r="AS346" s="148"/>
      <c r="AT346" s="148"/>
      <c r="AU346" s="148"/>
      <c r="AV346" s="148"/>
      <c r="AW346" s="148"/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</row>
    <row r="347" spans="1:60" outlineLevel="1" x14ac:dyDescent="0.2">
      <c r="A347" s="155"/>
      <c r="B347" s="156"/>
      <c r="C347" s="181" t="s">
        <v>518</v>
      </c>
      <c r="D347" s="160"/>
      <c r="E347" s="161">
        <v>1</v>
      </c>
      <c r="F347" s="158"/>
      <c r="G347" s="158"/>
      <c r="H347" s="158"/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  <c r="U347" s="158"/>
      <c r="V347" s="158"/>
      <c r="W347" s="158"/>
      <c r="X347" s="148"/>
      <c r="Y347" s="148"/>
      <c r="Z347" s="148"/>
      <c r="AA347" s="148"/>
      <c r="AB347" s="148"/>
      <c r="AC347" s="148"/>
      <c r="AD347" s="148"/>
      <c r="AE347" s="148"/>
      <c r="AF347" s="148"/>
      <c r="AG347" s="148" t="s">
        <v>213</v>
      </c>
      <c r="AH347" s="148">
        <v>0</v>
      </c>
      <c r="AI347" s="148"/>
      <c r="AJ347" s="148"/>
      <c r="AK347" s="148"/>
      <c r="AL347" s="148"/>
      <c r="AM347" s="148"/>
      <c r="AN347" s="148"/>
      <c r="AO347" s="148"/>
      <c r="AP347" s="148"/>
      <c r="AQ347" s="148"/>
      <c r="AR347" s="148"/>
      <c r="AS347" s="148"/>
      <c r="AT347" s="148"/>
      <c r="AU347" s="148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</row>
    <row r="348" spans="1:60" outlineLevel="1" x14ac:dyDescent="0.2">
      <c r="A348" s="155"/>
      <c r="B348" s="156"/>
      <c r="C348" s="181" t="s">
        <v>519</v>
      </c>
      <c r="D348" s="160"/>
      <c r="E348" s="161">
        <v>1</v>
      </c>
      <c r="F348" s="158"/>
      <c r="G348" s="158"/>
      <c r="H348" s="158"/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  <c r="U348" s="158"/>
      <c r="V348" s="158"/>
      <c r="W348" s="158"/>
      <c r="X348" s="148"/>
      <c r="Y348" s="148"/>
      <c r="Z348" s="148"/>
      <c r="AA348" s="148"/>
      <c r="AB348" s="148"/>
      <c r="AC348" s="148"/>
      <c r="AD348" s="148"/>
      <c r="AE348" s="148"/>
      <c r="AF348" s="148"/>
      <c r="AG348" s="148" t="s">
        <v>213</v>
      </c>
      <c r="AH348" s="148">
        <v>0</v>
      </c>
      <c r="AI348" s="148"/>
      <c r="AJ348" s="148"/>
      <c r="AK348" s="148"/>
      <c r="AL348" s="148"/>
      <c r="AM348" s="148"/>
      <c r="AN348" s="148"/>
      <c r="AO348" s="148"/>
      <c r="AP348" s="148"/>
      <c r="AQ348" s="148"/>
      <c r="AR348" s="148"/>
      <c r="AS348" s="148"/>
      <c r="AT348" s="148"/>
      <c r="AU348" s="148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</row>
    <row r="349" spans="1:60" outlineLevel="1" x14ac:dyDescent="0.2">
      <c r="A349" s="155"/>
      <c r="B349" s="156"/>
      <c r="C349" s="181" t="s">
        <v>520</v>
      </c>
      <c r="D349" s="160"/>
      <c r="E349" s="161">
        <v>1</v>
      </c>
      <c r="F349" s="158"/>
      <c r="G349" s="158"/>
      <c r="H349" s="158"/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  <c r="U349" s="158"/>
      <c r="V349" s="158"/>
      <c r="W349" s="158"/>
      <c r="X349" s="148"/>
      <c r="Y349" s="148"/>
      <c r="Z349" s="148"/>
      <c r="AA349" s="148"/>
      <c r="AB349" s="148"/>
      <c r="AC349" s="148"/>
      <c r="AD349" s="148"/>
      <c r="AE349" s="148"/>
      <c r="AF349" s="148"/>
      <c r="AG349" s="148" t="s">
        <v>213</v>
      </c>
      <c r="AH349" s="148">
        <v>0</v>
      </c>
      <c r="AI349" s="148"/>
      <c r="AJ349" s="148"/>
      <c r="AK349" s="148"/>
      <c r="AL349" s="148"/>
      <c r="AM349" s="148"/>
      <c r="AN349" s="148"/>
      <c r="AO349" s="148"/>
      <c r="AP349" s="148"/>
      <c r="AQ349" s="148"/>
      <c r="AR349" s="148"/>
      <c r="AS349" s="148"/>
      <c r="AT349" s="148"/>
      <c r="AU349" s="148"/>
      <c r="AV349" s="148"/>
      <c r="AW349" s="148"/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</row>
    <row r="350" spans="1:60" outlineLevel="1" x14ac:dyDescent="0.2">
      <c r="A350" s="155"/>
      <c r="B350" s="156"/>
      <c r="C350" s="243"/>
      <c r="D350" s="244"/>
      <c r="E350" s="244"/>
      <c r="F350" s="244"/>
      <c r="G350" s="244"/>
      <c r="H350" s="158"/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  <c r="U350" s="158"/>
      <c r="V350" s="158"/>
      <c r="W350" s="158"/>
      <c r="X350" s="148"/>
      <c r="Y350" s="148"/>
      <c r="Z350" s="148"/>
      <c r="AA350" s="148"/>
      <c r="AB350" s="148"/>
      <c r="AC350" s="148"/>
      <c r="AD350" s="148"/>
      <c r="AE350" s="148"/>
      <c r="AF350" s="148"/>
      <c r="AG350" s="148" t="s">
        <v>176</v>
      </c>
      <c r="AH350" s="148"/>
      <c r="AI350" s="148"/>
      <c r="AJ350" s="148"/>
      <c r="AK350" s="148"/>
      <c r="AL350" s="148"/>
      <c r="AM350" s="148"/>
      <c r="AN350" s="148"/>
      <c r="AO350" s="148"/>
      <c r="AP350" s="148"/>
      <c r="AQ350" s="148"/>
      <c r="AR350" s="148"/>
      <c r="AS350" s="148"/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</row>
    <row r="351" spans="1:60" ht="22.5" outlineLevel="1" x14ac:dyDescent="0.2">
      <c r="A351" s="169">
        <v>59</v>
      </c>
      <c r="B351" s="170" t="s">
        <v>521</v>
      </c>
      <c r="C351" s="180" t="s">
        <v>522</v>
      </c>
      <c r="D351" s="171" t="s">
        <v>310</v>
      </c>
      <c r="E351" s="172">
        <v>1</v>
      </c>
      <c r="F351" s="173"/>
      <c r="G351" s="174">
        <f>ROUND(E351*F351,2)</f>
        <v>0</v>
      </c>
      <c r="H351" s="173"/>
      <c r="I351" s="174">
        <f>ROUND(E351*H351,2)</f>
        <v>0</v>
      </c>
      <c r="J351" s="173"/>
      <c r="K351" s="174">
        <f>ROUND(E351*J351,2)</f>
        <v>0</v>
      </c>
      <c r="L351" s="174">
        <v>21</v>
      </c>
      <c r="M351" s="174">
        <f>G351*(1+L351/100)</f>
        <v>0</v>
      </c>
      <c r="N351" s="174">
        <v>2.2800000000000001E-2</v>
      </c>
      <c r="O351" s="174">
        <f>ROUND(E351*N351,2)</f>
        <v>0.02</v>
      </c>
      <c r="P351" s="174">
        <v>0</v>
      </c>
      <c r="Q351" s="174">
        <f>ROUND(E351*P351,2)</f>
        <v>0</v>
      </c>
      <c r="R351" s="174"/>
      <c r="S351" s="174" t="s">
        <v>405</v>
      </c>
      <c r="T351" s="175" t="s">
        <v>172</v>
      </c>
      <c r="U351" s="158">
        <v>2.5</v>
      </c>
      <c r="V351" s="158">
        <f>ROUND(E351*U351,2)</f>
        <v>2.5</v>
      </c>
      <c r="W351" s="158"/>
      <c r="X351" s="148"/>
      <c r="Y351" s="148"/>
      <c r="Z351" s="148"/>
      <c r="AA351" s="148"/>
      <c r="AB351" s="148"/>
      <c r="AC351" s="148"/>
      <c r="AD351" s="148"/>
      <c r="AE351" s="148"/>
      <c r="AF351" s="148"/>
      <c r="AG351" s="148" t="s">
        <v>234</v>
      </c>
      <c r="AH351" s="148"/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</row>
    <row r="352" spans="1:60" outlineLevel="1" x14ac:dyDescent="0.2">
      <c r="A352" s="155"/>
      <c r="B352" s="156"/>
      <c r="C352" s="181" t="s">
        <v>514</v>
      </c>
      <c r="D352" s="160"/>
      <c r="E352" s="161"/>
      <c r="F352" s="158"/>
      <c r="G352" s="158"/>
      <c r="H352" s="158"/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  <c r="U352" s="158"/>
      <c r="V352" s="158"/>
      <c r="W352" s="158"/>
      <c r="X352" s="148"/>
      <c r="Y352" s="148"/>
      <c r="Z352" s="148"/>
      <c r="AA352" s="148"/>
      <c r="AB352" s="148"/>
      <c r="AC352" s="148"/>
      <c r="AD352" s="148"/>
      <c r="AE352" s="148"/>
      <c r="AF352" s="148"/>
      <c r="AG352" s="148" t="s">
        <v>213</v>
      </c>
      <c r="AH352" s="148">
        <v>0</v>
      </c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</row>
    <row r="353" spans="1:60" outlineLevel="1" x14ac:dyDescent="0.2">
      <c r="A353" s="155"/>
      <c r="B353" s="156"/>
      <c r="C353" s="181" t="s">
        <v>515</v>
      </c>
      <c r="D353" s="160"/>
      <c r="E353" s="161">
        <v>1</v>
      </c>
      <c r="F353" s="158"/>
      <c r="G353" s="158"/>
      <c r="H353" s="158"/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  <c r="U353" s="158"/>
      <c r="V353" s="158"/>
      <c r="W353" s="158"/>
      <c r="X353" s="148"/>
      <c r="Y353" s="148"/>
      <c r="Z353" s="148"/>
      <c r="AA353" s="148"/>
      <c r="AB353" s="148"/>
      <c r="AC353" s="148"/>
      <c r="AD353" s="148"/>
      <c r="AE353" s="148"/>
      <c r="AF353" s="148"/>
      <c r="AG353" s="148" t="s">
        <v>213</v>
      </c>
      <c r="AH353" s="148">
        <v>0</v>
      </c>
      <c r="AI353" s="148"/>
      <c r="AJ353" s="148"/>
      <c r="AK353" s="148"/>
      <c r="AL353" s="148"/>
      <c r="AM353" s="148"/>
      <c r="AN353" s="148"/>
      <c r="AO353" s="148"/>
      <c r="AP353" s="148"/>
      <c r="AQ353" s="148"/>
      <c r="AR353" s="148"/>
      <c r="AS353" s="148"/>
      <c r="AT353" s="148"/>
      <c r="AU353" s="148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</row>
    <row r="354" spans="1:60" outlineLevel="1" x14ac:dyDescent="0.2">
      <c r="A354" s="155"/>
      <c r="B354" s="156"/>
      <c r="C354" s="243"/>
      <c r="D354" s="244"/>
      <c r="E354" s="244"/>
      <c r="F354" s="244"/>
      <c r="G354" s="244"/>
      <c r="H354" s="158"/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  <c r="U354" s="158"/>
      <c r="V354" s="158"/>
      <c r="W354" s="158"/>
      <c r="X354" s="148"/>
      <c r="Y354" s="148"/>
      <c r="Z354" s="148"/>
      <c r="AA354" s="148"/>
      <c r="AB354" s="148"/>
      <c r="AC354" s="148"/>
      <c r="AD354" s="148"/>
      <c r="AE354" s="148"/>
      <c r="AF354" s="148"/>
      <c r="AG354" s="148" t="s">
        <v>176</v>
      </c>
      <c r="AH354" s="148"/>
      <c r="AI354" s="148"/>
      <c r="AJ354" s="148"/>
      <c r="AK354" s="148"/>
      <c r="AL354" s="148"/>
      <c r="AM354" s="148"/>
      <c r="AN354" s="148"/>
      <c r="AO354" s="148"/>
      <c r="AP354" s="148"/>
      <c r="AQ354" s="148"/>
      <c r="AR354" s="148"/>
      <c r="AS354" s="148"/>
      <c r="AT354" s="148"/>
      <c r="AU354" s="148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</row>
    <row r="355" spans="1:60" outlineLevel="1" x14ac:dyDescent="0.2">
      <c r="A355" s="169">
        <v>60</v>
      </c>
      <c r="B355" s="170" t="s">
        <v>523</v>
      </c>
      <c r="C355" s="180" t="s">
        <v>524</v>
      </c>
      <c r="D355" s="171" t="s">
        <v>310</v>
      </c>
      <c r="E355" s="172">
        <v>22</v>
      </c>
      <c r="F355" s="173"/>
      <c r="G355" s="174">
        <f>ROUND(E355*F355,2)</f>
        <v>0</v>
      </c>
      <c r="H355" s="173"/>
      <c r="I355" s="174">
        <f>ROUND(E355*H355,2)</f>
        <v>0</v>
      </c>
      <c r="J355" s="173"/>
      <c r="K355" s="174">
        <f>ROUND(E355*J355,2)</f>
        <v>0</v>
      </c>
      <c r="L355" s="174">
        <v>21</v>
      </c>
      <c r="M355" s="174">
        <f>G355*(1+L355/100)</f>
        <v>0</v>
      </c>
      <c r="N355" s="174">
        <v>0.04</v>
      </c>
      <c r="O355" s="174">
        <f>ROUND(E355*N355,2)</f>
        <v>0.88</v>
      </c>
      <c r="P355" s="174">
        <v>0</v>
      </c>
      <c r="Q355" s="174">
        <f>ROUND(E355*P355,2)</f>
        <v>0</v>
      </c>
      <c r="R355" s="174" t="s">
        <v>288</v>
      </c>
      <c r="S355" s="174" t="s">
        <v>171</v>
      </c>
      <c r="T355" s="175" t="s">
        <v>289</v>
      </c>
      <c r="U355" s="158">
        <v>0</v>
      </c>
      <c r="V355" s="158">
        <f>ROUND(E355*U355,2)</f>
        <v>0</v>
      </c>
      <c r="W355" s="158"/>
      <c r="X355" s="148"/>
      <c r="Y355" s="148"/>
      <c r="Z355" s="148"/>
      <c r="AA355" s="148"/>
      <c r="AB355" s="148"/>
      <c r="AC355" s="148"/>
      <c r="AD355" s="148"/>
      <c r="AE355" s="148"/>
      <c r="AF355" s="148"/>
      <c r="AG355" s="148" t="s">
        <v>290</v>
      </c>
      <c r="AH355" s="148"/>
      <c r="AI355" s="148"/>
      <c r="AJ355" s="148"/>
      <c r="AK355" s="148"/>
      <c r="AL355" s="148"/>
      <c r="AM355" s="148"/>
      <c r="AN355" s="148"/>
      <c r="AO355" s="148"/>
      <c r="AP355" s="148"/>
      <c r="AQ355" s="148"/>
      <c r="AR355" s="148"/>
      <c r="AS355" s="148"/>
      <c r="AT355" s="148"/>
      <c r="AU355" s="148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</row>
    <row r="356" spans="1:60" outlineLevel="1" x14ac:dyDescent="0.2">
      <c r="A356" s="155"/>
      <c r="B356" s="156"/>
      <c r="C356" s="181" t="s">
        <v>501</v>
      </c>
      <c r="D356" s="160"/>
      <c r="E356" s="161"/>
      <c r="F356" s="158"/>
      <c r="G356" s="158"/>
      <c r="H356" s="158"/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  <c r="U356" s="158"/>
      <c r="V356" s="158"/>
      <c r="W356" s="158"/>
      <c r="X356" s="148"/>
      <c r="Y356" s="148"/>
      <c r="Z356" s="148"/>
      <c r="AA356" s="148"/>
      <c r="AB356" s="148"/>
      <c r="AC356" s="148"/>
      <c r="AD356" s="148"/>
      <c r="AE356" s="148"/>
      <c r="AF356" s="148"/>
      <c r="AG356" s="148" t="s">
        <v>213</v>
      </c>
      <c r="AH356" s="148">
        <v>0</v>
      </c>
      <c r="AI356" s="148"/>
      <c r="AJ356" s="148"/>
      <c r="AK356" s="148"/>
      <c r="AL356" s="148"/>
      <c r="AM356" s="148"/>
      <c r="AN356" s="148"/>
      <c r="AO356" s="148"/>
      <c r="AP356" s="148"/>
      <c r="AQ356" s="148"/>
      <c r="AR356" s="148"/>
      <c r="AS356" s="148"/>
      <c r="AT356" s="148"/>
      <c r="AU356" s="148"/>
      <c r="AV356" s="148"/>
      <c r="AW356" s="148"/>
      <c r="AX356" s="148"/>
      <c r="AY356" s="148"/>
      <c r="AZ356" s="148"/>
      <c r="BA356" s="148"/>
      <c r="BB356" s="148"/>
      <c r="BC356" s="148"/>
      <c r="BD356" s="148"/>
      <c r="BE356" s="148"/>
      <c r="BF356" s="148"/>
      <c r="BG356" s="148"/>
      <c r="BH356" s="148"/>
    </row>
    <row r="357" spans="1:60" outlineLevel="1" x14ac:dyDescent="0.2">
      <c r="A357" s="155"/>
      <c r="B357" s="156"/>
      <c r="C357" s="181" t="s">
        <v>502</v>
      </c>
      <c r="D357" s="160"/>
      <c r="E357" s="161">
        <v>8</v>
      </c>
      <c r="F357" s="158"/>
      <c r="G357" s="158"/>
      <c r="H357" s="158"/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  <c r="U357" s="158"/>
      <c r="V357" s="158"/>
      <c r="W357" s="158"/>
      <c r="X357" s="148"/>
      <c r="Y357" s="148"/>
      <c r="Z357" s="148"/>
      <c r="AA357" s="148"/>
      <c r="AB357" s="148"/>
      <c r="AC357" s="148"/>
      <c r="AD357" s="148"/>
      <c r="AE357" s="148"/>
      <c r="AF357" s="148"/>
      <c r="AG357" s="148" t="s">
        <v>213</v>
      </c>
      <c r="AH357" s="148">
        <v>0</v>
      </c>
      <c r="AI357" s="148"/>
      <c r="AJ357" s="148"/>
      <c r="AK357" s="148"/>
      <c r="AL357" s="148"/>
      <c r="AM357" s="148"/>
      <c r="AN357" s="148"/>
      <c r="AO357" s="148"/>
      <c r="AP357" s="148"/>
      <c r="AQ357" s="148"/>
      <c r="AR357" s="148"/>
      <c r="AS357" s="148"/>
      <c r="AT357" s="148"/>
      <c r="AU357" s="148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</row>
    <row r="358" spans="1:60" outlineLevel="1" x14ac:dyDescent="0.2">
      <c r="A358" s="155"/>
      <c r="B358" s="156"/>
      <c r="C358" s="181" t="s">
        <v>503</v>
      </c>
      <c r="D358" s="160"/>
      <c r="E358" s="161">
        <v>2</v>
      </c>
      <c r="F358" s="158"/>
      <c r="G358" s="158"/>
      <c r="H358" s="158"/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  <c r="U358" s="158"/>
      <c r="V358" s="158"/>
      <c r="W358" s="158"/>
      <c r="X358" s="148"/>
      <c r="Y358" s="148"/>
      <c r="Z358" s="148"/>
      <c r="AA358" s="148"/>
      <c r="AB358" s="148"/>
      <c r="AC358" s="148"/>
      <c r="AD358" s="148"/>
      <c r="AE358" s="148"/>
      <c r="AF358" s="148"/>
      <c r="AG358" s="148" t="s">
        <v>213</v>
      </c>
      <c r="AH358" s="148">
        <v>0</v>
      </c>
      <c r="AI358" s="148"/>
      <c r="AJ358" s="148"/>
      <c r="AK358" s="148"/>
      <c r="AL358" s="148"/>
      <c r="AM358" s="148"/>
      <c r="AN358" s="148"/>
      <c r="AO358" s="148"/>
      <c r="AP358" s="148"/>
      <c r="AQ358" s="148"/>
      <c r="AR358" s="148"/>
      <c r="AS358" s="148"/>
      <c r="AT358" s="148"/>
      <c r="AU358" s="148"/>
      <c r="AV358" s="148"/>
      <c r="AW358" s="148"/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</row>
    <row r="359" spans="1:60" outlineLevel="1" x14ac:dyDescent="0.2">
      <c r="A359" s="155"/>
      <c r="B359" s="156"/>
      <c r="C359" s="181" t="s">
        <v>504</v>
      </c>
      <c r="D359" s="160"/>
      <c r="E359" s="161">
        <v>6</v>
      </c>
      <c r="F359" s="158"/>
      <c r="G359" s="158"/>
      <c r="H359" s="158"/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  <c r="U359" s="158"/>
      <c r="V359" s="158"/>
      <c r="W359" s="158"/>
      <c r="X359" s="148"/>
      <c r="Y359" s="148"/>
      <c r="Z359" s="148"/>
      <c r="AA359" s="148"/>
      <c r="AB359" s="148"/>
      <c r="AC359" s="148"/>
      <c r="AD359" s="148"/>
      <c r="AE359" s="148"/>
      <c r="AF359" s="148"/>
      <c r="AG359" s="148" t="s">
        <v>213</v>
      </c>
      <c r="AH359" s="148">
        <v>0</v>
      </c>
      <c r="AI359" s="148"/>
      <c r="AJ359" s="148"/>
      <c r="AK359" s="148"/>
      <c r="AL359" s="148"/>
      <c r="AM359" s="148"/>
      <c r="AN359" s="148"/>
      <c r="AO359" s="148"/>
      <c r="AP359" s="148"/>
      <c r="AQ359" s="148"/>
      <c r="AR359" s="148"/>
      <c r="AS359" s="148"/>
      <c r="AT359" s="148"/>
      <c r="AU359" s="148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/>
    </row>
    <row r="360" spans="1:60" outlineLevel="1" x14ac:dyDescent="0.2">
      <c r="A360" s="155"/>
      <c r="B360" s="156"/>
      <c r="C360" s="181" t="s">
        <v>525</v>
      </c>
      <c r="D360" s="160"/>
      <c r="E360" s="161">
        <v>3</v>
      </c>
      <c r="F360" s="158"/>
      <c r="G360" s="158"/>
      <c r="H360" s="158"/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  <c r="U360" s="158"/>
      <c r="V360" s="158"/>
      <c r="W360" s="158"/>
      <c r="X360" s="148"/>
      <c r="Y360" s="148"/>
      <c r="Z360" s="148"/>
      <c r="AA360" s="148"/>
      <c r="AB360" s="148"/>
      <c r="AC360" s="148"/>
      <c r="AD360" s="148"/>
      <c r="AE360" s="148"/>
      <c r="AF360" s="148"/>
      <c r="AG360" s="148" t="s">
        <v>213</v>
      </c>
      <c r="AH360" s="148">
        <v>0</v>
      </c>
      <c r="AI360" s="148"/>
      <c r="AJ360" s="148"/>
      <c r="AK360" s="148"/>
      <c r="AL360" s="148"/>
      <c r="AM360" s="148"/>
      <c r="AN360" s="148"/>
      <c r="AO360" s="148"/>
      <c r="AP360" s="148"/>
      <c r="AQ360" s="148"/>
      <c r="AR360" s="148"/>
      <c r="AS360" s="148"/>
      <c r="AT360" s="148"/>
      <c r="AU360" s="148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</row>
    <row r="361" spans="1:60" outlineLevel="1" x14ac:dyDescent="0.2">
      <c r="A361" s="155"/>
      <c r="B361" s="156"/>
      <c r="C361" s="181" t="s">
        <v>526</v>
      </c>
      <c r="D361" s="160"/>
      <c r="E361" s="161">
        <v>3</v>
      </c>
      <c r="F361" s="158"/>
      <c r="G361" s="158"/>
      <c r="H361" s="158"/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  <c r="U361" s="158"/>
      <c r="V361" s="158"/>
      <c r="W361" s="158"/>
      <c r="X361" s="148"/>
      <c r="Y361" s="148"/>
      <c r="Z361" s="148"/>
      <c r="AA361" s="148"/>
      <c r="AB361" s="148"/>
      <c r="AC361" s="148"/>
      <c r="AD361" s="148"/>
      <c r="AE361" s="148"/>
      <c r="AF361" s="148"/>
      <c r="AG361" s="148" t="s">
        <v>213</v>
      </c>
      <c r="AH361" s="148">
        <v>0</v>
      </c>
      <c r="AI361" s="148"/>
      <c r="AJ361" s="148"/>
      <c r="AK361" s="148"/>
      <c r="AL361" s="148"/>
      <c r="AM361" s="148"/>
      <c r="AN361" s="148"/>
      <c r="AO361" s="148"/>
      <c r="AP361" s="148"/>
      <c r="AQ361" s="148"/>
      <c r="AR361" s="148"/>
      <c r="AS361" s="148"/>
      <c r="AT361" s="148"/>
      <c r="AU361" s="148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</row>
    <row r="362" spans="1:60" outlineLevel="1" x14ac:dyDescent="0.2">
      <c r="A362" s="155"/>
      <c r="B362" s="156"/>
      <c r="C362" s="243"/>
      <c r="D362" s="244"/>
      <c r="E362" s="244"/>
      <c r="F362" s="244"/>
      <c r="G362" s="244"/>
      <c r="H362" s="158"/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  <c r="U362" s="158"/>
      <c r="V362" s="158"/>
      <c r="W362" s="158"/>
      <c r="X362" s="148"/>
      <c r="Y362" s="148"/>
      <c r="Z362" s="148"/>
      <c r="AA362" s="148"/>
      <c r="AB362" s="148"/>
      <c r="AC362" s="148"/>
      <c r="AD362" s="148"/>
      <c r="AE362" s="148"/>
      <c r="AF362" s="148"/>
      <c r="AG362" s="148" t="s">
        <v>176</v>
      </c>
      <c r="AH362" s="148"/>
      <c r="AI362" s="148"/>
      <c r="AJ362" s="148"/>
      <c r="AK362" s="148"/>
      <c r="AL362" s="148"/>
      <c r="AM362" s="148"/>
      <c r="AN362" s="148"/>
      <c r="AO362" s="148"/>
      <c r="AP362" s="148"/>
      <c r="AQ362" s="148"/>
      <c r="AR362" s="148"/>
      <c r="AS362" s="148"/>
      <c r="AT362" s="148"/>
      <c r="AU362" s="148"/>
      <c r="AV362" s="148"/>
      <c r="AW362" s="148"/>
      <c r="AX362" s="148"/>
      <c r="AY362" s="148"/>
      <c r="AZ362" s="148"/>
      <c r="BA362" s="148"/>
      <c r="BB362" s="148"/>
      <c r="BC362" s="148"/>
      <c r="BD362" s="148"/>
      <c r="BE362" s="148"/>
      <c r="BF362" s="148"/>
      <c r="BG362" s="148"/>
      <c r="BH362" s="148"/>
    </row>
    <row r="363" spans="1:60" x14ac:dyDescent="0.2">
      <c r="A363" s="163" t="s">
        <v>166</v>
      </c>
      <c r="B363" s="164" t="s">
        <v>87</v>
      </c>
      <c r="C363" s="179" t="s">
        <v>88</v>
      </c>
      <c r="D363" s="165"/>
      <c r="E363" s="166"/>
      <c r="F363" s="167"/>
      <c r="G363" s="167">
        <f>SUMIF(AG364:AG365,"&lt;&gt;NOR",G364:G365)</f>
        <v>0</v>
      </c>
      <c r="H363" s="167"/>
      <c r="I363" s="167">
        <f>SUM(I364:I365)</f>
        <v>0</v>
      </c>
      <c r="J363" s="167"/>
      <c r="K363" s="167">
        <f>SUM(K364:K365)</f>
        <v>0</v>
      </c>
      <c r="L363" s="167"/>
      <c r="M363" s="167">
        <f>SUM(M364:M365)</f>
        <v>0</v>
      </c>
      <c r="N363" s="167"/>
      <c r="O363" s="167">
        <f>SUM(O364:O365)</f>
        <v>0.01</v>
      </c>
      <c r="P363" s="167"/>
      <c r="Q363" s="167">
        <f>SUM(Q364:Q365)</f>
        <v>0</v>
      </c>
      <c r="R363" s="167"/>
      <c r="S363" s="167"/>
      <c r="T363" s="168"/>
      <c r="U363" s="162"/>
      <c r="V363" s="162">
        <f>SUM(V364:V365)</f>
        <v>1.56</v>
      </c>
      <c r="W363" s="162"/>
      <c r="AG363" t="s">
        <v>167</v>
      </c>
    </row>
    <row r="364" spans="1:60" outlineLevel="1" x14ac:dyDescent="0.2">
      <c r="A364" s="169">
        <v>61</v>
      </c>
      <c r="B364" s="170" t="s">
        <v>527</v>
      </c>
      <c r="C364" s="180" t="s">
        <v>528</v>
      </c>
      <c r="D364" s="171" t="s">
        <v>411</v>
      </c>
      <c r="E364" s="172">
        <v>1</v>
      </c>
      <c r="F364" s="173"/>
      <c r="G364" s="174">
        <f>ROUND(E364*F364,2)</f>
        <v>0</v>
      </c>
      <c r="H364" s="173"/>
      <c r="I364" s="174">
        <f>ROUND(E364*H364,2)</f>
        <v>0</v>
      </c>
      <c r="J364" s="173"/>
      <c r="K364" s="174">
        <f>ROUND(E364*J364,2)</f>
        <v>0</v>
      </c>
      <c r="L364" s="174">
        <v>21</v>
      </c>
      <c r="M364" s="174">
        <f>G364*(1+L364/100)</f>
        <v>0</v>
      </c>
      <c r="N364" s="174">
        <v>8.0600000000000012E-3</v>
      </c>
      <c r="O364" s="174">
        <f>ROUND(E364*N364,2)</f>
        <v>0.01</v>
      </c>
      <c r="P364" s="174">
        <v>0</v>
      </c>
      <c r="Q364" s="174">
        <f>ROUND(E364*P364,2)</f>
        <v>0</v>
      </c>
      <c r="R364" s="174"/>
      <c r="S364" s="174" t="s">
        <v>405</v>
      </c>
      <c r="T364" s="175" t="s">
        <v>172</v>
      </c>
      <c r="U364" s="158">
        <v>1.5551300000000001</v>
      </c>
      <c r="V364" s="158">
        <f>ROUND(E364*U364,2)</f>
        <v>1.56</v>
      </c>
      <c r="W364" s="158"/>
      <c r="X364" s="148"/>
      <c r="Y364" s="148"/>
      <c r="Z364" s="148"/>
      <c r="AA364" s="148"/>
      <c r="AB364" s="148"/>
      <c r="AC364" s="148"/>
      <c r="AD364" s="148"/>
      <c r="AE364" s="148"/>
      <c r="AF364" s="148"/>
      <c r="AG364" s="148" t="s">
        <v>234</v>
      </c>
      <c r="AH364" s="148"/>
      <c r="AI364" s="148"/>
      <c r="AJ364" s="148"/>
      <c r="AK364" s="148"/>
      <c r="AL364" s="148"/>
      <c r="AM364" s="148"/>
      <c r="AN364" s="148"/>
      <c r="AO364" s="148"/>
      <c r="AP364" s="148"/>
      <c r="AQ364" s="148"/>
      <c r="AR364" s="148"/>
      <c r="AS364" s="148"/>
      <c r="AT364" s="148"/>
      <c r="AU364" s="148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48"/>
      <c r="BG364" s="148"/>
      <c r="BH364" s="148"/>
    </row>
    <row r="365" spans="1:60" outlineLevel="1" x14ac:dyDescent="0.2">
      <c r="A365" s="155"/>
      <c r="B365" s="156"/>
      <c r="C365" s="256"/>
      <c r="D365" s="257"/>
      <c r="E365" s="257"/>
      <c r="F365" s="257"/>
      <c r="G365" s="257"/>
      <c r="H365" s="158"/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  <c r="U365" s="158"/>
      <c r="V365" s="158"/>
      <c r="W365" s="158"/>
      <c r="X365" s="148"/>
      <c r="Y365" s="148"/>
      <c r="Z365" s="148"/>
      <c r="AA365" s="148"/>
      <c r="AB365" s="148"/>
      <c r="AC365" s="148"/>
      <c r="AD365" s="148"/>
      <c r="AE365" s="148"/>
      <c r="AF365" s="148"/>
      <c r="AG365" s="148" t="s">
        <v>176</v>
      </c>
      <c r="AH365" s="148"/>
      <c r="AI365" s="148"/>
      <c r="AJ365" s="148"/>
      <c r="AK365" s="148"/>
      <c r="AL365" s="148"/>
      <c r="AM365" s="148"/>
      <c r="AN365" s="148"/>
      <c r="AO365" s="148"/>
      <c r="AP365" s="148"/>
      <c r="AQ365" s="148"/>
      <c r="AR365" s="148"/>
      <c r="AS365" s="148"/>
      <c r="AT365" s="148"/>
      <c r="AU365" s="148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48"/>
      <c r="BG365" s="148"/>
      <c r="BH365" s="148"/>
    </row>
    <row r="366" spans="1:60" x14ac:dyDescent="0.2">
      <c r="A366" s="163" t="s">
        <v>166</v>
      </c>
      <c r="B366" s="164" t="s">
        <v>89</v>
      </c>
      <c r="C366" s="179" t="s">
        <v>90</v>
      </c>
      <c r="D366" s="165"/>
      <c r="E366" s="166"/>
      <c r="F366" s="167"/>
      <c r="G366" s="167">
        <f>SUMIF(AG367:AG371,"&lt;&gt;NOR",G367:G371)</f>
        <v>0</v>
      </c>
      <c r="H366" s="167"/>
      <c r="I366" s="167">
        <f>SUM(I367:I371)</f>
        <v>0</v>
      </c>
      <c r="J366" s="167"/>
      <c r="K366" s="167">
        <f>SUM(K367:K371)</f>
        <v>0</v>
      </c>
      <c r="L366" s="167"/>
      <c r="M366" s="167">
        <f>SUM(M367:M371)</f>
        <v>0</v>
      </c>
      <c r="N366" s="167"/>
      <c r="O366" s="167">
        <f>SUM(O367:O371)</f>
        <v>0.21</v>
      </c>
      <c r="P366" s="167"/>
      <c r="Q366" s="167">
        <f>SUM(Q367:Q371)</f>
        <v>0</v>
      </c>
      <c r="R366" s="167"/>
      <c r="S366" s="167"/>
      <c r="T366" s="168"/>
      <c r="U366" s="162"/>
      <c r="V366" s="162">
        <f>SUM(V367:V371)</f>
        <v>30.57</v>
      </c>
      <c r="W366" s="162"/>
      <c r="AG366" t="s">
        <v>167</v>
      </c>
    </row>
    <row r="367" spans="1:60" outlineLevel="1" x14ac:dyDescent="0.2">
      <c r="A367" s="169">
        <v>62</v>
      </c>
      <c r="B367" s="170" t="s">
        <v>529</v>
      </c>
      <c r="C367" s="180" t="s">
        <v>530</v>
      </c>
      <c r="D367" s="171" t="s">
        <v>277</v>
      </c>
      <c r="E367" s="172">
        <v>172.72405000000001</v>
      </c>
      <c r="F367" s="173"/>
      <c r="G367" s="174">
        <f>ROUND(E367*F367,2)</f>
        <v>0</v>
      </c>
      <c r="H367" s="173"/>
      <c r="I367" s="174">
        <f>ROUND(E367*H367,2)</f>
        <v>0</v>
      </c>
      <c r="J367" s="173"/>
      <c r="K367" s="174">
        <f>ROUND(E367*J367,2)</f>
        <v>0</v>
      </c>
      <c r="L367" s="174">
        <v>21</v>
      </c>
      <c r="M367" s="174">
        <f>G367*(1+L367/100)</f>
        <v>0</v>
      </c>
      <c r="N367" s="174">
        <v>1.2100000000000001E-3</v>
      </c>
      <c r="O367" s="174">
        <f>ROUND(E367*N367,2)</f>
        <v>0.21</v>
      </c>
      <c r="P367" s="174">
        <v>0</v>
      </c>
      <c r="Q367" s="174">
        <f>ROUND(E367*P367,2)</f>
        <v>0</v>
      </c>
      <c r="R367" s="174" t="s">
        <v>531</v>
      </c>
      <c r="S367" s="174" t="s">
        <v>171</v>
      </c>
      <c r="T367" s="175" t="s">
        <v>233</v>
      </c>
      <c r="U367" s="158">
        <v>0.17700000000000002</v>
      </c>
      <c r="V367" s="158">
        <f>ROUND(E367*U367,2)</f>
        <v>30.57</v>
      </c>
      <c r="W367" s="158"/>
      <c r="X367" s="148"/>
      <c r="Y367" s="148"/>
      <c r="Z367" s="148"/>
      <c r="AA367" s="148"/>
      <c r="AB367" s="148"/>
      <c r="AC367" s="148"/>
      <c r="AD367" s="148"/>
      <c r="AE367" s="148"/>
      <c r="AF367" s="148"/>
      <c r="AG367" s="148" t="s">
        <v>234</v>
      </c>
      <c r="AH367" s="148"/>
      <c r="AI367" s="148"/>
      <c r="AJ367" s="148"/>
      <c r="AK367" s="148"/>
      <c r="AL367" s="148"/>
      <c r="AM367" s="148"/>
      <c r="AN367" s="148"/>
      <c r="AO367" s="148"/>
      <c r="AP367" s="148"/>
      <c r="AQ367" s="148"/>
      <c r="AR367" s="148"/>
      <c r="AS367" s="148"/>
      <c r="AT367" s="148"/>
      <c r="AU367" s="148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48"/>
      <c r="BH367" s="148"/>
    </row>
    <row r="368" spans="1:60" outlineLevel="1" x14ac:dyDescent="0.2">
      <c r="A368" s="155"/>
      <c r="B368" s="156"/>
      <c r="C368" s="181" t="s">
        <v>378</v>
      </c>
      <c r="D368" s="160"/>
      <c r="E368" s="161">
        <v>40.803000000000004</v>
      </c>
      <c r="F368" s="158"/>
      <c r="G368" s="158"/>
      <c r="H368" s="158"/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  <c r="U368" s="158"/>
      <c r="V368" s="158"/>
      <c r="W368" s="158"/>
      <c r="X368" s="148"/>
      <c r="Y368" s="148"/>
      <c r="Z368" s="148"/>
      <c r="AA368" s="148"/>
      <c r="AB368" s="148"/>
      <c r="AC368" s="148"/>
      <c r="AD368" s="148"/>
      <c r="AE368" s="148"/>
      <c r="AF368" s="148"/>
      <c r="AG368" s="148" t="s">
        <v>213</v>
      </c>
      <c r="AH368" s="148">
        <v>0</v>
      </c>
      <c r="AI368" s="148"/>
      <c r="AJ368" s="148"/>
      <c r="AK368" s="148"/>
      <c r="AL368" s="148"/>
      <c r="AM368" s="148"/>
      <c r="AN368" s="148"/>
      <c r="AO368" s="148"/>
      <c r="AP368" s="148"/>
      <c r="AQ368" s="148"/>
      <c r="AR368" s="148"/>
      <c r="AS368" s="148"/>
      <c r="AT368" s="148"/>
      <c r="AU368" s="148"/>
      <c r="AV368" s="148"/>
      <c r="AW368" s="148"/>
      <c r="AX368" s="148"/>
      <c r="AY368" s="148"/>
      <c r="AZ368" s="148"/>
      <c r="BA368" s="148"/>
      <c r="BB368" s="148"/>
      <c r="BC368" s="148"/>
      <c r="BD368" s="148"/>
      <c r="BE368" s="148"/>
      <c r="BF368" s="148"/>
      <c r="BG368" s="148"/>
      <c r="BH368" s="148"/>
    </row>
    <row r="369" spans="1:60" outlineLevel="1" x14ac:dyDescent="0.2">
      <c r="A369" s="155"/>
      <c r="B369" s="156"/>
      <c r="C369" s="181" t="s">
        <v>379</v>
      </c>
      <c r="D369" s="160"/>
      <c r="E369" s="161">
        <v>46.439800000000005</v>
      </c>
      <c r="F369" s="158"/>
      <c r="G369" s="158"/>
      <c r="H369" s="158"/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  <c r="U369" s="158"/>
      <c r="V369" s="158"/>
      <c r="W369" s="158"/>
      <c r="X369" s="148"/>
      <c r="Y369" s="148"/>
      <c r="Z369" s="148"/>
      <c r="AA369" s="148"/>
      <c r="AB369" s="148"/>
      <c r="AC369" s="148"/>
      <c r="AD369" s="148"/>
      <c r="AE369" s="148"/>
      <c r="AF369" s="148"/>
      <c r="AG369" s="148" t="s">
        <v>213</v>
      </c>
      <c r="AH369" s="148">
        <v>0</v>
      </c>
      <c r="AI369" s="148"/>
      <c r="AJ369" s="148"/>
      <c r="AK369" s="148"/>
      <c r="AL369" s="148"/>
      <c r="AM369" s="148"/>
      <c r="AN369" s="148"/>
      <c r="AO369" s="148"/>
      <c r="AP369" s="148"/>
      <c r="AQ369" s="148"/>
      <c r="AR369" s="148"/>
      <c r="AS369" s="148"/>
      <c r="AT369" s="148"/>
      <c r="AU369" s="148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</row>
    <row r="370" spans="1:60" outlineLevel="1" x14ac:dyDescent="0.2">
      <c r="A370" s="155"/>
      <c r="B370" s="156"/>
      <c r="C370" s="181" t="s">
        <v>380</v>
      </c>
      <c r="D370" s="160"/>
      <c r="E370" s="161">
        <v>85.481250000000003</v>
      </c>
      <c r="F370" s="158"/>
      <c r="G370" s="158"/>
      <c r="H370" s="158"/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  <c r="U370" s="158"/>
      <c r="V370" s="158"/>
      <c r="W370" s="158"/>
      <c r="X370" s="148"/>
      <c r="Y370" s="148"/>
      <c r="Z370" s="148"/>
      <c r="AA370" s="148"/>
      <c r="AB370" s="148"/>
      <c r="AC370" s="148"/>
      <c r="AD370" s="148"/>
      <c r="AE370" s="148"/>
      <c r="AF370" s="148"/>
      <c r="AG370" s="148" t="s">
        <v>213</v>
      </c>
      <c r="AH370" s="148">
        <v>0</v>
      </c>
      <c r="AI370" s="148"/>
      <c r="AJ370" s="148"/>
      <c r="AK370" s="148"/>
      <c r="AL370" s="148"/>
      <c r="AM370" s="148"/>
      <c r="AN370" s="148"/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</row>
    <row r="371" spans="1:60" outlineLevel="1" x14ac:dyDescent="0.2">
      <c r="A371" s="155"/>
      <c r="B371" s="156"/>
      <c r="C371" s="243"/>
      <c r="D371" s="244"/>
      <c r="E371" s="244"/>
      <c r="F371" s="244"/>
      <c r="G371" s="244"/>
      <c r="H371" s="158"/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  <c r="U371" s="158"/>
      <c r="V371" s="158"/>
      <c r="W371" s="158"/>
      <c r="X371" s="148"/>
      <c r="Y371" s="148"/>
      <c r="Z371" s="148"/>
      <c r="AA371" s="148"/>
      <c r="AB371" s="148"/>
      <c r="AC371" s="148"/>
      <c r="AD371" s="148"/>
      <c r="AE371" s="148"/>
      <c r="AF371" s="148"/>
      <c r="AG371" s="148" t="s">
        <v>176</v>
      </c>
      <c r="AH371" s="148"/>
      <c r="AI371" s="148"/>
      <c r="AJ371" s="148"/>
      <c r="AK371" s="148"/>
      <c r="AL371" s="148"/>
      <c r="AM371" s="148"/>
      <c r="AN371" s="148"/>
      <c r="AO371" s="148"/>
      <c r="AP371" s="148"/>
      <c r="AQ371" s="148"/>
      <c r="AR371" s="148"/>
      <c r="AS371" s="148"/>
      <c r="AT371" s="148"/>
      <c r="AU371" s="148"/>
      <c r="AV371" s="148"/>
      <c r="AW371" s="148"/>
      <c r="AX371" s="148"/>
      <c r="AY371" s="148"/>
      <c r="AZ371" s="148"/>
      <c r="BA371" s="148"/>
      <c r="BB371" s="148"/>
      <c r="BC371" s="148"/>
      <c r="BD371" s="148"/>
      <c r="BE371" s="148"/>
      <c r="BF371" s="148"/>
      <c r="BG371" s="148"/>
      <c r="BH371" s="148"/>
    </row>
    <row r="372" spans="1:60" x14ac:dyDescent="0.2">
      <c r="A372" s="163" t="s">
        <v>166</v>
      </c>
      <c r="B372" s="164" t="s">
        <v>91</v>
      </c>
      <c r="C372" s="179" t="s">
        <v>92</v>
      </c>
      <c r="D372" s="165"/>
      <c r="E372" s="166"/>
      <c r="F372" s="167"/>
      <c r="G372" s="167">
        <f>SUMIF(AG373:AG387,"&lt;&gt;NOR",G373:G387)</f>
        <v>0</v>
      </c>
      <c r="H372" s="167"/>
      <c r="I372" s="167">
        <f>SUM(I373:I387)</f>
        <v>0</v>
      </c>
      <c r="J372" s="167"/>
      <c r="K372" s="167">
        <f>SUM(K373:K387)</f>
        <v>0</v>
      </c>
      <c r="L372" s="167"/>
      <c r="M372" s="167">
        <f>SUM(M373:M387)</f>
        <v>0</v>
      </c>
      <c r="N372" s="167"/>
      <c r="O372" s="167">
        <f>SUM(O373:O387)</f>
        <v>0.21</v>
      </c>
      <c r="P372" s="167"/>
      <c r="Q372" s="167">
        <f>SUM(Q373:Q387)</f>
        <v>0</v>
      </c>
      <c r="R372" s="167"/>
      <c r="S372" s="167"/>
      <c r="T372" s="168"/>
      <c r="U372" s="162"/>
      <c r="V372" s="162">
        <f>SUM(V373:V387)</f>
        <v>74.199999999999989</v>
      </c>
      <c r="W372" s="162"/>
      <c r="AG372" t="s">
        <v>167</v>
      </c>
    </row>
    <row r="373" spans="1:60" ht="56.25" outlineLevel="1" x14ac:dyDescent="0.2">
      <c r="A373" s="169">
        <v>63</v>
      </c>
      <c r="B373" s="170" t="s">
        <v>532</v>
      </c>
      <c r="C373" s="180" t="s">
        <v>533</v>
      </c>
      <c r="D373" s="171" t="s">
        <v>277</v>
      </c>
      <c r="E373" s="172">
        <v>216.22355000000002</v>
      </c>
      <c r="F373" s="173"/>
      <c r="G373" s="174">
        <f>ROUND(E373*F373,2)</f>
        <v>0</v>
      </c>
      <c r="H373" s="173"/>
      <c r="I373" s="174">
        <f>ROUND(E373*H373,2)</f>
        <v>0</v>
      </c>
      <c r="J373" s="173"/>
      <c r="K373" s="174">
        <f>ROUND(E373*J373,2)</f>
        <v>0</v>
      </c>
      <c r="L373" s="174">
        <v>21</v>
      </c>
      <c r="M373" s="174">
        <f>G373*(1+L373/100)</f>
        <v>0</v>
      </c>
      <c r="N373" s="174">
        <v>4.0000000000000003E-5</v>
      </c>
      <c r="O373" s="174">
        <f>ROUND(E373*N373,2)</f>
        <v>0.01</v>
      </c>
      <c r="P373" s="174">
        <v>0</v>
      </c>
      <c r="Q373" s="174">
        <f>ROUND(E373*P373,2)</f>
        <v>0</v>
      </c>
      <c r="R373" s="174" t="s">
        <v>294</v>
      </c>
      <c r="S373" s="174" t="s">
        <v>171</v>
      </c>
      <c r="T373" s="175" t="s">
        <v>233</v>
      </c>
      <c r="U373" s="158">
        <v>0.30800000000000005</v>
      </c>
      <c r="V373" s="158">
        <f>ROUND(E373*U373,2)</f>
        <v>66.599999999999994</v>
      </c>
      <c r="W373" s="158"/>
      <c r="X373" s="148"/>
      <c r="Y373" s="148"/>
      <c r="Z373" s="148"/>
      <c r="AA373" s="148"/>
      <c r="AB373" s="148"/>
      <c r="AC373" s="148"/>
      <c r="AD373" s="148"/>
      <c r="AE373" s="148"/>
      <c r="AF373" s="148"/>
      <c r="AG373" s="148" t="s">
        <v>234</v>
      </c>
      <c r="AH373" s="148"/>
      <c r="AI373" s="148"/>
      <c r="AJ373" s="148"/>
      <c r="AK373" s="148"/>
      <c r="AL373" s="148"/>
      <c r="AM373" s="148"/>
      <c r="AN373" s="148"/>
      <c r="AO373" s="148"/>
      <c r="AP373" s="148"/>
      <c r="AQ373" s="148"/>
      <c r="AR373" s="148"/>
      <c r="AS373" s="148"/>
      <c r="AT373" s="148"/>
      <c r="AU373" s="148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/>
    </row>
    <row r="374" spans="1:60" outlineLevel="1" x14ac:dyDescent="0.2">
      <c r="A374" s="155"/>
      <c r="B374" s="156"/>
      <c r="C374" s="181" t="s">
        <v>534</v>
      </c>
      <c r="D374" s="160"/>
      <c r="E374" s="161">
        <v>216.22355000000002</v>
      </c>
      <c r="F374" s="158"/>
      <c r="G374" s="158"/>
      <c r="H374" s="158"/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  <c r="U374" s="158"/>
      <c r="V374" s="158"/>
      <c r="W374" s="158"/>
      <c r="X374" s="148"/>
      <c r="Y374" s="148"/>
      <c r="Z374" s="148"/>
      <c r="AA374" s="148"/>
      <c r="AB374" s="148"/>
      <c r="AC374" s="148"/>
      <c r="AD374" s="148"/>
      <c r="AE374" s="148"/>
      <c r="AF374" s="148"/>
      <c r="AG374" s="148" t="s">
        <v>213</v>
      </c>
      <c r="AH374" s="148">
        <v>0</v>
      </c>
      <c r="AI374" s="148"/>
      <c r="AJ374" s="148"/>
      <c r="AK374" s="148"/>
      <c r="AL374" s="148"/>
      <c r="AM374" s="148"/>
      <c r="AN374" s="148"/>
      <c r="AO374" s="148"/>
      <c r="AP374" s="148"/>
      <c r="AQ374" s="148"/>
      <c r="AR374" s="148"/>
      <c r="AS374" s="148"/>
      <c r="AT374" s="148"/>
      <c r="AU374" s="148"/>
      <c r="AV374" s="148"/>
      <c r="AW374" s="148"/>
      <c r="AX374" s="148"/>
      <c r="AY374" s="148"/>
      <c r="AZ374" s="148"/>
      <c r="BA374" s="148"/>
      <c r="BB374" s="148"/>
      <c r="BC374" s="148"/>
      <c r="BD374" s="148"/>
      <c r="BE374" s="148"/>
      <c r="BF374" s="148"/>
      <c r="BG374" s="148"/>
      <c r="BH374" s="148"/>
    </row>
    <row r="375" spans="1:60" outlineLevel="1" x14ac:dyDescent="0.2">
      <c r="A375" s="155"/>
      <c r="B375" s="156"/>
      <c r="C375" s="243"/>
      <c r="D375" s="244"/>
      <c r="E375" s="244"/>
      <c r="F375" s="244"/>
      <c r="G375" s="244"/>
      <c r="H375" s="158"/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  <c r="U375" s="158"/>
      <c r="V375" s="158"/>
      <c r="W375" s="158"/>
      <c r="X375" s="148"/>
      <c r="Y375" s="148"/>
      <c r="Z375" s="148"/>
      <c r="AA375" s="148"/>
      <c r="AB375" s="148"/>
      <c r="AC375" s="148"/>
      <c r="AD375" s="148"/>
      <c r="AE375" s="148"/>
      <c r="AF375" s="148"/>
      <c r="AG375" s="148" t="s">
        <v>176</v>
      </c>
      <c r="AH375" s="148"/>
      <c r="AI375" s="148"/>
      <c r="AJ375" s="148"/>
      <c r="AK375" s="148"/>
      <c r="AL375" s="148"/>
      <c r="AM375" s="148"/>
      <c r="AN375" s="148"/>
      <c r="AO375" s="148"/>
      <c r="AP375" s="148"/>
      <c r="AQ375" s="148"/>
      <c r="AR375" s="148"/>
      <c r="AS375" s="148"/>
      <c r="AT375" s="148"/>
      <c r="AU375" s="148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/>
    </row>
    <row r="376" spans="1:60" ht="33.75" outlineLevel="1" x14ac:dyDescent="0.2">
      <c r="A376" s="169">
        <v>64</v>
      </c>
      <c r="B376" s="170" t="s">
        <v>535</v>
      </c>
      <c r="C376" s="180" t="s">
        <v>536</v>
      </c>
      <c r="D376" s="171" t="s">
        <v>310</v>
      </c>
      <c r="E376" s="172">
        <v>9</v>
      </c>
      <c r="F376" s="173"/>
      <c r="G376" s="174">
        <f>ROUND(E376*F376,2)</f>
        <v>0</v>
      </c>
      <c r="H376" s="173"/>
      <c r="I376" s="174">
        <f>ROUND(E376*H376,2)</f>
        <v>0</v>
      </c>
      <c r="J376" s="173"/>
      <c r="K376" s="174">
        <f>ROUND(E376*J376,2)</f>
        <v>0</v>
      </c>
      <c r="L376" s="174">
        <v>21</v>
      </c>
      <c r="M376" s="174">
        <f>G376*(1+L376/100)</f>
        <v>0</v>
      </c>
      <c r="N376" s="174">
        <v>1.6380000000000002E-2</v>
      </c>
      <c r="O376" s="174">
        <f>ROUND(E376*N376,2)</f>
        <v>0.15</v>
      </c>
      <c r="P376" s="174">
        <v>0</v>
      </c>
      <c r="Q376" s="174">
        <f>ROUND(E376*P376,2)</f>
        <v>0</v>
      </c>
      <c r="R376" s="174" t="s">
        <v>294</v>
      </c>
      <c r="S376" s="174" t="s">
        <v>171</v>
      </c>
      <c r="T376" s="175" t="s">
        <v>233</v>
      </c>
      <c r="U376" s="158">
        <v>0.4</v>
      </c>
      <c r="V376" s="158">
        <f>ROUND(E376*U376,2)</f>
        <v>3.6</v>
      </c>
      <c r="W376" s="158"/>
      <c r="X376" s="148"/>
      <c r="Y376" s="148"/>
      <c r="Z376" s="148"/>
      <c r="AA376" s="148"/>
      <c r="AB376" s="148"/>
      <c r="AC376" s="148"/>
      <c r="AD376" s="148"/>
      <c r="AE376" s="148"/>
      <c r="AF376" s="148"/>
      <c r="AG376" s="148" t="s">
        <v>234</v>
      </c>
      <c r="AH376" s="148"/>
      <c r="AI376" s="148"/>
      <c r="AJ376" s="148"/>
      <c r="AK376" s="148"/>
      <c r="AL376" s="148"/>
      <c r="AM376" s="148"/>
      <c r="AN376" s="148"/>
      <c r="AO376" s="148"/>
      <c r="AP376" s="148"/>
      <c r="AQ376" s="148"/>
      <c r="AR376" s="148"/>
      <c r="AS376" s="148"/>
      <c r="AT376" s="148"/>
      <c r="AU376" s="148"/>
      <c r="AV376" s="148"/>
      <c r="AW376" s="148"/>
      <c r="AX376" s="148"/>
      <c r="AY376" s="148"/>
      <c r="AZ376" s="148"/>
      <c r="BA376" s="148"/>
      <c r="BB376" s="148"/>
      <c r="BC376" s="148"/>
      <c r="BD376" s="148"/>
      <c r="BE376" s="148"/>
      <c r="BF376" s="148"/>
      <c r="BG376" s="148"/>
      <c r="BH376" s="148"/>
    </row>
    <row r="377" spans="1:60" outlineLevel="1" x14ac:dyDescent="0.2">
      <c r="A377" s="155"/>
      <c r="B377" s="156"/>
      <c r="C377" s="258" t="s">
        <v>537</v>
      </c>
      <c r="D377" s="259"/>
      <c r="E377" s="259"/>
      <c r="F377" s="259"/>
      <c r="G377" s="259"/>
      <c r="H377" s="158"/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  <c r="U377" s="158"/>
      <c r="V377" s="158"/>
      <c r="W377" s="158"/>
      <c r="X377" s="148"/>
      <c r="Y377" s="148"/>
      <c r="Z377" s="148"/>
      <c r="AA377" s="148"/>
      <c r="AB377" s="148"/>
      <c r="AC377" s="148"/>
      <c r="AD377" s="148"/>
      <c r="AE377" s="148"/>
      <c r="AF377" s="148"/>
      <c r="AG377" s="148" t="s">
        <v>236</v>
      </c>
      <c r="AH377" s="148"/>
      <c r="AI377" s="148"/>
      <c r="AJ377" s="148"/>
      <c r="AK377" s="148"/>
      <c r="AL377" s="148"/>
      <c r="AM377" s="148"/>
      <c r="AN377" s="148"/>
      <c r="AO377" s="148"/>
      <c r="AP377" s="148"/>
      <c r="AQ377" s="148"/>
      <c r="AR377" s="148"/>
      <c r="AS377" s="148"/>
      <c r="AT377" s="148"/>
      <c r="AU377" s="148"/>
      <c r="AV377" s="148"/>
      <c r="AW377" s="148"/>
      <c r="AX377" s="148"/>
      <c r="AY377" s="148"/>
      <c r="AZ377" s="148"/>
      <c r="BA377" s="148"/>
      <c r="BB377" s="148"/>
      <c r="BC377" s="148"/>
      <c r="BD377" s="148"/>
      <c r="BE377" s="148"/>
      <c r="BF377" s="148"/>
      <c r="BG377" s="148"/>
      <c r="BH377" s="148"/>
    </row>
    <row r="378" spans="1:60" outlineLevel="1" x14ac:dyDescent="0.2">
      <c r="A378" s="155"/>
      <c r="B378" s="156"/>
      <c r="C378" s="181" t="s">
        <v>538</v>
      </c>
      <c r="D378" s="160"/>
      <c r="E378" s="161">
        <v>9</v>
      </c>
      <c r="F378" s="158"/>
      <c r="G378" s="158"/>
      <c r="H378" s="158"/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  <c r="U378" s="158"/>
      <c r="V378" s="158"/>
      <c r="W378" s="158"/>
      <c r="X378" s="148"/>
      <c r="Y378" s="148"/>
      <c r="Z378" s="148"/>
      <c r="AA378" s="148"/>
      <c r="AB378" s="148"/>
      <c r="AC378" s="148"/>
      <c r="AD378" s="148"/>
      <c r="AE378" s="148"/>
      <c r="AF378" s="148"/>
      <c r="AG378" s="148" t="s">
        <v>213</v>
      </c>
      <c r="AH378" s="148">
        <v>0</v>
      </c>
      <c r="AI378" s="148"/>
      <c r="AJ378" s="148"/>
      <c r="AK378" s="148"/>
      <c r="AL378" s="148"/>
      <c r="AM378" s="148"/>
      <c r="AN378" s="148"/>
      <c r="AO378" s="148"/>
      <c r="AP378" s="148"/>
      <c r="AQ378" s="148"/>
      <c r="AR378" s="148"/>
      <c r="AS378" s="148"/>
      <c r="AT378" s="148"/>
      <c r="AU378" s="148"/>
      <c r="AV378" s="148"/>
      <c r="AW378" s="148"/>
      <c r="AX378" s="148"/>
      <c r="AY378" s="148"/>
      <c r="AZ378" s="148"/>
      <c r="BA378" s="148"/>
      <c r="BB378" s="148"/>
      <c r="BC378" s="148"/>
      <c r="BD378" s="148"/>
      <c r="BE378" s="148"/>
      <c r="BF378" s="148"/>
      <c r="BG378" s="148"/>
      <c r="BH378" s="148"/>
    </row>
    <row r="379" spans="1:60" outlineLevel="1" x14ac:dyDescent="0.2">
      <c r="A379" s="155"/>
      <c r="B379" s="156"/>
      <c r="C379" s="243"/>
      <c r="D379" s="244"/>
      <c r="E379" s="244"/>
      <c r="F379" s="244"/>
      <c r="G379" s="244"/>
      <c r="H379" s="158"/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  <c r="U379" s="158"/>
      <c r="V379" s="158"/>
      <c r="W379" s="158"/>
      <c r="X379" s="148"/>
      <c r="Y379" s="148"/>
      <c r="Z379" s="148"/>
      <c r="AA379" s="148"/>
      <c r="AB379" s="148"/>
      <c r="AC379" s="148"/>
      <c r="AD379" s="148"/>
      <c r="AE379" s="148"/>
      <c r="AF379" s="148"/>
      <c r="AG379" s="148" t="s">
        <v>176</v>
      </c>
      <c r="AH379" s="148"/>
      <c r="AI379" s="148"/>
      <c r="AJ379" s="148"/>
      <c r="AK379" s="148"/>
      <c r="AL379" s="148"/>
      <c r="AM379" s="148"/>
      <c r="AN379" s="148"/>
      <c r="AO379" s="148"/>
      <c r="AP379" s="148"/>
      <c r="AQ379" s="148"/>
      <c r="AR379" s="148"/>
      <c r="AS379" s="148"/>
      <c r="AT379" s="148"/>
      <c r="AU379" s="148"/>
      <c r="AV379" s="148"/>
      <c r="AW379" s="148"/>
      <c r="AX379" s="148"/>
      <c r="AY379" s="148"/>
      <c r="AZ379" s="148"/>
      <c r="BA379" s="148"/>
      <c r="BB379" s="148"/>
      <c r="BC379" s="148"/>
      <c r="BD379" s="148"/>
      <c r="BE379" s="148"/>
      <c r="BF379" s="148"/>
      <c r="BG379" s="148"/>
      <c r="BH379" s="148"/>
    </row>
    <row r="380" spans="1:60" ht="33.75" outlineLevel="1" x14ac:dyDescent="0.2">
      <c r="A380" s="169">
        <v>65</v>
      </c>
      <c r="B380" s="170" t="s">
        <v>539</v>
      </c>
      <c r="C380" s="180" t="s">
        <v>540</v>
      </c>
      <c r="D380" s="171" t="s">
        <v>310</v>
      </c>
      <c r="E380" s="172">
        <v>10</v>
      </c>
      <c r="F380" s="173"/>
      <c r="G380" s="174">
        <f>ROUND(E380*F380,2)</f>
        <v>0</v>
      </c>
      <c r="H380" s="173"/>
      <c r="I380" s="174">
        <f>ROUND(E380*H380,2)</f>
        <v>0</v>
      </c>
      <c r="J380" s="173"/>
      <c r="K380" s="174">
        <f>ROUND(E380*J380,2)</f>
        <v>0</v>
      </c>
      <c r="L380" s="174">
        <v>21</v>
      </c>
      <c r="M380" s="174">
        <f>G380*(1+L380/100)</f>
        <v>0</v>
      </c>
      <c r="N380" s="174">
        <v>1.5000000000000001E-4</v>
      </c>
      <c r="O380" s="174">
        <f>ROUND(E380*N380,2)</f>
        <v>0</v>
      </c>
      <c r="P380" s="174">
        <v>0</v>
      </c>
      <c r="Q380" s="174">
        <f>ROUND(E380*P380,2)</f>
        <v>0</v>
      </c>
      <c r="R380" s="174" t="s">
        <v>294</v>
      </c>
      <c r="S380" s="174" t="s">
        <v>171</v>
      </c>
      <c r="T380" s="175" t="s">
        <v>233</v>
      </c>
      <c r="U380" s="158">
        <v>0.4</v>
      </c>
      <c r="V380" s="158">
        <f>ROUND(E380*U380,2)</f>
        <v>4</v>
      </c>
      <c r="W380" s="158"/>
      <c r="X380" s="148"/>
      <c r="Y380" s="148"/>
      <c r="Z380" s="148"/>
      <c r="AA380" s="148"/>
      <c r="AB380" s="148"/>
      <c r="AC380" s="148"/>
      <c r="AD380" s="148"/>
      <c r="AE380" s="148"/>
      <c r="AF380" s="148"/>
      <c r="AG380" s="148" t="s">
        <v>234</v>
      </c>
      <c r="AH380" s="148"/>
      <c r="AI380" s="148"/>
      <c r="AJ380" s="148"/>
      <c r="AK380" s="148"/>
      <c r="AL380" s="148"/>
      <c r="AM380" s="148"/>
      <c r="AN380" s="148"/>
      <c r="AO380" s="148"/>
      <c r="AP380" s="148"/>
      <c r="AQ380" s="148"/>
      <c r="AR380" s="148"/>
      <c r="AS380" s="148"/>
      <c r="AT380" s="148"/>
      <c r="AU380" s="148"/>
      <c r="AV380" s="148"/>
      <c r="AW380" s="148"/>
      <c r="AX380" s="148"/>
      <c r="AY380" s="148"/>
      <c r="AZ380" s="148"/>
      <c r="BA380" s="148"/>
      <c r="BB380" s="148"/>
      <c r="BC380" s="148"/>
      <c r="BD380" s="148"/>
      <c r="BE380" s="148"/>
      <c r="BF380" s="148"/>
      <c r="BG380" s="148"/>
      <c r="BH380" s="148"/>
    </row>
    <row r="381" spans="1:60" outlineLevel="1" x14ac:dyDescent="0.2">
      <c r="A381" s="155"/>
      <c r="B381" s="156"/>
      <c r="C381" s="258" t="s">
        <v>537</v>
      </c>
      <c r="D381" s="259"/>
      <c r="E381" s="259"/>
      <c r="F381" s="259"/>
      <c r="G381" s="259"/>
      <c r="H381" s="158"/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  <c r="U381" s="158"/>
      <c r="V381" s="158"/>
      <c r="W381" s="158"/>
      <c r="X381" s="148"/>
      <c r="Y381" s="148"/>
      <c r="Z381" s="148"/>
      <c r="AA381" s="148"/>
      <c r="AB381" s="148"/>
      <c r="AC381" s="148"/>
      <c r="AD381" s="148"/>
      <c r="AE381" s="148"/>
      <c r="AF381" s="148"/>
      <c r="AG381" s="148" t="s">
        <v>236</v>
      </c>
      <c r="AH381" s="148"/>
      <c r="AI381" s="148"/>
      <c r="AJ381" s="148"/>
      <c r="AK381" s="148"/>
      <c r="AL381" s="148"/>
      <c r="AM381" s="148"/>
      <c r="AN381" s="148"/>
      <c r="AO381" s="148"/>
      <c r="AP381" s="148"/>
      <c r="AQ381" s="148"/>
      <c r="AR381" s="148"/>
      <c r="AS381" s="148"/>
      <c r="AT381" s="148"/>
      <c r="AU381" s="148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</row>
    <row r="382" spans="1:60" outlineLevel="1" x14ac:dyDescent="0.2">
      <c r="A382" s="155"/>
      <c r="B382" s="156"/>
      <c r="C382" s="181" t="s">
        <v>541</v>
      </c>
      <c r="D382" s="160"/>
      <c r="E382" s="161">
        <v>10</v>
      </c>
      <c r="F382" s="158"/>
      <c r="G382" s="158"/>
      <c r="H382" s="158"/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  <c r="U382" s="158"/>
      <c r="V382" s="158"/>
      <c r="W382" s="158"/>
      <c r="X382" s="148"/>
      <c r="Y382" s="148"/>
      <c r="Z382" s="148"/>
      <c r="AA382" s="148"/>
      <c r="AB382" s="148"/>
      <c r="AC382" s="148"/>
      <c r="AD382" s="148"/>
      <c r="AE382" s="148"/>
      <c r="AF382" s="148"/>
      <c r="AG382" s="148" t="s">
        <v>213</v>
      </c>
      <c r="AH382" s="148">
        <v>0</v>
      </c>
      <c r="AI382" s="148"/>
      <c r="AJ382" s="148"/>
      <c r="AK382" s="148"/>
      <c r="AL382" s="148"/>
      <c r="AM382" s="148"/>
      <c r="AN382" s="148"/>
      <c r="AO382" s="148"/>
      <c r="AP382" s="148"/>
      <c r="AQ382" s="148"/>
      <c r="AR382" s="148"/>
      <c r="AS382" s="148"/>
      <c r="AT382" s="148"/>
      <c r="AU382" s="148"/>
      <c r="AV382" s="148"/>
      <c r="AW382" s="148"/>
      <c r="AX382" s="148"/>
      <c r="AY382" s="148"/>
      <c r="AZ382" s="148"/>
      <c r="BA382" s="148"/>
      <c r="BB382" s="148"/>
      <c r="BC382" s="148"/>
      <c r="BD382" s="148"/>
      <c r="BE382" s="148"/>
      <c r="BF382" s="148"/>
      <c r="BG382" s="148"/>
      <c r="BH382" s="148"/>
    </row>
    <row r="383" spans="1:60" outlineLevel="1" x14ac:dyDescent="0.2">
      <c r="A383" s="155"/>
      <c r="B383" s="156"/>
      <c r="C383" s="243"/>
      <c r="D383" s="244"/>
      <c r="E383" s="244"/>
      <c r="F383" s="244"/>
      <c r="G383" s="244"/>
      <c r="H383" s="158"/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  <c r="U383" s="158"/>
      <c r="V383" s="158"/>
      <c r="W383" s="158"/>
      <c r="X383" s="148"/>
      <c r="Y383" s="148"/>
      <c r="Z383" s="148"/>
      <c r="AA383" s="148"/>
      <c r="AB383" s="148"/>
      <c r="AC383" s="148"/>
      <c r="AD383" s="148"/>
      <c r="AE383" s="148"/>
      <c r="AF383" s="148"/>
      <c r="AG383" s="148" t="s">
        <v>176</v>
      </c>
      <c r="AH383" s="148"/>
      <c r="AI383" s="148"/>
      <c r="AJ383" s="148"/>
      <c r="AK383" s="148"/>
      <c r="AL383" s="148"/>
      <c r="AM383" s="148"/>
      <c r="AN383" s="148"/>
      <c r="AO383" s="148"/>
      <c r="AP383" s="148"/>
      <c r="AQ383" s="148"/>
      <c r="AR383" s="148"/>
      <c r="AS383" s="148"/>
      <c r="AT383" s="148"/>
      <c r="AU383" s="148"/>
      <c r="AV383" s="148"/>
      <c r="AW383" s="148"/>
      <c r="AX383" s="148"/>
      <c r="AY383" s="148"/>
      <c r="AZ383" s="148"/>
      <c r="BA383" s="148"/>
      <c r="BB383" s="148"/>
      <c r="BC383" s="148"/>
      <c r="BD383" s="148"/>
      <c r="BE383" s="148"/>
      <c r="BF383" s="148"/>
      <c r="BG383" s="148"/>
      <c r="BH383" s="148"/>
    </row>
    <row r="384" spans="1:60" outlineLevel="1" x14ac:dyDescent="0.2">
      <c r="A384" s="169">
        <v>66</v>
      </c>
      <c r="B384" s="170" t="s">
        <v>542</v>
      </c>
      <c r="C384" s="180" t="s">
        <v>543</v>
      </c>
      <c r="D384" s="171" t="s">
        <v>544</v>
      </c>
      <c r="E384" s="172">
        <v>9</v>
      </c>
      <c r="F384" s="173"/>
      <c r="G384" s="174">
        <f>ROUND(E384*F384,2)</f>
        <v>0</v>
      </c>
      <c r="H384" s="173"/>
      <c r="I384" s="174">
        <f>ROUND(E384*H384,2)</f>
        <v>0</v>
      </c>
      <c r="J384" s="173"/>
      <c r="K384" s="174">
        <f>ROUND(E384*J384,2)</f>
        <v>0</v>
      </c>
      <c r="L384" s="174">
        <v>21</v>
      </c>
      <c r="M384" s="174">
        <f>G384*(1+L384/100)</f>
        <v>0</v>
      </c>
      <c r="N384" s="174">
        <v>1.9500000000000001E-3</v>
      </c>
      <c r="O384" s="174">
        <f>ROUND(E384*N384,2)</f>
        <v>0.02</v>
      </c>
      <c r="P384" s="174">
        <v>0</v>
      </c>
      <c r="Q384" s="174">
        <f>ROUND(E384*P384,2)</f>
        <v>0</v>
      </c>
      <c r="R384" s="174"/>
      <c r="S384" s="174" t="s">
        <v>405</v>
      </c>
      <c r="T384" s="175" t="s">
        <v>172</v>
      </c>
      <c r="U384" s="158">
        <v>0</v>
      </c>
      <c r="V384" s="158">
        <f>ROUND(E384*U384,2)</f>
        <v>0</v>
      </c>
      <c r="W384" s="158"/>
      <c r="X384" s="148"/>
      <c r="Y384" s="148"/>
      <c r="Z384" s="148"/>
      <c r="AA384" s="148"/>
      <c r="AB384" s="148"/>
      <c r="AC384" s="148"/>
      <c r="AD384" s="148"/>
      <c r="AE384" s="148"/>
      <c r="AF384" s="148"/>
      <c r="AG384" s="148" t="s">
        <v>290</v>
      </c>
      <c r="AH384" s="148"/>
      <c r="AI384" s="148"/>
      <c r="AJ384" s="148"/>
      <c r="AK384" s="148"/>
      <c r="AL384" s="148"/>
      <c r="AM384" s="148"/>
      <c r="AN384" s="148"/>
      <c r="AO384" s="148"/>
      <c r="AP384" s="148"/>
      <c r="AQ384" s="148"/>
      <c r="AR384" s="148"/>
      <c r="AS384" s="148"/>
      <c r="AT384" s="148"/>
      <c r="AU384" s="148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</row>
    <row r="385" spans="1:60" outlineLevel="1" x14ac:dyDescent="0.2">
      <c r="A385" s="155"/>
      <c r="B385" s="156"/>
      <c r="C385" s="256"/>
      <c r="D385" s="257"/>
      <c r="E385" s="257"/>
      <c r="F385" s="257"/>
      <c r="G385" s="257"/>
      <c r="H385" s="158"/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  <c r="U385" s="158"/>
      <c r="V385" s="158"/>
      <c r="W385" s="158"/>
      <c r="X385" s="148"/>
      <c r="Y385" s="148"/>
      <c r="Z385" s="148"/>
      <c r="AA385" s="148"/>
      <c r="AB385" s="148"/>
      <c r="AC385" s="148"/>
      <c r="AD385" s="148"/>
      <c r="AE385" s="148"/>
      <c r="AF385" s="148"/>
      <c r="AG385" s="148" t="s">
        <v>176</v>
      </c>
      <c r="AH385" s="148"/>
      <c r="AI385" s="148"/>
      <c r="AJ385" s="148"/>
      <c r="AK385" s="148"/>
      <c r="AL385" s="148"/>
      <c r="AM385" s="148"/>
      <c r="AN385" s="148"/>
      <c r="AO385" s="148"/>
      <c r="AP385" s="148"/>
      <c r="AQ385" s="148"/>
      <c r="AR385" s="148"/>
      <c r="AS385" s="148"/>
      <c r="AT385" s="148"/>
      <c r="AU385" s="148"/>
      <c r="AV385" s="148"/>
      <c r="AW385" s="148"/>
      <c r="AX385" s="148"/>
      <c r="AY385" s="148"/>
      <c r="AZ385" s="148"/>
      <c r="BA385" s="148"/>
      <c r="BB385" s="148"/>
      <c r="BC385" s="148"/>
      <c r="BD385" s="148"/>
      <c r="BE385" s="148"/>
      <c r="BF385" s="148"/>
      <c r="BG385" s="148"/>
      <c r="BH385" s="148"/>
    </row>
    <row r="386" spans="1:60" outlineLevel="1" x14ac:dyDescent="0.2">
      <c r="A386" s="169">
        <v>67</v>
      </c>
      <c r="B386" s="170" t="s">
        <v>545</v>
      </c>
      <c r="C386" s="180" t="s">
        <v>546</v>
      </c>
      <c r="D386" s="171" t="s">
        <v>544</v>
      </c>
      <c r="E386" s="172">
        <v>10</v>
      </c>
      <c r="F386" s="173"/>
      <c r="G386" s="174">
        <f>ROUND(E386*F386,2)</f>
        <v>0</v>
      </c>
      <c r="H386" s="173"/>
      <c r="I386" s="174">
        <f>ROUND(E386*H386,2)</f>
        <v>0</v>
      </c>
      <c r="J386" s="173"/>
      <c r="K386" s="174">
        <f>ROUND(E386*J386,2)</f>
        <v>0</v>
      </c>
      <c r="L386" s="174">
        <v>21</v>
      </c>
      <c r="M386" s="174">
        <f>G386*(1+L386/100)</f>
        <v>0</v>
      </c>
      <c r="N386" s="174">
        <v>2.5100000000000001E-3</v>
      </c>
      <c r="O386" s="174">
        <f>ROUND(E386*N386,2)</f>
        <v>0.03</v>
      </c>
      <c r="P386" s="174">
        <v>0</v>
      </c>
      <c r="Q386" s="174">
        <f>ROUND(E386*P386,2)</f>
        <v>0</v>
      </c>
      <c r="R386" s="174"/>
      <c r="S386" s="174" t="s">
        <v>405</v>
      </c>
      <c r="T386" s="175" t="s">
        <v>172</v>
      </c>
      <c r="U386" s="158">
        <v>0</v>
      </c>
      <c r="V386" s="158">
        <f>ROUND(E386*U386,2)</f>
        <v>0</v>
      </c>
      <c r="W386" s="158"/>
      <c r="X386" s="148"/>
      <c r="Y386" s="148"/>
      <c r="Z386" s="148"/>
      <c r="AA386" s="148"/>
      <c r="AB386" s="148"/>
      <c r="AC386" s="148"/>
      <c r="AD386" s="148"/>
      <c r="AE386" s="148"/>
      <c r="AF386" s="148"/>
      <c r="AG386" s="148" t="s">
        <v>290</v>
      </c>
      <c r="AH386" s="148"/>
      <c r="AI386" s="148"/>
      <c r="AJ386" s="148"/>
      <c r="AK386" s="148"/>
      <c r="AL386" s="148"/>
      <c r="AM386" s="148"/>
      <c r="AN386" s="148"/>
      <c r="AO386" s="148"/>
      <c r="AP386" s="148"/>
      <c r="AQ386" s="148"/>
      <c r="AR386" s="148"/>
      <c r="AS386" s="148"/>
      <c r="AT386" s="148"/>
      <c r="AU386" s="148"/>
      <c r="AV386" s="148"/>
      <c r="AW386" s="148"/>
      <c r="AX386" s="148"/>
      <c r="AY386" s="148"/>
      <c r="AZ386" s="148"/>
      <c r="BA386" s="148"/>
      <c r="BB386" s="148"/>
      <c r="BC386" s="148"/>
      <c r="BD386" s="148"/>
      <c r="BE386" s="148"/>
      <c r="BF386" s="148"/>
      <c r="BG386" s="148"/>
      <c r="BH386" s="148"/>
    </row>
    <row r="387" spans="1:60" outlineLevel="1" x14ac:dyDescent="0.2">
      <c r="A387" s="155"/>
      <c r="B387" s="156"/>
      <c r="C387" s="256"/>
      <c r="D387" s="257"/>
      <c r="E387" s="257"/>
      <c r="F387" s="257"/>
      <c r="G387" s="257"/>
      <c r="H387" s="158"/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  <c r="U387" s="158"/>
      <c r="V387" s="158"/>
      <c r="W387" s="158"/>
      <c r="X387" s="148"/>
      <c r="Y387" s="148"/>
      <c r="Z387" s="148"/>
      <c r="AA387" s="148"/>
      <c r="AB387" s="148"/>
      <c r="AC387" s="148"/>
      <c r="AD387" s="148"/>
      <c r="AE387" s="148"/>
      <c r="AF387" s="148"/>
      <c r="AG387" s="148" t="s">
        <v>176</v>
      </c>
      <c r="AH387" s="148"/>
      <c r="AI387" s="148"/>
      <c r="AJ387" s="148"/>
      <c r="AK387" s="148"/>
      <c r="AL387" s="148"/>
      <c r="AM387" s="148"/>
      <c r="AN387" s="148"/>
      <c r="AO387" s="148"/>
      <c r="AP387" s="148"/>
      <c r="AQ387" s="148"/>
      <c r="AR387" s="148"/>
      <c r="AS387" s="148"/>
      <c r="AT387" s="148"/>
      <c r="AU387" s="148"/>
      <c r="AV387" s="148"/>
      <c r="AW387" s="148"/>
      <c r="AX387" s="148"/>
      <c r="AY387" s="148"/>
      <c r="AZ387" s="148"/>
      <c r="BA387" s="148"/>
      <c r="BB387" s="148"/>
      <c r="BC387" s="148"/>
      <c r="BD387" s="148"/>
      <c r="BE387" s="148"/>
      <c r="BF387" s="148"/>
      <c r="BG387" s="148"/>
      <c r="BH387" s="148"/>
    </row>
    <row r="388" spans="1:60" x14ac:dyDescent="0.2">
      <c r="A388" s="163" t="s">
        <v>166</v>
      </c>
      <c r="B388" s="164" t="s">
        <v>93</v>
      </c>
      <c r="C388" s="179" t="s">
        <v>94</v>
      </c>
      <c r="D388" s="165"/>
      <c r="E388" s="166"/>
      <c r="F388" s="167"/>
      <c r="G388" s="167">
        <f>SUMIF(AG389:AG471,"&lt;&gt;NOR",G389:G471)</f>
        <v>0</v>
      </c>
      <c r="H388" s="167"/>
      <c r="I388" s="167">
        <f>SUM(I389:I471)</f>
        <v>0</v>
      </c>
      <c r="J388" s="167"/>
      <c r="K388" s="167">
        <f>SUM(K389:K471)</f>
        <v>0</v>
      </c>
      <c r="L388" s="167"/>
      <c r="M388" s="167">
        <f>SUM(M389:M471)</f>
        <v>0</v>
      </c>
      <c r="N388" s="167"/>
      <c r="O388" s="167">
        <f>SUM(O389:O471)</f>
        <v>0.11</v>
      </c>
      <c r="P388" s="167"/>
      <c r="Q388" s="167">
        <f>SUM(Q389:Q471)</f>
        <v>228.53999999999996</v>
      </c>
      <c r="R388" s="167"/>
      <c r="S388" s="167"/>
      <c r="T388" s="168"/>
      <c r="U388" s="162"/>
      <c r="V388" s="162">
        <f>SUM(V389:V471)</f>
        <v>557.47</v>
      </c>
      <c r="W388" s="162"/>
      <c r="AG388" t="s">
        <v>167</v>
      </c>
    </row>
    <row r="389" spans="1:60" outlineLevel="1" x14ac:dyDescent="0.2">
      <c r="A389" s="169">
        <v>68</v>
      </c>
      <c r="B389" s="170" t="s">
        <v>547</v>
      </c>
      <c r="C389" s="180" t="s">
        <v>548</v>
      </c>
      <c r="D389" s="171" t="s">
        <v>277</v>
      </c>
      <c r="E389" s="172">
        <v>27.471800000000002</v>
      </c>
      <c r="F389" s="173"/>
      <c r="G389" s="174">
        <f>ROUND(E389*F389,2)</f>
        <v>0</v>
      </c>
      <c r="H389" s="173"/>
      <c r="I389" s="174">
        <f>ROUND(E389*H389,2)</f>
        <v>0</v>
      </c>
      <c r="J389" s="173"/>
      <c r="K389" s="174">
        <f>ROUND(E389*J389,2)</f>
        <v>0</v>
      </c>
      <c r="L389" s="174">
        <v>21</v>
      </c>
      <c r="M389" s="174">
        <f>G389*(1+L389/100)</f>
        <v>0</v>
      </c>
      <c r="N389" s="174">
        <v>6.7000000000000002E-4</v>
      </c>
      <c r="O389" s="174">
        <f>ROUND(E389*N389,2)</f>
        <v>0.02</v>
      </c>
      <c r="P389" s="174">
        <v>0.10700000000000001</v>
      </c>
      <c r="Q389" s="174">
        <f>ROUND(E389*P389,2)</f>
        <v>2.94</v>
      </c>
      <c r="R389" s="174" t="s">
        <v>549</v>
      </c>
      <c r="S389" s="174" t="s">
        <v>171</v>
      </c>
      <c r="T389" s="175" t="s">
        <v>233</v>
      </c>
      <c r="U389" s="158">
        <v>0.158</v>
      </c>
      <c r="V389" s="158">
        <f>ROUND(E389*U389,2)</f>
        <v>4.34</v>
      </c>
      <c r="W389" s="158"/>
      <c r="X389" s="148"/>
      <c r="Y389" s="148"/>
      <c r="Z389" s="148"/>
      <c r="AA389" s="148"/>
      <c r="AB389" s="148"/>
      <c r="AC389" s="148"/>
      <c r="AD389" s="148"/>
      <c r="AE389" s="148"/>
      <c r="AF389" s="148"/>
      <c r="AG389" s="148" t="s">
        <v>234</v>
      </c>
      <c r="AH389" s="148"/>
      <c r="AI389" s="148"/>
      <c r="AJ389" s="148"/>
      <c r="AK389" s="148"/>
      <c r="AL389" s="148"/>
      <c r="AM389" s="148"/>
      <c r="AN389" s="148"/>
      <c r="AO389" s="148"/>
      <c r="AP389" s="148"/>
      <c r="AQ389" s="148"/>
      <c r="AR389" s="148"/>
      <c r="AS389" s="148"/>
      <c r="AT389" s="148"/>
      <c r="AU389" s="148"/>
      <c r="AV389" s="148"/>
      <c r="AW389" s="148"/>
      <c r="AX389" s="148"/>
      <c r="AY389" s="148"/>
      <c r="AZ389" s="148"/>
      <c r="BA389" s="148"/>
      <c r="BB389" s="148"/>
      <c r="BC389" s="148"/>
      <c r="BD389" s="148"/>
      <c r="BE389" s="148"/>
      <c r="BF389" s="148"/>
      <c r="BG389" s="148"/>
      <c r="BH389" s="148"/>
    </row>
    <row r="390" spans="1:60" ht="22.5" outlineLevel="1" x14ac:dyDescent="0.2">
      <c r="A390" s="155"/>
      <c r="B390" s="156"/>
      <c r="C390" s="258" t="s">
        <v>550</v>
      </c>
      <c r="D390" s="259"/>
      <c r="E390" s="259"/>
      <c r="F390" s="259"/>
      <c r="G390" s="259"/>
      <c r="H390" s="158"/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  <c r="U390" s="158"/>
      <c r="V390" s="158"/>
      <c r="W390" s="158"/>
      <c r="X390" s="148"/>
      <c r="Y390" s="148"/>
      <c r="Z390" s="148"/>
      <c r="AA390" s="148"/>
      <c r="AB390" s="148"/>
      <c r="AC390" s="148"/>
      <c r="AD390" s="148"/>
      <c r="AE390" s="148"/>
      <c r="AF390" s="148"/>
      <c r="AG390" s="148" t="s">
        <v>236</v>
      </c>
      <c r="AH390" s="148"/>
      <c r="AI390" s="148"/>
      <c r="AJ390" s="148"/>
      <c r="AK390" s="148"/>
      <c r="AL390" s="148"/>
      <c r="AM390" s="148"/>
      <c r="AN390" s="148"/>
      <c r="AO390" s="148"/>
      <c r="AP390" s="148"/>
      <c r="AQ390" s="148"/>
      <c r="AR390" s="148"/>
      <c r="AS390" s="148"/>
      <c r="AT390" s="148"/>
      <c r="AU390" s="148"/>
      <c r="AV390" s="148"/>
      <c r="AW390" s="148"/>
      <c r="AX390" s="148"/>
      <c r="AY390" s="148"/>
      <c r="AZ390" s="148"/>
      <c r="BA390" s="176" t="str">
        <f>C390</f>
        <v>nebo vybourání otvorů průřezové plochy přes 4 m2 v příčkách, včetně pomocného lešení o výšce podlahy do 1900 mm a pro zatížení do 1,5 kPa  (150 kg/m2),</v>
      </c>
      <c r="BB390" s="148"/>
      <c r="BC390" s="148"/>
      <c r="BD390" s="148"/>
      <c r="BE390" s="148"/>
      <c r="BF390" s="148"/>
      <c r="BG390" s="148"/>
      <c r="BH390" s="148"/>
    </row>
    <row r="391" spans="1:60" outlineLevel="1" x14ac:dyDescent="0.2">
      <c r="A391" s="155"/>
      <c r="B391" s="156"/>
      <c r="C391" s="181" t="s">
        <v>551</v>
      </c>
      <c r="D391" s="160"/>
      <c r="E391" s="161">
        <v>2.6478000000000002</v>
      </c>
      <c r="F391" s="158"/>
      <c r="G391" s="158"/>
      <c r="H391" s="158"/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  <c r="U391" s="158"/>
      <c r="V391" s="158"/>
      <c r="W391" s="158"/>
      <c r="X391" s="148"/>
      <c r="Y391" s="148"/>
      <c r="Z391" s="148"/>
      <c r="AA391" s="148"/>
      <c r="AB391" s="148"/>
      <c r="AC391" s="148"/>
      <c r="AD391" s="148"/>
      <c r="AE391" s="148"/>
      <c r="AF391" s="148"/>
      <c r="AG391" s="148" t="s">
        <v>213</v>
      </c>
      <c r="AH391" s="148">
        <v>0</v>
      </c>
      <c r="AI391" s="148"/>
      <c r="AJ391" s="148"/>
      <c r="AK391" s="148"/>
      <c r="AL391" s="148"/>
      <c r="AM391" s="148"/>
      <c r="AN391" s="148"/>
      <c r="AO391" s="148"/>
      <c r="AP391" s="148"/>
      <c r="AQ391" s="148"/>
      <c r="AR391" s="148"/>
      <c r="AS391" s="148"/>
      <c r="AT391" s="148"/>
      <c r="AU391" s="148"/>
      <c r="AV391" s="148"/>
      <c r="AW391" s="148"/>
      <c r="AX391" s="148"/>
      <c r="AY391" s="148"/>
      <c r="AZ391" s="148"/>
      <c r="BA391" s="148"/>
      <c r="BB391" s="148"/>
      <c r="BC391" s="148"/>
      <c r="BD391" s="148"/>
      <c r="BE391" s="148"/>
      <c r="BF391" s="148"/>
      <c r="BG391" s="148"/>
      <c r="BH391" s="148"/>
    </row>
    <row r="392" spans="1:60" outlineLevel="1" x14ac:dyDescent="0.2">
      <c r="A392" s="155"/>
      <c r="B392" s="156"/>
      <c r="C392" s="181" t="s">
        <v>552</v>
      </c>
      <c r="D392" s="160"/>
      <c r="E392" s="161">
        <v>18.189</v>
      </c>
      <c r="F392" s="158"/>
      <c r="G392" s="158"/>
      <c r="H392" s="158"/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  <c r="U392" s="158"/>
      <c r="V392" s="158"/>
      <c r="W392" s="158"/>
      <c r="X392" s="148"/>
      <c r="Y392" s="148"/>
      <c r="Z392" s="148"/>
      <c r="AA392" s="148"/>
      <c r="AB392" s="148"/>
      <c r="AC392" s="148"/>
      <c r="AD392" s="148"/>
      <c r="AE392" s="148"/>
      <c r="AF392" s="148"/>
      <c r="AG392" s="148" t="s">
        <v>213</v>
      </c>
      <c r="AH392" s="148">
        <v>0</v>
      </c>
      <c r="AI392" s="148"/>
      <c r="AJ392" s="148"/>
      <c r="AK392" s="148"/>
      <c r="AL392" s="148"/>
      <c r="AM392" s="148"/>
      <c r="AN392" s="148"/>
      <c r="AO392" s="148"/>
      <c r="AP392" s="148"/>
      <c r="AQ392" s="148"/>
      <c r="AR392" s="148"/>
      <c r="AS392" s="148"/>
      <c r="AT392" s="148"/>
      <c r="AU392" s="148"/>
      <c r="AV392" s="148"/>
      <c r="AW392" s="148"/>
      <c r="AX392" s="148"/>
      <c r="AY392" s="148"/>
      <c r="AZ392" s="148"/>
      <c r="BA392" s="148"/>
      <c r="BB392" s="148"/>
      <c r="BC392" s="148"/>
      <c r="BD392" s="148"/>
      <c r="BE392" s="148"/>
      <c r="BF392" s="148"/>
      <c r="BG392" s="148"/>
      <c r="BH392" s="148"/>
    </row>
    <row r="393" spans="1:60" outlineLevel="1" x14ac:dyDescent="0.2">
      <c r="A393" s="155"/>
      <c r="B393" s="156"/>
      <c r="C393" s="181" t="s">
        <v>553</v>
      </c>
      <c r="D393" s="160"/>
      <c r="E393" s="161">
        <v>-2.3639999999999999</v>
      </c>
      <c r="F393" s="158"/>
      <c r="G393" s="158"/>
      <c r="H393" s="158"/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  <c r="U393" s="158"/>
      <c r="V393" s="158"/>
      <c r="W393" s="158"/>
      <c r="X393" s="148"/>
      <c r="Y393" s="148"/>
      <c r="Z393" s="148"/>
      <c r="AA393" s="148"/>
      <c r="AB393" s="148"/>
      <c r="AC393" s="148"/>
      <c r="AD393" s="148"/>
      <c r="AE393" s="148"/>
      <c r="AF393" s="148"/>
      <c r="AG393" s="148" t="s">
        <v>213</v>
      </c>
      <c r="AH393" s="148">
        <v>0</v>
      </c>
      <c r="AI393" s="148"/>
      <c r="AJ393" s="148"/>
      <c r="AK393" s="148"/>
      <c r="AL393" s="148"/>
      <c r="AM393" s="148"/>
      <c r="AN393" s="148"/>
      <c r="AO393" s="148"/>
      <c r="AP393" s="148"/>
      <c r="AQ393" s="148"/>
      <c r="AR393" s="148"/>
      <c r="AS393" s="148"/>
      <c r="AT393" s="148"/>
      <c r="AU393" s="148"/>
      <c r="AV393" s="148"/>
      <c r="AW393" s="148"/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</row>
    <row r="394" spans="1:60" outlineLevel="1" x14ac:dyDescent="0.2">
      <c r="A394" s="155"/>
      <c r="B394" s="156"/>
      <c r="C394" s="181" t="s">
        <v>554</v>
      </c>
      <c r="D394" s="160"/>
      <c r="E394" s="161">
        <v>8.9990000000000006</v>
      </c>
      <c r="F394" s="158"/>
      <c r="G394" s="158"/>
      <c r="H394" s="158"/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  <c r="U394" s="158"/>
      <c r="V394" s="158"/>
      <c r="W394" s="158"/>
      <c r="X394" s="148"/>
      <c r="Y394" s="148"/>
      <c r="Z394" s="148"/>
      <c r="AA394" s="148"/>
      <c r="AB394" s="148"/>
      <c r="AC394" s="148"/>
      <c r="AD394" s="148"/>
      <c r="AE394" s="148"/>
      <c r="AF394" s="148"/>
      <c r="AG394" s="148" t="s">
        <v>213</v>
      </c>
      <c r="AH394" s="148">
        <v>0</v>
      </c>
      <c r="AI394" s="148"/>
      <c r="AJ394" s="148"/>
      <c r="AK394" s="148"/>
      <c r="AL394" s="148"/>
      <c r="AM394" s="148"/>
      <c r="AN394" s="148"/>
      <c r="AO394" s="148"/>
      <c r="AP394" s="148"/>
      <c r="AQ394" s="148"/>
      <c r="AR394" s="148"/>
      <c r="AS394" s="148"/>
      <c r="AT394" s="148"/>
      <c r="AU394" s="148"/>
      <c r="AV394" s="148"/>
      <c r="AW394" s="148"/>
      <c r="AX394" s="148"/>
      <c r="AY394" s="148"/>
      <c r="AZ394" s="148"/>
      <c r="BA394" s="148"/>
      <c r="BB394" s="148"/>
      <c r="BC394" s="148"/>
      <c r="BD394" s="148"/>
      <c r="BE394" s="148"/>
      <c r="BF394" s="148"/>
      <c r="BG394" s="148"/>
      <c r="BH394" s="148"/>
    </row>
    <row r="395" spans="1:60" outlineLevel="1" x14ac:dyDescent="0.2">
      <c r="A395" s="155"/>
      <c r="B395" s="156"/>
      <c r="C395" s="243"/>
      <c r="D395" s="244"/>
      <c r="E395" s="244"/>
      <c r="F395" s="244"/>
      <c r="G395" s="244"/>
      <c r="H395" s="158"/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  <c r="U395" s="158"/>
      <c r="V395" s="158"/>
      <c r="W395" s="158"/>
      <c r="X395" s="148"/>
      <c r="Y395" s="148"/>
      <c r="Z395" s="148"/>
      <c r="AA395" s="148"/>
      <c r="AB395" s="148"/>
      <c r="AC395" s="148"/>
      <c r="AD395" s="148"/>
      <c r="AE395" s="148"/>
      <c r="AF395" s="148"/>
      <c r="AG395" s="148" t="s">
        <v>176</v>
      </c>
      <c r="AH395" s="148"/>
      <c r="AI395" s="148"/>
      <c r="AJ395" s="148"/>
      <c r="AK395" s="148"/>
      <c r="AL395" s="148"/>
      <c r="AM395" s="148"/>
      <c r="AN395" s="148"/>
      <c r="AO395" s="148"/>
      <c r="AP395" s="148"/>
      <c r="AQ395" s="148"/>
      <c r="AR395" s="148"/>
      <c r="AS395" s="148"/>
      <c r="AT395" s="148"/>
      <c r="AU395" s="148"/>
      <c r="AV395" s="148"/>
      <c r="AW395" s="148"/>
      <c r="AX395" s="148"/>
      <c r="AY395" s="148"/>
      <c r="AZ395" s="148"/>
      <c r="BA395" s="148"/>
      <c r="BB395" s="148"/>
      <c r="BC395" s="148"/>
      <c r="BD395" s="148"/>
      <c r="BE395" s="148"/>
      <c r="BF395" s="148"/>
      <c r="BG395" s="148"/>
      <c r="BH395" s="148"/>
    </row>
    <row r="396" spans="1:60" outlineLevel="1" x14ac:dyDescent="0.2">
      <c r="A396" s="169">
        <v>69</v>
      </c>
      <c r="B396" s="170" t="s">
        <v>555</v>
      </c>
      <c r="C396" s="180" t="s">
        <v>556</v>
      </c>
      <c r="D396" s="171" t="s">
        <v>277</v>
      </c>
      <c r="E396" s="172">
        <v>69.988200000000006</v>
      </c>
      <c r="F396" s="173"/>
      <c r="G396" s="174">
        <f>ROUND(E396*F396,2)</f>
        <v>0</v>
      </c>
      <c r="H396" s="173"/>
      <c r="I396" s="174">
        <f>ROUND(E396*H396,2)</f>
        <v>0</v>
      </c>
      <c r="J396" s="173"/>
      <c r="K396" s="174">
        <f>ROUND(E396*J396,2)</f>
        <v>0</v>
      </c>
      <c r="L396" s="174">
        <v>21</v>
      </c>
      <c r="M396" s="174">
        <f>G396*(1+L396/100)</f>
        <v>0</v>
      </c>
      <c r="N396" s="174">
        <v>6.7000000000000002E-4</v>
      </c>
      <c r="O396" s="174">
        <f>ROUND(E396*N396,2)</f>
        <v>0.05</v>
      </c>
      <c r="P396" s="174">
        <v>0.13300000000000001</v>
      </c>
      <c r="Q396" s="174">
        <f>ROUND(E396*P396,2)</f>
        <v>9.31</v>
      </c>
      <c r="R396" s="174" t="s">
        <v>549</v>
      </c>
      <c r="S396" s="174" t="s">
        <v>171</v>
      </c>
      <c r="T396" s="175" t="s">
        <v>233</v>
      </c>
      <c r="U396" s="158">
        <v>0.188</v>
      </c>
      <c r="V396" s="158">
        <f>ROUND(E396*U396,2)</f>
        <v>13.16</v>
      </c>
      <c r="W396" s="158"/>
      <c r="X396" s="148"/>
      <c r="Y396" s="148"/>
      <c r="Z396" s="148"/>
      <c r="AA396" s="148"/>
      <c r="AB396" s="148"/>
      <c r="AC396" s="148"/>
      <c r="AD396" s="148"/>
      <c r="AE396" s="148"/>
      <c r="AF396" s="148"/>
      <c r="AG396" s="148" t="s">
        <v>234</v>
      </c>
      <c r="AH396" s="148"/>
      <c r="AI396" s="148"/>
      <c r="AJ396" s="148"/>
      <c r="AK396" s="148"/>
      <c r="AL396" s="148"/>
      <c r="AM396" s="148"/>
      <c r="AN396" s="148"/>
      <c r="AO396" s="148"/>
      <c r="AP396" s="148"/>
      <c r="AQ396" s="148"/>
      <c r="AR396" s="148"/>
      <c r="AS396" s="148"/>
      <c r="AT396" s="148"/>
      <c r="AU396" s="148"/>
      <c r="AV396" s="148"/>
      <c r="AW396" s="148"/>
      <c r="AX396" s="148"/>
      <c r="AY396" s="148"/>
      <c r="AZ396" s="148"/>
      <c r="BA396" s="148"/>
      <c r="BB396" s="148"/>
      <c r="BC396" s="148"/>
      <c r="BD396" s="148"/>
      <c r="BE396" s="148"/>
      <c r="BF396" s="148"/>
      <c r="BG396" s="148"/>
      <c r="BH396" s="148"/>
    </row>
    <row r="397" spans="1:60" ht="22.5" outlineLevel="1" x14ac:dyDescent="0.2">
      <c r="A397" s="155"/>
      <c r="B397" s="156"/>
      <c r="C397" s="258" t="s">
        <v>550</v>
      </c>
      <c r="D397" s="259"/>
      <c r="E397" s="259"/>
      <c r="F397" s="259"/>
      <c r="G397" s="259"/>
      <c r="H397" s="158"/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  <c r="U397" s="158"/>
      <c r="V397" s="158"/>
      <c r="W397" s="158"/>
      <c r="X397" s="148"/>
      <c r="Y397" s="148"/>
      <c r="Z397" s="148"/>
      <c r="AA397" s="148"/>
      <c r="AB397" s="148"/>
      <c r="AC397" s="148"/>
      <c r="AD397" s="148"/>
      <c r="AE397" s="148"/>
      <c r="AF397" s="148"/>
      <c r="AG397" s="148" t="s">
        <v>236</v>
      </c>
      <c r="AH397" s="148"/>
      <c r="AI397" s="148"/>
      <c r="AJ397" s="148"/>
      <c r="AK397" s="148"/>
      <c r="AL397" s="148"/>
      <c r="AM397" s="148"/>
      <c r="AN397" s="148"/>
      <c r="AO397" s="148"/>
      <c r="AP397" s="148"/>
      <c r="AQ397" s="148"/>
      <c r="AR397" s="148"/>
      <c r="AS397" s="148"/>
      <c r="AT397" s="148"/>
      <c r="AU397" s="148"/>
      <c r="AV397" s="148"/>
      <c r="AW397" s="148"/>
      <c r="AX397" s="148"/>
      <c r="AY397" s="148"/>
      <c r="AZ397" s="148"/>
      <c r="BA397" s="176" t="str">
        <f>C397</f>
        <v>nebo vybourání otvorů průřezové plochy přes 4 m2 v příčkách, včetně pomocného lešení o výšce podlahy do 1900 mm a pro zatížení do 1,5 kPa  (150 kg/m2),</v>
      </c>
      <c r="BB397" s="148"/>
      <c r="BC397" s="148"/>
      <c r="BD397" s="148"/>
      <c r="BE397" s="148"/>
      <c r="BF397" s="148"/>
      <c r="BG397" s="148"/>
      <c r="BH397" s="148"/>
    </row>
    <row r="398" spans="1:60" outlineLevel="1" x14ac:dyDescent="0.2">
      <c r="A398" s="155"/>
      <c r="B398" s="156"/>
      <c r="C398" s="181" t="s">
        <v>557</v>
      </c>
      <c r="D398" s="160"/>
      <c r="E398" s="161">
        <v>53.315600000000003</v>
      </c>
      <c r="F398" s="158"/>
      <c r="G398" s="158"/>
      <c r="H398" s="158"/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  <c r="U398" s="158"/>
      <c r="V398" s="158"/>
      <c r="W398" s="158"/>
      <c r="X398" s="148"/>
      <c r="Y398" s="148"/>
      <c r="Z398" s="148"/>
      <c r="AA398" s="148"/>
      <c r="AB398" s="148"/>
      <c r="AC398" s="148"/>
      <c r="AD398" s="148"/>
      <c r="AE398" s="148"/>
      <c r="AF398" s="148"/>
      <c r="AG398" s="148" t="s">
        <v>213</v>
      </c>
      <c r="AH398" s="148">
        <v>0</v>
      </c>
      <c r="AI398" s="148"/>
      <c r="AJ398" s="148"/>
      <c r="AK398" s="148"/>
      <c r="AL398" s="148"/>
      <c r="AM398" s="148"/>
      <c r="AN398" s="148"/>
      <c r="AO398" s="148"/>
      <c r="AP398" s="148"/>
      <c r="AQ398" s="148"/>
      <c r="AR398" s="148"/>
      <c r="AS398" s="148"/>
      <c r="AT398" s="148"/>
      <c r="AU398" s="148"/>
      <c r="AV398" s="148"/>
      <c r="AW398" s="148"/>
      <c r="AX398" s="148"/>
      <c r="AY398" s="148"/>
      <c r="AZ398" s="148"/>
      <c r="BA398" s="148"/>
      <c r="BB398" s="148"/>
      <c r="BC398" s="148"/>
      <c r="BD398" s="148"/>
      <c r="BE398" s="148"/>
      <c r="BF398" s="148"/>
      <c r="BG398" s="148"/>
      <c r="BH398" s="148"/>
    </row>
    <row r="399" spans="1:60" outlineLevel="1" x14ac:dyDescent="0.2">
      <c r="A399" s="155"/>
      <c r="B399" s="156"/>
      <c r="C399" s="181" t="s">
        <v>558</v>
      </c>
      <c r="D399" s="160"/>
      <c r="E399" s="161">
        <v>16.672600000000003</v>
      </c>
      <c r="F399" s="158"/>
      <c r="G399" s="158"/>
      <c r="H399" s="158"/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  <c r="U399" s="158"/>
      <c r="V399" s="158"/>
      <c r="W399" s="158"/>
      <c r="X399" s="148"/>
      <c r="Y399" s="148"/>
      <c r="Z399" s="148"/>
      <c r="AA399" s="148"/>
      <c r="AB399" s="148"/>
      <c r="AC399" s="148"/>
      <c r="AD399" s="148"/>
      <c r="AE399" s="148"/>
      <c r="AF399" s="148"/>
      <c r="AG399" s="148" t="s">
        <v>213</v>
      </c>
      <c r="AH399" s="148">
        <v>0</v>
      </c>
      <c r="AI399" s="148"/>
      <c r="AJ399" s="148"/>
      <c r="AK399" s="148"/>
      <c r="AL399" s="148"/>
      <c r="AM399" s="148"/>
      <c r="AN399" s="148"/>
      <c r="AO399" s="148"/>
      <c r="AP399" s="148"/>
      <c r="AQ399" s="148"/>
      <c r="AR399" s="148"/>
      <c r="AS399" s="148"/>
      <c r="AT399" s="148"/>
      <c r="AU399" s="148"/>
      <c r="AV399" s="148"/>
      <c r="AW399" s="148"/>
      <c r="AX399" s="148"/>
      <c r="AY399" s="148"/>
      <c r="AZ399" s="148"/>
      <c r="BA399" s="148"/>
      <c r="BB399" s="148"/>
      <c r="BC399" s="148"/>
      <c r="BD399" s="148"/>
      <c r="BE399" s="148"/>
      <c r="BF399" s="148"/>
      <c r="BG399" s="148"/>
      <c r="BH399" s="148"/>
    </row>
    <row r="400" spans="1:60" outlineLevel="1" x14ac:dyDescent="0.2">
      <c r="A400" s="155"/>
      <c r="B400" s="156"/>
      <c r="C400" s="243"/>
      <c r="D400" s="244"/>
      <c r="E400" s="244"/>
      <c r="F400" s="244"/>
      <c r="G400" s="244"/>
      <c r="H400" s="158"/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  <c r="U400" s="158"/>
      <c r="V400" s="158"/>
      <c r="W400" s="158"/>
      <c r="X400" s="148"/>
      <c r="Y400" s="148"/>
      <c r="Z400" s="148"/>
      <c r="AA400" s="148"/>
      <c r="AB400" s="148"/>
      <c r="AC400" s="148"/>
      <c r="AD400" s="148"/>
      <c r="AE400" s="148"/>
      <c r="AF400" s="148"/>
      <c r="AG400" s="148" t="s">
        <v>176</v>
      </c>
      <c r="AH400" s="148"/>
      <c r="AI400" s="148"/>
      <c r="AJ400" s="148"/>
      <c r="AK400" s="148"/>
      <c r="AL400" s="148"/>
      <c r="AM400" s="148"/>
      <c r="AN400" s="148"/>
      <c r="AO400" s="148"/>
      <c r="AP400" s="148"/>
      <c r="AQ400" s="148"/>
      <c r="AR400" s="148"/>
      <c r="AS400" s="148"/>
      <c r="AT400" s="148"/>
      <c r="AU400" s="148"/>
      <c r="AV400" s="148"/>
      <c r="AW400" s="148"/>
      <c r="AX400" s="148"/>
      <c r="AY400" s="148"/>
      <c r="AZ400" s="148"/>
      <c r="BA400" s="148"/>
      <c r="BB400" s="148"/>
      <c r="BC400" s="148"/>
      <c r="BD400" s="148"/>
      <c r="BE400" s="148"/>
      <c r="BF400" s="148"/>
      <c r="BG400" s="148"/>
      <c r="BH400" s="148"/>
    </row>
    <row r="401" spans="1:60" outlineLevel="1" x14ac:dyDescent="0.2">
      <c r="A401" s="169">
        <v>70</v>
      </c>
      <c r="B401" s="170" t="s">
        <v>559</v>
      </c>
      <c r="C401" s="180" t="s">
        <v>560</v>
      </c>
      <c r="D401" s="171" t="s">
        <v>231</v>
      </c>
      <c r="E401" s="172">
        <v>22.272750000000002</v>
      </c>
      <c r="F401" s="173"/>
      <c r="G401" s="174">
        <f>ROUND(E401*F401,2)</f>
        <v>0</v>
      </c>
      <c r="H401" s="173"/>
      <c r="I401" s="174">
        <f>ROUND(E401*H401,2)</f>
        <v>0</v>
      </c>
      <c r="J401" s="173"/>
      <c r="K401" s="174">
        <f>ROUND(E401*J401,2)</f>
        <v>0</v>
      </c>
      <c r="L401" s="174">
        <v>21</v>
      </c>
      <c r="M401" s="174">
        <f>G401*(1+L401/100)</f>
        <v>0</v>
      </c>
      <c r="N401" s="174">
        <v>1.2800000000000001E-3</v>
      </c>
      <c r="O401" s="174">
        <f>ROUND(E401*N401,2)</f>
        <v>0.03</v>
      </c>
      <c r="P401" s="174">
        <v>2</v>
      </c>
      <c r="Q401" s="174">
        <f>ROUND(E401*P401,2)</f>
        <v>44.55</v>
      </c>
      <c r="R401" s="174" t="s">
        <v>549</v>
      </c>
      <c r="S401" s="174" t="s">
        <v>171</v>
      </c>
      <c r="T401" s="175" t="s">
        <v>233</v>
      </c>
      <c r="U401" s="158">
        <v>1.7790000000000001</v>
      </c>
      <c r="V401" s="158">
        <f>ROUND(E401*U401,2)</f>
        <v>39.619999999999997</v>
      </c>
      <c r="W401" s="158"/>
      <c r="X401" s="148"/>
      <c r="Y401" s="148"/>
      <c r="Z401" s="148"/>
      <c r="AA401" s="148"/>
      <c r="AB401" s="148"/>
      <c r="AC401" s="148"/>
      <c r="AD401" s="148"/>
      <c r="AE401" s="148"/>
      <c r="AF401" s="148"/>
      <c r="AG401" s="148" t="s">
        <v>234</v>
      </c>
      <c r="AH401" s="148"/>
      <c r="AI401" s="148"/>
      <c r="AJ401" s="148"/>
      <c r="AK401" s="148"/>
      <c r="AL401" s="148"/>
      <c r="AM401" s="148"/>
      <c r="AN401" s="148"/>
      <c r="AO401" s="148"/>
      <c r="AP401" s="148"/>
      <c r="AQ401" s="148"/>
      <c r="AR401" s="148"/>
      <c r="AS401" s="148"/>
      <c r="AT401" s="148"/>
      <c r="AU401" s="148"/>
      <c r="AV401" s="148"/>
      <c r="AW401" s="148"/>
      <c r="AX401" s="148"/>
      <c r="AY401" s="148"/>
      <c r="AZ401" s="148"/>
      <c r="BA401" s="148"/>
      <c r="BB401" s="148"/>
      <c r="BC401" s="148"/>
      <c r="BD401" s="148"/>
      <c r="BE401" s="148"/>
      <c r="BF401" s="148"/>
      <c r="BG401" s="148"/>
      <c r="BH401" s="148"/>
    </row>
    <row r="402" spans="1:60" ht="22.5" outlineLevel="1" x14ac:dyDescent="0.2">
      <c r="A402" s="155"/>
      <c r="B402" s="156"/>
      <c r="C402" s="258" t="s">
        <v>561</v>
      </c>
      <c r="D402" s="259"/>
      <c r="E402" s="259"/>
      <c r="F402" s="259"/>
      <c r="G402" s="259"/>
      <c r="H402" s="158"/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  <c r="U402" s="158"/>
      <c r="V402" s="158"/>
      <c r="W402" s="158"/>
      <c r="X402" s="148"/>
      <c r="Y402" s="148"/>
      <c r="Z402" s="148"/>
      <c r="AA402" s="148"/>
      <c r="AB402" s="148"/>
      <c r="AC402" s="148"/>
      <c r="AD402" s="148"/>
      <c r="AE402" s="148"/>
      <c r="AF402" s="148"/>
      <c r="AG402" s="148" t="s">
        <v>236</v>
      </c>
      <c r="AH402" s="148"/>
      <c r="AI402" s="148"/>
      <c r="AJ402" s="148"/>
      <c r="AK402" s="148"/>
      <c r="AL402" s="148"/>
      <c r="AM402" s="148"/>
      <c r="AN402" s="148"/>
      <c r="AO402" s="148"/>
      <c r="AP402" s="148"/>
      <c r="AQ402" s="148"/>
      <c r="AR402" s="148"/>
      <c r="AS402" s="148"/>
      <c r="AT402" s="148"/>
      <c r="AU402" s="148"/>
      <c r="AV402" s="148"/>
      <c r="AW402" s="148"/>
      <c r="AX402" s="148"/>
      <c r="AY402" s="148"/>
      <c r="AZ402" s="148"/>
      <c r="BA402" s="176" t="str">
        <f>C402</f>
        <v>nebo vybourání otvorů průřezové plochy přes 4 m2 ve zdivu nadzákladovém, včetně pomocného lešení o výšce podlahy do 1900 mm a pro zatížení do 1,5 kPa  (150 kg/m2)</v>
      </c>
      <c r="BB402" s="148"/>
      <c r="BC402" s="148"/>
      <c r="BD402" s="148"/>
      <c r="BE402" s="148"/>
      <c r="BF402" s="148"/>
      <c r="BG402" s="148"/>
      <c r="BH402" s="148"/>
    </row>
    <row r="403" spans="1:60" outlineLevel="1" x14ac:dyDescent="0.2">
      <c r="A403" s="155"/>
      <c r="B403" s="156"/>
      <c r="C403" s="181" t="s">
        <v>562</v>
      </c>
      <c r="D403" s="160"/>
      <c r="E403" s="161">
        <v>8.7705000000000002</v>
      </c>
      <c r="F403" s="158"/>
      <c r="G403" s="158"/>
      <c r="H403" s="158"/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  <c r="U403" s="158"/>
      <c r="V403" s="158"/>
      <c r="W403" s="158"/>
      <c r="X403" s="148"/>
      <c r="Y403" s="148"/>
      <c r="Z403" s="148"/>
      <c r="AA403" s="148"/>
      <c r="AB403" s="148"/>
      <c r="AC403" s="148"/>
      <c r="AD403" s="148"/>
      <c r="AE403" s="148"/>
      <c r="AF403" s="148"/>
      <c r="AG403" s="148" t="s">
        <v>213</v>
      </c>
      <c r="AH403" s="148">
        <v>0</v>
      </c>
      <c r="AI403" s="148"/>
      <c r="AJ403" s="148"/>
      <c r="AK403" s="148"/>
      <c r="AL403" s="148"/>
      <c r="AM403" s="148"/>
      <c r="AN403" s="148"/>
      <c r="AO403" s="148"/>
      <c r="AP403" s="148"/>
      <c r="AQ403" s="148"/>
      <c r="AR403" s="148"/>
      <c r="AS403" s="148"/>
      <c r="AT403" s="148"/>
      <c r="AU403" s="148"/>
      <c r="AV403" s="148"/>
      <c r="AW403" s="148"/>
      <c r="AX403" s="148"/>
      <c r="AY403" s="148"/>
      <c r="AZ403" s="148"/>
      <c r="BA403" s="148"/>
      <c r="BB403" s="148"/>
      <c r="BC403" s="148"/>
      <c r="BD403" s="148"/>
      <c r="BE403" s="148"/>
      <c r="BF403" s="148"/>
      <c r="BG403" s="148"/>
      <c r="BH403" s="148"/>
    </row>
    <row r="404" spans="1:60" outlineLevel="1" x14ac:dyDescent="0.2">
      <c r="A404" s="155"/>
      <c r="B404" s="156"/>
      <c r="C404" s="181" t="s">
        <v>563</v>
      </c>
      <c r="D404" s="160"/>
      <c r="E404" s="161">
        <v>5.2470000000000008</v>
      </c>
      <c r="F404" s="158"/>
      <c r="G404" s="158"/>
      <c r="H404" s="158"/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  <c r="U404" s="158"/>
      <c r="V404" s="158"/>
      <c r="W404" s="158"/>
      <c r="X404" s="148"/>
      <c r="Y404" s="148"/>
      <c r="Z404" s="148"/>
      <c r="AA404" s="148"/>
      <c r="AB404" s="148"/>
      <c r="AC404" s="148"/>
      <c r="AD404" s="148"/>
      <c r="AE404" s="148"/>
      <c r="AF404" s="148"/>
      <c r="AG404" s="148" t="s">
        <v>213</v>
      </c>
      <c r="AH404" s="148">
        <v>0</v>
      </c>
      <c r="AI404" s="148"/>
      <c r="AJ404" s="148"/>
      <c r="AK404" s="148"/>
      <c r="AL404" s="148"/>
      <c r="AM404" s="148"/>
      <c r="AN404" s="148"/>
      <c r="AO404" s="148"/>
      <c r="AP404" s="148"/>
      <c r="AQ404" s="148"/>
      <c r="AR404" s="148"/>
      <c r="AS404" s="148"/>
      <c r="AT404" s="148"/>
      <c r="AU404" s="148"/>
      <c r="AV404" s="148"/>
      <c r="AW404" s="148"/>
      <c r="AX404" s="148"/>
      <c r="AY404" s="148"/>
      <c r="AZ404" s="148"/>
      <c r="BA404" s="148"/>
      <c r="BB404" s="148"/>
      <c r="BC404" s="148"/>
      <c r="BD404" s="148"/>
      <c r="BE404" s="148"/>
      <c r="BF404" s="148"/>
      <c r="BG404" s="148"/>
      <c r="BH404" s="148"/>
    </row>
    <row r="405" spans="1:60" outlineLevel="1" x14ac:dyDescent="0.2">
      <c r="A405" s="155"/>
      <c r="B405" s="156"/>
      <c r="C405" s="181" t="s">
        <v>564</v>
      </c>
      <c r="D405" s="160"/>
      <c r="E405" s="161">
        <v>3.5775000000000001</v>
      </c>
      <c r="F405" s="158"/>
      <c r="G405" s="158"/>
      <c r="H405" s="158"/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  <c r="U405" s="158"/>
      <c r="V405" s="158"/>
      <c r="W405" s="158"/>
      <c r="X405" s="148"/>
      <c r="Y405" s="148"/>
      <c r="Z405" s="148"/>
      <c r="AA405" s="148"/>
      <c r="AB405" s="148"/>
      <c r="AC405" s="148"/>
      <c r="AD405" s="148"/>
      <c r="AE405" s="148"/>
      <c r="AF405" s="148"/>
      <c r="AG405" s="148" t="s">
        <v>213</v>
      </c>
      <c r="AH405" s="148">
        <v>0</v>
      </c>
      <c r="AI405" s="148"/>
      <c r="AJ405" s="148"/>
      <c r="AK405" s="148"/>
      <c r="AL405" s="148"/>
      <c r="AM405" s="148"/>
      <c r="AN405" s="148"/>
      <c r="AO405" s="148"/>
      <c r="AP405" s="148"/>
      <c r="AQ405" s="148"/>
      <c r="AR405" s="148"/>
      <c r="AS405" s="148"/>
      <c r="AT405" s="148"/>
      <c r="AU405" s="148"/>
      <c r="AV405" s="148"/>
      <c r="AW405" s="148"/>
      <c r="AX405" s="148"/>
      <c r="AY405" s="148"/>
      <c r="AZ405" s="148"/>
      <c r="BA405" s="148"/>
      <c r="BB405" s="148"/>
      <c r="BC405" s="148"/>
      <c r="BD405" s="148"/>
      <c r="BE405" s="148"/>
      <c r="BF405" s="148"/>
      <c r="BG405" s="148"/>
      <c r="BH405" s="148"/>
    </row>
    <row r="406" spans="1:60" outlineLevel="1" x14ac:dyDescent="0.2">
      <c r="A406" s="155"/>
      <c r="B406" s="156"/>
      <c r="C406" s="181" t="s">
        <v>565</v>
      </c>
      <c r="D406" s="160"/>
      <c r="E406" s="161">
        <v>4.6777500000000005</v>
      </c>
      <c r="F406" s="158"/>
      <c r="G406" s="158"/>
      <c r="H406" s="158"/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  <c r="U406" s="158"/>
      <c r="V406" s="158"/>
      <c r="W406" s="158"/>
      <c r="X406" s="148"/>
      <c r="Y406" s="148"/>
      <c r="Z406" s="148"/>
      <c r="AA406" s="148"/>
      <c r="AB406" s="148"/>
      <c r="AC406" s="148"/>
      <c r="AD406" s="148"/>
      <c r="AE406" s="148"/>
      <c r="AF406" s="148"/>
      <c r="AG406" s="148" t="s">
        <v>213</v>
      </c>
      <c r="AH406" s="148">
        <v>0</v>
      </c>
      <c r="AI406" s="148"/>
      <c r="AJ406" s="148"/>
      <c r="AK406" s="148"/>
      <c r="AL406" s="148"/>
      <c r="AM406" s="148"/>
      <c r="AN406" s="148"/>
      <c r="AO406" s="148"/>
      <c r="AP406" s="148"/>
      <c r="AQ406" s="148"/>
      <c r="AR406" s="148"/>
      <c r="AS406" s="148"/>
      <c r="AT406" s="148"/>
      <c r="AU406" s="148"/>
      <c r="AV406" s="148"/>
      <c r="AW406" s="148"/>
      <c r="AX406" s="148"/>
      <c r="AY406" s="148"/>
      <c r="AZ406" s="148"/>
      <c r="BA406" s="148"/>
      <c r="BB406" s="148"/>
      <c r="BC406" s="148"/>
      <c r="BD406" s="148"/>
      <c r="BE406" s="148"/>
      <c r="BF406" s="148"/>
      <c r="BG406" s="148"/>
      <c r="BH406" s="148"/>
    </row>
    <row r="407" spans="1:60" outlineLevel="1" x14ac:dyDescent="0.2">
      <c r="A407" s="155"/>
      <c r="B407" s="156"/>
      <c r="C407" s="243"/>
      <c r="D407" s="244"/>
      <c r="E407" s="244"/>
      <c r="F407" s="244"/>
      <c r="G407" s="244"/>
      <c r="H407" s="158"/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  <c r="U407" s="158"/>
      <c r="V407" s="158"/>
      <c r="W407" s="158"/>
      <c r="X407" s="148"/>
      <c r="Y407" s="148"/>
      <c r="Z407" s="148"/>
      <c r="AA407" s="148"/>
      <c r="AB407" s="148"/>
      <c r="AC407" s="148"/>
      <c r="AD407" s="148"/>
      <c r="AE407" s="148"/>
      <c r="AF407" s="148"/>
      <c r="AG407" s="148" t="s">
        <v>176</v>
      </c>
      <c r="AH407" s="148"/>
      <c r="AI407" s="148"/>
      <c r="AJ407" s="148"/>
      <c r="AK407" s="148"/>
      <c r="AL407" s="148"/>
      <c r="AM407" s="148"/>
      <c r="AN407" s="148"/>
      <c r="AO407" s="148"/>
      <c r="AP407" s="148"/>
      <c r="AQ407" s="148"/>
      <c r="AR407" s="148"/>
      <c r="AS407" s="148"/>
      <c r="AT407" s="148"/>
      <c r="AU407" s="148"/>
      <c r="AV407" s="148"/>
      <c r="AW407" s="148"/>
      <c r="AX407" s="148"/>
      <c r="AY407" s="148"/>
      <c r="AZ407" s="148"/>
      <c r="BA407" s="148"/>
      <c r="BB407" s="148"/>
      <c r="BC407" s="148"/>
      <c r="BD407" s="148"/>
      <c r="BE407" s="148"/>
      <c r="BF407" s="148"/>
      <c r="BG407" s="148"/>
      <c r="BH407" s="148"/>
    </row>
    <row r="408" spans="1:60" outlineLevel="1" x14ac:dyDescent="0.2">
      <c r="A408" s="169">
        <v>71</v>
      </c>
      <c r="B408" s="170" t="s">
        <v>566</v>
      </c>
      <c r="C408" s="180" t="s">
        <v>567</v>
      </c>
      <c r="D408" s="171" t="s">
        <v>231</v>
      </c>
      <c r="E408" s="172">
        <v>1.3881000000000001</v>
      </c>
      <c r="F408" s="173"/>
      <c r="G408" s="174">
        <f>ROUND(E408*F408,2)</f>
        <v>0</v>
      </c>
      <c r="H408" s="173"/>
      <c r="I408" s="174">
        <f>ROUND(E408*H408,2)</f>
        <v>0</v>
      </c>
      <c r="J408" s="173"/>
      <c r="K408" s="174">
        <f>ROUND(E408*J408,2)</f>
        <v>0</v>
      </c>
      <c r="L408" s="174">
        <v>21</v>
      </c>
      <c r="M408" s="174">
        <f>G408*(1+L408/100)</f>
        <v>0</v>
      </c>
      <c r="N408" s="174">
        <v>1.4700000000000002E-3</v>
      </c>
      <c r="O408" s="174">
        <f>ROUND(E408*N408,2)</f>
        <v>0</v>
      </c>
      <c r="P408" s="174">
        <v>2.4000000000000004</v>
      </c>
      <c r="Q408" s="174">
        <f>ROUND(E408*P408,2)</f>
        <v>3.33</v>
      </c>
      <c r="R408" s="174" t="s">
        <v>549</v>
      </c>
      <c r="S408" s="174" t="s">
        <v>171</v>
      </c>
      <c r="T408" s="175" t="s">
        <v>233</v>
      </c>
      <c r="U408" s="158">
        <v>8.5</v>
      </c>
      <c r="V408" s="158">
        <f>ROUND(E408*U408,2)</f>
        <v>11.8</v>
      </c>
      <c r="W408" s="158"/>
      <c r="X408" s="148"/>
      <c r="Y408" s="148"/>
      <c r="Z408" s="148"/>
      <c r="AA408" s="148"/>
      <c r="AB408" s="148"/>
      <c r="AC408" s="148"/>
      <c r="AD408" s="148"/>
      <c r="AE408" s="148"/>
      <c r="AF408" s="148"/>
      <c r="AG408" s="148" t="s">
        <v>234</v>
      </c>
      <c r="AH408" s="148"/>
      <c r="AI408" s="148"/>
      <c r="AJ408" s="148"/>
      <c r="AK408" s="148"/>
      <c r="AL408" s="148"/>
      <c r="AM408" s="148"/>
      <c r="AN408" s="148"/>
      <c r="AO408" s="148"/>
      <c r="AP408" s="148"/>
      <c r="AQ408" s="148"/>
      <c r="AR408" s="148"/>
      <c r="AS408" s="148"/>
      <c r="AT408" s="148"/>
      <c r="AU408" s="148"/>
      <c r="AV408" s="148"/>
      <c r="AW408" s="148"/>
      <c r="AX408" s="148"/>
      <c r="AY408" s="148"/>
      <c r="AZ408" s="148"/>
      <c r="BA408" s="148"/>
      <c r="BB408" s="148"/>
      <c r="BC408" s="148"/>
      <c r="BD408" s="148"/>
      <c r="BE408" s="148"/>
      <c r="BF408" s="148"/>
      <c r="BG408" s="148"/>
      <c r="BH408" s="148"/>
    </row>
    <row r="409" spans="1:60" ht="22.5" outlineLevel="1" x14ac:dyDescent="0.2">
      <c r="A409" s="155"/>
      <c r="B409" s="156"/>
      <c r="C409" s="258" t="s">
        <v>568</v>
      </c>
      <c r="D409" s="259"/>
      <c r="E409" s="259"/>
      <c r="F409" s="259"/>
      <c r="G409" s="259"/>
      <c r="H409" s="158"/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  <c r="U409" s="158"/>
      <c r="V409" s="158"/>
      <c r="W409" s="158"/>
      <c r="X409" s="148"/>
      <c r="Y409" s="148"/>
      <c r="Z409" s="148"/>
      <c r="AA409" s="148"/>
      <c r="AB409" s="148"/>
      <c r="AC409" s="148"/>
      <c r="AD409" s="148"/>
      <c r="AE409" s="148"/>
      <c r="AF409" s="148"/>
      <c r="AG409" s="148" t="s">
        <v>236</v>
      </c>
      <c r="AH409" s="148"/>
      <c r="AI409" s="148"/>
      <c r="AJ409" s="148"/>
      <c r="AK409" s="148"/>
      <c r="AL409" s="148"/>
      <c r="AM409" s="148"/>
      <c r="AN409" s="148"/>
      <c r="AO409" s="148"/>
      <c r="AP409" s="148"/>
      <c r="AQ409" s="148"/>
      <c r="AR409" s="148"/>
      <c r="AS409" s="148"/>
      <c r="AT409" s="148"/>
      <c r="AU409" s="148"/>
      <c r="AV409" s="148"/>
      <c r="AW409" s="148"/>
      <c r="AX409" s="148"/>
      <c r="AY409" s="148"/>
      <c r="AZ409" s="148"/>
      <c r="BA409" s="176" t="str">
        <f>C409</f>
        <v>nebo vybourání otvorů průřezové plochy přes 4 m2 ve zdivu železobetonovém, včetně pomocného lešení o výšce podlahy do 1900 mm a pro zatížení do 1,5 kPa  (150 kg/m2),</v>
      </c>
      <c r="BB409" s="148"/>
      <c r="BC409" s="148"/>
      <c r="BD409" s="148"/>
      <c r="BE409" s="148"/>
      <c r="BF409" s="148"/>
      <c r="BG409" s="148"/>
      <c r="BH409" s="148"/>
    </row>
    <row r="410" spans="1:60" outlineLevel="1" x14ac:dyDescent="0.2">
      <c r="A410" s="155"/>
      <c r="B410" s="156"/>
      <c r="C410" s="181" t="s">
        <v>569</v>
      </c>
      <c r="D410" s="160"/>
      <c r="E410" s="161">
        <v>2.5746000000000002</v>
      </c>
      <c r="F410" s="158"/>
      <c r="G410" s="158"/>
      <c r="H410" s="158"/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  <c r="U410" s="158"/>
      <c r="V410" s="158"/>
      <c r="W410" s="158"/>
      <c r="X410" s="148"/>
      <c r="Y410" s="148"/>
      <c r="Z410" s="148"/>
      <c r="AA410" s="148"/>
      <c r="AB410" s="148"/>
      <c r="AC410" s="148"/>
      <c r="AD410" s="148"/>
      <c r="AE410" s="148"/>
      <c r="AF410" s="148"/>
      <c r="AG410" s="148" t="s">
        <v>213</v>
      </c>
      <c r="AH410" s="148">
        <v>0</v>
      </c>
      <c r="AI410" s="148"/>
      <c r="AJ410" s="148"/>
      <c r="AK410" s="148"/>
      <c r="AL410" s="148"/>
      <c r="AM410" s="148"/>
      <c r="AN410" s="148"/>
      <c r="AO410" s="148"/>
      <c r="AP410" s="148"/>
      <c r="AQ410" s="148"/>
      <c r="AR410" s="148"/>
      <c r="AS410" s="148"/>
      <c r="AT410" s="148"/>
      <c r="AU410" s="148"/>
      <c r="AV410" s="148"/>
      <c r="AW410" s="148"/>
      <c r="AX410" s="148"/>
      <c r="AY410" s="148"/>
      <c r="AZ410" s="148"/>
      <c r="BA410" s="148"/>
      <c r="BB410" s="148"/>
      <c r="BC410" s="148"/>
      <c r="BD410" s="148"/>
      <c r="BE410" s="148"/>
      <c r="BF410" s="148"/>
      <c r="BG410" s="148"/>
      <c r="BH410" s="148"/>
    </row>
    <row r="411" spans="1:60" outlineLevel="1" x14ac:dyDescent="0.2">
      <c r="A411" s="155"/>
      <c r="B411" s="156"/>
      <c r="C411" s="181" t="s">
        <v>570</v>
      </c>
      <c r="D411" s="160"/>
      <c r="E411" s="161">
        <v>-1.1864999999999999</v>
      </c>
      <c r="F411" s="158"/>
      <c r="G411" s="158"/>
      <c r="H411" s="158"/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  <c r="U411" s="158"/>
      <c r="V411" s="158"/>
      <c r="W411" s="158"/>
      <c r="X411" s="148"/>
      <c r="Y411" s="148"/>
      <c r="Z411" s="148"/>
      <c r="AA411" s="148"/>
      <c r="AB411" s="148"/>
      <c r="AC411" s="148"/>
      <c r="AD411" s="148"/>
      <c r="AE411" s="148"/>
      <c r="AF411" s="148"/>
      <c r="AG411" s="148" t="s">
        <v>213</v>
      </c>
      <c r="AH411" s="148">
        <v>0</v>
      </c>
      <c r="AI411" s="148"/>
      <c r="AJ411" s="148"/>
      <c r="AK411" s="148"/>
      <c r="AL411" s="148"/>
      <c r="AM411" s="148"/>
      <c r="AN411" s="148"/>
      <c r="AO411" s="148"/>
      <c r="AP411" s="148"/>
      <c r="AQ411" s="148"/>
      <c r="AR411" s="148"/>
      <c r="AS411" s="148"/>
      <c r="AT411" s="148"/>
      <c r="AU411" s="148"/>
      <c r="AV411" s="148"/>
      <c r="AW411" s="148"/>
      <c r="AX411" s="148"/>
      <c r="AY411" s="148"/>
      <c r="AZ411" s="148"/>
      <c r="BA411" s="148"/>
      <c r="BB411" s="148"/>
      <c r="BC411" s="148"/>
      <c r="BD411" s="148"/>
      <c r="BE411" s="148"/>
      <c r="BF411" s="148"/>
      <c r="BG411" s="148"/>
      <c r="BH411" s="148"/>
    </row>
    <row r="412" spans="1:60" outlineLevel="1" x14ac:dyDescent="0.2">
      <c r="A412" s="155"/>
      <c r="B412" s="156"/>
      <c r="C412" s="243"/>
      <c r="D412" s="244"/>
      <c r="E412" s="244"/>
      <c r="F412" s="244"/>
      <c r="G412" s="244"/>
      <c r="H412" s="158"/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  <c r="U412" s="158"/>
      <c r="V412" s="158"/>
      <c r="W412" s="158"/>
      <c r="X412" s="148"/>
      <c r="Y412" s="148"/>
      <c r="Z412" s="148"/>
      <c r="AA412" s="148"/>
      <c r="AB412" s="148"/>
      <c r="AC412" s="148"/>
      <c r="AD412" s="148"/>
      <c r="AE412" s="148"/>
      <c r="AF412" s="148"/>
      <c r="AG412" s="148" t="s">
        <v>176</v>
      </c>
      <c r="AH412" s="148"/>
      <c r="AI412" s="148"/>
      <c r="AJ412" s="148"/>
      <c r="AK412" s="148"/>
      <c r="AL412" s="148"/>
      <c r="AM412" s="148"/>
      <c r="AN412" s="148"/>
      <c r="AO412" s="148"/>
      <c r="AP412" s="148"/>
      <c r="AQ412" s="148"/>
      <c r="AR412" s="148"/>
      <c r="AS412" s="148"/>
      <c r="AT412" s="148"/>
      <c r="AU412" s="148"/>
      <c r="AV412" s="148"/>
      <c r="AW412" s="148"/>
      <c r="AX412" s="148"/>
      <c r="AY412" s="148"/>
      <c r="AZ412" s="148"/>
      <c r="BA412" s="148"/>
      <c r="BB412" s="148"/>
      <c r="BC412" s="148"/>
      <c r="BD412" s="148"/>
      <c r="BE412" s="148"/>
      <c r="BF412" s="148"/>
      <c r="BG412" s="148"/>
      <c r="BH412" s="148"/>
    </row>
    <row r="413" spans="1:60" ht="22.5" outlineLevel="1" x14ac:dyDescent="0.2">
      <c r="A413" s="169">
        <v>72</v>
      </c>
      <c r="B413" s="170" t="s">
        <v>571</v>
      </c>
      <c r="C413" s="180" t="s">
        <v>572</v>
      </c>
      <c r="D413" s="171" t="s">
        <v>231</v>
      </c>
      <c r="E413" s="172">
        <v>16.977450000000001</v>
      </c>
      <c r="F413" s="173"/>
      <c r="G413" s="174">
        <f>ROUND(E413*F413,2)</f>
        <v>0</v>
      </c>
      <c r="H413" s="173"/>
      <c r="I413" s="174">
        <f>ROUND(E413*H413,2)</f>
        <v>0</v>
      </c>
      <c r="J413" s="173"/>
      <c r="K413" s="174">
        <f>ROUND(E413*J413,2)</f>
        <v>0</v>
      </c>
      <c r="L413" s="174">
        <v>21</v>
      </c>
      <c r="M413" s="174">
        <f>G413*(1+L413/100)</f>
        <v>0</v>
      </c>
      <c r="N413" s="174">
        <v>0</v>
      </c>
      <c r="O413" s="174">
        <f>ROUND(E413*N413,2)</f>
        <v>0</v>
      </c>
      <c r="P413" s="174">
        <v>2.2000000000000002</v>
      </c>
      <c r="Q413" s="174">
        <f>ROUND(E413*P413,2)</f>
        <v>37.35</v>
      </c>
      <c r="R413" s="174" t="s">
        <v>549</v>
      </c>
      <c r="S413" s="174" t="s">
        <v>171</v>
      </c>
      <c r="T413" s="175" t="s">
        <v>233</v>
      </c>
      <c r="U413" s="158">
        <v>4.6550000000000002</v>
      </c>
      <c r="V413" s="158">
        <f>ROUND(E413*U413,2)</f>
        <v>79.03</v>
      </c>
      <c r="W413" s="158"/>
      <c r="X413" s="148"/>
      <c r="Y413" s="148"/>
      <c r="Z413" s="148"/>
      <c r="AA413" s="148"/>
      <c r="AB413" s="148"/>
      <c r="AC413" s="148"/>
      <c r="AD413" s="148"/>
      <c r="AE413" s="148"/>
      <c r="AF413" s="148"/>
      <c r="AG413" s="148" t="s">
        <v>234</v>
      </c>
      <c r="AH413" s="148"/>
      <c r="AI413" s="148"/>
      <c r="AJ413" s="148"/>
      <c r="AK413" s="148"/>
      <c r="AL413" s="148"/>
      <c r="AM413" s="148"/>
      <c r="AN413" s="148"/>
      <c r="AO413" s="148"/>
      <c r="AP413" s="148"/>
      <c r="AQ413" s="148"/>
      <c r="AR413" s="148"/>
      <c r="AS413" s="148"/>
      <c r="AT413" s="148"/>
      <c r="AU413" s="148"/>
      <c r="AV413" s="148"/>
      <c r="AW413" s="148"/>
      <c r="AX413" s="148"/>
      <c r="AY413" s="148"/>
      <c r="AZ413" s="148"/>
      <c r="BA413" s="148"/>
      <c r="BB413" s="148"/>
      <c r="BC413" s="148"/>
      <c r="BD413" s="148"/>
      <c r="BE413" s="148"/>
      <c r="BF413" s="148"/>
      <c r="BG413" s="148"/>
      <c r="BH413" s="148"/>
    </row>
    <row r="414" spans="1:60" outlineLevel="1" x14ac:dyDescent="0.2">
      <c r="A414" s="155"/>
      <c r="B414" s="156"/>
      <c r="C414" s="181" t="s">
        <v>573</v>
      </c>
      <c r="D414" s="160"/>
      <c r="E414" s="161">
        <v>0.46480000000000005</v>
      </c>
      <c r="F414" s="158"/>
      <c r="G414" s="158"/>
      <c r="H414" s="158"/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  <c r="U414" s="158"/>
      <c r="V414" s="158"/>
      <c r="W414" s="158"/>
      <c r="X414" s="148"/>
      <c r="Y414" s="148"/>
      <c r="Z414" s="148"/>
      <c r="AA414" s="148"/>
      <c r="AB414" s="148"/>
      <c r="AC414" s="148"/>
      <c r="AD414" s="148"/>
      <c r="AE414" s="148"/>
      <c r="AF414" s="148"/>
      <c r="AG414" s="148" t="s">
        <v>213</v>
      </c>
      <c r="AH414" s="148">
        <v>0</v>
      </c>
      <c r="AI414" s="148"/>
      <c r="AJ414" s="148"/>
      <c r="AK414" s="148"/>
      <c r="AL414" s="148"/>
      <c r="AM414" s="148"/>
      <c r="AN414" s="148"/>
      <c r="AO414" s="148"/>
      <c r="AP414" s="148"/>
      <c r="AQ414" s="148"/>
      <c r="AR414" s="148"/>
      <c r="AS414" s="148"/>
      <c r="AT414" s="148"/>
      <c r="AU414" s="148"/>
      <c r="AV414" s="148"/>
      <c r="AW414" s="148"/>
      <c r="AX414" s="148"/>
      <c r="AY414" s="148"/>
      <c r="AZ414" s="148"/>
      <c r="BA414" s="148"/>
      <c r="BB414" s="148"/>
      <c r="BC414" s="148"/>
      <c r="BD414" s="148"/>
      <c r="BE414" s="148"/>
      <c r="BF414" s="148"/>
      <c r="BG414" s="148"/>
      <c r="BH414" s="148"/>
    </row>
    <row r="415" spans="1:60" outlineLevel="1" x14ac:dyDescent="0.2">
      <c r="A415" s="155"/>
      <c r="B415" s="156"/>
      <c r="C415" s="181" t="s">
        <v>574</v>
      </c>
      <c r="D415" s="160"/>
      <c r="E415" s="161">
        <v>0.60965000000000003</v>
      </c>
      <c r="F415" s="158"/>
      <c r="G415" s="158"/>
      <c r="H415" s="158"/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  <c r="U415" s="158"/>
      <c r="V415" s="158"/>
      <c r="W415" s="158"/>
      <c r="X415" s="148"/>
      <c r="Y415" s="148"/>
      <c r="Z415" s="148"/>
      <c r="AA415" s="148"/>
      <c r="AB415" s="148"/>
      <c r="AC415" s="148"/>
      <c r="AD415" s="148"/>
      <c r="AE415" s="148"/>
      <c r="AF415" s="148"/>
      <c r="AG415" s="148" t="s">
        <v>213</v>
      </c>
      <c r="AH415" s="148">
        <v>0</v>
      </c>
      <c r="AI415" s="148"/>
      <c r="AJ415" s="148"/>
      <c r="AK415" s="148"/>
      <c r="AL415" s="148"/>
      <c r="AM415" s="148"/>
      <c r="AN415" s="148"/>
      <c r="AO415" s="148"/>
      <c r="AP415" s="148"/>
      <c r="AQ415" s="148"/>
      <c r="AR415" s="148"/>
      <c r="AS415" s="148"/>
      <c r="AT415" s="148"/>
      <c r="AU415" s="148"/>
      <c r="AV415" s="148"/>
      <c r="AW415" s="148"/>
      <c r="AX415" s="148"/>
      <c r="AY415" s="148"/>
      <c r="AZ415" s="148"/>
      <c r="BA415" s="148"/>
      <c r="BB415" s="148"/>
      <c r="BC415" s="148"/>
      <c r="BD415" s="148"/>
      <c r="BE415" s="148"/>
      <c r="BF415" s="148"/>
      <c r="BG415" s="148"/>
      <c r="BH415" s="148"/>
    </row>
    <row r="416" spans="1:60" outlineLevel="1" x14ac:dyDescent="0.2">
      <c r="A416" s="155"/>
      <c r="B416" s="156"/>
      <c r="C416" s="181" t="s">
        <v>575</v>
      </c>
      <c r="D416" s="160"/>
      <c r="E416" s="161">
        <v>15.903</v>
      </c>
      <c r="F416" s="158"/>
      <c r="G416" s="158"/>
      <c r="H416" s="158"/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  <c r="U416" s="158"/>
      <c r="V416" s="158"/>
      <c r="W416" s="158"/>
      <c r="X416" s="148"/>
      <c r="Y416" s="148"/>
      <c r="Z416" s="148"/>
      <c r="AA416" s="148"/>
      <c r="AB416" s="148"/>
      <c r="AC416" s="148"/>
      <c r="AD416" s="148"/>
      <c r="AE416" s="148"/>
      <c r="AF416" s="148"/>
      <c r="AG416" s="148" t="s">
        <v>213</v>
      </c>
      <c r="AH416" s="148">
        <v>0</v>
      </c>
      <c r="AI416" s="148"/>
      <c r="AJ416" s="148"/>
      <c r="AK416" s="148"/>
      <c r="AL416" s="148"/>
      <c r="AM416" s="148"/>
      <c r="AN416" s="148"/>
      <c r="AO416" s="148"/>
      <c r="AP416" s="148"/>
      <c r="AQ416" s="148"/>
      <c r="AR416" s="148"/>
      <c r="AS416" s="148"/>
      <c r="AT416" s="148"/>
      <c r="AU416" s="148"/>
      <c r="AV416" s="148"/>
      <c r="AW416" s="148"/>
      <c r="AX416" s="148"/>
      <c r="AY416" s="148"/>
      <c r="AZ416" s="148"/>
      <c r="BA416" s="148"/>
      <c r="BB416" s="148"/>
      <c r="BC416" s="148"/>
      <c r="BD416" s="148"/>
      <c r="BE416" s="148"/>
      <c r="BF416" s="148"/>
      <c r="BG416" s="148"/>
      <c r="BH416" s="148"/>
    </row>
    <row r="417" spans="1:60" outlineLevel="1" x14ac:dyDescent="0.2">
      <c r="A417" s="155"/>
      <c r="B417" s="156"/>
      <c r="C417" s="243"/>
      <c r="D417" s="244"/>
      <c r="E417" s="244"/>
      <c r="F417" s="244"/>
      <c r="G417" s="244"/>
      <c r="H417" s="158"/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  <c r="U417" s="158"/>
      <c r="V417" s="158"/>
      <c r="W417" s="158"/>
      <c r="X417" s="148"/>
      <c r="Y417" s="148"/>
      <c r="Z417" s="148"/>
      <c r="AA417" s="148"/>
      <c r="AB417" s="148"/>
      <c r="AC417" s="148"/>
      <c r="AD417" s="148"/>
      <c r="AE417" s="148"/>
      <c r="AF417" s="148"/>
      <c r="AG417" s="148" t="s">
        <v>176</v>
      </c>
      <c r="AH417" s="148"/>
      <c r="AI417" s="148"/>
      <c r="AJ417" s="148"/>
      <c r="AK417" s="148"/>
      <c r="AL417" s="148"/>
      <c r="AM417" s="148"/>
      <c r="AN417" s="148"/>
      <c r="AO417" s="148"/>
      <c r="AP417" s="148"/>
      <c r="AQ417" s="148"/>
      <c r="AR417" s="148"/>
      <c r="AS417" s="148"/>
      <c r="AT417" s="148"/>
      <c r="AU417" s="148"/>
      <c r="AV417" s="148"/>
      <c r="AW417" s="148"/>
      <c r="AX417" s="148"/>
      <c r="AY417" s="148"/>
      <c r="AZ417" s="148"/>
      <c r="BA417" s="148"/>
      <c r="BB417" s="148"/>
      <c r="BC417" s="148"/>
      <c r="BD417" s="148"/>
      <c r="BE417" s="148"/>
      <c r="BF417" s="148"/>
      <c r="BG417" s="148"/>
      <c r="BH417" s="148"/>
    </row>
    <row r="418" spans="1:60" ht="22.5" outlineLevel="1" x14ac:dyDescent="0.2">
      <c r="A418" s="169">
        <v>73</v>
      </c>
      <c r="B418" s="170" t="s">
        <v>576</v>
      </c>
      <c r="C418" s="180" t="s">
        <v>577</v>
      </c>
      <c r="D418" s="171" t="s">
        <v>231</v>
      </c>
      <c r="E418" s="172">
        <v>26.205210000000001</v>
      </c>
      <c r="F418" s="173"/>
      <c r="G418" s="174">
        <f>ROUND(E418*F418,2)</f>
        <v>0</v>
      </c>
      <c r="H418" s="173"/>
      <c r="I418" s="174">
        <f>ROUND(E418*H418,2)</f>
        <v>0</v>
      </c>
      <c r="J418" s="173"/>
      <c r="K418" s="174">
        <f>ROUND(E418*J418,2)</f>
        <v>0</v>
      </c>
      <c r="L418" s="174">
        <v>21</v>
      </c>
      <c r="M418" s="174">
        <f>G418*(1+L418/100)</f>
        <v>0</v>
      </c>
      <c r="N418" s="174">
        <v>0</v>
      </c>
      <c r="O418" s="174">
        <f>ROUND(E418*N418,2)</f>
        <v>0</v>
      </c>
      <c r="P418" s="174">
        <v>2.2000000000000002</v>
      </c>
      <c r="Q418" s="174">
        <f>ROUND(E418*P418,2)</f>
        <v>57.65</v>
      </c>
      <c r="R418" s="174" t="s">
        <v>549</v>
      </c>
      <c r="S418" s="174" t="s">
        <v>171</v>
      </c>
      <c r="T418" s="175" t="s">
        <v>233</v>
      </c>
      <c r="U418" s="158">
        <v>10.47</v>
      </c>
      <c r="V418" s="158">
        <f>ROUND(E418*U418,2)</f>
        <v>274.37</v>
      </c>
      <c r="W418" s="158"/>
      <c r="X418" s="148"/>
      <c r="Y418" s="148"/>
      <c r="Z418" s="148"/>
      <c r="AA418" s="148"/>
      <c r="AB418" s="148"/>
      <c r="AC418" s="148"/>
      <c r="AD418" s="148"/>
      <c r="AE418" s="148"/>
      <c r="AF418" s="148"/>
      <c r="AG418" s="148" t="s">
        <v>234</v>
      </c>
      <c r="AH418" s="148"/>
      <c r="AI418" s="148"/>
      <c r="AJ418" s="148"/>
      <c r="AK418" s="148"/>
      <c r="AL418" s="148"/>
      <c r="AM418" s="148"/>
      <c r="AN418" s="148"/>
      <c r="AO418" s="148"/>
      <c r="AP418" s="148"/>
      <c r="AQ418" s="148"/>
      <c r="AR418" s="148"/>
      <c r="AS418" s="148"/>
      <c r="AT418" s="148"/>
      <c r="AU418" s="148"/>
      <c r="AV418" s="148"/>
      <c r="AW418" s="148"/>
      <c r="AX418" s="148"/>
      <c r="AY418" s="148"/>
      <c r="AZ418" s="148"/>
      <c r="BA418" s="148"/>
      <c r="BB418" s="148"/>
      <c r="BC418" s="148"/>
      <c r="BD418" s="148"/>
      <c r="BE418" s="148"/>
      <c r="BF418" s="148"/>
      <c r="BG418" s="148"/>
      <c r="BH418" s="148"/>
    </row>
    <row r="419" spans="1:60" outlineLevel="1" x14ac:dyDescent="0.2">
      <c r="A419" s="155"/>
      <c r="B419" s="156"/>
      <c r="C419" s="181" t="s">
        <v>578</v>
      </c>
      <c r="D419" s="160"/>
      <c r="E419" s="161">
        <v>26.139960000000002</v>
      </c>
      <c r="F419" s="158"/>
      <c r="G419" s="158"/>
      <c r="H419" s="158"/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  <c r="U419" s="158"/>
      <c r="V419" s="158"/>
      <c r="W419" s="158"/>
      <c r="X419" s="148"/>
      <c r="Y419" s="148"/>
      <c r="Z419" s="148"/>
      <c r="AA419" s="148"/>
      <c r="AB419" s="148"/>
      <c r="AC419" s="148"/>
      <c r="AD419" s="148"/>
      <c r="AE419" s="148"/>
      <c r="AF419" s="148"/>
      <c r="AG419" s="148" t="s">
        <v>213</v>
      </c>
      <c r="AH419" s="148">
        <v>0</v>
      </c>
      <c r="AI419" s="148"/>
      <c r="AJ419" s="148"/>
      <c r="AK419" s="148"/>
      <c r="AL419" s="148"/>
      <c r="AM419" s="148"/>
      <c r="AN419" s="148"/>
      <c r="AO419" s="148"/>
      <c r="AP419" s="148"/>
      <c r="AQ419" s="148"/>
      <c r="AR419" s="148"/>
      <c r="AS419" s="148"/>
      <c r="AT419" s="148"/>
      <c r="AU419" s="148"/>
      <c r="AV419" s="148"/>
      <c r="AW419" s="148"/>
      <c r="AX419" s="148"/>
      <c r="AY419" s="148"/>
      <c r="AZ419" s="148"/>
      <c r="BA419" s="148"/>
      <c r="BB419" s="148"/>
      <c r="BC419" s="148"/>
      <c r="BD419" s="148"/>
      <c r="BE419" s="148"/>
      <c r="BF419" s="148"/>
      <c r="BG419" s="148"/>
      <c r="BH419" s="148"/>
    </row>
    <row r="420" spans="1:60" outlineLevel="1" x14ac:dyDescent="0.2">
      <c r="A420" s="155"/>
      <c r="B420" s="156"/>
      <c r="C420" s="181" t="s">
        <v>579</v>
      </c>
      <c r="D420" s="160"/>
      <c r="E420" s="161">
        <v>6.5250000000000002E-2</v>
      </c>
      <c r="F420" s="158"/>
      <c r="G420" s="158"/>
      <c r="H420" s="158"/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  <c r="U420" s="158"/>
      <c r="V420" s="158"/>
      <c r="W420" s="158"/>
      <c r="X420" s="148"/>
      <c r="Y420" s="148"/>
      <c r="Z420" s="148"/>
      <c r="AA420" s="148"/>
      <c r="AB420" s="148"/>
      <c r="AC420" s="148"/>
      <c r="AD420" s="148"/>
      <c r="AE420" s="148"/>
      <c r="AF420" s="148"/>
      <c r="AG420" s="148" t="s">
        <v>213</v>
      </c>
      <c r="AH420" s="148">
        <v>0</v>
      </c>
      <c r="AI420" s="148"/>
      <c r="AJ420" s="148"/>
      <c r="AK420" s="148"/>
      <c r="AL420" s="148"/>
      <c r="AM420" s="148"/>
      <c r="AN420" s="148"/>
      <c r="AO420" s="148"/>
      <c r="AP420" s="148"/>
      <c r="AQ420" s="148"/>
      <c r="AR420" s="148"/>
      <c r="AS420" s="148"/>
      <c r="AT420" s="148"/>
      <c r="AU420" s="148"/>
      <c r="AV420" s="148"/>
      <c r="AW420" s="148"/>
      <c r="AX420" s="148"/>
      <c r="AY420" s="148"/>
      <c r="AZ420" s="148"/>
      <c r="BA420" s="148"/>
      <c r="BB420" s="148"/>
      <c r="BC420" s="148"/>
      <c r="BD420" s="148"/>
      <c r="BE420" s="148"/>
      <c r="BF420" s="148"/>
      <c r="BG420" s="148"/>
      <c r="BH420" s="148"/>
    </row>
    <row r="421" spans="1:60" outlineLevel="1" x14ac:dyDescent="0.2">
      <c r="A421" s="155"/>
      <c r="B421" s="156"/>
      <c r="C421" s="243"/>
      <c r="D421" s="244"/>
      <c r="E421" s="244"/>
      <c r="F421" s="244"/>
      <c r="G421" s="244"/>
      <c r="H421" s="158"/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  <c r="U421" s="158"/>
      <c r="V421" s="158"/>
      <c r="W421" s="158"/>
      <c r="X421" s="148"/>
      <c r="Y421" s="148"/>
      <c r="Z421" s="148"/>
      <c r="AA421" s="148"/>
      <c r="AB421" s="148"/>
      <c r="AC421" s="148"/>
      <c r="AD421" s="148"/>
      <c r="AE421" s="148"/>
      <c r="AF421" s="148"/>
      <c r="AG421" s="148" t="s">
        <v>176</v>
      </c>
      <c r="AH421" s="148"/>
      <c r="AI421" s="148"/>
      <c r="AJ421" s="148"/>
      <c r="AK421" s="148"/>
      <c r="AL421" s="148"/>
      <c r="AM421" s="148"/>
      <c r="AN421" s="148"/>
      <c r="AO421" s="148"/>
      <c r="AP421" s="148"/>
      <c r="AQ421" s="148"/>
      <c r="AR421" s="148"/>
      <c r="AS421" s="148"/>
      <c r="AT421" s="148"/>
      <c r="AU421" s="148"/>
      <c r="AV421" s="148"/>
      <c r="AW421" s="148"/>
      <c r="AX421" s="148"/>
      <c r="AY421" s="148"/>
      <c r="AZ421" s="148"/>
      <c r="BA421" s="148"/>
      <c r="BB421" s="148"/>
      <c r="BC421" s="148"/>
      <c r="BD421" s="148"/>
      <c r="BE421" s="148"/>
      <c r="BF421" s="148"/>
      <c r="BG421" s="148"/>
      <c r="BH421" s="148"/>
    </row>
    <row r="422" spans="1:60" ht="22.5" outlineLevel="1" x14ac:dyDescent="0.2">
      <c r="A422" s="169">
        <v>74</v>
      </c>
      <c r="B422" s="170" t="s">
        <v>580</v>
      </c>
      <c r="C422" s="180" t="s">
        <v>581</v>
      </c>
      <c r="D422" s="171" t="s">
        <v>231</v>
      </c>
      <c r="E422" s="172">
        <v>18.288400000000003</v>
      </c>
      <c r="F422" s="173"/>
      <c r="G422" s="174">
        <f>ROUND(E422*F422,2)</f>
        <v>0</v>
      </c>
      <c r="H422" s="173"/>
      <c r="I422" s="174">
        <f>ROUND(E422*H422,2)</f>
        <v>0</v>
      </c>
      <c r="J422" s="173"/>
      <c r="K422" s="174">
        <f>ROUND(E422*J422,2)</f>
        <v>0</v>
      </c>
      <c r="L422" s="174">
        <v>21</v>
      </c>
      <c r="M422" s="174">
        <f>G422*(1+L422/100)</f>
        <v>0</v>
      </c>
      <c r="N422" s="174">
        <v>0</v>
      </c>
      <c r="O422" s="174">
        <f>ROUND(E422*N422,2)</f>
        <v>0</v>
      </c>
      <c r="P422" s="174">
        <v>1.4000000000000001</v>
      </c>
      <c r="Q422" s="174">
        <f>ROUND(E422*P422,2)</f>
        <v>25.6</v>
      </c>
      <c r="R422" s="174" t="s">
        <v>549</v>
      </c>
      <c r="S422" s="174" t="s">
        <v>171</v>
      </c>
      <c r="T422" s="175" t="s">
        <v>233</v>
      </c>
      <c r="U422" s="158">
        <v>1.2570000000000001</v>
      </c>
      <c r="V422" s="158">
        <f>ROUND(E422*U422,2)</f>
        <v>22.99</v>
      </c>
      <c r="W422" s="158"/>
      <c r="X422" s="148"/>
      <c r="Y422" s="148"/>
      <c r="Z422" s="148"/>
      <c r="AA422" s="148"/>
      <c r="AB422" s="148"/>
      <c r="AC422" s="148"/>
      <c r="AD422" s="148"/>
      <c r="AE422" s="148"/>
      <c r="AF422" s="148"/>
      <c r="AG422" s="148" t="s">
        <v>234</v>
      </c>
      <c r="AH422" s="148"/>
      <c r="AI422" s="148"/>
      <c r="AJ422" s="148"/>
      <c r="AK422" s="148"/>
      <c r="AL422" s="148"/>
      <c r="AM422" s="148"/>
      <c r="AN422" s="148"/>
      <c r="AO422" s="148"/>
      <c r="AP422" s="148"/>
      <c r="AQ422" s="148"/>
      <c r="AR422" s="148"/>
      <c r="AS422" s="148"/>
      <c r="AT422" s="148"/>
      <c r="AU422" s="148"/>
      <c r="AV422" s="148"/>
      <c r="AW422" s="148"/>
      <c r="AX422" s="148"/>
      <c r="AY422" s="148"/>
      <c r="AZ422" s="148"/>
      <c r="BA422" s="148"/>
      <c r="BB422" s="148"/>
      <c r="BC422" s="148"/>
      <c r="BD422" s="148"/>
      <c r="BE422" s="148"/>
      <c r="BF422" s="148"/>
      <c r="BG422" s="148"/>
      <c r="BH422" s="148"/>
    </row>
    <row r="423" spans="1:60" outlineLevel="1" x14ac:dyDescent="0.2">
      <c r="A423" s="155"/>
      <c r="B423" s="156"/>
      <c r="C423" s="181" t="s">
        <v>582</v>
      </c>
      <c r="D423" s="160"/>
      <c r="E423" s="161">
        <v>12.751200000000001</v>
      </c>
      <c r="F423" s="158"/>
      <c r="G423" s="158"/>
      <c r="H423" s="158"/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  <c r="U423" s="158"/>
      <c r="V423" s="158"/>
      <c r="W423" s="158"/>
      <c r="X423" s="148"/>
      <c r="Y423" s="148"/>
      <c r="Z423" s="148"/>
      <c r="AA423" s="148"/>
      <c r="AB423" s="148"/>
      <c r="AC423" s="148"/>
      <c r="AD423" s="148"/>
      <c r="AE423" s="148"/>
      <c r="AF423" s="148"/>
      <c r="AG423" s="148" t="s">
        <v>213</v>
      </c>
      <c r="AH423" s="148">
        <v>0</v>
      </c>
      <c r="AI423" s="148"/>
      <c r="AJ423" s="148"/>
      <c r="AK423" s="148"/>
      <c r="AL423" s="148"/>
      <c r="AM423" s="148"/>
      <c r="AN423" s="148"/>
      <c r="AO423" s="148"/>
      <c r="AP423" s="148"/>
      <c r="AQ423" s="148"/>
      <c r="AR423" s="148"/>
      <c r="AS423" s="148"/>
      <c r="AT423" s="148"/>
      <c r="AU423" s="148"/>
      <c r="AV423" s="148"/>
      <c r="AW423" s="148"/>
      <c r="AX423" s="148"/>
      <c r="AY423" s="148"/>
      <c r="AZ423" s="148"/>
      <c r="BA423" s="148"/>
      <c r="BB423" s="148"/>
      <c r="BC423" s="148"/>
      <c r="BD423" s="148"/>
      <c r="BE423" s="148"/>
      <c r="BF423" s="148"/>
      <c r="BG423" s="148"/>
      <c r="BH423" s="148"/>
    </row>
    <row r="424" spans="1:60" ht="22.5" outlineLevel="1" x14ac:dyDescent="0.2">
      <c r="A424" s="155"/>
      <c r="B424" s="156"/>
      <c r="C424" s="181" t="s">
        <v>583</v>
      </c>
      <c r="D424" s="160"/>
      <c r="E424" s="161">
        <v>-1.2937999999999998</v>
      </c>
      <c r="F424" s="158"/>
      <c r="G424" s="158"/>
      <c r="H424" s="158"/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  <c r="U424" s="158"/>
      <c r="V424" s="158"/>
      <c r="W424" s="158"/>
      <c r="X424" s="148"/>
      <c r="Y424" s="148"/>
      <c r="Z424" s="148"/>
      <c r="AA424" s="148"/>
      <c r="AB424" s="148"/>
      <c r="AC424" s="148"/>
      <c r="AD424" s="148"/>
      <c r="AE424" s="148"/>
      <c r="AF424" s="148"/>
      <c r="AG424" s="148" t="s">
        <v>213</v>
      </c>
      <c r="AH424" s="148">
        <v>0</v>
      </c>
      <c r="AI424" s="148"/>
      <c r="AJ424" s="148"/>
      <c r="AK424" s="148"/>
      <c r="AL424" s="148"/>
      <c r="AM424" s="148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8"/>
      <c r="BG424" s="148"/>
      <c r="BH424" s="148"/>
    </row>
    <row r="425" spans="1:60" outlineLevel="1" x14ac:dyDescent="0.2">
      <c r="A425" s="155"/>
      <c r="B425" s="156"/>
      <c r="C425" s="181" t="s">
        <v>579</v>
      </c>
      <c r="D425" s="160"/>
      <c r="E425" s="161">
        <v>6.5250000000000002E-2</v>
      </c>
      <c r="F425" s="158"/>
      <c r="G425" s="158"/>
      <c r="H425" s="158"/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  <c r="U425" s="158"/>
      <c r="V425" s="158"/>
      <c r="W425" s="158"/>
      <c r="X425" s="148"/>
      <c r="Y425" s="148"/>
      <c r="Z425" s="148"/>
      <c r="AA425" s="148"/>
      <c r="AB425" s="148"/>
      <c r="AC425" s="148"/>
      <c r="AD425" s="148"/>
      <c r="AE425" s="148"/>
      <c r="AF425" s="148"/>
      <c r="AG425" s="148" t="s">
        <v>213</v>
      </c>
      <c r="AH425" s="148">
        <v>0</v>
      </c>
      <c r="AI425" s="148"/>
      <c r="AJ425" s="148"/>
      <c r="AK425" s="148"/>
      <c r="AL425" s="148"/>
      <c r="AM425" s="148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8"/>
      <c r="BG425" s="148"/>
      <c r="BH425" s="148"/>
    </row>
    <row r="426" spans="1:60" outlineLevel="1" x14ac:dyDescent="0.2">
      <c r="A426" s="155"/>
      <c r="B426" s="156"/>
      <c r="C426" s="181" t="s">
        <v>584</v>
      </c>
      <c r="D426" s="160"/>
      <c r="E426" s="161">
        <v>6.7657500000000006</v>
      </c>
      <c r="F426" s="158"/>
      <c r="G426" s="158"/>
      <c r="H426" s="158"/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  <c r="U426" s="158"/>
      <c r="V426" s="158"/>
      <c r="W426" s="158"/>
      <c r="X426" s="148"/>
      <c r="Y426" s="148"/>
      <c r="Z426" s="148"/>
      <c r="AA426" s="148"/>
      <c r="AB426" s="148"/>
      <c r="AC426" s="148"/>
      <c r="AD426" s="148"/>
      <c r="AE426" s="148"/>
      <c r="AF426" s="148"/>
      <c r="AG426" s="148" t="s">
        <v>213</v>
      </c>
      <c r="AH426" s="148">
        <v>0</v>
      </c>
      <c r="AI426" s="148"/>
      <c r="AJ426" s="148"/>
      <c r="AK426" s="148"/>
      <c r="AL426" s="148"/>
      <c r="AM426" s="148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8"/>
      <c r="BG426" s="148"/>
      <c r="BH426" s="148"/>
    </row>
    <row r="427" spans="1:60" outlineLevel="1" x14ac:dyDescent="0.2">
      <c r="A427" s="155"/>
      <c r="B427" s="156"/>
      <c r="C427" s="243"/>
      <c r="D427" s="244"/>
      <c r="E427" s="244"/>
      <c r="F427" s="244"/>
      <c r="G427" s="244"/>
      <c r="H427" s="158"/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  <c r="U427" s="158"/>
      <c r="V427" s="158"/>
      <c r="W427" s="158"/>
      <c r="X427" s="148"/>
      <c r="Y427" s="148"/>
      <c r="Z427" s="148"/>
      <c r="AA427" s="148"/>
      <c r="AB427" s="148"/>
      <c r="AC427" s="148"/>
      <c r="AD427" s="148"/>
      <c r="AE427" s="148"/>
      <c r="AF427" s="148"/>
      <c r="AG427" s="148" t="s">
        <v>176</v>
      </c>
      <c r="AH427" s="148"/>
      <c r="AI427" s="148"/>
      <c r="AJ427" s="148"/>
      <c r="AK427" s="148"/>
      <c r="AL427" s="148"/>
      <c r="AM427" s="148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8"/>
      <c r="BG427" s="148"/>
      <c r="BH427" s="148"/>
    </row>
    <row r="428" spans="1:60" ht="22.5" outlineLevel="1" x14ac:dyDescent="0.2">
      <c r="A428" s="169">
        <v>75</v>
      </c>
      <c r="B428" s="170" t="s">
        <v>585</v>
      </c>
      <c r="C428" s="180" t="s">
        <v>586</v>
      </c>
      <c r="D428" s="171" t="s">
        <v>231</v>
      </c>
      <c r="E428" s="172">
        <v>23.680130000000002</v>
      </c>
      <c r="F428" s="173"/>
      <c r="G428" s="174">
        <f>ROUND(E428*F428,2)</f>
        <v>0</v>
      </c>
      <c r="H428" s="173"/>
      <c r="I428" s="174">
        <f>ROUND(E428*H428,2)</f>
        <v>0</v>
      </c>
      <c r="J428" s="173"/>
      <c r="K428" s="174">
        <f>ROUND(E428*J428,2)</f>
        <v>0</v>
      </c>
      <c r="L428" s="174">
        <v>21</v>
      </c>
      <c r="M428" s="174">
        <f>G428*(1+L428/100)</f>
        <v>0</v>
      </c>
      <c r="N428" s="174">
        <v>0</v>
      </c>
      <c r="O428" s="174">
        <f>ROUND(E428*N428,2)</f>
        <v>0</v>
      </c>
      <c r="P428" s="174">
        <v>1.4000000000000001</v>
      </c>
      <c r="Q428" s="174">
        <f>ROUND(E428*P428,2)</f>
        <v>33.15</v>
      </c>
      <c r="R428" s="174" t="s">
        <v>549</v>
      </c>
      <c r="S428" s="174" t="s">
        <v>171</v>
      </c>
      <c r="T428" s="175" t="s">
        <v>233</v>
      </c>
      <c r="U428" s="158">
        <v>0.875</v>
      </c>
      <c r="V428" s="158">
        <f>ROUND(E428*U428,2)</f>
        <v>20.72</v>
      </c>
      <c r="W428" s="158"/>
      <c r="X428" s="148"/>
      <c r="Y428" s="148"/>
      <c r="Z428" s="148"/>
      <c r="AA428" s="148"/>
      <c r="AB428" s="148"/>
      <c r="AC428" s="148"/>
      <c r="AD428" s="148"/>
      <c r="AE428" s="148"/>
      <c r="AF428" s="148"/>
      <c r="AG428" s="148" t="s">
        <v>234</v>
      </c>
      <c r="AH428" s="148"/>
      <c r="AI428" s="148"/>
      <c r="AJ428" s="148"/>
      <c r="AK428" s="148"/>
      <c r="AL428" s="148"/>
      <c r="AM428" s="148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8"/>
      <c r="BG428" s="148"/>
      <c r="BH428" s="148"/>
    </row>
    <row r="429" spans="1:60" outlineLevel="1" x14ac:dyDescent="0.2">
      <c r="A429" s="155"/>
      <c r="B429" s="156"/>
      <c r="C429" s="181" t="s">
        <v>587</v>
      </c>
      <c r="D429" s="160"/>
      <c r="E429" s="161">
        <v>23.680130000000002</v>
      </c>
      <c r="F429" s="158"/>
      <c r="G429" s="158"/>
      <c r="H429" s="158"/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  <c r="U429" s="158"/>
      <c r="V429" s="158"/>
      <c r="W429" s="158"/>
      <c r="X429" s="148"/>
      <c r="Y429" s="148"/>
      <c r="Z429" s="148"/>
      <c r="AA429" s="148"/>
      <c r="AB429" s="148"/>
      <c r="AC429" s="148"/>
      <c r="AD429" s="148"/>
      <c r="AE429" s="148"/>
      <c r="AF429" s="148"/>
      <c r="AG429" s="148" t="s">
        <v>213</v>
      </c>
      <c r="AH429" s="148">
        <v>0</v>
      </c>
      <c r="AI429" s="148"/>
      <c r="AJ429" s="148"/>
      <c r="AK429" s="148"/>
      <c r="AL429" s="148"/>
      <c r="AM429" s="148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8"/>
      <c r="BG429" s="148"/>
      <c r="BH429" s="148"/>
    </row>
    <row r="430" spans="1:60" outlineLevel="1" x14ac:dyDescent="0.2">
      <c r="A430" s="155"/>
      <c r="B430" s="156"/>
      <c r="C430" s="243"/>
      <c r="D430" s="244"/>
      <c r="E430" s="244"/>
      <c r="F430" s="244"/>
      <c r="G430" s="244"/>
      <c r="H430" s="158"/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  <c r="U430" s="158"/>
      <c r="V430" s="158"/>
      <c r="W430" s="158"/>
      <c r="X430" s="148"/>
      <c r="Y430" s="148"/>
      <c r="Z430" s="148"/>
      <c r="AA430" s="148"/>
      <c r="AB430" s="148"/>
      <c r="AC430" s="148"/>
      <c r="AD430" s="148"/>
      <c r="AE430" s="148"/>
      <c r="AF430" s="148"/>
      <c r="AG430" s="148" t="s">
        <v>176</v>
      </c>
      <c r="AH430" s="148"/>
      <c r="AI430" s="148"/>
      <c r="AJ430" s="148"/>
      <c r="AK430" s="148"/>
      <c r="AL430" s="148"/>
      <c r="AM430" s="148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8"/>
      <c r="BG430" s="148"/>
      <c r="BH430" s="148"/>
    </row>
    <row r="431" spans="1:60" outlineLevel="1" x14ac:dyDescent="0.2">
      <c r="A431" s="169">
        <v>76</v>
      </c>
      <c r="B431" s="170" t="s">
        <v>588</v>
      </c>
      <c r="C431" s="180" t="s">
        <v>589</v>
      </c>
      <c r="D431" s="171" t="s">
        <v>411</v>
      </c>
      <c r="E431" s="172">
        <v>29.700000000000003</v>
      </c>
      <c r="F431" s="173"/>
      <c r="G431" s="174">
        <f>ROUND(E431*F431,2)</f>
        <v>0</v>
      </c>
      <c r="H431" s="173"/>
      <c r="I431" s="174">
        <f>ROUND(E431*H431,2)</f>
        <v>0</v>
      </c>
      <c r="J431" s="173"/>
      <c r="K431" s="174">
        <f>ROUND(E431*J431,2)</f>
        <v>0</v>
      </c>
      <c r="L431" s="174">
        <v>21</v>
      </c>
      <c r="M431" s="174">
        <f>G431*(1+L431/100)</f>
        <v>0</v>
      </c>
      <c r="N431" s="174">
        <v>0</v>
      </c>
      <c r="O431" s="174">
        <f>ROUND(E431*N431,2)</f>
        <v>0</v>
      </c>
      <c r="P431" s="174">
        <v>8.2000000000000003E-2</v>
      </c>
      <c r="Q431" s="174">
        <f>ROUND(E431*P431,2)</f>
        <v>2.44</v>
      </c>
      <c r="R431" s="174" t="s">
        <v>549</v>
      </c>
      <c r="S431" s="174" t="s">
        <v>171</v>
      </c>
      <c r="T431" s="175" t="s">
        <v>233</v>
      </c>
      <c r="U431" s="158">
        <v>0.42100000000000004</v>
      </c>
      <c r="V431" s="158">
        <f>ROUND(E431*U431,2)</f>
        <v>12.5</v>
      </c>
      <c r="W431" s="158"/>
      <c r="X431" s="148"/>
      <c r="Y431" s="148"/>
      <c r="Z431" s="148"/>
      <c r="AA431" s="148"/>
      <c r="AB431" s="148"/>
      <c r="AC431" s="148"/>
      <c r="AD431" s="148"/>
      <c r="AE431" s="148"/>
      <c r="AF431" s="148"/>
      <c r="AG431" s="148" t="s">
        <v>234</v>
      </c>
      <c r="AH431" s="148"/>
      <c r="AI431" s="148"/>
      <c r="AJ431" s="148"/>
      <c r="AK431" s="148"/>
      <c r="AL431" s="148"/>
      <c r="AM431" s="148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8"/>
      <c r="BG431" s="148"/>
      <c r="BH431" s="148"/>
    </row>
    <row r="432" spans="1:60" outlineLevel="1" x14ac:dyDescent="0.2">
      <c r="A432" s="155"/>
      <c r="B432" s="156"/>
      <c r="C432" s="181" t="s">
        <v>590</v>
      </c>
      <c r="D432" s="160"/>
      <c r="E432" s="161">
        <v>29.700000000000003</v>
      </c>
      <c r="F432" s="158"/>
      <c r="G432" s="158"/>
      <c r="H432" s="158"/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  <c r="U432" s="158"/>
      <c r="V432" s="158"/>
      <c r="W432" s="158"/>
      <c r="X432" s="148"/>
      <c r="Y432" s="148"/>
      <c r="Z432" s="148"/>
      <c r="AA432" s="148"/>
      <c r="AB432" s="148"/>
      <c r="AC432" s="148"/>
      <c r="AD432" s="148"/>
      <c r="AE432" s="148"/>
      <c r="AF432" s="148"/>
      <c r="AG432" s="148" t="s">
        <v>213</v>
      </c>
      <c r="AH432" s="148">
        <v>0</v>
      </c>
      <c r="AI432" s="148"/>
      <c r="AJ432" s="148"/>
      <c r="AK432" s="148"/>
      <c r="AL432" s="148"/>
      <c r="AM432" s="148"/>
      <c r="AN432" s="148"/>
      <c r="AO432" s="148"/>
      <c r="AP432" s="148"/>
      <c r="AQ432" s="148"/>
      <c r="AR432" s="148"/>
      <c r="AS432" s="148"/>
      <c r="AT432" s="148"/>
      <c r="AU432" s="148"/>
      <c r="AV432" s="148"/>
      <c r="AW432" s="148"/>
      <c r="AX432" s="148"/>
      <c r="AY432" s="148"/>
      <c r="AZ432" s="148"/>
      <c r="BA432" s="148"/>
      <c r="BB432" s="148"/>
      <c r="BC432" s="148"/>
      <c r="BD432" s="148"/>
      <c r="BE432" s="148"/>
      <c r="BF432" s="148"/>
      <c r="BG432" s="148"/>
      <c r="BH432" s="148"/>
    </row>
    <row r="433" spans="1:60" outlineLevel="1" x14ac:dyDescent="0.2">
      <c r="A433" s="155"/>
      <c r="B433" s="156"/>
      <c r="C433" s="243"/>
      <c r="D433" s="244"/>
      <c r="E433" s="244"/>
      <c r="F433" s="244"/>
      <c r="G433" s="244"/>
      <c r="H433" s="158"/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  <c r="U433" s="158"/>
      <c r="V433" s="158"/>
      <c r="W433" s="158"/>
      <c r="X433" s="148"/>
      <c r="Y433" s="148"/>
      <c r="Z433" s="148"/>
      <c r="AA433" s="148"/>
      <c r="AB433" s="148"/>
      <c r="AC433" s="148"/>
      <c r="AD433" s="148"/>
      <c r="AE433" s="148"/>
      <c r="AF433" s="148"/>
      <c r="AG433" s="148" t="s">
        <v>176</v>
      </c>
      <c r="AH433" s="148"/>
      <c r="AI433" s="148"/>
      <c r="AJ433" s="148"/>
      <c r="AK433" s="148"/>
      <c r="AL433" s="148"/>
      <c r="AM433" s="148"/>
      <c r="AN433" s="148"/>
      <c r="AO433" s="148"/>
      <c r="AP433" s="148"/>
      <c r="AQ433" s="148"/>
      <c r="AR433" s="148"/>
      <c r="AS433" s="148"/>
      <c r="AT433" s="148"/>
      <c r="AU433" s="148"/>
      <c r="AV433" s="148"/>
      <c r="AW433" s="148"/>
      <c r="AX433" s="148"/>
      <c r="AY433" s="148"/>
      <c r="AZ433" s="148"/>
      <c r="BA433" s="148"/>
      <c r="BB433" s="148"/>
      <c r="BC433" s="148"/>
      <c r="BD433" s="148"/>
      <c r="BE433" s="148"/>
      <c r="BF433" s="148"/>
      <c r="BG433" s="148"/>
      <c r="BH433" s="148"/>
    </row>
    <row r="434" spans="1:60" ht="22.5" outlineLevel="1" x14ac:dyDescent="0.2">
      <c r="A434" s="169">
        <v>77</v>
      </c>
      <c r="B434" s="170" t="s">
        <v>591</v>
      </c>
      <c r="C434" s="180" t="s">
        <v>592</v>
      </c>
      <c r="D434" s="171" t="s">
        <v>277</v>
      </c>
      <c r="E434" s="172">
        <v>3.6900000000000004</v>
      </c>
      <c r="F434" s="173"/>
      <c r="G434" s="174">
        <f>ROUND(E434*F434,2)</f>
        <v>0</v>
      </c>
      <c r="H434" s="173"/>
      <c r="I434" s="174">
        <f>ROUND(E434*H434,2)</f>
        <v>0</v>
      </c>
      <c r="J434" s="173"/>
      <c r="K434" s="174">
        <f>ROUND(E434*J434,2)</f>
        <v>0</v>
      </c>
      <c r="L434" s="174">
        <v>21</v>
      </c>
      <c r="M434" s="174">
        <f>G434*(1+L434/100)</f>
        <v>0</v>
      </c>
      <c r="N434" s="174">
        <v>0</v>
      </c>
      <c r="O434" s="174">
        <f>ROUND(E434*N434,2)</f>
        <v>0</v>
      </c>
      <c r="P434" s="174">
        <v>5.5E-2</v>
      </c>
      <c r="Q434" s="174">
        <f>ROUND(E434*P434,2)</f>
        <v>0.2</v>
      </c>
      <c r="R434" s="174" t="s">
        <v>549</v>
      </c>
      <c r="S434" s="174" t="s">
        <v>171</v>
      </c>
      <c r="T434" s="175" t="s">
        <v>233</v>
      </c>
      <c r="U434" s="158">
        <v>0.42500000000000004</v>
      </c>
      <c r="V434" s="158">
        <f>ROUND(E434*U434,2)</f>
        <v>1.57</v>
      </c>
      <c r="W434" s="158"/>
      <c r="X434" s="148"/>
      <c r="Y434" s="148"/>
      <c r="Z434" s="148"/>
      <c r="AA434" s="148"/>
      <c r="AB434" s="148"/>
      <c r="AC434" s="148"/>
      <c r="AD434" s="148"/>
      <c r="AE434" s="148"/>
      <c r="AF434" s="148"/>
      <c r="AG434" s="148" t="s">
        <v>234</v>
      </c>
      <c r="AH434" s="148"/>
      <c r="AI434" s="148"/>
      <c r="AJ434" s="148"/>
      <c r="AK434" s="148"/>
      <c r="AL434" s="148"/>
      <c r="AM434" s="148"/>
      <c r="AN434" s="148"/>
      <c r="AO434" s="148"/>
      <c r="AP434" s="148"/>
      <c r="AQ434" s="148"/>
      <c r="AR434" s="148"/>
      <c r="AS434" s="148"/>
      <c r="AT434" s="148"/>
      <c r="AU434" s="148"/>
      <c r="AV434" s="148"/>
      <c r="AW434" s="148"/>
      <c r="AX434" s="148"/>
      <c r="AY434" s="148"/>
      <c r="AZ434" s="148"/>
      <c r="BA434" s="148"/>
      <c r="BB434" s="148"/>
      <c r="BC434" s="148"/>
      <c r="BD434" s="148"/>
      <c r="BE434" s="148"/>
      <c r="BF434" s="148"/>
      <c r="BG434" s="148"/>
      <c r="BH434" s="148"/>
    </row>
    <row r="435" spans="1:60" ht="22.5" outlineLevel="1" x14ac:dyDescent="0.2">
      <c r="A435" s="155"/>
      <c r="B435" s="156"/>
      <c r="C435" s="258" t="s">
        <v>593</v>
      </c>
      <c r="D435" s="259"/>
      <c r="E435" s="259"/>
      <c r="F435" s="259"/>
      <c r="G435" s="259"/>
      <c r="H435" s="158"/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  <c r="U435" s="158"/>
      <c r="V435" s="158"/>
      <c r="W435" s="158"/>
      <c r="X435" s="148"/>
      <c r="Y435" s="148"/>
      <c r="Z435" s="148"/>
      <c r="AA435" s="148"/>
      <c r="AB435" s="148"/>
      <c r="AC435" s="148"/>
      <c r="AD435" s="148"/>
      <c r="AE435" s="148"/>
      <c r="AF435" s="148"/>
      <c r="AG435" s="148" t="s">
        <v>236</v>
      </c>
      <c r="AH435" s="148"/>
      <c r="AI435" s="148"/>
      <c r="AJ435" s="148"/>
      <c r="AK435" s="148"/>
      <c r="AL435" s="148"/>
      <c r="AM435" s="148"/>
      <c r="AN435" s="148"/>
      <c r="AO435" s="148"/>
      <c r="AP435" s="148"/>
      <c r="AQ435" s="148"/>
      <c r="AR435" s="148"/>
      <c r="AS435" s="148"/>
      <c r="AT435" s="148"/>
      <c r="AU435" s="148"/>
      <c r="AV435" s="148"/>
      <c r="AW435" s="148"/>
      <c r="AX435" s="148"/>
      <c r="AY435" s="148"/>
      <c r="AZ435" s="148"/>
      <c r="BA435" s="176" t="str">
        <f>C435</f>
        <v>bez odstupu, po hrubém vybourání otvorů v jakémkoliv zdivu cihelném, včetně pomocného lešení o výšce podlahy do 1900 mm a pro zatížení do 1,5 kPa  (150 kg/m2),</v>
      </c>
      <c r="BB435" s="148"/>
      <c r="BC435" s="148"/>
      <c r="BD435" s="148"/>
      <c r="BE435" s="148"/>
      <c r="BF435" s="148"/>
      <c r="BG435" s="148"/>
      <c r="BH435" s="148"/>
    </row>
    <row r="436" spans="1:60" outlineLevel="1" x14ac:dyDescent="0.2">
      <c r="A436" s="155"/>
      <c r="B436" s="156"/>
      <c r="C436" s="181" t="s">
        <v>594</v>
      </c>
      <c r="D436" s="160"/>
      <c r="E436" s="161">
        <v>3.6900000000000004</v>
      </c>
      <c r="F436" s="158"/>
      <c r="G436" s="158"/>
      <c r="H436" s="158"/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  <c r="U436" s="158"/>
      <c r="V436" s="158"/>
      <c r="W436" s="158"/>
      <c r="X436" s="148"/>
      <c r="Y436" s="148"/>
      <c r="Z436" s="148"/>
      <c r="AA436" s="148"/>
      <c r="AB436" s="148"/>
      <c r="AC436" s="148"/>
      <c r="AD436" s="148"/>
      <c r="AE436" s="148"/>
      <c r="AF436" s="148"/>
      <c r="AG436" s="148" t="s">
        <v>213</v>
      </c>
      <c r="AH436" s="148">
        <v>0</v>
      </c>
      <c r="AI436" s="148"/>
      <c r="AJ436" s="148"/>
      <c r="AK436" s="148"/>
      <c r="AL436" s="148"/>
      <c r="AM436" s="148"/>
      <c r="AN436" s="148"/>
      <c r="AO436" s="148"/>
      <c r="AP436" s="148"/>
      <c r="AQ436" s="148"/>
      <c r="AR436" s="148"/>
      <c r="AS436" s="148"/>
      <c r="AT436" s="148"/>
      <c r="AU436" s="148"/>
      <c r="AV436" s="148"/>
      <c r="AW436" s="148"/>
      <c r="AX436" s="148"/>
      <c r="AY436" s="148"/>
      <c r="AZ436" s="148"/>
      <c r="BA436" s="148"/>
      <c r="BB436" s="148"/>
      <c r="BC436" s="148"/>
      <c r="BD436" s="148"/>
      <c r="BE436" s="148"/>
      <c r="BF436" s="148"/>
      <c r="BG436" s="148"/>
      <c r="BH436" s="148"/>
    </row>
    <row r="437" spans="1:60" outlineLevel="1" x14ac:dyDescent="0.2">
      <c r="A437" s="155"/>
      <c r="B437" s="156"/>
      <c r="C437" s="243"/>
      <c r="D437" s="244"/>
      <c r="E437" s="244"/>
      <c r="F437" s="244"/>
      <c r="G437" s="244"/>
      <c r="H437" s="158"/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  <c r="U437" s="158"/>
      <c r="V437" s="158"/>
      <c r="W437" s="158"/>
      <c r="X437" s="148"/>
      <c r="Y437" s="148"/>
      <c r="Z437" s="148"/>
      <c r="AA437" s="148"/>
      <c r="AB437" s="148"/>
      <c r="AC437" s="148"/>
      <c r="AD437" s="148"/>
      <c r="AE437" s="148"/>
      <c r="AF437" s="148"/>
      <c r="AG437" s="148" t="s">
        <v>176</v>
      </c>
      <c r="AH437" s="148"/>
      <c r="AI437" s="148"/>
      <c r="AJ437" s="148"/>
      <c r="AK437" s="148"/>
      <c r="AL437" s="148"/>
      <c r="AM437" s="148"/>
      <c r="AN437" s="148"/>
      <c r="AO437" s="148"/>
      <c r="AP437" s="148"/>
      <c r="AQ437" s="148"/>
      <c r="AR437" s="148"/>
      <c r="AS437" s="148"/>
      <c r="AT437" s="148"/>
      <c r="AU437" s="148"/>
      <c r="AV437" s="148"/>
      <c r="AW437" s="148"/>
      <c r="AX437" s="148"/>
      <c r="AY437" s="148"/>
      <c r="AZ437" s="148"/>
      <c r="BA437" s="148"/>
      <c r="BB437" s="148"/>
      <c r="BC437" s="148"/>
      <c r="BD437" s="148"/>
      <c r="BE437" s="148"/>
      <c r="BF437" s="148"/>
      <c r="BG437" s="148"/>
      <c r="BH437" s="148"/>
    </row>
    <row r="438" spans="1:60" outlineLevel="1" x14ac:dyDescent="0.2">
      <c r="A438" s="169">
        <v>78</v>
      </c>
      <c r="B438" s="170" t="s">
        <v>595</v>
      </c>
      <c r="C438" s="180" t="s">
        <v>596</v>
      </c>
      <c r="D438" s="171" t="s">
        <v>310</v>
      </c>
      <c r="E438" s="172">
        <v>1</v>
      </c>
      <c r="F438" s="173"/>
      <c r="G438" s="174">
        <f>ROUND(E438*F438,2)</f>
        <v>0</v>
      </c>
      <c r="H438" s="173"/>
      <c r="I438" s="174">
        <f>ROUND(E438*H438,2)</f>
        <v>0</v>
      </c>
      <c r="J438" s="173"/>
      <c r="K438" s="174">
        <f>ROUND(E438*J438,2)</f>
        <v>0</v>
      </c>
      <c r="L438" s="174">
        <v>21</v>
      </c>
      <c r="M438" s="174">
        <f>G438*(1+L438/100)</f>
        <v>0</v>
      </c>
      <c r="N438" s="174">
        <v>0</v>
      </c>
      <c r="O438" s="174">
        <f>ROUND(E438*N438,2)</f>
        <v>0</v>
      </c>
      <c r="P438" s="174">
        <v>0</v>
      </c>
      <c r="Q438" s="174">
        <f>ROUND(E438*P438,2)</f>
        <v>0</v>
      </c>
      <c r="R438" s="174" t="s">
        <v>549</v>
      </c>
      <c r="S438" s="174" t="s">
        <v>171</v>
      </c>
      <c r="T438" s="175" t="s">
        <v>233</v>
      </c>
      <c r="U438" s="158">
        <v>3.0000000000000002E-2</v>
      </c>
      <c r="V438" s="158">
        <f>ROUND(E438*U438,2)</f>
        <v>0.03</v>
      </c>
      <c r="W438" s="158"/>
      <c r="X438" s="148"/>
      <c r="Y438" s="148"/>
      <c r="Z438" s="148"/>
      <c r="AA438" s="148"/>
      <c r="AB438" s="148"/>
      <c r="AC438" s="148"/>
      <c r="AD438" s="148"/>
      <c r="AE438" s="148"/>
      <c r="AF438" s="148"/>
      <c r="AG438" s="148" t="s">
        <v>234</v>
      </c>
      <c r="AH438" s="148"/>
      <c r="AI438" s="148"/>
      <c r="AJ438" s="148"/>
      <c r="AK438" s="148"/>
      <c r="AL438" s="148"/>
      <c r="AM438" s="148"/>
      <c r="AN438" s="148"/>
      <c r="AO438" s="148"/>
      <c r="AP438" s="148"/>
      <c r="AQ438" s="148"/>
      <c r="AR438" s="148"/>
      <c r="AS438" s="148"/>
      <c r="AT438" s="148"/>
      <c r="AU438" s="148"/>
      <c r="AV438" s="148"/>
      <c r="AW438" s="148"/>
      <c r="AX438" s="148"/>
      <c r="AY438" s="148"/>
      <c r="AZ438" s="148"/>
      <c r="BA438" s="148"/>
      <c r="BB438" s="148"/>
      <c r="BC438" s="148"/>
      <c r="BD438" s="148"/>
      <c r="BE438" s="148"/>
      <c r="BF438" s="148"/>
      <c r="BG438" s="148"/>
      <c r="BH438" s="148"/>
    </row>
    <row r="439" spans="1:60" outlineLevel="1" x14ac:dyDescent="0.2">
      <c r="A439" s="155"/>
      <c r="B439" s="156"/>
      <c r="C439" s="258" t="s">
        <v>597</v>
      </c>
      <c r="D439" s="259"/>
      <c r="E439" s="259"/>
      <c r="F439" s="259"/>
      <c r="G439" s="259"/>
      <c r="H439" s="158"/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  <c r="U439" s="158"/>
      <c r="V439" s="158"/>
      <c r="W439" s="158"/>
      <c r="X439" s="148"/>
      <c r="Y439" s="148"/>
      <c r="Z439" s="148"/>
      <c r="AA439" s="148"/>
      <c r="AB439" s="148"/>
      <c r="AC439" s="148"/>
      <c r="AD439" s="148"/>
      <c r="AE439" s="148"/>
      <c r="AF439" s="148"/>
      <c r="AG439" s="148" t="s">
        <v>236</v>
      </c>
      <c r="AH439" s="148"/>
      <c r="AI439" s="148"/>
      <c r="AJ439" s="148"/>
      <c r="AK439" s="148"/>
      <c r="AL439" s="148"/>
      <c r="AM439" s="148"/>
      <c r="AN439" s="148"/>
      <c r="AO439" s="148"/>
      <c r="AP439" s="148"/>
      <c r="AQ439" s="148"/>
      <c r="AR439" s="148"/>
      <c r="AS439" s="148"/>
      <c r="AT439" s="148"/>
      <c r="AU439" s="148"/>
      <c r="AV439" s="148"/>
      <c r="AW439" s="148"/>
      <c r="AX439" s="148"/>
      <c r="AY439" s="148"/>
      <c r="AZ439" s="148"/>
      <c r="BA439" s="148"/>
      <c r="BB439" s="148"/>
      <c r="BC439" s="148"/>
      <c r="BD439" s="148"/>
      <c r="BE439" s="148"/>
      <c r="BF439" s="148"/>
      <c r="BG439" s="148"/>
      <c r="BH439" s="148"/>
    </row>
    <row r="440" spans="1:60" outlineLevel="1" x14ac:dyDescent="0.2">
      <c r="A440" s="155"/>
      <c r="B440" s="156"/>
      <c r="C440" s="243"/>
      <c r="D440" s="244"/>
      <c r="E440" s="244"/>
      <c r="F440" s="244"/>
      <c r="G440" s="244"/>
      <c r="H440" s="158"/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  <c r="U440" s="158"/>
      <c r="V440" s="158"/>
      <c r="W440" s="158"/>
      <c r="X440" s="148"/>
      <c r="Y440" s="148"/>
      <c r="Z440" s="148"/>
      <c r="AA440" s="148"/>
      <c r="AB440" s="148"/>
      <c r="AC440" s="148"/>
      <c r="AD440" s="148"/>
      <c r="AE440" s="148"/>
      <c r="AF440" s="148"/>
      <c r="AG440" s="148" t="s">
        <v>176</v>
      </c>
      <c r="AH440" s="148"/>
      <c r="AI440" s="148"/>
      <c r="AJ440" s="148"/>
      <c r="AK440" s="148"/>
      <c r="AL440" s="148"/>
      <c r="AM440" s="148"/>
      <c r="AN440" s="148"/>
      <c r="AO440" s="148"/>
      <c r="AP440" s="148"/>
      <c r="AQ440" s="148"/>
      <c r="AR440" s="148"/>
      <c r="AS440" s="148"/>
      <c r="AT440" s="148"/>
      <c r="AU440" s="148"/>
      <c r="AV440" s="148"/>
      <c r="AW440" s="148"/>
      <c r="AX440" s="148"/>
      <c r="AY440" s="148"/>
      <c r="AZ440" s="148"/>
      <c r="BA440" s="148"/>
      <c r="BB440" s="148"/>
      <c r="BC440" s="148"/>
      <c r="BD440" s="148"/>
      <c r="BE440" s="148"/>
      <c r="BF440" s="148"/>
      <c r="BG440" s="148"/>
      <c r="BH440" s="148"/>
    </row>
    <row r="441" spans="1:60" outlineLevel="1" x14ac:dyDescent="0.2">
      <c r="A441" s="169">
        <v>79</v>
      </c>
      <c r="B441" s="170" t="s">
        <v>598</v>
      </c>
      <c r="C441" s="180" t="s">
        <v>599</v>
      </c>
      <c r="D441" s="171" t="s">
        <v>310</v>
      </c>
      <c r="E441" s="172">
        <v>7</v>
      </c>
      <c r="F441" s="173"/>
      <c r="G441" s="174">
        <f>ROUND(E441*F441,2)</f>
        <v>0</v>
      </c>
      <c r="H441" s="173"/>
      <c r="I441" s="174">
        <f>ROUND(E441*H441,2)</f>
        <v>0</v>
      </c>
      <c r="J441" s="173"/>
      <c r="K441" s="174">
        <f>ROUND(E441*J441,2)</f>
        <v>0</v>
      </c>
      <c r="L441" s="174">
        <v>21</v>
      </c>
      <c r="M441" s="174">
        <f>G441*(1+L441/100)</f>
        <v>0</v>
      </c>
      <c r="N441" s="174">
        <v>0</v>
      </c>
      <c r="O441" s="174">
        <f>ROUND(E441*N441,2)</f>
        <v>0</v>
      </c>
      <c r="P441" s="174">
        <v>0</v>
      </c>
      <c r="Q441" s="174">
        <f>ROUND(E441*P441,2)</f>
        <v>0</v>
      </c>
      <c r="R441" s="174" t="s">
        <v>549</v>
      </c>
      <c r="S441" s="174" t="s">
        <v>171</v>
      </c>
      <c r="T441" s="175" t="s">
        <v>233</v>
      </c>
      <c r="U441" s="158">
        <v>0.05</v>
      </c>
      <c r="V441" s="158">
        <f>ROUND(E441*U441,2)</f>
        <v>0.35</v>
      </c>
      <c r="W441" s="158"/>
      <c r="X441" s="148"/>
      <c r="Y441" s="148"/>
      <c r="Z441" s="148"/>
      <c r="AA441" s="148"/>
      <c r="AB441" s="148"/>
      <c r="AC441" s="148"/>
      <c r="AD441" s="148"/>
      <c r="AE441" s="148"/>
      <c r="AF441" s="148"/>
      <c r="AG441" s="148" t="s">
        <v>234</v>
      </c>
      <c r="AH441" s="148"/>
      <c r="AI441" s="148"/>
      <c r="AJ441" s="148"/>
      <c r="AK441" s="148"/>
      <c r="AL441" s="148"/>
      <c r="AM441" s="148"/>
      <c r="AN441" s="148"/>
      <c r="AO441" s="148"/>
      <c r="AP441" s="148"/>
      <c r="AQ441" s="148"/>
      <c r="AR441" s="148"/>
      <c r="AS441" s="148"/>
      <c r="AT441" s="148"/>
      <c r="AU441" s="148"/>
      <c r="AV441" s="148"/>
      <c r="AW441" s="148"/>
      <c r="AX441" s="148"/>
      <c r="AY441" s="148"/>
      <c r="AZ441" s="148"/>
      <c r="BA441" s="148"/>
      <c r="BB441" s="148"/>
      <c r="BC441" s="148"/>
      <c r="BD441" s="148"/>
      <c r="BE441" s="148"/>
      <c r="BF441" s="148"/>
      <c r="BG441" s="148"/>
      <c r="BH441" s="148"/>
    </row>
    <row r="442" spans="1:60" outlineLevel="1" x14ac:dyDescent="0.2">
      <c r="A442" s="155"/>
      <c r="B442" s="156"/>
      <c r="C442" s="258" t="s">
        <v>597</v>
      </c>
      <c r="D442" s="259"/>
      <c r="E442" s="259"/>
      <c r="F442" s="259"/>
      <c r="G442" s="259"/>
      <c r="H442" s="158"/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  <c r="U442" s="158"/>
      <c r="V442" s="158"/>
      <c r="W442" s="158"/>
      <c r="X442" s="148"/>
      <c r="Y442" s="148"/>
      <c r="Z442" s="148"/>
      <c r="AA442" s="148"/>
      <c r="AB442" s="148"/>
      <c r="AC442" s="148"/>
      <c r="AD442" s="148"/>
      <c r="AE442" s="148"/>
      <c r="AF442" s="148"/>
      <c r="AG442" s="148" t="s">
        <v>236</v>
      </c>
      <c r="AH442" s="148"/>
      <c r="AI442" s="148"/>
      <c r="AJ442" s="148"/>
      <c r="AK442" s="148"/>
      <c r="AL442" s="148"/>
      <c r="AM442" s="148"/>
      <c r="AN442" s="148"/>
      <c r="AO442" s="148"/>
      <c r="AP442" s="148"/>
      <c r="AQ442" s="148"/>
      <c r="AR442" s="148"/>
      <c r="AS442" s="148"/>
      <c r="AT442" s="148"/>
      <c r="AU442" s="148"/>
      <c r="AV442" s="148"/>
      <c r="AW442" s="148"/>
      <c r="AX442" s="148"/>
      <c r="AY442" s="148"/>
      <c r="AZ442" s="148"/>
      <c r="BA442" s="148"/>
      <c r="BB442" s="148"/>
      <c r="BC442" s="148"/>
      <c r="BD442" s="148"/>
      <c r="BE442" s="148"/>
      <c r="BF442" s="148"/>
      <c r="BG442" s="148"/>
      <c r="BH442" s="148"/>
    </row>
    <row r="443" spans="1:60" outlineLevel="1" x14ac:dyDescent="0.2">
      <c r="A443" s="155"/>
      <c r="B443" s="156"/>
      <c r="C443" s="243"/>
      <c r="D443" s="244"/>
      <c r="E443" s="244"/>
      <c r="F443" s="244"/>
      <c r="G443" s="244"/>
      <c r="H443" s="158"/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  <c r="U443" s="158"/>
      <c r="V443" s="158"/>
      <c r="W443" s="158"/>
      <c r="X443" s="148"/>
      <c r="Y443" s="148"/>
      <c r="Z443" s="148"/>
      <c r="AA443" s="148"/>
      <c r="AB443" s="148"/>
      <c r="AC443" s="148"/>
      <c r="AD443" s="148"/>
      <c r="AE443" s="148"/>
      <c r="AF443" s="148"/>
      <c r="AG443" s="148" t="s">
        <v>176</v>
      </c>
      <c r="AH443" s="148"/>
      <c r="AI443" s="148"/>
      <c r="AJ443" s="148"/>
      <c r="AK443" s="148"/>
      <c r="AL443" s="148"/>
      <c r="AM443" s="148"/>
      <c r="AN443" s="148"/>
      <c r="AO443" s="148"/>
      <c r="AP443" s="148"/>
      <c r="AQ443" s="148"/>
      <c r="AR443" s="148"/>
      <c r="AS443" s="148"/>
      <c r="AT443" s="148"/>
      <c r="AU443" s="148"/>
      <c r="AV443" s="148"/>
      <c r="AW443" s="148"/>
      <c r="AX443" s="148"/>
      <c r="AY443" s="148"/>
      <c r="AZ443" s="148"/>
      <c r="BA443" s="148"/>
      <c r="BB443" s="148"/>
      <c r="BC443" s="148"/>
      <c r="BD443" s="148"/>
      <c r="BE443" s="148"/>
      <c r="BF443" s="148"/>
      <c r="BG443" s="148"/>
      <c r="BH443" s="148"/>
    </row>
    <row r="444" spans="1:60" outlineLevel="1" x14ac:dyDescent="0.2">
      <c r="A444" s="169">
        <v>80</v>
      </c>
      <c r="B444" s="170" t="s">
        <v>600</v>
      </c>
      <c r="C444" s="180" t="s">
        <v>601</v>
      </c>
      <c r="D444" s="171" t="s">
        <v>277</v>
      </c>
      <c r="E444" s="172">
        <v>0.33350000000000002</v>
      </c>
      <c r="F444" s="173"/>
      <c r="G444" s="174">
        <f>ROUND(E444*F444,2)</f>
        <v>0</v>
      </c>
      <c r="H444" s="173"/>
      <c r="I444" s="174">
        <f>ROUND(E444*H444,2)</f>
        <v>0</v>
      </c>
      <c r="J444" s="173"/>
      <c r="K444" s="174">
        <f>ROUND(E444*J444,2)</f>
        <v>0</v>
      </c>
      <c r="L444" s="174">
        <v>21</v>
      </c>
      <c r="M444" s="174">
        <f>G444*(1+L444/100)</f>
        <v>0</v>
      </c>
      <c r="N444" s="174">
        <v>2.1900000000000001E-3</v>
      </c>
      <c r="O444" s="174">
        <f>ROUND(E444*N444,2)</f>
        <v>0</v>
      </c>
      <c r="P444" s="174">
        <v>7.5000000000000011E-2</v>
      </c>
      <c r="Q444" s="174">
        <f>ROUND(E444*P444,2)</f>
        <v>0.03</v>
      </c>
      <c r="R444" s="174" t="s">
        <v>549</v>
      </c>
      <c r="S444" s="174" t="s">
        <v>171</v>
      </c>
      <c r="T444" s="175" t="s">
        <v>233</v>
      </c>
      <c r="U444" s="158">
        <v>0.95500000000000007</v>
      </c>
      <c r="V444" s="158">
        <f>ROUND(E444*U444,2)</f>
        <v>0.32</v>
      </c>
      <c r="W444" s="158"/>
      <c r="X444" s="148"/>
      <c r="Y444" s="148"/>
      <c r="Z444" s="148"/>
      <c r="AA444" s="148"/>
      <c r="AB444" s="148"/>
      <c r="AC444" s="148"/>
      <c r="AD444" s="148"/>
      <c r="AE444" s="148"/>
      <c r="AF444" s="148"/>
      <c r="AG444" s="148" t="s">
        <v>234</v>
      </c>
      <c r="AH444" s="148"/>
      <c r="AI444" s="148"/>
      <c r="AJ444" s="148"/>
      <c r="AK444" s="148"/>
      <c r="AL444" s="148"/>
      <c r="AM444" s="148"/>
      <c r="AN444" s="148"/>
      <c r="AO444" s="148"/>
      <c r="AP444" s="148"/>
      <c r="AQ444" s="148"/>
      <c r="AR444" s="148"/>
      <c r="AS444" s="148"/>
      <c r="AT444" s="148"/>
      <c r="AU444" s="148"/>
      <c r="AV444" s="148"/>
      <c r="AW444" s="148"/>
      <c r="AX444" s="148"/>
      <c r="AY444" s="148"/>
      <c r="AZ444" s="148"/>
      <c r="BA444" s="148"/>
      <c r="BB444" s="148"/>
      <c r="BC444" s="148"/>
      <c r="BD444" s="148"/>
      <c r="BE444" s="148"/>
      <c r="BF444" s="148"/>
      <c r="BG444" s="148"/>
      <c r="BH444" s="148"/>
    </row>
    <row r="445" spans="1:60" outlineLevel="1" x14ac:dyDescent="0.2">
      <c r="A445" s="155"/>
      <c r="B445" s="156"/>
      <c r="C445" s="258" t="s">
        <v>602</v>
      </c>
      <c r="D445" s="259"/>
      <c r="E445" s="259"/>
      <c r="F445" s="259"/>
      <c r="G445" s="259"/>
      <c r="H445" s="158"/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  <c r="U445" s="158"/>
      <c r="V445" s="158"/>
      <c r="W445" s="158"/>
      <c r="X445" s="148"/>
      <c r="Y445" s="148"/>
      <c r="Z445" s="148"/>
      <c r="AA445" s="148"/>
      <c r="AB445" s="148"/>
      <c r="AC445" s="148"/>
      <c r="AD445" s="148"/>
      <c r="AE445" s="148"/>
      <c r="AF445" s="148"/>
      <c r="AG445" s="148" t="s">
        <v>236</v>
      </c>
      <c r="AH445" s="148"/>
      <c r="AI445" s="148"/>
      <c r="AJ445" s="148"/>
      <c r="AK445" s="148"/>
      <c r="AL445" s="148"/>
      <c r="AM445" s="148"/>
      <c r="AN445" s="148"/>
      <c r="AO445" s="148"/>
      <c r="AP445" s="148"/>
      <c r="AQ445" s="148"/>
      <c r="AR445" s="148"/>
      <c r="AS445" s="148"/>
      <c r="AT445" s="148"/>
      <c r="AU445" s="148"/>
      <c r="AV445" s="148"/>
      <c r="AW445" s="148"/>
      <c r="AX445" s="148"/>
      <c r="AY445" s="148"/>
      <c r="AZ445" s="148"/>
      <c r="BA445" s="148"/>
      <c r="BB445" s="148"/>
      <c r="BC445" s="148"/>
      <c r="BD445" s="148"/>
      <c r="BE445" s="148"/>
      <c r="BF445" s="148"/>
      <c r="BG445" s="148"/>
      <c r="BH445" s="148"/>
    </row>
    <row r="446" spans="1:60" outlineLevel="1" x14ac:dyDescent="0.2">
      <c r="A446" s="155"/>
      <c r="B446" s="156"/>
      <c r="C446" s="181" t="s">
        <v>603</v>
      </c>
      <c r="D446" s="160"/>
      <c r="E446" s="161">
        <v>0.33350000000000002</v>
      </c>
      <c r="F446" s="158"/>
      <c r="G446" s="158"/>
      <c r="H446" s="158"/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  <c r="U446" s="158"/>
      <c r="V446" s="158"/>
      <c r="W446" s="158"/>
      <c r="X446" s="148"/>
      <c r="Y446" s="148"/>
      <c r="Z446" s="148"/>
      <c r="AA446" s="148"/>
      <c r="AB446" s="148"/>
      <c r="AC446" s="148"/>
      <c r="AD446" s="148"/>
      <c r="AE446" s="148"/>
      <c r="AF446" s="148"/>
      <c r="AG446" s="148" t="s">
        <v>213</v>
      </c>
      <c r="AH446" s="148">
        <v>0</v>
      </c>
      <c r="AI446" s="148"/>
      <c r="AJ446" s="148"/>
      <c r="AK446" s="148"/>
      <c r="AL446" s="148"/>
      <c r="AM446" s="148"/>
      <c r="AN446" s="148"/>
      <c r="AO446" s="148"/>
      <c r="AP446" s="148"/>
      <c r="AQ446" s="148"/>
      <c r="AR446" s="148"/>
      <c r="AS446" s="148"/>
      <c r="AT446" s="148"/>
      <c r="AU446" s="148"/>
      <c r="AV446" s="148"/>
      <c r="AW446" s="148"/>
      <c r="AX446" s="148"/>
      <c r="AY446" s="148"/>
      <c r="AZ446" s="148"/>
      <c r="BA446" s="148"/>
      <c r="BB446" s="148"/>
      <c r="BC446" s="148"/>
      <c r="BD446" s="148"/>
      <c r="BE446" s="148"/>
      <c r="BF446" s="148"/>
      <c r="BG446" s="148"/>
      <c r="BH446" s="148"/>
    </row>
    <row r="447" spans="1:60" outlineLevel="1" x14ac:dyDescent="0.2">
      <c r="A447" s="155"/>
      <c r="B447" s="156"/>
      <c r="C447" s="243"/>
      <c r="D447" s="244"/>
      <c r="E447" s="244"/>
      <c r="F447" s="244"/>
      <c r="G447" s="244"/>
      <c r="H447" s="158"/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  <c r="U447" s="158"/>
      <c r="V447" s="158"/>
      <c r="W447" s="158"/>
      <c r="X447" s="148"/>
      <c r="Y447" s="148"/>
      <c r="Z447" s="148"/>
      <c r="AA447" s="148"/>
      <c r="AB447" s="148"/>
      <c r="AC447" s="148"/>
      <c r="AD447" s="148"/>
      <c r="AE447" s="148"/>
      <c r="AF447" s="148"/>
      <c r="AG447" s="148" t="s">
        <v>176</v>
      </c>
      <c r="AH447" s="148"/>
      <c r="AI447" s="148"/>
      <c r="AJ447" s="148"/>
      <c r="AK447" s="148"/>
      <c r="AL447" s="148"/>
      <c r="AM447" s="148"/>
      <c r="AN447" s="148"/>
      <c r="AO447" s="148"/>
      <c r="AP447" s="148"/>
      <c r="AQ447" s="148"/>
      <c r="AR447" s="148"/>
      <c r="AS447" s="148"/>
      <c r="AT447" s="148"/>
      <c r="AU447" s="148"/>
      <c r="AV447" s="148"/>
      <c r="AW447" s="148"/>
      <c r="AX447" s="148"/>
      <c r="AY447" s="148"/>
      <c r="AZ447" s="148"/>
      <c r="BA447" s="148"/>
      <c r="BB447" s="148"/>
      <c r="BC447" s="148"/>
      <c r="BD447" s="148"/>
      <c r="BE447" s="148"/>
      <c r="BF447" s="148"/>
      <c r="BG447" s="148"/>
      <c r="BH447" s="148"/>
    </row>
    <row r="448" spans="1:60" outlineLevel="1" x14ac:dyDescent="0.2">
      <c r="A448" s="169">
        <v>81</v>
      </c>
      <c r="B448" s="170" t="s">
        <v>604</v>
      </c>
      <c r="C448" s="180" t="s">
        <v>605</v>
      </c>
      <c r="D448" s="171" t="s">
        <v>310</v>
      </c>
      <c r="E448" s="172">
        <v>2</v>
      </c>
      <c r="F448" s="173"/>
      <c r="G448" s="174">
        <f>ROUND(E448*F448,2)</f>
        <v>0</v>
      </c>
      <c r="H448" s="173"/>
      <c r="I448" s="174">
        <f>ROUND(E448*H448,2)</f>
        <v>0</v>
      </c>
      <c r="J448" s="173"/>
      <c r="K448" s="174">
        <f>ROUND(E448*J448,2)</f>
        <v>0</v>
      </c>
      <c r="L448" s="174">
        <v>21</v>
      </c>
      <c r="M448" s="174">
        <f>G448*(1+L448/100)</f>
        <v>0</v>
      </c>
      <c r="N448" s="174">
        <v>0</v>
      </c>
      <c r="O448" s="174">
        <f>ROUND(E448*N448,2)</f>
        <v>0</v>
      </c>
      <c r="P448" s="174">
        <v>0</v>
      </c>
      <c r="Q448" s="174">
        <f>ROUND(E448*P448,2)</f>
        <v>0</v>
      </c>
      <c r="R448" s="174" t="s">
        <v>549</v>
      </c>
      <c r="S448" s="174" t="s">
        <v>171</v>
      </c>
      <c r="T448" s="175" t="s">
        <v>233</v>
      </c>
      <c r="U448" s="158">
        <v>0.28000000000000003</v>
      </c>
      <c r="V448" s="158">
        <f>ROUND(E448*U448,2)</f>
        <v>0.56000000000000005</v>
      </c>
      <c r="W448" s="158"/>
      <c r="X448" s="148"/>
      <c r="Y448" s="148"/>
      <c r="Z448" s="148"/>
      <c r="AA448" s="148"/>
      <c r="AB448" s="148"/>
      <c r="AC448" s="148"/>
      <c r="AD448" s="148"/>
      <c r="AE448" s="148"/>
      <c r="AF448" s="148"/>
      <c r="AG448" s="148" t="s">
        <v>234</v>
      </c>
      <c r="AH448" s="148"/>
      <c r="AI448" s="148"/>
      <c r="AJ448" s="148"/>
      <c r="AK448" s="148"/>
      <c r="AL448" s="148"/>
      <c r="AM448" s="148"/>
      <c r="AN448" s="148"/>
      <c r="AO448" s="148"/>
      <c r="AP448" s="148"/>
      <c r="AQ448" s="148"/>
      <c r="AR448" s="148"/>
      <c r="AS448" s="148"/>
      <c r="AT448" s="148"/>
      <c r="AU448" s="148"/>
      <c r="AV448" s="148"/>
      <c r="AW448" s="148"/>
      <c r="AX448" s="148"/>
      <c r="AY448" s="148"/>
      <c r="AZ448" s="148"/>
      <c r="BA448" s="148"/>
      <c r="BB448" s="148"/>
      <c r="BC448" s="148"/>
      <c r="BD448" s="148"/>
      <c r="BE448" s="148"/>
      <c r="BF448" s="148"/>
      <c r="BG448" s="148"/>
      <c r="BH448" s="148"/>
    </row>
    <row r="449" spans="1:60" outlineLevel="1" x14ac:dyDescent="0.2">
      <c r="A449" s="155"/>
      <c r="B449" s="156"/>
      <c r="C449" s="258" t="s">
        <v>606</v>
      </c>
      <c r="D449" s="259"/>
      <c r="E449" s="259"/>
      <c r="F449" s="259"/>
      <c r="G449" s="259"/>
      <c r="H449" s="158"/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  <c r="U449" s="158"/>
      <c r="V449" s="158"/>
      <c r="W449" s="158"/>
      <c r="X449" s="148"/>
      <c r="Y449" s="148"/>
      <c r="Z449" s="148"/>
      <c r="AA449" s="148"/>
      <c r="AB449" s="148"/>
      <c r="AC449" s="148"/>
      <c r="AD449" s="148"/>
      <c r="AE449" s="148"/>
      <c r="AF449" s="148"/>
      <c r="AG449" s="148" t="s">
        <v>236</v>
      </c>
      <c r="AH449" s="148"/>
      <c r="AI449" s="148"/>
      <c r="AJ449" s="148"/>
      <c r="AK449" s="148"/>
      <c r="AL449" s="148"/>
      <c r="AM449" s="148"/>
      <c r="AN449" s="148"/>
      <c r="AO449" s="148"/>
      <c r="AP449" s="148"/>
      <c r="AQ449" s="148"/>
      <c r="AR449" s="148"/>
      <c r="AS449" s="148"/>
      <c r="AT449" s="148"/>
      <c r="AU449" s="148"/>
      <c r="AV449" s="148"/>
      <c r="AW449" s="148"/>
      <c r="AX449" s="148"/>
      <c r="AY449" s="148"/>
      <c r="AZ449" s="148"/>
      <c r="BA449" s="148"/>
      <c r="BB449" s="148"/>
      <c r="BC449" s="148"/>
      <c r="BD449" s="148"/>
      <c r="BE449" s="148"/>
      <c r="BF449" s="148"/>
      <c r="BG449" s="148"/>
      <c r="BH449" s="148"/>
    </row>
    <row r="450" spans="1:60" outlineLevel="1" x14ac:dyDescent="0.2">
      <c r="A450" s="155"/>
      <c r="B450" s="156"/>
      <c r="C450" s="243"/>
      <c r="D450" s="244"/>
      <c r="E450" s="244"/>
      <c r="F450" s="244"/>
      <c r="G450" s="244"/>
      <c r="H450" s="158"/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  <c r="U450" s="158"/>
      <c r="V450" s="158"/>
      <c r="W450" s="158"/>
      <c r="X450" s="148"/>
      <c r="Y450" s="148"/>
      <c r="Z450" s="148"/>
      <c r="AA450" s="148"/>
      <c r="AB450" s="148"/>
      <c r="AC450" s="148"/>
      <c r="AD450" s="148"/>
      <c r="AE450" s="148"/>
      <c r="AF450" s="148"/>
      <c r="AG450" s="148" t="s">
        <v>176</v>
      </c>
      <c r="AH450" s="148"/>
      <c r="AI450" s="148"/>
      <c r="AJ450" s="148"/>
      <c r="AK450" s="148"/>
      <c r="AL450" s="148"/>
      <c r="AM450" s="148"/>
      <c r="AN450" s="148"/>
      <c r="AO450" s="148"/>
      <c r="AP450" s="148"/>
      <c r="AQ450" s="148"/>
      <c r="AR450" s="148"/>
      <c r="AS450" s="148"/>
      <c r="AT450" s="148"/>
      <c r="AU450" s="148"/>
      <c r="AV450" s="148"/>
      <c r="AW450" s="148"/>
      <c r="AX450" s="148"/>
      <c r="AY450" s="148"/>
      <c r="AZ450" s="148"/>
      <c r="BA450" s="148"/>
      <c r="BB450" s="148"/>
      <c r="BC450" s="148"/>
      <c r="BD450" s="148"/>
      <c r="BE450" s="148"/>
      <c r="BF450" s="148"/>
      <c r="BG450" s="148"/>
      <c r="BH450" s="148"/>
    </row>
    <row r="451" spans="1:60" ht="33.75" outlineLevel="1" x14ac:dyDescent="0.2">
      <c r="A451" s="169">
        <v>82</v>
      </c>
      <c r="B451" s="170" t="s">
        <v>607</v>
      </c>
      <c r="C451" s="180" t="s">
        <v>608</v>
      </c>
      <c r="D451" s="171" t="s">
        <v>277</v>
      </c>
      <c r="E451" s="172">
        <v>10.441000000000001</v>
      </c>
      <c r="F451" s="173"/>
      <c r="G451" s="174">
        <f>ROUND(E451*F451,2)</f>
        <v>0</v>
      </c>
      <c r="H451" s="173"/>
      <c r="I451" s="174">
        <f>ROUND(E451*H451,2)</f>
        <v>0</v>
      </c>
      <c r="J451" s="173"/>
      <c r="K451" s="174">
        <f>ROUND(E451*J451,2)</f>
        <v>0</v>
      </c>
      <c r="L451" s="174">
        <v>21</v>
      </c>
      <c r="M451" s="174">
        <f>G451*(1+L451/100)</f>
        <v>0</v>
      </c>
      <c r="N451" s="174">
        <v>1.17E-3</v>
      </c>
      <c r="O451" s="174">
        <f>ROUND(E451*N451,2)</f>
        <v>0.01</v>
      </c>
      <c r="P451" s="174">
        <v>7.6000000000000012E-2</v>
      </c>
      <c r="Q451" s="174">
        <f>ROUND(E451*P451,2)</f>
        <v>0.79</v>
      </c>
      <c r="R451" s="174" t="s">
        <v>549</v>
      </c>
      <c r="S451" s="174" t="s">
        <v>171</v>
      </c>
      <c r="T451" s="175" t="s">
        <v>233</v>
      </c>
      <c r="U451" s="158">
        <v>0.93900000000000006</v>
      </c>
      <c r="V451" s="158">
        <f>ROUND(E451*U451,2)</f>
        <v>9.8000000000000007</v>
      </c>
      <c r="W451" s="158"/>
      <c r="X451" s="148"/>
      <c r="Y451" s="148"/>
      <c r="Z451" s="148"/>
      <c r="AA451" s="148"/>
      <c r="AB451" s="148"/>
      <c r="AC451" s="148"/>
      <c r="AD451" s="148"/>
      <c r="AE451" s="148"/>
      <c r="AF451" s="148"/>
      <c r="AG451" s="148" t="s">
        <v>234</v>
      </c>
      <c r="AH451" s="148"/>
      <c r="AI451" s="148"/>
      <c r="AJ451" s="148"/>
      <c r="AK451" s="148"/>
      <c r="AL451" s="148"/>
      <c r="AM451" s="148"/>
      <c r="AN451" s="148"/>
      <c r="AO451" s="148"/>
      <c r="AP451" s="148"/>
      <c r="AQ451" s="148"/>
      <c r="AR451" s="148"/>
      <c r="AS451" s="148"/>
      <c r="AT451" s="148"/>
      <c r="AU451" s="148"/>
      <c r="AV451" s="148"/>
      <c r="AW451" s="148"/>
      <c r="AX451" s="148"/>
      <c r="AY451" s="148"/>
      <c r="AZ451" s="148"/>
      <c r="BA451" s="148"/>
      <c r="BB451" s="148"/>
      <c r="BC451" s="148"/>
      <c r="BD451" s="148"/>
      <c r="BE451" s="148"/>
      <c r="BF451" s="148"/>
      <c r="BG451" s="148"/>
      <c r="BH451" s="148"/>
    </row>
    <row r="452" spans="1:60" outlineLevel="1" x14ac:dyDescent="0.2">
      <c r="A452" s="155"/>
      <c r="B452" s="156"/>
      <c r="C452" s="181" t="s">
        <v>609</v>
      </c>
      <c r="D452" s="160"/>
      <c r="E452" s="161">
        <v>10.441000000000001</v>
      </c>
      <c r="F452" s="158"/>
      <c r="G452" s="158"/>
      <c r="H452" s="158"/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  <c r="U452" s="158"/>
      <c r="V452" s="158"/>
      <c r="W452" s="158"/>
      <c r="X452" s="148"/>
      <c r="Y452" s="148"/>
      <c r="Z452" s="148"/>
      <c r="AA452" s="148"/>
      <c r="AB452" s="148"/>
      <c r="AC452" s="148"/>
      <c r="AD452" s="148"/>
      <c r="AE452" s="148"/>
      <c r="AF452" s="148"/>
      <c r="AG452" s="148" t="s">
        <v>213</v>
      </c>
      <c r="AH452" s="148">
        <v>0</v>
      </c>
      <c r="AI452" s="148"/>
      <c r="AJ452" s="148"/>
      <c r="AK452" s="148"/>
      <c r="AL452" s="148"/>
      <c r="AM452" s="148"/>
      <c r="AN452" s="148"/>
      <c r="AO452" s="148"/>
      <c r="AP452" s="148"/>
      <c r="AQ452" s="148"/>
      <c r="AR452" s="148"/>
      <c r="AS452" s="148"/>
      <c r="AT452" s="148"/>
      <c r="AU452" s="148"/>
      <c r="AV452" s="148"/>
      <c r="AW452" s="148"/>
      <c r="AX452" s="148"/>
      <c r="AY452" s="148"/>
      <c r="AZ452" s="148"/>
      <c r="BA452" s="148"/>
      <c r="BB452" s="148"/>
      <c r="BC452" s="148"/>
      <c r="BD452" s="148"/>
      <c r="BE452" s="148"/>
      <c r="BF452" s="148"/>
      <c r="BG452" s="148"/>
      <c r="BH452" s="148"/>
    </row>
    <row r="453" spans="1:60" outlineLevel="1" x14ac:dyDescent="0.2">
      <c r="A453" s="155"/>
      <c r="B453" s="156"/>
      <c r="C453" s="243"/>
      <c r="D453" s="244"/>
      <c r="E453" s="244"/>
      <c r="F453" s="244"/>
      <c r="G453" s="244"/>
      <c r="H453" s="158"/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  <c r="U453" s="158"/>
      <c r="V453" s="158"/>
      <c r="W453" s="158"/>
      <c r="X453" s="148"/>
      <c r="Y453" s="148"/>
      <c r="Z453" s="148"/>
      <c r="AA453" s="148"/>
      <c r="AB453" s="148"/>
      <c r="AC453" s="148"/>
      <c r="AD453" s="148"/>
      <c r="AE453" s="148"/>
      <c r="AF453" s="148"/>
      <c r="AG453" s="148" t="s">
        <v>176</v>
      </c>
      <c r="AH453" s="148"/>
      <c r="AI453" s="148"/>
      <c r="AJ453" s="148"/>
      <c r="AK453" s="148"/>
      <c r="AL453" s="148"/>
      <c r="AM453" s="148"/>
      <c r="AN453" s="148"/>
      <c r="AO453" s="148"/>
      <c r="AP453" s="148"/>
      <c r="AQ453" s="148"/>
      <c r="AR453" s="148"/>
      <c r="AS453" s="148"/>
      <c r="AT453" s="148"/>
      <c r="AU453" s="148"/>
      <c r="AV453" s="148"/>
      <c r="AW453" s="148"/>
      <c r="AX453" s="148"/>
      <c r="AY453" s="148"/>
      <c r="AZ453" s="148"/>
      <c r="BA453" s="148"/>
      <c r="BB453" s="148"/>
      <c r="BC453" s="148"/>
      <c r="BD453" s="148"/>
      <c r="BE453" s="148"/>
      <c r="BF453" s="148"/>
      <c r="BG453" s="148"/>
      <c r="BH453" s="148"/>
    </row>
    <row r="454" spans="1:60" ht="22.5" outlineLevel="1" x14ac:dyDescent="0.2">
      <c r="A454" s="169">
        <v>83</v>
      </c>
      <c r="B454" s="170" t="s">
        <v>610</v>
      </c>
      <c r="C454" s="180" t="s">
        <v>611</v>
      </c>
      <c r="D454" s="171" t="s">
        <v>277</v>
      </c>
      <c r="E454" s="172">
        <v>7.8432000000000004</v>
      </c>
      <c r="F454" s="173"/>
      <c r="G454" s="174">
        <f>ROUND(E454*F454,2)</f>
        <v>0</v>
      </c>
      <c r="H454" s="173"/>
      <c r="I454" s="174">
        <f>ROUND(E454*H454,2)</f>
        <v>0</v>
      </c>
      <c r="J454" s="173"/>
      <c r="K454" s="174">
        <f>ROUND(E454*J454,2)</f>
        <v>0</v>
      </c>
      <c r="L454" s="174">
        <v>21</v>
      </c>
      <c r="M454" s="174">
        <f>G454*(1+L454/100)</f>
        <v>0</v>
      </c>
      <c r="N454" s="174">
        <v>5.6000000000000006E-4</v>
      </c>
      <c r="O454" s="174">
        <f>ROUND(E454*N454,2)</f>
        <v>0</v>
      </c>
      <c r="P454" s="174">
        <v>6.6000000000000003E-2</v>
      </c>
      <c r="Q454" s="174">
        <f>ROUND(E454*P454,2)</f>
        <v>0.52</v>
      </c>
      <c r="R454" s="174" t="s">
        <v>549</v>
      </c>
      <c r="S454" s="174" t="s">
        <v>171</v>
      </c>
      <c r="T454" s="175" t="s">
        <v>233</v>
      </c>
      <c r="U454" s="158">
        <v>0.34700000000000003</v>
      </c>
      <c r="V454" s="158">
        <f>ROUND(E454*U454,2)</f>
        <v>2.72</v>
      </c>
      <c r="W454" s="158"/>
      <c r="X454" s="148"/>
      <c r="Y454" s="148"/>
      <c r="Z454" s="148"/>
      <c r="AA454" s="148"/>
      <c r="AB454" s="148"/>
      <c r="AC454" s="148"/>
      <c r="AD454" s="148"/>
      <c r="AE454" s="148"/>
      <c r="AF454" s="148"/>
      <c r="AG454" s="148" t="s">
        <v>234</v>
      </c>
      <c r="AH454" s="148"/>
      <c r="AI454" s="148"/>
      <c r="AJ454" s="148"/>
      <c r="AK454" s="148"/>
      <c r="AL454" s="148"/>
      <c r="AM454" s="148"/>
      <c r="AN454" s="148"/>
      <c r="AO454" s="148"/>
      <c r="AP454" s="148"/>
      <c r="AQ454" s="148"/>
      <c r="AR454" s="148"/>
      <c r="AS454" s="148"/>
      <c r="AT454" s="148"/>
      <c r="AU454" s="148"/>
      <c r="AV454" s="148"/>
      <c r="AW454" s="148"/>
      <c r="AX454" s="148"/>
      <c r="AY454" s="148"/>
      <c r="AZ454" s="148"/>
      <c r="BA454" s="148"/>
      <c r="BB454" s="148"/>
      <c r="BC454" s="148"/>
      <c r="BD454" s="148"/>
      <c r="BE454" s="148"/>
      <c r="BF454" s="148"/>
      <c r="BG454" s="148"/>
      <c r="BH454" s="148"/>
    </row>
    <row r="455" spans="1:60" outlineLevel="1" x14ac:dyDescent="0.2">
      <c r="A455" s="155"/>
      <c r="B455" s="156"/>
      <c r="C455" s="181" t="s">
        <v>612</v>
      </c>
      <c r="D455" s="160"/>
      <c r="E455" s="161">
        <v>7.8432000000000004</v>
      </c>
      <c r="F455" s="158"/>
      <c r="G455" s="158"/>
      <c r="H455" s="158"/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  <c r="U455" s="158"/>
      <c r="V455" s="158"/>
      <c r="W455" s="158"/>
      <c r="X455" s="148"/>
      <c r="Y455" s="148"/>
      <c r="Z455" s="148"/>
      <c r="AA455" s="148"/>
      <c r="AB455" s="148"/>
      <c r="AC455" s="148"/>
      <c r="AD455" s="148"/>
      <c r="AE455" s="148"/>
      <c r="AF455" s="148"/>
      <c r="AG455" s="148" t="s">
        <v>213</v>
      </c>
      <c r="AH455" s="148">
        <v>0</v>
      </c>
      <c r="AI455" s="148"/>
      <c r="AJ455" s="148"/>
      <c r="AK455" s="148"/>
      <c r="AL455" s="148"/>
      <c r="AM455" s="148"/>
      <c r="AN455" s="148"/>
      <c r="AO455" s="148"/>
      <c r="AP455" s="148"/>
      <c r="AQ455" s="148"/>
      <c r="AR455" s="148"/>
      <c r="AS455" s="148"/>
      <c r="AT455" s="148"/>
      <c r="AU455" s="148"/>
      <c r="AV455" s="148"/>
      <c r="AW455" s="148"/>
      <c r="AX455" s="148"/>
      <c r="AY455" s="148"/>
      <c r="AZ455" s="148"/>
      <c r="BA455" s="148"/>
      <c r="BB455" s="148"/>
      <c r="BC455" s="148"/>
      <c r="BD455" s="148"/>
      <c r="BE455" s="148"/>
      <c r="BF455" s="148"/>
      <c r="BG455" s="148"/>
      <c r="BH455" s="148"/>
    </row>
    <row r="456" spans="1:60" outlineLevel="1" x14ac:dyDescent="0.2">
      <c r="A456" s="155"/>
      <c r="B456" s="156"/>
      <c r="C456" s="243"/>
      <c r="D456" s="244"/>
      <c r="E456" s="244"/>
      <c r="F456" s="244"/>
      <c r="G456" s="244"/>
      <c r="H456" s="158"/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  <c r="U456" s="158"/>
      <c r="V456" s="158"/>
      <c r="W456" s="158"/>
      <c r="X456" s="148"/>
      <c r="Y456" s="148"/>
      <c r="Z456" s="148"/>
      <c r="AA456" s="148"/>
      <c r="AB456" s="148"/>
      <c r="AC456" s="148"/>
      <c r="AD456" s="148"/>
      <c r="AE456" s="148"/>
      <c r="AF456" s="148"/>
      <c r="AG456" s="148" t="s">
        <v>176</v>
      </c>
      <c r="AH456" s="148"/>
      <c r="AI456" s="148"/>
      <c r="AJ456" s="148"/>
      <c r="AK456" s="148"/>
      <c r="AL456" s="148"/>
      <c r="AM456" s="148"/>
      <c r="AN456" s="148"/>
      <c r="AO456" s="148"/>
      <c r="AP456" s="148"/>
      <c r="AQ456" s="148"/>
      <c r="AR456" s="148"/>
      <c r="AS456" s="148"/>
      <c r="AT456" s="148"/>
      <c r="AU456" s="148"/>
      <c r="AV456" s="148"/>
      <c r="AW456" s="148"/>
      <c r="AX456" s="148"/>
      <c r="AY456" s="148"/>
      <c r="AZ456" s="148"/>
      <c r="BA456" s="148"/>
      <c r="BB456" s="148"/>
      <c r="BC456" s="148"/>
      <c r="BD456" s="148"/>
      <c r="BE456" s="148"/>
      <c r="BF456" s="148"/>
      <c r="BG456" s="148"/>
      <c r="BH456" s="148"/>
    </row>
    <row r="457" spans="1:60" ht="22.5" outlineLevel="1" x14ac:dyDescent="0.2">
      <c r="A457" s="169">
        <v>84</v>
      </c>
      <c r="B457" s="170" t="s">
        <v>613</v>
      </c>
      <c r="C457" s="180" t="s">
        <v>614</v>
      </c>
      <c r="D457" s="171" t="s">
        <v>277</v>
      </c>
      <c r="E457" s="172">
        <v>67.778750000000002</v>
      </c>
      <c r="F457" s="173"/>
      <c r="G457" s="174">
        <f>ROUND(E457*F457,2)</f>
        <v>0</v>
      </c>
      <c r="H457" s="173"/>
      <c r="I457" s="174">
        <f>ROUND(E457*H457,2)</f>
        <v>0</v>
      </c>
      <c r="J457" s="173"/>
      <c r="K457" s="174">
        <f>ROUND(E457*J457,2)</f>
        <v>0</v>
      </c>
      <c r="L457" s="174">
        <v>21</v>
      </c>
      <c r="M457" s="174">
        <f>G457*(1+L457/100)</f>
        <v>0</v>
      </c>
      <c r="N457" s="174">
        <v>0</v>
      </c>
      <c r="O457" s="174">
        <f>ROUND(E457*N457,2)</f>
        <v>0</v>
      </c>
      <c r="P457" s="174">
        <v>0.05</v>
      </c>
      <c r="Q457" s="174">
        <f>ROUND(E457*P457,2)</f>
        <v>3.39</v>
      </c>
      <c r="R457" s="174" t="s">
        <v>549</v>
      </c>
      <c r="S457" s="174" t="s">
        <v>171</v>
      </c>
      <c r="T457" s="175" t="s">
        <v>233</v>
      </c>
      <c r="U457" s="158">
        <v>0.33</v>
      </c>
      <c r="V457" s="158">
        <f>ROUND(E457*U457,2)</f>
        <v>22.37</v>
      </c>
      <c r="W457" s="158"/>
      <c r="X457" s="148"/>
      <c r="Y457" s="148"/>
      <c r="Z457" s="148"/>
      <c r="AA457" s="148"/>
      <c r="AB457" s="148"/>
      <c r="AC457" s="148"/>
      <c r="AD457" s="148"/>
      <c r="AE457" s="148"/>
      <c r="AF457" s="148"/>
      <c r="AG457" s="148" t="s">
        <v>234</v>
      </c>
      <c r="AH457" s="148"/>
      <c r="AI457" s="148"/>
      <c r="AJ457" s="148"/>
      <c r="AK457" s="148"/>
      <c r="AL457" s="148"/>
      <c r="AM457" s="148"/>
      <c r="AN457" s="148"/>
      <c r="AO457" s="148"/>
      <c r="AP457" s="148"/>
      <c r="AQ457" s="148"/>
      <c r="AR457" s="148"/>
      <c r="AS457" s="148"/>
      <c r="AT457" s="148"/>
      <c r="AU457" s="148"/>
      <c r="AV457" s="148"/>
      <c r="AW457" s="148"/>
      <c r="AX457" s="148"/>
      <c r="AY457" s="148"/>
      <c r="AZ457" s="148"/>
      <c r="BA457" s="148"/>
      <c r="BB457" s="148"/>
      <c r="BC457" s="148"/>
      <c r="BD457" s="148"/>
      <c r="BE457" s="148"/>
      <c r="BF457" s="148"/>
      <c r="BG457" s="148"/>
      <c r="BH457" s="148"/>
    </row>
    <row r="458" spans="1:60" outlineLevel="1" x14ac:dyDescent="0.2">
      <c r="A458" s="155"/>
      <c r="B458" s="156"/>
      <c r="C458" s="181" t="s">
        <v>615</v>
      </c>
      <c r="D458" s="160"/>
      <c r="E458" s="161">
        <v>67.778750000000002</v>
      </c>
      <c r="F458" s="158"/>
      <c r="G458" s="158"/>
      <c r="H458" s="158"/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  <c r="U458" s="158"/>
      <c r="V458" s="158"/>
      <c r="W458" s="158"/>
      <c r="X458" s="148"/>
      <c r="Y458" s="148"/>
      <c r="Z458" s="148"/>
      <c r="AA458" s="148"/>
      <c r="AB458" s="148"/>
      <c r="AC458" s="148"/>
      <c r="AD458" s="148"/>
      <c r="AE458" s="148"/>
      <c r="AF458" s="148"/>
      <c r="AG458" s="148" t="s">
        <v>213</v>
      </c>
      <c r="AH458" s="148">
        <v>0</v>
      </c>
      <c r="AI458" s="148"/>
      <c r="AJ458" s="148"/>
      <c r="AK458" s="148"/>
      <c r="AL458" s="148"/>
      <c r="AM458" s="148"/>
      <c r="AN458" s="148"/>
      <c r="AO458" s="148"/>
      <c r="AP458" s="148"/>
      <c r="AQ458" s="148"/>
      <c r="AR458" s="148"/>
      <c r="AS458" s="148"/>
      <c r="AT458" s="148"/>
      <c r="AU458" s="148"/>
      <c r="AV458" s="148"/>
      <c r="AW458" s="148"/>
      <c r="AX458" s="148"/>
      <c r="AY458" s="148"/>
      <c r="AZ458" s="148"/>
      <c r="BA458" s="148"/>
      <c r="BB458" s="148"/>
      <c r="BC458" s="148"/>
      <c r="BD458" s="148"/>
      <c r="BE458" s="148"/>
      <c r="BF458" s="148"/>
      <c r="BG458" s="148"/>
      <c r="BH458" s="148"/>
    </row>
    <row r="459" spans="1:60" outlineLevel="1" x14ac:dyDescent="0.2">
      <c r="A459" s="155"/>
      <c r="B459" s="156"/>
      <c r="C459" s="243"/>
      <c r="D459" s="244"/>
      <c r="E459" s="244"/>
      <c r="F459" s="244"/>
      <c r="G459" s="244"/>
      <c r="H459" s="158"/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  <c r="U459" s="158"/>
      <c r="V459" s="158"/>
      <c r="W459" s="158"/>
      <c r="X459" s="148"/>
      <c r="Y459" s="148"/>
      <c r="Z459" s="148"/>
      <c r="AA459" s="148"/>
      <c r="AB459" s="148"/>
      <c r="AC459" s="148"/>
      <c r="AD459" s="148"/>
      <c r="AE459" s="148"/>
      <c r="AF459" s="148"/>
      <c r="AG459" s="148" t="s">
        <v>176</v>
      </c>
      <c r="AH459" s="148"/>
      <c r="AI459" s="148"/>
      <c r="AJ459" s="148"/>
      <c r="AK459" s="148"/>
      <c r="AL459" s="148"/>
      <c r="AM459" s="148"/>
      <c r="AN459" s="148"/>
      <c r="AO459" s="148"/>
      <c r="AP459" s="148"/>
      <c r="AQ459" s="148"/>
      <c r="AR459" s="148"/>
      <c r="AS459" s="148"/>
      <c r="AT459" s="148"/>
      <c r="AU459" s="148"/>
      <c r="AV459" s="148"/>
      <c r="AW459" s="148"/>
      <c r="AX459" s="148"/>
      <c r="AY459" s="148"/>
      <c r="AZ459" s="148"/>
      <c r="BA459" s="148"/>
      <c r="BB459" s="148"/>
      <c r="BC459" s="148"/>
      <c r="BD459" s="148"/>
      <c r="BE459" s="148"/>
      <c r="BF459" s="148"/>
      <c r="BG459" s="148"/>
      <c r="BH459" s="148"/>
    </row>
    <row r="460" spans="1:60" ht="22.5" outlineLevel="1" x14ac:dyDescent="0.2">
      <c r="A460" s="169">
        <v>85</v>
      </c>
      <c r="B460" s="170" t="s">
        <v>616</v>
      </c>
      <c r="C460" s="180" t="s">
        <v>617</v>
      </c>
      <c r="D460" s="171" t="s">
        <v>277</v>
      </c>
      <c r="E460" s="172">
        <v>158.54945000000001</v>
      </c>
      <c r="F460" s="173"/>
      <c r="G460" s="174">
        <f>ROUND(E460*F460,2)</f>
        <v>0</v>
      </c>
      <c r="H460" s="173"/>
      <c r="I460" s="174">
        <f>ROUND(E460*H460,2)</f>
        <v>0</v>
      </c>
      <c r="J460" s="173"/>
      <c r="K460" s="174">
        <f>ROUND(E460*J460,2)</f>
        <v>0</v>
      </c>
      <c r="L460" s="174">
        <v>21</v>
      </c>
      <c r="M460" s="174">
        <f>G460*(1+L460/100)</f>
        <v>0</v>
      </c>
      <c r="N460" s="174">
        <v>0</v>
      </c>
      <c r="O460" s="174">
        <f>ROUND(E460*N460,2)</f>
        <v>0</v>
      </c>
      <c r="P460" s="174">
        <v>4.6000000000000006E-2</v>
      </c>
      <c r="Q460" s="174">
        <f>ROUND(E460*P460,2)</f>
        <v>7.29</v>
      </c>
      <c r="R460" s="174" t="s">
        <v>549</v>
      </c>
      <c r="S460" s="174" t="s">
        <v>171</v>
      </c>
      <c r="T460" s="175" t="s">
        <v>233</v>
      </c>
      <c r="U460" s="158">
        <v>0.26</v>
      </c>
      <c r="V460" s="158">
        <f>ROUND(E460*U460,2)</f>
        <v>41.22</v>
      </c>
      <c r="W460" s="158"/>
      <c r="X460" s="148"/>
      <c r="Y460" s="148"/>
      <c r="Z460" s="148"/>
      <c r="AA460" s="148"/>
      <c r="AB460" s="148"/>
      <c r="AC460" s="148"/>
      <c r="AD460" s="148"/>
      <c r="AE460" s="148"/>
      <c r="AF460" s="148"/>
      <c r="AG460" s="148" t="s">
        <v>234</v>
      </c>
      <c r="AH460" s="148"/>
      <c r="AI460" s="148"/>
      <c r="AJ460" s="148"/>
      <c r="AK460" s="148"/>
      <c r="AL460" s="148"/>
      <c r="AM460" s="148"/>
      <c r="AN460" s="148"/>
      <c r="AO460" s="148"/>
      <c r="AP460" s="148"/>
      <c r="AQ460" s="148"/>
      <c r="AR460" s="148"/>
      <c r="AS460" s="148"/>
      <c r="AT460" s="148"/>
      <c r="AU460" s="148"/>
      <c r="AV460" s="148"/>
      <c r="AW460" s="148"/>
      <c r="AX460" s="148"/>
      <c r="AY460" s="148"/>
      <c r="AZ460" s="148"/>
      <c r="BA460" s="148"/>
      <c r="BB460" s="148"/>
      <c r="BC460" s="148"/>
      <c r="BD460" s="148"/>
      <c r="BE460" s="148"/>
      <c r="BF460" s="148"/>
      <c r="BG460" s="148"/>
      <c r="BH460" s="148"/>
    </row>
    <row r="461" spans="1:60" outlineLevel="1" x14ac:dyDescent="0.2">
      <c r="A461" s="155"/>
      <c r="B461" s="156"/>
      <c r="C461" s="181" t="s">
        <v>618</v>
      </c>
      <c r="D461" s="160"/>
      <c r="E461" s="161">
        <v>115.58550000000001</v>
      </c>
      <c r="F461" s="158"/>
      <c r="G461" s="158"/>
      <c r="H461" s="158"/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48"/>
      <c r="Y461" s="148"/>
      <c r="Z461" s="148"/>
      <c r="AA461" s="148"/>
      <c r="AB461" s="148"/>
      <c r="AC461" s="148"/>
      <c r="AD461" s="148"/>
      <c r="AE461" s="148"/>
      <c r="AF461" s="148"/>
      <c r="AG461" s="148" t="s">
        <v>213</v>
      </c>
      <c r="AH461" s="148">
        <v>0</v>
      </c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</row>
    <row r="462" spans="1:60" outlineLevel="1" x14ac:dyDescent="0.2">
      <c r="A462" s="155"/>
      <c r="B462" s="156"/>
      <c r="C462" s="181" t="s">
        <v>619</v>
      </c>
      <c r="D462" s="160"/>
      <c r="E462" s="161">
        <v>-7.8431999999999995</v>
      </c>
      <c r="F462" s="158"/>
      <c r="G462" s="158"/>
      <c r="H462" s="158"/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  <c r="U462" s="158"/>
      <c r="V462" s="158"/>
      <c r="W462" s="158"/>
      <c r="X462" s="148"/>
      <c r="Y462" s="148"/>
      <c r="Z462" s="148"/>
      <c r="AA462" s="148"/>
      <c r="AB462" s="148"/>
      <c r="AC462" s="148"/>
      <c r="AD462" s="148"/>
      <c r="AE462" s="148"/>
      <c r="AF462" s="148"/>
      <c r="AG462" s="148" t="s">
        <v>213</v>
      </c>
      <c r="AH462" s="148">
        <v>0</v>
      </c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/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</row>
    <row r="463" spans="1:60" outlineLevel="1" x14ac:dyDescent="0.2">
      <c r="A463" s="155"/>
      <c r="B463" s="156"/>
      <c r="C463" s="181" t="s">
        <v>620</v>
      </c>
      <c r="D463" s="160"/>
      <c r="E463" s="161">
        <v>-17.386849999999999</v>
      </c>
      <c r="F463" s="158"/>
      <c r="G463" s="158"/>
      <c r="H463" s="158"/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  <c r="U463" s="158"/>
      <c r="V463" s="158"/>
      <c r="W463" s="158"/>
      <c r="X463" s="148"/>
      <c r="Y463" s="148"/>
      <c r="Z463" s="148"/>
      <c r="AA463" s="148"/>
      <c r="AB463" s="148"/>
      <c r="AC463" s="148"/>
      <c r="AD463" s="148"/>
      <c r="AE463" s="148"/>
      <c r="AF463" s="148"/>
      <c r="AG463" s="148" t="s">
        <v>213</v>
      </c>
      <c r="AH463" s="148">
        <v>0</v>
      </c>
      <c r="AI463" s="148"/>
      <c r="AJ463" s="148"/>
      <c r="AK463" s="148"/>
      <c r="AL463" s="148"/>
      <c r="AM463" s="148"/>
      <c r="AN463" s="148"/>
      <c r="AO463" s="148"/>
      <c r="AP463" s="148"/>
      <c r="AQ463" s="148"/>
      <c r="AR463" s="148"/>
      <c r="AS463" s="148"/>
      <c r="AT463" s="148"/>
      <c r="AU463" s="148"/>
      <c r="AV463" s="148"/>
      <c r="AW463" s="148"/>
      <c r="AX463" s="148"/>
      <c r="AY463" s="148"/>
      <c r="AZ463" s="148"/>
      <c r="BA463" s="148"/>
      <c r="BB463" s="148"/>
      <c r="BC463" s="148"/>
      <c r="BD463" s="148"/>
      <c r="BE463" s="148"/>
      <c r="BF463" s="148"/>
      <c r="BG463" s="148"/>
      <c r="BH463" s="148"/>
    </row>
    <row r="464" spans="1:60" outlineLevel="1" x14ac:dyDescent="0.2">
      <c r="A464" s="155"/>
      <c r="B464" s="156"/>
      <c r="C464" s="181" t="s">
        <v>621</v>
      </c>
      <c r="D464" s="160"/>
      <c r="E464" s="161">
        <v>-29.695999999999998</v>
      </c>
      <c r="F464" s="158"/>
      <c r="G464" s="158"/>
      <c r="H464" s="158"/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  <c r="U464" s="158"/>
      <c r="V464" s="158"/>
      <c r="W464" s="158"/>
      <c r="X464" s="148"/>
      <c r="Y464" s="148"/>
      <c r="Z464" s="148"/>
      <c r="AA464" s="148"/>
      <c r="AB464" s="148"/>
      <c r="AC464" s="148"/>
      <c r="AD464" s="148"/>
      <c r="AE464" s="148"/>
      <c r="AF464" s="148"/>
      <c r="AG464" s="148" t="s">
        <v>213</v>
      </c>
      <c r="AH464" s="148">
        <v>0</v>
      </c>
      <c r="AI464" s="148"/>
      <c r="AJ464" s="148"/>
      <c r="AK464" s="148"/>
      <c r="AL464" s="148"/>
      <c r="AM464" s="148"/>
      <c r="AN464" s="148"/>
      <c r="AO464" s="148"/>
      <c r="AP464" s="148"/>
      <c r="AQ464" s="148"/>
      <c r="AR464" s="148"/>
      <c r="AS464" s="148"/>
      <c r="AT464" s="148"/>
      <c r="AU464" s="148"/>
      <c r="AV464" s="148"/>
      <c r="AW464" s="148"/>
      <c r="AX464" s="148"/>
      <c r="AY464" s="148"/>
      <c r="AZ464" s="148"/>
      <c r="BA464" s="148"/>
      <c r="BB464" s="148"/>
      <c r="BC464" s="148"/>
      <c r="BD464" s="148"/>
      <c r="BE464" s="148"/>
      <c r="BF464" s="148"/>
      <c r="BG464" s="148"/>
      <c r="BH464" s="148"/>
    </row>
    <row r="465" spans="1:60" outlineLevel="1" x14ac:dyDescent="0.2">
      <c r="A465" s="155"/>
      <c r="B465" s="156"/>
      <c r="C465" s="181" t="s">
        <v>622</v>
      </c>
      <c r="D465" s="160"/>
      <c r="E465" s="161">
        <v>-3.6359999999999997</v>
      </c>
      <c r="F465" s="158"/>
      <c r="G465" s="158"/>
      <c r="H465" s="158"/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  <c r="U465" s="158"/>
      <c r="V465" s="158"/>
      <c r="W465" s="158"/>
      <c r="X465" s="148"/>
      <c r="Y465" s="148"/>
      <c r="Z465" s="148"/>
      <c r="AA465" s="148"/>
      <c r="AB465" s="148"/>
      <c r="AC465" s="148"/>
      <c r="AD465" s="148"/>
      <c r="AE465" s="148"/>
      <c r="AF465" s="148"/>
      <c r="AG465" s="148" t="s">
        <v>213</v>
      </c>
      <c r="AH465" s="148">
        <v>0</v>
      </c>
      <c r="AI465" s="148"/>
      <c r="AJ465" s="148"/>
      <c r="AK465" s="148"/>
      <c r="AL465" s="148"/>
      <c r="AM465" s="148"/>
      <c r="AN465" s="148"/>
      <c r="AO465" s="148"/>
      <c r="AP465" s="148"/>
      <c r="AQ465" s="148"/>
      <c r="AR465" s="148"/>
      <c r="AS465" s="148"/>
      <c r="AT465" s="148"/>
      <c r="AU465" s="148"/>
      <c r="AV465" s="148"/>
      <c r="AW465" s="148"/>
      <c r="AX465" s="148"/>
      <c r="AY465" s="148"/>
      <c r="AZ465" s="148"/>
      <c r="BA465" s="148"/>
      <c r="BB465" s="148"/>
      <c r="BC465" s="148"/>
      <c r="BD465" s="148"/>
      <c r="BE465" s="148"/>
      <c r="BF465" s="148"/>
      <c r="BG465" s="148"/>
      <c r="BH465" s="148"/>
    </row>
    <row r="466" spans="1:60" outlineLevel="1" x14ac:dyDescent="0.2">
      <c r="A466" s="155"/>
      <c r="B466" s="156"/>
      <c r="C466" s="181" t="s">
        <v>623</v>
      </c>
      <c r="D466" s="160"/>
      <c r="E466" s="161">
        <v>120.97800000000001</v>
      </c>
      <c r="F466" s="158"/>
      <c r="G466" s="158"/>
      <c r="H466" s="158"/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  <c r="U466" s="158"/>
      <c r="V466" s="158"/>
      <c r="W466" s="158"/>
      <c r="X466" s="148"/>
      <c r="Y466" s="148"/>
      <c r="Z466" s="148"/>
      <c r="AA466" s="148"/>
      <c r="AB466" s="148"/>
      <c r="AC466" s="148"/>
      <c r="AD466" s="148"/>
      <c r="AE466" s="148"/>
      <c r="AF466" s="148"/>
      <c r="AG466" s="148" t="s">
        <v>213</v>
      </c>
      <c r="AH466" s="148">
        <v>0</v>
      </c>
      <c r="AI466" s="148"/>
      <c r="AJ466" s="148"/>
      <c r="AK466" s="148"/>
      <c r="AL466" s="148"/>
      <c r="AM466" s="148"/>
      <c r="AN466" s="148"/>
      <c r="AO466" s="148"/>
      <c r="AP466" s="148"/>
      <c r="AQ466" s="148"/>
      <c r="AR466" s="148"/>
      <c r="AS466" s="148"/>
      <c r="AT466" s="148"/>
      <c r="AU466" s="148"/>
      <c r="AV466" s="148"/>
      <c r="AW466" s="148"/>
      <c r="AX466" s="148"/>
      <c r="AY466" s="148"/>
      <c r="AZ466" s="148"/>
      <c r="BA466" s="148"/>
      <c r="BB466" s="148"/>
      <c r="BC466" s="148"/>
      <c r="BD466" s="148"/>
      <c r="BE466" s="148"/>
      <c r="BF466" s="148"/>
      <c r="BG466" s="148"/>
      <c r="BH466" s="148"/>
    </row>
    <row r="467" spans="1:60" outlineLevel="1" x14ac:dyDescent="0.2">
      <c r="A467" s="155"/>
      <c r="B467" s="156"/>
      <c r="C467" s="181" t="s">
        <v>624</v>
      </c>
      <c r="D467" s="160"/>
      <c r="E467" s="161">
        <v>-9.863999999999999</v>
      </c>
      <c r="F467" s="158"/>
      <c r="G467" s="158"/>
      <c r="H467" s="158"/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  <c r="U467" s="158"/>
      <c r="V467" s="158"/>
      <c r="W467" s="158"/>
      <c r="X467" s="148"/>
      <c r="Y467" s="148"/>
      <c r="Z467" s="148"/>
      <c r="AA467" s="148"/>
      <c r="AB467" s="148"/>
      <c r="AC467" s="148"/>
      <c r="AD467" s="148"/>
      <c r="AE467" s="148"/>
      <c r="AF467" s="148"/>
      <c r="AG467" s="148" t="s">
        <v>213</v>
      </c>
      <c r="AH467" s="148">
        <v>0</v>
      </c>
      <c r="AI467" s="148"/>
      <c r="AJ467" s="148"/>
      <c r="AK467" s="148"/>
      <c r="AL467" s="148"/>
      <c r="AM467" s="148"/>
      <c r="AN467" s="148"/>
      <c r="AO467" s="148"/>
      <c r="AP467" s="148"/>
      <c r="AQ467" s="148"/>
      <c r="AR467" s="148"/>
      <c r="AS467" s="148"/>
      <c r="AT467" s="148"/>
      <c r="AU467" s="148"/>
      <c r="AV467" s="148"/>
      <c r="AW467" s="148"/>
      <c r="AX467" s="148"/>
      <c r="AY467" s="148"/>
      <c r="AZ467" s="148"/>
      <c r="BA467" s="148"/>
      <c r="BB467" s="148"/>
      <c r="BC467" s="148"/>
      <c r="BD467" s="148"/>
      <c r="BE467" s="148"/>
      <c r="BF467" s="148"/>
      <c r="BG467" s="148"/>
      <c r="BH467" s="148"/>
    </row>
    <row r="468" spans="1:60" outlineLevel="1" x14ac:dyDescent="0.2">
      <c r="A468" s="155"/>
      <c r="B468" s="156"/>
      <c r="C468" s="181" t="s">
        <v>625</v>
      </c>
      <c r="D468" s="160"/>
      <c r="E468" s="161">
        <v>-4.6499999999999995</v>
      </c>
      <c r="F468" s="158"/>
      <c r="G468" s="158"/>
      <c r="H468" s="158"/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  <c r="U468" s="158"/>
      <c r="V468" s="158"/>
      <c r="W468" s="158"/>
      <c r="X468" s="148"/>
      <c r="Y468" s="148"/>
      <c r="Z468" s="148"/>
      <c r="AA468" s="148"/>
      <c r="AB468" s="148"/>
      <c r="AC468" s="148"/>
      <c r="AD468" s="148"/>
      <c r="AE468" s="148"/>
      <c r="AF468" s="148"/>
      <c r="AG468" s="148" t="s">
        <v>213</v>
      </c>
      <c r="AH468" s="148">
        <v>0</v>
      </c>
      <c r="AI468" s="148"/>
      <c r="AJ468" s="148"/>
      <c r="AK468" s="148"/>
      <c r="AL468" s="148"/>
      <c r="AM468" s="148"/>
      <c r="AN468" s="148"/>
      <c r="AO468" s="148"/>
      <c r="AP468" s="148"/>
      <c r="AQ468" s="148"/>
      <c r="AR468" s="148"/>
      <c r="AS468" s="148"/>
      <c r="AT468" s="148"/>
      <c r="AU468" s="148"/>
      <c r="AV468" s="148"/>
      <c r="AW468" s="148"/>
      <c r="AX468" s="148"/>
      <c r="AY468" s="148"/>
      <c r="AZ468" s="148"/>
      <c r="BA468" s="148"/>
      <c r="BB468" s="148"/>
      <c r="BC468" s="148"/>
      <c r="BD468" s="148"/>
      <c r="BE468" s="148"/>
      <c r="BF468" s="148"/>
      <c r="BG468" s="148"/>
      <c r="BH468" s="148"/>
    </row>
    <row r="469" spans="1:60" outlineLevel="1" x14ac:dyDescent="0.2">
      <c r="A469" s="155"/>
      <c r="B469" s="156"/>
      <c r="C469" s="181" t="s">
        <v>626</v>
      </c>
      <c r="D469" s="160"/>
      <c r="E469" s="161">
        <v>-1.0529999999999999</v>
      </c>
      <c r="F469" s="158"/>
      <c r="G469" s="158"/>
      <c r="H469" s="158"/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  <c r="U469" s="158"/>
      <c r="V469" s="158"/>
      <c r="W469" s="158"/>
      <c r="X469" s="148"/>
      <c r="Y469" s="148"/>
      <c r="Z469" s="148"/>
      <c r="AA469" s="148"/>
      <c r="AB469" s="148"/>
      <c r="AC469" s="148"/>
      <c r="AD469" s="148"/>
      <c r="AE469" s="148"/>
      <c r="AF469" s="148"/>
      <c r="AG469" s="148" t="s">
        <v>213</v>
      </c>
      <c r="AH469" s="148">
        <v>0</v>
      </c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48"/>
      <c r="AX469" s="148"/>
      <c r="AY469" s="148"/>
      <c r="AZ469" s="148"/>
      <c r="BA469" s="148"/>
      <c r="BB469" s="148"/>
      <c r="BC469" s="148"/>
      <c r="BD469" s="148"/>
      <c r="BE469" s="148"/>
      <c r="BF469" s="148"/>
      <c r="BG469" s="148"/>
      <c r="BH469" s="148"/>
    </row>
    <row r="470" spans="1:60" outlineLevel="1" x14ac:dyDescent="0.2">
      <c r="A470" s="155"/>
      <c r="B470" s="156"/>
      <c r="C470" s="181" t="s">
        <v>627</v>
      </c>
      <c r="D470" s="160"/>
      <c r="E470" s="161">
        <v>-3.8849999999999998</v>
      </c>
      <c r="F470" s="158"/>
      <c r="G470" s="158"/>
      <c r="H470" s="158"/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  <c r="U470" s="158"/>
      <c r="V470" s="158"/>
      <c r="W470" s="158"/>
      <c r="X470" s="148"/>
      <c r="Y470" s="148"/>
      <c r="Z470" s="148"/>
      <c r="AA470" s="148"/>
      <c r="AB470" s="148"/>
      <c r="AC470" s="148"/>
      <c r="AD470" s="148"/>
      <c r="AE470" s="148"/>
      <c r="AF470" s="148"/>
      <c r="AG470" s="148" t="s">
        <v>213</v>
      </c>
      <c r="AH470" s="148">
        <v>0</v>
      </c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48"/>
      <c r="AW470" s="148"/>
      <c r="AX470" s="148"/>
      <c r="AY470" s="148"/>
      <c r="AZ470" s="148"/>
      <c r="BA470" s="148"/>
      <c r="BB470" s="148"/>
      <c r="BC470" s="148"/>
      <c r="BD470" s="148"/>
      <c r="BE470" s="148"/>
      <c r="BF470" s="148"/>
      <c r="BG470" s="148"/>
      <c r="BH470" s="148"/>
    </row>
    <row r="471" spans="1:60" outlineLevel="1" x14ac:dyDescent="0.2">
      <c r="A471" s="155"/>
      <c r="B471" s="156"/>
      <c r="C471" s="243"/>
      <c r="D471" s="244"/>
      <c r="E471" s="244"/>
      <c r="F471" s="244"/>
      <c r="G471" s="244"/>
      <c r="H471" s="158"/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  <c r="U471" s="158"/>
      <c r="V471" s="158"/>
      <c r="W471" s="158"/>
      <c r="X471" s="148"/>
      <c r="Y471" s="148"/>
      <c r="Z471" s="148"/>
      <c r="AA471" s="148"/>
      <c r="AB471" s="148"/>
      <c r="AC471" s="148"/>
      <c r="AD471" s="148"/>
      <c r="AE471" s="148"/>
      <c r="AF471" s="148"/>
      <c r="AG471" s="148" t="s">
        <v>176</v>
      </c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</row>
    <row r="472" spans="1:60" x14ac:dyDescent="0.2">
      <c r="A472" s="163" t="s">
        <v>166</v>
      </c>
      <c r="B472" s="164" t="s">
        <v>95</v>
      </c>
      <c r="C472" s="179" t="s">
        <v>96</v>
      </c>
      <c r="D472" s="165"/>
      <c r="E472" s="166"/>
      <c r="F472" s="167"/>
      <c r="G472" s="167">
        <f>SUMIF(AG473:AG475,"&lt;&gt;NOR",G473:G475)</f>
        <v>0</v>
      </c>
      <c r="H472" s="167"/>
      <c r="I472" s="167">
        <f>SUM(I473:I475)</f>
        <v>0</v>
      </c>
      <c r="J472" s="167"/>
      <c r="K472" s="167">
        <f>SUM(K473:K475)</f>
        <v>0</v>
      </c>
      <c r="L472" s="167"/>
      <c r="M472" s="167">
        <f>SUM(M473:M475)</f>
        <v>0</v>
      </c>
      <c r="N472" s="167"/>
      <c r="O472" s="167">
        <f>SUM(O473:O475)</f>
        <v>0</v>
      </c>
      <c r="P472" s="167"/>
      <c r="Q472" s="167">
        <f>SUM(Q473:Q475)</f>
        <v>0</v>
      </c>
      <c r="R472" s="167"/>
      <c r="S472" s="167"/>
      <c r="T472" s="168"/>
      <c r="U472" s="162"/>
      <c r="V472" s="162">
        <f>SUM(V473:V475)</f>
        <v>313.82</v>
      </c>
      <c r="W472" s="162"/>
      <c r="AG472" t="s">
        <v>167</v>
      </c>
    </row>
    <row r="473" spans="1:60" ht="33.75" outlineLevel="1" x14ac:dyDescent="0.2">
      <c r="A473" s="169">
        <v>86</v>
      </c>
      <c r="B473" s="170" t="s">
        <v>628</v>
      </c>
      <c r="C473" s="180" t="s">
        <v>629</v>
      </c>
      <c r="D473" s="171" t="s">
        <v>287</v>
      </c>
      <c r="E473" s="172">
        <v>334.38712000000004</v>
      </c>
      <c r="F473" s="173"/>
      <c r="G473" s="174">
        <f>ROUND(E473*F473,2)</f>
        <v>0</v>
      </c>
      <c r="H473" s="173"/>
      <c r="I473" s="174">
        <f>ROUND(E473*H473,2)</f>
        <v>0</v>
      </c>
      <c r="J473" s="173"/>
      <c r="K473" s="174">
        <f>ROUND(E473*J473,2)</f>
        <v>0</v>
      </c>
      <c r="L473" s="174">
        <v>21</v>
      </c>
      <c r="M473" s="174">
        <f>G473*(1+L473/100)</f>
        <v>0</v>
      </c>
      <c r="N473" s="174">
        <v>0</v>
      </c>
      <c r="O473" s="174">
        <f>ROUND(E473*N473,2)</f>
        <v>0</v>
      </c>
      <c r="P473" s="174">
        <v>0</v>
      </c>
      <c r="Q473" s="174">
        <f>ROUND(E473*P473,2)</f>
        <v>0</v>
      </c>
      <c r="R473" s="174" t="s">
        <v>302</v>
      </c>
      <c r="S473" s="174" t="s">
        <v>171</v>
      </c>
      <c r="T473" s="175" t="s">
        <v>233</v>
      </c>
      <c r="U473" s="158">
        <v>0.9385</v>
      </c>
      <c r="V473" s="158">
        <f>ROUND(E473*U473,2)</f>
        <v>313.82</v>
      </c>
      <c r="W473" s="158"/>
      <c r="X473" s="148"/>
      <c r="Y473" s="148"/>
      <c r="Z473" s="148"/>
      <c r="AA473" s="148"/>
      <c r="AB473" s="148"/>
      <c r="AC473" s="148"/>
      <c r="AD473" s="148"/>
      <c r="AE473" s="148"/>
      <c r="AF473" s="148"/>
      <c r="AG473" s="148" t="s">
        <v>630</v>
      </c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</row>
    <row r="474" spans="1:60" outlineLevel="1" x14ac:dyDescent="0.2">
      <c r="A474" s="155"/>
      <c r="B474" s="156"/>
      <c r="C474" s="258" t="s">
        <v>631</v>
      </c>
      <c r="D474" s="259"/>
      <c r="E474" s="259"/>
      <c r="F474" s="259"/>
      <c r="G474" s="259"/>
      <c r="H474" s="158"/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  <c r="U474" s="158"/>
      <c r="V474" s="158"/>
      <c r="W474" s="158"/>
      <c r="X474" s="148"/>
      <c r="Y474" s="148"/>
      <c r="Z474" s="148"/>
      <c r="AA474" s="148"/>
      <c r="AB474" s="148"/>
      <c r="AC474" s="148"/>
      <c r="AD474" s="148"/>
      <c r="AE474" s="148"/>
      <c r="AF474" s="148"/>
      <c r="AG474" s="148" t="s">
        <v>236</v>
      </c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</row>
    <row r="475" spans="1:60" outlineLevel="1" x14ac:dyDescent="0.2">
      <c r="A475" s="155"/>
      <c r="B475" s="156"/>
      <c r="C475" s="243"/>
      <c r="D475" s="244"/>
      <c r="E475" s="244"/>
      <c r="F475" s="244"/>
      <c r="G475" s="244"/>
      <c r="H475" s="158"/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  <c r="U475" s="158"/>
      <c r="V475" s="158"/>
      <c r="W475" s="158"/>
      <c r="X475" s="148"/>
      <c r="Y475" s="148"/>
      <c r="Z475" s="148"/>
      <c r="AA475" s="148"/>
      <c r="AB475" s="148"/>
      <c r="AC475" s="148"/>
      <c r="AD475" s="148"/>
      <c r="AE475" s="148"/>
      <c r="AF475" s="148"/>
      <c r="AG475" s="148" t="s">
        <v>176</v>
      </c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</row>
    <row r="476" spans="1:60" x14ac:dyDescent="0.2">
      <c r="A476" s="163" t="s">
        <v>166</v>
      </c>
      <c r="B476" s="164" t="s">
        <v>97</v>
      </c>
      <c r="C476" s="179" t="s">
        <v>98</v>
      </c>
      <c r="D476" s="165"/>
      <c r="E476" s="166"/>
      <c r="F476" s="167"/>
      <c r="G476" s="167">
        <f>SUMIF(AG477:AG488,"&lt;&gt;NOR",G477:G488)</f>
        <v>0</v>
      </c>
      <c r="H476" s="167"/>
      <c r="I476" s="167">
        <f>SUM(I477:I488)</f>
        <v>0</v>
      </c>
      <c r="J476" s="167"/>
      <c r="K476" s="167">
        <f>SUM(K477:K488)</f>
        <v>0</v>
      </c>
      <c r="L476" s="167"/>
      <c r="M476" s="167">
        <f>SUM(M477:M488)</f>
        <v>0</v>
      </c>
      <c r="N476" s="167"/>
      <c r="O476" s="167">
        <f>SUM(O477:O488)</f>
        <v>1.37</v>
      </c>
      <c r="P476" s="167"/>
      <c r="Q476" s="167">
        <f>SUM(Q477:Q488)</f>
        <v>0</v>
      </c>
      <c r="R476" s="167"/>
      <c r="S476" s="167"/>
      <c r="T476" s="168"/>
      <c r="U476" s="162"/>
      <c r="V476" s="162">
        <f>SUM(V477:V488)</f>
        <v>59.370000000000005</v>
      </c>
      <c r="W476" s="162"/>
      <c r="AG476" t="s">
        <v>167</v>
      </c>
    </row>
    <row r="477" spans="1:60" ht="22.5" outlineLevel="1" x14ac:dyDescent="0.2">
      <c r="A477" s="169">
        <v>87</v>
      </c>
      <c r="B477" s="170" t="s">
        <v>632</v>
      </c>
      <c r="C477" s="180" t="s">
        <v>633</v>
      </c>
      <c r="D477" s="171" t="s">
        <v>277</v>
      </c>
      <c r="E477" s="172">
        <v>230.63750000000002</v>
      </c>
      <c r="F477" s="173"/>
      <c r="G477" s="174">
        <f>ROUND(E477*F477,2)</f>
        <v>0</v>
      </c>
      <c r="H477" s="173"/>
      <c r="I477" s="174">
        <f>ROUND(E477*H477,2)</f>
        <v>0</v>
      </c>
      <c r="J477" s="173"/>
      <c r="K477" s="174">
        <f>ROUND(E477*J477,2)</f>
        <v>0</v>
      </c>
      <c r="L477" s="174">
        <v>21</v>
      </c>
      <c r="M477" s="174">
        <f>G477*(1+L477/100)</f>
        <v>0</v>
      </c>
      <c r="N477" s="174">
        <v>3.3000000000000005E-4</v>
      </c>
      <c r="O477" s="174">
        <f>ROUND(E477*N477,2)</f>
        <v>0.08</v>
      </c>
      <c r="P477" s="174">
        <v>0</v>
      </c>
      <c r="Q477" s="174">
        <f>ROUND(E477*P477,2)</f>
        <v>0</v>
      </c>
      <c r="R477" s="174" t="s">
        <v>634</v>
      </c>
      <c r="S477" s="174" t="s">
        <v>171</v>
      </c>
      <c r="T477" s="175" t="s">
        <v>233</v>
      </c>
      <c r="U477" s="158">
        <v>2.75E-2</v>
      </c>
      <c r="V477" s="158">
        <f>ROUND(E477*U477,2)</f>
        <v>6.34</v>
      </c>
      <c r="W477" s="158"/>
      <c r="X477" s="148"/>
      <c r="Y477" s="148"/>
      <c r="Z477" s="148"/>
      <c r="AA477" s="148"/>
      <c r="AB477" s="148"/>
      <c r="AC477" s="148"/>
      <c r="AD477" s="148"/>
      <c r="AE477" s="148"/>
      <c r="AF477" s="148"/>
      <c r="AG477" s="148" t="s">
        <v>234</v>
      </c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</row>
    <row r="478" spans="1:60" outlineLevel="1" x14ac:dyDescent="0.2">
      <c r="A478" s="155"/>
      <c r="B478" s="156"/>
      <c r="C478" s="181" t="s">
        <v>635</v>
      </c>
      <c r="D478" s="160"/>
      <c r="E478" s="161">
        <v>212.93350000000001</v>
      </c>
      <c r="F478" s="158"/>
      <c r="G478" s="158"/>
      <c r="H478" s="158"/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  <c r="U478" s="158"/>
      <c r="V478" s="158"/>
      <c r="W478" s="158"/>
      <c r="X478" s="148"/>
      <c r="Y478" s="148"/>
      <c r="Z478" s="148"/>
      <c r="AA478" s="148"/>
      <c r="AB478" s="148"/>
      <c r="AC478" s="148"/>
      <c r="AD478" s="148"/>
      <c r="AE478" s="148"/>
      <c r="AF478" s="148"/>
      <c r="AG478" s="148" t="s">
        <v>213</v>
      </c>
      <c r="AH478" s="148">
        <v>0</v>
      </c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</row>
    <row r="479" spans="1:60" outlineLevel="1" x14ac:dyDescent="0.2">
      <c r="A479" s="155"/>
      <c r="B479" s="156"/>
      <c r="C479" s="181" t="s">
        <v>636</v>
      </c>
      <c r="D479" s="160"/>
      <c r="E479" s="161">
        <v>12.128</v>
      </c>
      <c r="F479" s="158"/>
      <c r="G479" s="158"/>
      <c r="H479" s="158"/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  <c r="U479" s="158"/>
      <c r="V479" s="158"/>
      <c r="W479" s="158"/>
      <c r="X479" s="148"/>
      <c r="Y479" s="148"/>
      <c r="Z479" s="148"/>
      <c r="AA479" s="148"/>
      <c r="AB479" s="148"/>
      <c r="AC479" s="148"/>
      <c r="AD479" s="148"/>
      <c r="AE479" s="148"/>
      <c r="AF479" s="148"/>
      <c r="AG479" s="148" t="s">
        <v>213</v>
      </c>
      <c r="AH479" s="148">
        <v>0</v>
      </c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</row>
    <row r="480" spans="1:60" outlineLevel="1" x14ac:dyDescent="0.2">
      <c r="A480" s="155"/>
      <c r="B480" s="156"/>
      <c r="C480" s="181" t="s">
        <v>637</v>
      </c>
      <c r="D480" s="160"/>
      <c r="E480" s="161">
        <v>5.5760000000000005</v>
      </c>
      <c r="F480" s="158"/>
      <c r="G480" s="158"/>
      <c r="H480" s="158"/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  <c r="U480" s="158"/>
      <c r="V480" s="158"/>
      <c r="W480" s="158"/>
      <c r="X480" s="148"/>
      <c r="Y480" s="148"/>
      <c r="Z480" s="148"/>
      <c r="AA480" s="148"/>
      <c r="AB480" s="148"/>
      <c r="AC480" s="148"/>
      <c r="AD480" s="148"/>
      <c r="AE480" s="148"/>
      <c r="AF480" s="148"/>
      <c r="AG480" s="148" t="s">
        <v>213</v>
      </c>
      <c r="AH480" s="148">
        <v>0</v>
      </c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</row>
    <row r="481" spans="1:60" outlineLevel="1" x14ac:dyDescent="0.2">
      <c r="A481" s="155"/>
      <c r="B481" s="156"/>
      <c r="C481" s="243"/>
      <c r="D481" s="244"/>
      <c r="E481" s="244"/>
      <c r="F481" s="244"/>
      <c r="G481" s="244"/>
      <c r="H481" s="158"/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  <c r="U481" s="158"/>
      <c r="V481" s="158"/>
      <c r="W481" s="158"/>
      <c r="X481" s="148"/>
      <c r="Y481" s="148"/>
      <c r="Z481" s="148"/>
      <c r="AA481" s="148"/>
      <c r="AB481" s="148"/>
      <c r="AC481" s="148"/>
      <c r="AD481" s="148"/>
      <c r="AE481" s="148"/>
      <c r="AF481" s="148"/>
      <c r="AG481" s="148" t="s">
        <v>176</v>
      </c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</row>
    <row r="482" spans="1:60" ht="22.5" outlineLevel="1" x14ac:dyDescent="0.2">
      <c r="A482" s="169">
        <v>88</v>
      </c>
      <c r="B482" s="170" t="s">
        <v>638</v>
      </c>
      <c r="C482" s="180" t="s">
        <v>639</v>
      </c>
      <c r="D482" s="171" t="s">
        <v>277</v>
      </c>
      <c r="E482" s="172">
        <v>230.63750000000002</v>
      </c>
      <c r="F482" s="173"/>
      <c r="G482" s="174">
        <f>ROUND(E482*F482,2)</f>
        <v>0</v>
      </c>
      <c r="H482" s="173"/>
      <c r="I482" s="174">
        <f>ROUND(E482*H482,2)</f>
        <v>0</v>
      </c>
      <c r="J482" s="173"/>
      <c r="K482" s="174">
        <f>ROUND(E482*J482,2)</f>
        <v>0</v>
      </c>
      <c r="L482" s="174">
        <v>21</v>
      </c>
      <c r="M482" s="174">
        <f>G482*(1+L482/100)</f>
        <v>0</v>
      </c>
      <c r="N482" s="174">
        <v>5.5900000000000004E-3</v>
      </c>
      <c r="O482" s="174">
        <f>ROUND(E482*N482,2)</f>
        <v>1.29</v>
      </c>
      <c r="P482" s="174">
        <v>0</v>
      </c>
      <c r="Q482" s="174">
        <f>ROUND(E482*P482,2)</f>
        <v>0</v>
      </c>
      <c r="R482" s="174" t="s">
        <v>634</v>
      </c>
      <c r="S482" s="174" t="s">
        <v>171</v>
      </c>
      <c r="T482" s="175" t="s">
        <v>233</v>
      </c>
      <c r="U482" s="158">
        <v>0.22991</v>
      </c>
      <c r="V482" s="158">
        <f>ROUND(E482*U482,2)</f>
        <v>53.03</v>
      </c>
      <c r="W482" s="158"/>
      <c r="X482" s="148"/>
      <c r="Y482" s="148"/>
      <c r="Z482" s="148"/>
      <c r="AA482" s="148"/>
      <c r="AB482" s="148"/>
      <c r="AC482" s="148"/>
      <c r="AD482" s="148"/>
      <c r="AE482" s="148"/>
      <c r="AF482" s="148"/>
      <c r="AG482" s="148" t="s">
        <v>234</v>
      </c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</row>
    <row r="483" spans="1:60" outlineLevel="1" x14ac:dyDescent="0.2">
      <c r="A483" s="155"/>
      <c r="B483" s="156"/>
      <c r="C483" s="245" t="s">
        <v>640</v>
      </c>
      <c r="D483" s="246"/>
      <c r="E483" s="246"/>
      <c r="F483" s="246"/>
      <c r="G483" s="246"/>
      <c r="H483" s="158"/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  <c r="U483" s="158"/>
      <c r="V483" s="158"/>
      <c r="W483" s="158"/>
      <c r="X483" s="148"/>
      <c r="Y483" s="148"/>
      <c r="Z483" s="148"/>
      <c r="AA483" s="148"/>
      <c r="AB483" s="148"/>
      <c r="AC483" s="148"/>
      <c r="AD483" s="148"/>
      <c r="AE483" s="148"/>
      <c r="AF483" s="148"/>
      <c r="AG483" s="148" t="s">
        <v>175</v>
      </c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76" t="str">
        <f>C483</f>
        <v>Provedení očištění povrchu a natavení jedné vrstvy modifikovaného asfaltového pásu včetně dodávky materiálů.</v>
      </c>
      <c r="BB483" s="148"/>
      <c r="BC483" s="148"/>
      <c r="BD483" s="148"/>
      <c r="BE483" s="148"/>
      <c r="BF483" s="148"/>
      <c r="BG483" s="148"/>
      <c r="BH483" s="148"/>
    </row>
    <row r="484" spans="1:60" outlineLevel="1" x14ac:dyDescent="0.2">
      <c r="A484" s="155"/>
      <c r="B484" s="156"/>
      <c r="C484" s="181" t="s">
        <v>641</v>
      </c>
      <c r="D484" s="160"/>
      <c r="E484" s="161">
        <v>230.63750000000002</v>
      </c>
      <c r="F484" s="158"/>
      <c r="G484" s="158"/>
      <c r="H484" s="158"/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  <c r="U484" s="158"/>
      <c r="V484" s="158"/>
      <c r="W484" s="158"/>
      <c r="X484" s="148"/>
      <c r="Y484" s="148"/>
      <c r="Z484" s="148"/>
      <c r="AA484" s="148"/>
      <c r="AB484" s="148"/>
      <c r="AC484" s="148"/>
      <c r="AD484" s="148"/>
      <c r="AE484" s="148"/>
      <c r="AF484" s="148"/>
      <c r="AG484" s="148" t="s">
        <v>213</v>
      </c>
      <c r="AH484" s="148">
        <v>5</v>
      </c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</row>
    <row r="485" spans="1:60" outlineLevel="1" x14ac:dyDescent="0.2">
      <c r="A485" s="155"/>
      <c r="B485" s="156"/>
      <c r="C485" s="243"/>
      <c r="D485" s="244"/>
      <c r="E485" s="244"/>
      <c r="F485" s="244"/>
      <c r="G485" s="244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48"/>
      <c r="Y485" s="148"/>
      <c r="Z485" s="148"/>
      <c r="AA485" s="148"/>
      <c r="AB485" s="148"/>
      <c r="AC485" s="148"/>
      <c r="AD485" s="148"/>
      <c r="AE485" s="148"/>
      <c r="AF485" s="148"/>
      <c r="AG485" s="148" t="s">
        <v>176</v>
      </c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</row>
    <row r="486" spans="1:60" outlineLevel="1" x14ac:dyDescent="0.2">
      <c r="A486" s="155">
        <v>89</v>
      </c>
      <c r="B486" s="156" t="s">
        <v>642</v>
      </c>
      <c r="C486" s="192" t="s">
        <v>643</v>
      </c>
      <c r="D486" s="157" t="s">
        <v>0</v>
      </c>
      <c r="E486" s="177"/>
      <c r="F486" s="159"/>
      <c r="G486" s="158">
        <f>ROUND(E486*F486,2)</f>
        <v>0</v>
      </c>
      <c r="H486" s="159"/>
      <c r="I486" s="158">
        <f>ROUND(E486*H486,2)</f>
        <v>0</v>
      </c>
      <c r="J486" s="159"/>
      <c r="K486" s="158">
        <f>ROUND(E486*J486,2)</f>
        <v>0</v>
      </c>
      <c r="L486" s="158">
        <v>21</v>
      </c>
      <c r="M486" s="158">
        <f>G486*(1+L486/100)</f>
        <v>0</v>
      </c>
      <c r="N486" s="158">
        <v>0</v>
      </c>
      <c r="O486" s="158">
        <f>ROUND(E486*N486,2)</f>
        <v>0</v>
      </c>
      <c r="P486" s="158">
        <v>0</v>
      </c>
      <c r="Q486" s="158">
        <f>ROUND(E486*P486,2)</f>
        <v>0</v>
      </c>
      <c r="R486" s="158" t="s">
        <v>634</v>
      </c>
      <c r="S486" s="158" t="s">
        <v>171</v>
      </c>
      <c r="T486" s="158" t="s">
        <v>233</v>
      </c>
      <c r="U486" s="158">
        <v>0</v>
      </c>
      <c r="V486" s="158">
        <f>ROUND(E486*U486,2)</f>
        <v>0</v>
      </c>
      <c r="W486" s="158"/>
      <c r="X486" s="148"/>
      <c r="Y486" s="148"/>
      <c r="Z486" s="148"/>
      <c r="AA486" s="148"/>
      <c r="AB486" s="148"/>
      <c r="AC486" s="148"/>
      <c r="AD486" s="148"/>
      <c r="AE486" s="148"/>
      <c r="AF486" s="148"/>
      <c r="AG486" s="148" t="s">
        <v>630</v>
      </c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</row>
    <row r="487" spans="1:60" outlineLevel="1" x14ac:dyDescent="0.2">
      <c r="A487" s="155"/>
      <c r="B487" s="156"/>
      <c r="C487" s="260" t="s">
        <v>644</v>
      </c>
      <c r="D487" s="261"/>
      <c r="E487" s="261"/>
      <c r="F487" s="261"/>
      <c r="G487" s="261"/>
      <c r="H487" s="158"/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  <c r="U487" s="158"/>
      <c r="V487" s="158"/>
      <c r="W487" s="158"/>
      <c r="X487" s="148"/>
      <c r="Y487" s="148"/>
      <c r="Z487" s="148"/>
      <c r="AA487" s="148"/>
      <c r="AB487" s="148"/>
      <c r="AC487" s="148"/>
      <c r="AD487" s="148"/>
      <c r="AE487" s="148"/>
      <c r="AF487" s="148"/>
      <c r="AG487" s="148" t="s">
        <v>236</v>
      </c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</row>
    <row r="488" spans="1:60" outlineLevel="1" x14ac:dyDescent="0.2">
      <c r="A488" s="155"/>
      <c r="B488" s="156"/>
      <c r="C488" s="243"/>
      <c r="D488" s="244"/>
      <c r="E488" s="244"/>
      <c r="F488" s="244"/>
      <c r="G488" s="244"/>
      <c r="H488" s="158"/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  <c r="U488" s="158"/>
      <c r="V488" s="158"/>
      <c r="W488" s="158"/>
      <c r="X488" s="148"/>
      <c r="Y488" s="148"/>
      <c r="Z488" s="148"/>
      <c r="AA488" s="148"/>
      <c r="AB488" s="148"/>
      <c r="AC488" s="148"/>
      <c r="AD488" s="148"/>
      <c r="AE488" s="148"/>
      <c r="AF488" s="148"/>
      <c r="AG488" s="148" t="s">
        <v>176</v>
      </c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</row>
    <row r="489" spans="1:60" x14ac:dyDescent="0.2">
      <c r="A489" s="163" t="s">
        <v>166</v>
      </c>
      <c r="B489" s="164" t="s">
        <v>99</v>
      </c>
      <c r="C489" s="179" t="s">
        <v>100</v>
      </c>
      <c r="D489" s="165"/>
      <c r="E489" s="166"/>
      <c r="F489" s="167"/>
      <c r="G489" s="167">
        <f>SUMIF(AG490:AG516,"&lt;&gt;NOR",G490:G516)</f>
        <v>0</v>
      </c>
      <c r="H489" s="167"/>
      <c r="I489" s="167">
        <f>SUM(I490:I516)</f>
        <v>0</v>
      </c>
      <c r="J489" s="167"/>
      <c r="K489" s="167">
        <f>SUM(K490:K516)</f>
        <v>0</v>
      </c>
      <c r="L489" s="167"/>
      <c r="M489" s="167">
        <f>SUM(M490:M516)</f>
        <v>0</v>
      </c>
      <c r="N489" s="167"/>
      <c r="O489" s="167">
        <f>SUM(O490:O516)</f>
        <v>0.57999999999999996</v>
      </c>
      <c r="P489" s="167"/>
      <c r="Q489" s="167">
        <f>SUM(Q490:Q516)</f>
        <v>0</v>
      </c>
      <c r="R489" s="167"/>
      <c r="S489" s="167"/>
      <c r="T489" s="168"/>
      <c r="U489" s="162"/>
      <c r="V489" s="162">
        <f>SUM(V490:V516)</f>
        <v>196.21</v>
      </c>
      <c r="W489" s="162"/>
      <c r="AG489" t="s">
        <v>167</v>
      </c>
    </row>
    <row r="490" spans="1:60" ht="33.75" outlineLevel="1" x14ac:dyDescent="0.2">
      <c r="A490" s="169">
        <v>90</v>
      </c>
      <c r="B490" s="170" t="s">
        <v>645</v>
      </c>
      <c r="C490" s="180" t="s">
        <v>646</v>
      </c>
      <c r="D490" s="171" t="s">
        <v>277</v>
      </c>
      <c r="E490" s="172">
        <v>183.98250000000002</v>
      </c>
      <c r="F490" s="173"/>
      <c r="G490" s="174">
        <f>ROUND(E490*F490,2)</f>
        <v>0</v>
      </c>
      <c r="H490" s="173"/>
      <c r="I490" s="174">
        <f>ROUND(E490*H490,2)</f>
        <v>0</v>
      </c>
      <c r="J490" s="173"/>
      <c r="K490" s="174">
        <f>ROUND(E490*J490,2)</f>
        <v>0</v>
      </c>
      <c r="L490" s="174">
        <v>21</v>
      </c>
      <c r="M490" s="174">
        <f>G490*(1+L490/100)</f>
        <v>0</v>
      </c>
      <c r="N490" s="174">
        <v>0</v>
      </c>
      <c r="O490" s="174">
        <f>ROUND(E490*N490,2)</f>
        <v>0</v>
      </c>
      <c r="P490" s="174">
        <v>0</v>
      </c>
      <c r="Q490" s="174">
        <f>ROUND(E490*P490,2)</f>
        <v>0</v>
      </c>
      <c r="R490" s="174" t="s">
        <v>634</v>
      </c>
      <c r="S490" s="174" t="s">
        <v>171</v>
      </c>
      <c r="T490" s="175" t="s">
        <v>233</v>
      </c>
      <c r="U490" s="158">
        <v>0.84800000000000009</v>
      </c>
      <c r="V490" s="158">
        <f>ROUND(E490*U490,2)</f>
        <v>156.02000000000001</v>
      </c>
      <c r="W490" s="158"/>
      <c r="X490" s="148"/>
      <c r="Y490" s="148"/>
      <c r="Z490" s="148"/>
      <c r="AA490" s="148"/>
      <c r="AB490" s="148"/>
      <c r="AC490" s="148"/>
      <c r="AD490" s="148"/>
      <c r="AE490" s="148"/>
      <c r="AF490" s="148"/>
      <c r="AG490" s="148" t="s">
        <v>234</v>
      </c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</row>
    <row r="491" spans="1:60" outlineLevel="1" x14ac:dyDescent="0.2">
      <c r="A491" s="155"/>
      <c r="B491" s="156"/>
      <c r="C491" s="245" t="s">
        <v>647</v>
      </c>
      <c r="D491" s="246"/>
      <c r="E491" s="246"/>
      <c r="F491" s="246"/>
      <c r="G491" s="246"/>
      <c r="H491" s="158"/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  <c r="U491" s="158"/>
      <c r="V491" s="158"/>
      <c r="W491" s="158"/>
      <c r="X491" s="148"/>
      <c r="Y491" s="148"/>
      <c r="Z491" s="148"/>
      <c r="AA491" s="148"/>
      <c r="AB491" s="148"/>
      <c r="AC491" s="148"/>
      <c r="AD491" s="148"/>
      <c r="AE491" s="148"/>
      <c r="AF491" s="148"/>
      <c r="AG491" s="148" t="s">
        <v>175</v>
      </c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</row>
    <row r="492" spans="1:60" outlineLevel="1" x14ac:dyDescent="0.2">
      <c r="A492" s="155"/>
      <c r="B492" s="156"/>
      <c r="C492" s="181" t="s">
        <v>648</v>
      </c>
      <c r="D492" s="160"/>
      <c r="E492" s="161">
        <v>183.98250000000002</v>
      </c>
      <c r="F492" s="158"/>
      <c r="G492" s="158"/>
      <c r="H492" s="158"/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  <c r="U492" s="158"/>
      <c r="V492" s="158"/>
      <c r="W492" s="158"/>
      <c r="X492" s="148"/>
      <c r="Y492" s="148"/>
      <c r="Z492" s="148"/>
      <c r="AA492" s="148"/>
      <c r="AB492" s="148"/>
      <c r="AC492" s="148"/>
      <c r="AD492" s="148"/>
      <c r="AE492" s="148"/>
      <c r="AF492" s="148"/>
      <c r="AG492" s="148" t="s">
        <v>213</v>
      </c>
      <c r="AH492" s="148">
        <v>0</v>
      </c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</row>
    <row r="493" spans="1:60" outlineLevel="1" x14ac:dyDescent="0.2">
      <c r="A493" s="155"/>
      <c r="B493" s="156"/>
      <c r="C493" s="243"/>
      <c r="D493" s="244"/>
      <c r="E493" s="244"/>
      <c r="F493" s="244"/>
      <c r="G493" s="244"/>
      <c r="H493" s="158"/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  <c r="U493" s="158"/>
      <c r="V493" s="158"/>
      <c r="W493" s="158"/>
      <c r="X493" s="148"/>
      <c r="Y493" s="148"/>
      <c r="Z493" s="148"/>
      <c r="AA493" s="148"/>
      <c r="AB493" s="148"/>
      <c r="AC493" s="148"/>
      <c r="AD493" s="148"/>
      <c r="AE493" s="148"/>
      <c r="AF493" s="148"/>
      <c r="AG493" s="148" t="s">
        <v>176</v>
      </c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</row>
    <row r="494" spans="1:60" ht="22.5" outlineLevel="1" x14ac:dyDescent="0.2">
      <c r="A494" s="169">
        <v>91</v>
      </c>
      <c r="B494" s="170" t="s">
        <v>649</v>
      </c>
      <c r="C494" s="180" t="s">
        <v>650</v>
      </c>
      <c r="D494" s="171" t="s">
        <v>411</v>
      </c>
      <c r="E494" s="172">
        <v>57.24</v>
      </c>
      <c r="F494" s="173"/>
      <c r="G494" s="174">
        <f>ROUND(E494*F494,2)</f>
        <v>0</v>
      </c>
      <c r="H494" s="173"/>
      <c r="I494" s="174">
        <f>ROUND(E494*H494,2)</f>
        <v>0</v>
      </c>
      <c r="J494" s="173"/>
      <c r="K494" s="174">
        <f>ROUND(E494*J494,2)</f>
        <v>0</v>
      </c>
      <c r="L494" s="174">
        <v>21</v>
      </c>
      <c r="M494" s="174">
        <f>G494*(1+L494/100)</f>
        <v>0</v>
      </c>
      <c r="N494" s="174">
        <v>7.6000000000000004E-4</v>
      </c>
      <c r="O494" s="174">
        <f>ROUND(E494*N494,2)</f>
        <v>0.04</v>
      </c>
      <c r="P494" s="174">
        <v>0</v>
      </c>
      <c r="Q494" s="174">
        <f>ROUND(E494*P494,2)</f>
        <v>0</v>
      </c>
      <c r="R494" s="174" t="s">
        <v>634</v>
      </c>
      <c r="S494" s="174" t="s">
        <v>171</v>
      </c>
      <c r="T494" s="175" t="s">
        <v>233</v>
      </c>
      <c r="U494" s="158">
        <v>0.189</v>
      </c>
      <c r="V494" s="158">
        <f>ROUND(E494*U494,2)</f>
        <v>10.82</v>
      </c>
      <c r="W494" s="158"/>
      <c r="X494" s="148"/>
      <c r="Y494" s="148"/>
      <c r="Z494" s="148"/>
      <c r="AA494" s="148"/>
      <c r="AB494" s="148"/>
      <c r="AC494" s="148"/>
      <c r="AD494" s="148"/>
      <c r="AE494" s="148"/>
      <c r="AF494" s="148"/>
      <c r="AG494" s="148" t="s">
        <v>234</v>
      </c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</row>
    <row r="495" spans="1:60" outlineLevel="1" x14ac:dyDescent="0.2">
      <c r="A495" s="155"/>
      <c r="B495" s="156"/>
      <c r="C495" s="258" t="s">
        <v>651</v>
      </c>
      <c r="D495" s="259"/>
      <c r="E495" s="259"/>
      <c r="F495" s="259"/>
      <c r="G495" s="259"/>
      <c r="H495" s="158"/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  <c r="U495" s="158"/>
      <c r="V495" s="158"/>
      <c r="W495" s="158"/>
      <c r="X495" s="148"/>
      <c r="Y495" s="148"/>
      <c r="Z495" s="148"/>
      <c r="AA495" s="148"/>
      <c r="AB495" s="148"/>
      <c r="AC495" s="148"/>
      <c r="AD495" s="148"/>
      <c r="AE495" s="148"/>
      <c r="AF495" s="148"/>
      <c r="AG495" s="148" t="s">
        <v>236</v>
      </c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</row>
    <row r="496" spans="1:60" outlineLevel="1" x14ac:dyDescent="0.2">
      <c r="A496" s="155"/>
      <c r="B496" s="156"/>
      <c r="C496" s="247" t="s">
        <v>652</v>
      </c>
      <c r="D496" s="248"/>
      <c r="E496" s="248"/>
      <c r="F496" s="248"/>
      <c r="G496" s="248"/>
      <c r="H496" s="158"/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48"/>
      <c r="Y496" s="148"/>
      <c r="Z496" s="148"/>
      <c r="AA496" s="148"/>
      <c r="AB496" s="148"/>
      <c r="AC496" s="148"/>
      <c r="AD496" s="148"/>
      <c r="AE496" s="148"/>
      <c r="AF496" s="148"/>
      <c r="AG496" s="148" t="s">
        <v>175</v>
      </c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</row>
    <row r="497" spans="1:60" outlineLevel="1" x14ac:dyDescent="0.2">
      <c r="A497" s="155"/>
      <c r="B497" s="156"/>
      <c r="C497" s="181" t="s">
        <v>653</v>
      </c>
      <c r="D497" s="160"/>
      <c r="E497" s="161">
        <v>57.24</v>
      </c>
      <c r="F497" s="158"/>
      <c r="G497" s="158"/>
      <c r="H497" s="158"/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  <c r="U497" s="158"/>
      <c r="V497" s="158"/>
      <c r="W497" s="158"/>
      <c r="X497" s="148"/>
      <c r="Y497" s="148"/>
      <c r="Z497" s="148"/>
      <c r="AA497" s="148"/>
      <c r="AB497" s="148"/>
      <c r="AC497" s="148"/>
      <c r="AD497" s="148"/>
      <c r="AE497" s="148"/>
      <c r="AF497" s="148"/>
      <c r="AG497" s="148" t="s">
        <v>213</v>
      </c>
      <c r="AH497" s="148">
        <v>0</v>
      </c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</row>
    <row r="498" spans="1:60" outlineLevel="1" x14ac:dyDescent="0.2">
      <c r="A498" s="155"/>
      <c r="B498" s="156"/>
      <c r="C498" s="243"/>
      <c r="D498" s="244"/>
      <c r="E498" s="244"/>
      <c r="F498" s="244"/>
      <c r="G498" s="244"/>
      <c r="H498" s="158"/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  <c r="U498" s="158"/>
      <c r="V498" s="158"/>
      <c r="W498" s="158"/>
      <c r="X498" s="148"/>
      <c r="Y498" s="148"/>
      <c r="Z498" s="148"/>
      <c r="AA498" s="148"/>
      <c r="AB498" s="148"/>
      <c r="AC498" s="148"/>
      <c r="AD498" s="148"/>
      <c r="AE498" s="148"/>
      <c r="AF498" s="148"/>
      <c r="AG498" s="148" t="s">
        <v>176</v>
      </c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</row>
    <row r="499" spans="1:60" ht="22.5" outlineLevel="1" x14ac:dyDescent="0.2">
      <c r="A499" s="169">
        <v>92</v>
      </c>
      <c r="B499" s="170" t="s">
        <v>654</v>
      </c>
      <c r="C499" s="180" t="s">
        <v>655</v>
      </c>
      <c r="D499" s="171" t="s">
        <v>411</v>
      </c>
      <c r="E499" s="172">
        <v>57.24</v>
      </c>
      <c r="F499" s="173"/>
      <c r="G499" s="174">
        <f>ROUND(E499*F499,2)</f>
        <v>0</v>
      </c>
      <c r="H499" s="173"/>
      <c r="I499" s="174">
        <f>ROUND(E499*H499,2)</f>
        <v>0</v>
      </c>
      <c r="J499" s="173"/>
      <c r="K499" s="174">
        <f>ROUND(E499*J499,2)</f>
        <v>0</v>
      </c>
      <c r="L499" s="174">
        <v>21</v>
      </c>
      <c r="M499" s="174">
        <f>G499*(1+L499/100)</f>
        <v>0</v>
      </c>
      <c r="N499" s="174">
        <v>7.6000000000000004E-4</v>
      </c>
      <c r="O499" s="174">
        <f>ROUND(E499*N499,2)</f>
        <v>0.04</v>
      </c>
      <c r="P499" s="174">
        <v>0</v>
      </c>
      <c r="Q499" s="174">
        <f>ROUND(E499*P499,2)</f>
        <v>0</v>
      </c>
      <c r="R499" s="174" t="s">
        <v>634</v>
      </c>
      <c r="S499" s="174" t="s">
        <v>171</v>
      </c>
      <c r="T499" s="175" t="s">
        <v>233</v>
      </c>
      <c r="U499" s="158">
        <v>0.189</v>
      </c>
      <c r="V499" s="158">
        <f>ROUND(E499*U499,2)</f>
        <v>10.82</v>
      </c>
      <c r="W499" s="158"/>
      <c r="X499" s="148"/>
      <c r="Y499" s="148"/>
      <c r="Z499" s="148"/>
      <c r="AA499" s="148"/>
      <c r="AB499" s="148"/>
      <c r="AC499" s="148"/>
      <c r="AD499" s="148"/>
      <c r="AE499" s="148"/>
      <c r="AF499" s="148"/>
      <c r="AG499" s="148" t="s">
        <v>234</v>
      </c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</row>
    <row r="500" spans="1:60" outlineLevel="1" x14ac:dyDescent="0.2">
      <c r="A500" s="155"/>
      <c r="B500" s="156"/>
      <c r="C500" s="258" t="s">
        <v>651</v>
      </c>
      <c r="D500" s="259"/>
      <c r="E500" s="259"/>
      <c r="F500" s="259"/>
      <c r="G500" s="259"/>
      <c r="H500" s="158"/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  <c r="U500" s="158"/>
      <c r="V500" s="158"/>
      <c r="W500" s="158"/>
      <c r="X500" s="148"/>
      <c r="Y500" s="148"/>
      <c r="Z500" s="148"/>
      <c r="AA500" s="148"/>
      <c r="AB500" s="148"/>
      <c r="AC500" s="148"/>
      <c r="AD500" s="148"/>
      <c r="AE500" s="148"/>
      <c r="AF500" s="148"/>
      <c r="AG500" s="148" t="s">
        <v>236</v>
      </c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</row>
    <row r="501" spans="1:60" outlineLevel="1" x14ac:dyDescent="0.2">
      <c r="A501" s="155"/>
      <c r="B501" s="156"/>
      <c r="C501" s="247" t="s">
        <v>652</v>
      </c>
      <c r="D501" s="248"/>
      <c r="E501" s="248"/>
      <c r="F501" s="248"/>
      <c r="G501" s="248"/>
      <c r="H501" s="158"/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  <c r="U501" s="158"/>
      <c r="V501" s="158"/>
      <c r="W501" s="158"/>
      <c r="X501" s="148"/>
      <c r="Y501" s="148"/>
      <c r="Z501" s="148"/>
      <c r="AA501" s="148"/>
      <c r="AB501" s="148"/>
      <c r="AC501" s="148"/>
      <c r="AD501" s="148"/>
      <c r="AE501" s="148"/>
      <c r="AF501" s="148"/>
      <c r="AG501" s="148" t="s">
        <v>175</v>
      </c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</row>
    <row r="502" spans="1:60" outlineLevel="1" x14ac:dyDescent="0.2">
      <c r="A502" s="155"/>
      <c r="B502" s="156"/>
      <c r="C502" s="181" t="s">
        <v>656</v>
      </c>
      <c r="D502" s="160"/>
      <c r="E502" s="161">
        <v>57.24</v>
      </c>
      <c r="F502" s="158"/>
      <c r="G502" s="158"/>
      <c r="H502" s="158"/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  <c r="U502" s="158"/>
      <c r="V502" s="158"/>
      <c r="W502" s="158"/>
      <c r="X502" s="148"/>
      <c r="Y502" s="148"/>
      <c r="Z502" s="148"/>
      <c r="AA502" s="148"/>
      <c r="AB502" s="148"/>
      <c r="AC502" s="148"/>
      <c r="AD502" s="148"/>
      <c r="AE502" s="148"/>
      <c r="AF502" s="148"/>
      <c r="AG502" s="148" t="s">
        <v>213</v>
      </c>
      <c r="AH502" s="148">
        <v>5</v>
      </c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</row>
    <row r="503" spans="1:60" outlineLevel="1" x14ac:dyDescent="0.2">
      <c r="A503" s="155"/>
      <c r="B503" s="156"/>
      <c r="C503" s="243"/>
      <c r="D503" s="244"/>
      <c r="E503" s="244"/>
      <c r="F503" s="244"/>
      <c r="G503" s="244"/>
      <c r="H503" s="158"/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  <c r="U503" s="158"/>
      <c r="V503" s="158"/>
      <c r="W503" s="158"/>
      <c r="X503" s="148"/>
      <c r="Y503" s="148"/>
      <c r="Z503" s="148"/>
      <c r="AA503" s="148"/>
      <c r="AB503" s="148"/>
      <c r="AC503" s="148"/>
      <c r="AD503" s="148"/>
      <c r="AE503" s="148"/>
      <c r="AF503" s="148"/>
      <c r="AG503" s="148" t="s">
        <v>176</v>
      </c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</row>
    <row r="504" spans="1:60" ht="22.5" outlineLevel="1" x14ac:dyDescent="0.2">
      <c r="A504" s="169">
        <v>93</v>
      </c>
      <c r="B504" s="170" t="s">
        <v>657</v>
      </c>
      <c r="C504" s="180" t="s">
        <v>658</v>
      </c>
      <c r="D504" s="171" t="s">
        <v>277</v>
      </c>
      <c r="E504" s="172">
        <v>54.564350000000005</v>
      </c>
      <c r="F504" s="173"/>
      <c r="G504" s="174">
        <f>ROUND(E504*F504,2)</f>
        <v>0</v>
      </c>
      <c r="H504" s="173"/>
      <c r="I504" s="174">
        <f>ROUND(E504*H504,2)</f>
        <v>0</v>
      </c>
      <c r="J504" s="173"/>
      <c r="K504" s="174">
        <f>ROUND(E504*J504,2)</f>
        <v>0</v>
      </c>
      <c r="L504" s="174">
        <v>21</v>
      </c>
      <c r="M504" s="174">
        <f>G504*(1+L504/100)</f>
        <v>0</v>
      </c>
      <c r="N504" s="174">
        <v>3.0000000000000001E-5</v>
      </c>
      <c r="O504" s="174">
        <f>ROUND(E504*N504,2)</f>
        <v>0</v>
      </c>
      <c r="P504" s="174">
        <v>0</v>
      </c>
      <c r="Q504" s="174">
        <f>ROUND(E504*P504,2)</f>
        <v>0</v>
      </c>
      <c r="R504" s="174" t="s">
        <v>634</v>
      </c>
      <c r="S504" s="174" t="s">
        <v>171</v>
      </c>
      <c r="T504" s="175" t="s">
        <v>233</v>
      </c>
      <c r="U504" s="158">
        <v>0.34</v>
      </c>
      <c r="V504" s="158">
        <f>ROUND(E504*U504,2)</f>
        <v>18.55</v>
      </c>
      <c r="W504" s="158"/>
      <c r="X504" s="148"/>
      <c r="Y504" s="148"/>
      <c r="Z504" s="148"/>
      <c r="AA504" s="148"/>
      <c r="AB504" s="148"/>
      <c r="AC504" s="148"/>
      <c r="AD504" s="148"/>
      <c r="AE504" s="148"/>
      <c r="AF504" s="148"/>
      <c r="AG504" s="148" t="s">
        <v>234</v>
      </c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</row>
    <row r="505" spans="1:60" outlineLevel="1" x14ac:dyDescent="0.2">
      <c r="A505" s="155"/>
      <c r="B505" s="156"/>
      <c r="C505" s="258" t="s">
        <v>659</v>
      </c>
      <c r="D505" s="259"/>
      <c r="E505" s="259"/>
      <c r="F505" s="259"/>
      <c r="G505" s="259"/>
      <c r="H505" s="158"/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  <c r="U505" s="158"/>
      <c r="V505" s="158"/>
      <c r="W505" s="158"/>
      <c r="X505" s="148"/>
      <c r="Y505" s="148"/>
      <c r="Z505" s="148"/>
      <c r="AA505" s="148"/>
      <c r="AB505" s="148"/>
      <c r="AC505" s="148"/>
      <c r="AD505" s="148"/>
      <c r="AE505" s="148"/>
      <c r="AF505" s="148"/>
      <c r="AG505" s="148" t="s">
        <v>236</v>
      </c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</row>
    <row r="506" spans="1:60" outlineLevel="1" x14ac:dyDescent="0.2">
      <c r="A506" s="155"/>
      <c r="B506" s="156"/>
      <c r="C506" s="181" t="s">
        <v>660</v>
      </c>
      <c r="D506" s="160"/>
      <c r="E506" s="161">
        <v>31.482000000000003</v>
      </c>
      <c r="F506" s="158"/>
      <c r="G506" s="158"/>
      <c r="H506" s="158"/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  <c r="U506" s="158"/>
      <c r="V506" s="158"/>
      <c r="W506" s="158"/>
      <c r="X506" s="148"/>
      <c r="Y506" s="148"/>
      <c r="Z506" s="148"/>
      <c r="AA506" s="148"/>
      <c r="AB506" s="148"/>
      <c r="AC506" s="148"/>
      <c r="AD506" s="148"/>
      <c r="AE506" s="148"/>
      <c r="AF506" s="148"/>
      <c r="AG506" s="148" t="s">
        <v>213</v>
      </c>
      <c r="AH506" s="148">
        <v>0</v>
      </c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</row>
    <row r="507" spans="1:60" outlineLevel="1" x14ac:dyDescent="0.2">
      <c r="A507" s="155"/>
      <c r="B507" s="156"/>
      <c r="C507" s="181" t="s">
        <v>661</v>
      </c>
      <c r="D507" s="160"/>
      <c r="E507" s="161">
        <v>18.280800000000003</v>
      </c>
      <c r="F507" s="158"/>
      <c r="G507" s="158"/>
      <c r="H507" s="158"/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  <c r="U507" s="158"/>
      <c r="V507" s="158"/>
      <c r="W507" s="158"/>
      <c r="X507" s="148"/>
      <c r="Y507" s="148"/>
      <c r="Z507" s="148"/>
      <c r="AA507" s="148"/>
      <c r="AB507" s="148"/>
      <c r="AC507" s="148"/>
      <c r="AD507" s="148"/>
      <c r="AE507" s="148"/>
      <c r="AF507" s="148"/>
      <c r="AG507" s="148" t="s">
        <v>213</v>
      </c>
      <c r="AH507" s="148">
        <v>0</v>
      </c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</row>
    <row r="508" spans="1:60" outlineLevel="1" x14ac:dyDescent="0.2">
      <c r="A508" s="155"/>
      <c r="B508" s="156"/>
      <c r="C508" s="181" t="s">
        <v>662</v>
      </c>
      <c r="D508" s="160"/>
      <c r="E508" s="161">
        <v>4.8015500000000007</v>
      </c>
      <c r="F508" s="158"/>
      <c r="G508" s="158"/>
      <c r="H508" s="158"/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48"/>
      <c r="Y508" s="148"/>
      <c r="Z508" s="148"/>
      <c r="AA508" s="148"/>
      <c r="AB508" s="148"/>
      <c r="AC508" s="148"/>
      <c r="AD508" s="148"/>
      <c r="AE508" s="148"/>
      <c r="AF508" s="148"/>
      <c r="AG508" s="148" t="s">
        <v>213</v>
      </c>
      <c r="AH508" s="148">
        <v>0</v>
      </c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</row>
    <row r="509" spans="1:60" outlineLevel="1" x14ac:dyDescent="0.2">
      <c r="A509" s="155"/>
      <c r="B509" s="156"/>
      <c r="C509" s="243"/>
      <c r="D509" s="244"/>
      <c r="E509" s="244"/>
      <c r="F509" s="244"/>
      <c r="G509" s="244"/>
      <c r="H509" s="158"/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  <c r="U509" s="158"/>
      <c r="V509" s="158"/>
      <c r="W509" s="158"/>
      <c r="X509" s="148"/>
      <c r="Y509" s="148"/>
      <c r="Z509" s="148"/>
      <c r="AA509" s="148"/>
      <c r="AB509" s="148"/>
      <c r="AC509" s="148"/>
      <c r="AD509" s="148"/>
      <c r="AE509" s="148"/>
      <c r="AF509" s="148"/>
      <c r="AG509" s="148" t="s">
        <v>176</v>
      </c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</row>
    <row r="510" spans="1:60" ht="22.5" outlineLevel="1" x14ac:dyDescent="0.2">
      <c r="A510" s="169">
        <v>94</v>
      </c>
      <c r="B510" s="170" t="s">
        <v>663</v>
      </c>
      <c r="C510" s="180" t="s">
        <v>664</v>
      </c>
      <c r="D510" s="171" t="s">
        <v>277</v>
      </c>
      <c r="E510" s="172">
        <v>271.74051000000003</v>
      </c>
      <c r="F510" s="173"/>
      <c r="G510" s="174">
        <f>ROUND(E510*F510,2)</f>
        <v>0</v>
      </c>
      <c r="H510" s="173"/>
      <c r="I510" s="174">
        <f>ROUND(E510*H510,2)</f>
        <v>0</v>
      </c>
      <c r="J510" s="173"/>
      <c r="K510" s="174">
        <f>ROUND(E510*J510,2)</f>
        <v>0</v>
      </c>
      <c r="L510" s="174">
        <v>21</v>
      </c>
      <c r="M510" s="174">
        <f>G510*(1+L510/100)</f>
        <v>0</v>
      </c>
      <c r="N510" s="174">
        <v>1.8400000000000001E-3</v>
      </c>
      <c r="O510" s="174">
        <f>ROUND(E510*N510,2)</f>
        <v>0.5</v>
      </c>
      <c r="P510" s="174">
        <v>0</v>
      </c>
      <c r="Q510" s="174">
        <f>ROUND(E510*P510,2)</f>
        <v>0</v>
      </c>
      <c r="R510" s="174" t="s">
        <v>288</v>
      </c>
      <c r="S510" s="174" t="s">
        <v>171</v>
      </c>
      <c r="T510" s="175" t="s">
        <v>289</v>
      </c>
      <c r="U510" s="158">
        <v>0</v>
      </c>
      <c r="V510" s="158">
        <f>ROUND(E510*U510,2)</f>
        <v>0</v>
      </c>
      <c r="W510" s="158"/>
      <c r="X510" s="148"/>
      <c r="Y510" s="148"/>
      <c r="Z510" s="148"/>
      <c r="AA510" s="148"/>
      <c r="AB510" s="148"/>
      <c r="AC510" s="148"/>
      <c r="AD510" s="148"/>
      <c r="AE510" s="148"/>
      <c r="AF510" s="148"/>
      <c r="AG510" s="148" t="s">
        <v>290</v>
      </c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</row>
    <row r="511" spans="1:60" outlineLevel="1" x14ac:dyDescent="0.2">
      <c r="A511" s="155"/>
      <c r="B511" s="156"/>
      <c r="C511" s="181" t="s">
        <v>665</v>
      </c>
      <c r="D511" s="160"/>
      <c r="E511" s="161">
        <v>207.90023000000002</v>
      </c>
      <c r="F511" s="158"/>
      <c r="G511" s="158"/>
      <c r="H511" s="158"/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  <c r="U511" s="158"/>
      <c r="V511" s="158"/>
      <c r="W511" s="158"/>
      <c r="X511" s="148"/>
      <c r="Y511" s="148"/>
      <c r="Z511" s="148"/>
      <c r="AA511" s="148"/>
      <c r="AB511" s="148"/>
      <c r="AC511" s="148"/>
      <c r="AD511" s="148"/>
      <c r="AE511" s="148"/>
      <c r="AF511" s="148"/>
      <c r="AG511" s="148" t="s">
        <v>213</v>
      </c>
      <c r="AH511" s="148">
        <v>5</v>
      </c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</row>
    <row r="512" spans="1:60" outlineLevel="1" x14ac:dyDescent="0.2">
      <c r="A512" s="155"/>
      <c r="B512" s="156"/>
      <c r="C512" s="181" t="s">
        <v>666</v>
      </c>
      <c r="D512" s="160"/>
      <c r="E512" s="161">
        <v>63.840290000000003</v>
      </c>
      <c r="F512" s="158"/>
      <c r="G512" s="158"/>
      <c r="H512" s="158"/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  <c r="U512" s="158"/>
      <c r="V512" s="158"/>
      <c r="W512" s="158"/>
      <c r="X512" s="148"/>
      <c r="Y512" s="148"/>
      <c r="Z512" s="148"/>
      <c r="AA512" s="148"/>
      <c r="AB512" s="148"/>
      <c r="AC512" s="148"/>
      <c r="AD512" s="148"/>
      <c r="AE512" s="148"/>
      <c r="AF512" s="148"/>
      <c r="AG512" s="148" t="s">
        <v>213</v>
      </c>
      <c r="AH512" s="148">
        <v>5</v>
      </c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</row>
    <row r="513" spans="1:60" outlineLevel="1" x14ac:dyDescent="0.2">
      <c r="A513" s="155"/>
      <c r="B513" s="156"/>
      <c r="C513" s="243"/>
      <c r="D513" s="244"/>
      <c r="E513" s="244"/>
      <c r="F513" s="244"/>
      <c r="G513" s="244"/>
      <c r="H513" s="158"/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  <c r="U513" s="158"/>
      <c r="V513" s="158"/>
      <c r="W513" s="158"/>
      <c r="X513" s="148"/>
      <c r="Y513" s="148"/>
      <c r="Z513" s="148"/>
      <c r="AA513" s="148"/>
      <c r="AB513" s="148"/>
      <c r="AC513" s="148"/>
      <c r="AD513" s="148"/>
      <c r="AE513" s="148"/>
      <c r="AF513" s="148"/>
      <c r="AG513" s="148" t="s">
        <v>176</v>
      </c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</row>
    <row r="514" spans="1:60" outlineLevel="1" x14ac:dyDescent="0.2">
      <c r="A514" s="155">
        <v>95</v>
      </c>
      <c r="B514" s="156" t="s">
        <v>667</v>
      </c>
      <c r="C514" s="192" t="s">
        <v>668</v>
      </c>
      <c r="D514" s="157" t="s">
        <v>0</v>
      </c>
      <c r="E514" s="177"/>
      <c r="F514" s="159"/>
      <c r="G514" s="158">
        <f>ROUND(E514*F514,2)</f>
        <v>0</v>
      </c>
      <c r="H514" s="159"/>
      <c r="I514" s="158">
        <f>ROUND(E514*H514,2)</f>
        <v>0</v>
      </c>
      <c r="J514" s="159"/>
      <c r="K514" s="158">
        <f>ROUND(E514*J514,2)</f>
        <v>0</v>
      </c>
      <c r="L514" s="158">
        <v>21</v>
      </c>
      <c r="M514" s="158">
        <f>G514*(1+L514/100)</f>
        <v>0</v>
      </c>
      <c r="N514" s="158">
        <v>0</v>
      </c>
      <c r="O514" s="158">
        <f>ROUND(E514*N514,2)</f>
        <v>0</v>
      </c>
      <c r="P514" s="158">
        <v>0</v>
      </c>
      <c r="Q514" s="158">
        <f>ROUND(E514*P514,2)</f>
        <v>0</v>
      </c>
      <c r="R514" s="158" t="s">
        <v>634</v>
      </c>
      <c r="S514" s="158" t="s">
        <v>171</v>
      </c>
      <c r="T514" s="158" t="s">
        <v>233</v>
      </c>
      <c r="U514" s="158">
        <v>0</v>
      </c>
      <c r="V514" s="158">
        <f>ROUND(E514*U514,2)</f>
        <v>0</v>
      </c>
      <c r="W514" s="158"/>
      <c r="X514" s="148"/>
      <c r="Y514" s="148"/>
      <c r="Z514" s="148"/>
      <c r="AA514" s="148"/>
      <c r="AB514" s="148"/>
      <c r="AC514" s="148"/>
      <c r="AD514" s="148"/>
      <c r="AE514" s="148"/>
      <c r="AF514" s="148"/>
      <c r="AG514" s="148" t="s">
        <v>630</v>
      </c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</row>
    <row r="515" spans="1:60" outlineLevel="1" x14ac:dyDescent="0.2">
      <c r="A515" s="155"/>
      <c r="B515" s="156"/>
      <c r="C515" s="260" t="s">
        <v>669</v>
      </c>
      <c r="D515" s="261"/>
      <c r="E515" s="261"/>
      <c r="F515" s="261"/>
      <c r="G515" s="261"/>
      <c r="H515" s="158"/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  <c r="U515" s="158"/>
      <c r="V515" s="158"/>
      <c r="W515" s="158"/>
      <c r="X515" s="148"/>
      <c r="Y515" s="148"/>
      <c r="Z515" s="148"/>
      <c r="AA515" s="148"/>
      <c r="AB515" s="148"/>
      <c r="AC515" s="148"/>
      <c r="AD515" s="148"/>
      <c r="AE515" s="148"/>
      <c r="AF515" s="148"/>
      <c r="AG515" s="148" t="s">
        <v>236</v>
      </c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</row>
    <row r="516" spans="1:60" outlineLevel="1" x14ac:dyDescent="0.2">
      <c r="A516" s="155"/>
      <c r="B516" s="156"/>
      <c r="C516" s="243"/>
      <c r="D516" s="244"/>
      <c r="E516" s="244"/>
      <c r="F516" s="244"/>
      <c r="G516" s="244"/>
      <c r="H516" s="158"/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  <c r="U516" s="158"/>
      <c r="V516" s="158"/>
      <c r="W516" s="158"/>
      <c r="X516" s="148"/>
      <c r="Y516" s="148"/>
      <c r="Z516" s="148"/>
      <c r="AA516" s="148"/>
      <c r="AB516" s="148"/>
      <c r="AC516" s="148"/>
      <c r="AD516" s="148"/>
      <c r="AE516" s="148"/>
      <c r="AF516" s="148"/>
      <c r="AG516" s="148" t="s">
        <v>176</v>
      </c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</row>
    <row r="517" spans="1:60" x14ac:dyDescent="0.2">
      <c r="A517" s="163" t="s">
        <v>166</v>
      </c>
      <c r="B517" s="164" t="s">
        <v>101</v>
      </c>
      <c r="C517" s="179" t="s">
        <v>102</v>
      </c>
      <c r="D517" s="165"/>
      <c r="E517" s="166"/>
      <c r="F517" s="167"/>
      <c r="G517" s="167">
        <f>SUMIF(AG518:AG537,"&lt;&gt;NOR",G518:G537)</f>
        <v>0</v>
      </c>
      <c r="H517" s="167"/>
      <c r="I517" s="167">
        <f>SUM(I518:I537)</f>
        <v>0</v>
      </c>
      <c r="J517" s="167"/>
      <c r="K517" s="167">
        <f>SUM(K518:K537)</f>
        <v>0</v>
      </c>
      <c r="L517" s="167"/>
      <c r="M517" s="167">
        <f>SUM(M518:M537)</f>
        <v>0</v>
      </c>
      <c r="N517" s="167"/>
      <c r="O517" s="167">
        <f>SUM(O518:O537)</f>
        <v>0.45</v>
      </c>
      <c r="P517" s="167"/>
      <c r="Q517" s="167">
        <f>SUM(Q518:Q537)</f>
        <v>0</v>
      </c>
      <c r="R517" s="167"/>
      <c r="S517" s="167"/>
      <c r="T517" s="168"/>
      <c r="U517" s="162"/>
      <c r="V517" s="162">
        <f>SUM(V518:V537)</f>
        <v>41.46</v>
      </c>
      <c r="W517" s="162"/>
      <c r="AG517" t="s">
        <v>167</v>
      </c>
    </row>
    <row r="518" spans="1:60" ht="22.5" outlineLevel="1" x14ac:dyDescent="0.2">
      <c r="A518" s="169">
        <v>96</v>
      </c>
      <c r="B518" s="170" t="s">
        <v>670</v>
      </c>
      <c r="C518" s="180" t="s">
        <v>671</v>
      </c>
      <c r="D518" s="171" t="s">
        <v>277</v>
      </c>
      <c r="E518" s="172">
        <v>226.91250000000002</v>
      </c>
      <c r="F518" s="173"/>
      <c r="G518" s="174">
        <f>ROUND(E518*F518,2)</f>
        <v>0</v>
      </c>
      <c r="H518" s="173"/>
      <c r="I518" s="174">
        <f>ROUND(E518*H518,2)</f>
        <v>0</v>
      </c>
      <c r="J518" s="173"/>
      <c r="K518" s="174">
        <f>ROUND(E518*J518,2)</f>
        <v>0</v>
      </c>
      <c r="L518" s="174">
        <v>21</v>
      </c>
      <c r="M518" s="174">
        <f>G518*(1+L518/100)</f>
        <v>0</v>
      </c>
      <c r="N518" s="174">
        <v>2.0000000000000002E-5</v>
      </c>
      <c r="O518" s="174">
        <f>ROUND(E518*N518,2)</f>
        <v>0</v>
      </c>
      <c r="P518" s="174">
        <v>0</v>
      </c>
      <c r="Q518" s="174">
        <f>ROUND(E518*P518,2)</f>
        <v>0</v>
      </c>
      <c r="R518" s="174" t="s">
        <v>672</v>
      </c>
      <c r="S518" s="174" t="s">
        <v>171</v>
      </c>
      <c r="T518" s="175" t="s">
        <v>233</v>
      </c>
      <c r="U518" s="158">
        <v>0.14000000000000001</v>
      </c>
      <c r="V518" s="158">
        <f>ROUND(E518*U518,2)</f>
        <v>31.77</v>
      </c>
      <c r="W518" s="158"/>
      <c r="X518" s="148"/>
      <c r="Y518" s="148"/>
      <c r="Z518" s="148"/>
      <c r="AA518" s="148"/>
      <c r="AB518" s="148"/>
      <c r="AC518" s="148"/>
      <c r="AD518" s="148"/>
      <c r="AE518" s="148"/>
      <c r="AF518" s="148"/>
      <c r="AG518" s="148" t="s">
        <v>234</v>
      </c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</row>
    <row r="519" spans="1:60" outlineLevel="1" x14ac:dyDescent="0.2">
      <c r="A519" s="155"/>
      <c r="B519" s="156"/>
      <c r="C519" s="245" t="s">
        <v>673</v>
      </c>
      <c r="D519" s="246"/>
      <c r="E519" s="246"/>
      <c r="F519" s="246"/>
      <c r="G519" s="246"/>
      <c r="H519" s="158"/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  <c r="U519" s="158"/>
      <c r="V519" s="158"/>
      <c r="W519" s="158"/>
      <c r="X519" s="148"/>
      <c r="Y519" s="148"/>
      <c r="Z519" s="148"/>
      <c r="AA519" s="148"/>
      <c r="AB519" s="148"/>
      <c r="AC519" s="148"/>
      <c r="AD519" s="148"/>
      <c r="AE519" s="148"/>
      <c r="AF519" s="148"/>
      <c r="AG519" s="148" t="s">
        <v>175</v>
      </c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</row>
    <row r="520" spans="1:60" outlineLevel="1" x14ac:dyDescent="0.2">
      <c r="A520" s="155"/>
      <c r="B520" s="156"/>
      <c r="C520" s="181" t="s">
        <v>648</v>
      </c>
      <c r="D520" s="160"/>
      <c r="E520" s="161">
        <v>183.98250000000002</v>
      </c>
      <c r="F520" s="158"/>
      <c r="G520" s="158"/>
      <c r="H520" s="158"/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  <c r="U520" s="158"/>
      <c r="V520" s="158"/>
      <c r="W520" s="158"/>
      <c r="X520" s="148"/>
      <c r="Y520" s="148"/>
      <c r="Z520" s="148"/>
      <c r="AA520" s="148"/>
      <c r="AB520" s="148"/>
      <c r="AC520" s="148"/>
      <c r="AD520" s="148"/>
      <c r="AE520" s="148"/>
      <c r="AF520" s="148"/>
      <c r="AG520" s="148" t="s">
        <v>213</v>
      </c>
      <c r="AH520" s="148">
        <v>0</v>
      </c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</row>
    <row r="521" spans="1:60" outlineLevel="1" x14ac:dyDescent="0.2">
      <c r="A521" s="155"/>
      <c r="B521" s="156"/>
      <c r="C521" s="181" t="s">
        <v>674</v>
      </c>
      <c r="D521" s="160"/>
      <c r="E521" s="161">
        <v>42.930000000000007</v>
      </c>
      <c r="F521" s="158"/>
      <c r="G521" s="158"/>
      <c r="H521" s="158"/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  <c r="U521" s="158"/>
      <c r="V521" s="158"/>
      <c r="W521" s="158"/>
      <c r="X521" s="148"/>
      <c r="Y521" s="148"/>
      <c r="Z521" s="148"/>
      <c r="AA521" s="148"/>
      <c r="AB521" s="148"/>
      <c r="AC521" s="148"/>
      <c r="AD521" s="148"/>
      <c r="AE521" s="148"/>
      <c r="AF521" s="148"/>
      <c r="AG521" s="148" t="s">
        <v>213</v>
      </c>
      <c r="AH521" s="148">
        <v>0</v>
      </c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</row>
    <row r="522" spans="1:60" outlineLevel="1" x14ac:dyDescent="0.2">
      <c r="A522" s="155"/>
      <c r="B522" s="156"/>
      <c r="C522" s="243"/>
      <c r="D522" s="244"/>
      <c r="E522" s="244"/>
      <c r="F522" s="244"/>
      <c r="G522" s="244"/>
      <c r="H522" s="158"/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  <c r="U522" s="158"/>
      <c r="V522" s="158"/>
      <c r="W522" s="158"/>
      <c r="X522" s="148"/>
      <c r="Y522" s="148"/>
      <c r="Z522" s="148"/>
      <c r="AA522" s="148"/>
      <c r="AB522" s="148"/>
      <c r="AC522" s="148"/>
      <c r="AD522" s="148"/>
      <c r="AE522" s="148"/>
      <c r="AF522" s="148"/>
      <c r="AG522" s="148" t="s">
        <v>176</v>
      </c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</row>
    <row r="523" spans="1:60" ht="22.5" outlineLevel="1" x14ac:dyDescent="0.2">
      <c r="A523" s="169">
        <v>97</v>
      </c>
      <c r="B523" s="170" t="s">
        <v>675</v>
      </c>
      <c r="C523" s="180" t="s">
        <v>676</v>
      </c>
      <c r="D523" s="171" t="s">
        <v>277</v>
      </c>
      <c r="E523" s="172">
        <v>138.42138000000003</v>
      </c>
      <c r="F523" s="173"/>
      <c r="G523" s="174">
        <f>ROUND(E523*F523,2)</f>
        <v>0</v>
      </c>
      <c r="H523" s="173"/>
      <c r="I523" s="174">
        <f>ROUND(E523*H523,2)</f>
        <v>0</v>
      </c>
      <c r="J523" s="173"/>
      <c r="K523" s="174">
        <f>ROUND(E523*J523,2)</f>
        <v>0</v>
      </c>
      <c r="L523" s="174">
        <v>21</v>
      </c>
      <c r="M523" s="174">
        <f>G523*(1+L523/100)</f>
        <v>0</v>
      </c>
      <c r="N523" s="174">
        <v>1.0000000000000001E-5</v>
      </c>
      <c r="O523" s="174">
        <f>ROUND(E523*N523,2)</f>
        <v>0</v>
      </c>
      <c r="P523" s="174">
        <v>0</v>
      </c>
      <c r="Q523" s="174">
        <f>ROUND(E523*P523,2)</f>
        <v>0</v>
      </c>
      <c r="R523" s="174" t="s">
        <v>672</v>
      </c>
      <c r="S523" s="174" t="s">
        <v>171</v>
      </c>
      <c r="T523" s="175" t="s">
        <v>233</v>
      </c>
      <c r="U523" s="158">
        <v>7.0000000000000007E-2</v>
      </c>
      <c r="V523" s="158">
        <f>ROUND(E523*U523,2)</f>
        <v>9.69</v>
      </c>
      <c r="W523" s="158"/>
      <c r="X523" s="148"/>
      <c r="Y523" s="148"/>
      <c r="Z523" s="148"/>
      <c r="AA523" s="148"/>
      <c r="AB523" s="148"/>
      <c r="AC523" s="148"/>
      <c r="AD523" s="148"/>
      <c r="AE523" s="148"/>
      <c r="AF523" s="148"/>
      <c r="AG523" s="148" t="s">
        <v>234</v>
      </c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</row>
    <row r="524" spans="1:60" outlineLevel="1" x14ac:dyDescent="0.2">
      <c r="A524" s="155"/>
      <c r="B524" s="156"/>
      <c r="C524" s="181" t="s">
        <v>472</v>
      </c>
      <c r="D524" s="160"/>
      <c r="E524" s="161">
        <v>40.021450000000002</v>
      </c>
      <c r="F524" s="158"/>
      <c r="G524" s="158"/>
      <c r="H524" s="158"/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  <c r="U524" s="158"/>
      <c r="V524" s="158"/>
      <c r="W524" s="158"/>
      <c r="X524" s="148"/>
      <c r="Y524" s="148"/>
      <c r="Z524" s="148"/>
      <c r="AA524" s="148"/>
      <c r="AB524" s="148"/>
      <c r="AC524" s="148"/>
      <c r="AD524" s="148"/>
      <c r="AE524" s="148"/>
      <c r="AF524" s="148"/>
      <c r="AG524" s="148" t="s">
        <v>213</v>
      </c>
      <c r="AH524" s="148">
        <v>0</v>
      </c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</row>
    <row r="525" spans="1:60" outlineLevel="1" x14ac:dyDescent="0.2">
      <c r="A525" s="155"/>
      <c r="B525" s="156"/>
      <c r="C525" s="181" t="s">
        <v>473</v>
      </c>
      <c r="D525" s="160"/>
      <c r="E525" s="161">
        <v>5.3501000000000003</v>
      </c>
      <c r="F525" s="158"/>
      <c r="G525" s="158"/>
      <c r="H525" s="158"/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  <c r="U525" s="158"/>
      <c r="V525" s="158"/>
      <c r="W525" s="158"/>
      <c r="X525" s="148"/>
      <c r="Y525" s="148"/>
      <c r="Z525" s="148"/>
      <c r="AA525" s="148"/>
      <c r="AB525" s="148"/>
      <c r="AC525" s="148"/>
      <c r="AD525" s="148"/>
      <c r="AE525" s="148"/>
      <c r="AF525" s="148"/>
      <c r="AG525" s="148" t="s">
        <v>213</v>
      </c>
      <c r="AH525" s="148">
        <v>0</v>
      </c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</row>
    <row r="526" spans="1:60" outlineLevel="1" x14ac:dyDescent="0.2">
      <c r="A526" s="155"/>
      <c r="B526" s="156"/>
      <c r="C526" s="181" t="s">
        <v>677</v>
      </c>
      <c r="D526" s="160"/>
      <c r="E526" s="161">
        <v>26.629080000000002</v>
      </c>
      <c r="F526" s="158"/>
      <c r="G526" s="158"/>
      <c r="H526" s="158"/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  <c r="U526" s="158"/>
      <c r="V526" s="158"/>
      <c r="W526" s="158"/>
      <c r="X526" s="148"/>
      <c r="Y526" s="148"/>
      <c r="Z526" s="148"/>
      <c r="AA526" s="148"/>
      <c r="AB526" s="148"/>
      <c r="AC526" s="148"/>
      <c r="AD526" s="148"/>
      <c r="AE526" s="148"/>
      <c r="AF526" s="148"/>
      <c r="AG526" s="148" t="s">
        <v>213</v>
      </c>
      <c r="AH526" s="148">
        <v>0</v>
      </c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</row>
    <row r="527" spans="1:60" outlineLevel="1" x14ac:dyDescent="0.2">
      <c r="A527" s="155"/>
      <c r="B527" s="156"/>
      <c r="C527" s="181" t="s">
        <v>426</v>
      </c>
      <c r="D527" s="160"/>
      <c r="E527" s="161">
        <v>66.420750000000012</v>
      </c>
      <c r="F527" s="158"/>
      <c r="G527" s="158"/>
      <c r="H527" s="158"/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  <c r="U527" s="158"/>
      <c r="V527" s="158"/>
      <c r="W527" s="158"/>
      <c r="X527" s="148"/>
      <c r="Y527" s="148"/>
      <c r="Z527" s="148"/>
      <c r="AA527" s="148"/>
      <c r="AB527" s="148"/>
      <c r="AC527" s="148"/>
      <c r="AD527" s="148"/>
      <c r="AE527" s="148"/>
      <c r="AF527" s="148"/>
      <c r="AG527" s="148" t="s">
        <v>213</v>
      </c>
      <c r="AH527" s="148">
        <v>0</v>
      </c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</row>
    <row r="528" spans="1:60" outlineLevel="1" x14ac:dyDescent="0.2">
      <c r="A528" s="155"/>
      <c r="B528" s="156"/>
      <c r="C528" s="243"/>
      <c r="D528" s="244"/>
      <c r="E528" s="244"/>
      <c r="F528" s="244"/>
      <c r="G528" s="244"/>
      <c r="H528" s="158"/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  <c r="U528" s="158"/>
      <c r="V528" s="158"/>
      <c r="W528" s="158"/>
      <c r="X528" s="148"/>
      <c r="Y528" s="148"/>
      <c r="Z528" s="148"/>
      <c r="AA528" s="148"/>
      <c r="AB528" s="148"/>
      <c r="AC528" s="148"/>
      <c r="AD528" s="148"/>
      <c r="AE528" s="148"/>
      <c r="AF528" s="148"/>
      <c r="AG528" s="148" t="s">
        <v>176</v>
      </c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</row>
    <row r="529" spans="1:60" ht="33.75" outlineLevel="1" x14ac:dyDescent="0.2">
      <c r="A529" s="169">
        <v>98</v>
      </c>
      <c r="B529" s="170" t="s">
        <v>678</v>
      </c>
      <c r="C529" s="180" t="s">
        <v>679</v>
      </c>
      <c r="D529" s="171" t="s">
        <v>277</v>
      </c>
      <c r="E529" s="172">
        <v>181.95158000000001</v>
      </c>
      <c r="F529" s="173"/>
      <c r="G529" s="174">
        <f>ROUND(E529*F529,2)</f>
        <v>0</v>
      </c>
      <c r="H529" s="173"/>
      <c r="I529" s="174">
        <f>ROUND(E529*H529,2)</f>
        <v>0</v>
      </c>
      <c r="J529" s="173"/>
      <c r="K529" s="174">
        <f>ROUND(E529*J529,2)</f>
        <v>0</v>
      </c>
      <c r="L529" s="174">
        <v>21</v>
      </c>
      <c r="M529" s="174">
        <f>G529*(1+L529/100)</f>
        <v>0</v>
      </c>
      <c r="N529" s="174">
        <v>2.5000000000000001E-3</v>
      </c>
      <c r="O529" s="174">
        <f>ROUND(E529*N529,2)</f>
        <v>0.45</v>
      </c>
      <c r="P529" s="174">
        <v>0</v>
      </c>
      <c r="Q529" s="174">
        <f>ROUND(E529*P529,2)</f>
        <v>0</v>
      </c>
      <c r="R529" s="174" t="s">
        <v>288</v>
      </c>
      <c r="S529" s="174" t="s">
        <v>171</v>
      </c>
      <c r="T529" s="175" t="s">
        <v>289</v>
      </c>
      <c r="U529" s="158">
        <v>0</v>
      </c>
      <c r="V529" s="158">
        <f>ROUND(E529*U529,2)</f>
        <v>0</v>
      </c>
      <c r="W529" s="158"/>
      <c r="X529" s="148"/>
      <c r="Y529" s="148"/>
      <c r="Z529" s="148"/>
      <c r="AA529" s="148"/>
      <c r="AB529" s="148"/>
      <c r="AC529" s="148"/>
      <c r="AD529" s="148"/>
      <c r="AE529" s="148"/>
      <c r="AF529" s="148"/>
      <c r="AG529" s="148" t="s">
        <v>290</v>
      </c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</row>
    <row r="530" spans="1:60" outlineLevel="1" x14ac:dyDescent="0.2">
      <c r="A530" s="155"/>
      <c r="B530" s="156"/>
      <c r="C530" s="181" t="s">
        <v>680</v>
      </c>
      <c r="D530" s="160"/>
      <c r="E530" s="161">
        <v>181.95158000000001</v>
      </c>
      <c r="F530" s="158"/>
      <c r="G530" s="158"/>
      <c r="H530" s="158"/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  <c r="U530" s="158"/>
      <c r="V530" s="158"/>
      <c r="W530" s="158"/>
      <c r="X530" s="148"/>
      <c r="Y530" s="148"/>
      <c r="Z530" s="148"/>
      <c r="AA530" s="148"/>
      <c r="AB530" s="148"/>
      <c r="AC530" s="148"/>
      <c r="AD530" s="148"/>
      <c r="AE530" s="148"/>
      <c r="AF530" s="148"/>
      <c r="AG530" s="148" t="s">
        <v>213</v>
      </c>
      <c r="AH530" s="148">
        <v>5</v>
      </c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</row>
    <row r="531" spans="1:60" outlineLevel="1" x14ac:dyDescent="0.2">
      <c r="A531" s="155"/>
      <c r="B531" s="156"/>
      <c r="C531" s="243"/>
      <c r="D531" s="244"/>
      <c r="E531" s="244"/>
      <c r="F531" s="244"/>
      <c r="G531" s="244"/>
      <c r="H531" s="158"/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  <c r="U531" s="158"/>
      <c r="V531" s="158"/>
      <c r="W531" s="158"/>
      <c r="X531" s="148"/>
      <c r="Y531" s="148"/>
      <c r="Z531" s="148"/>
      <c r="AA531" s="148"/>
      <c r="AB531" s="148"/>
      <c r="AC531" s="148"/>
      <c r="AD531" s="148"/>
      <c r="AE531" s="148"/>
      <c r="AF531" s="148"/>
      <c r="AG531" s="148" t="s">
        <v>176</v>
      </c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</row>
    <row r="532" spans="1:60" outlineLevel="1" x14ac:dyDescent="0.2">
      <c r="A532" s="169">
        <v>99</v>
      </c>
      <c r="B532" s="170" t="s">
        <v>681</v>
      </c>
      <c r="C532" s="180" t="s">
        <v>682</v>
      </c>
      <c r="D532" s="171" t="s">
        <v>277</v>
      </c>
      <c r="E532" s="172">
        <v>260.94938000000002</v>
      </c>
      <c r="F532" s="173"/>
      <c r="G532" s="174">
        <f>ROUND(E532*F532,2)</f>
        <v>0</v>
      </c>
      <c r="H532" s="173"/>
      <c r="I532" s="174">
        <f>ROUND(E532*H532,2)</f>
        <v>0</v>
      </c>
      <c r="J532" s="173"/>
      <c r="K532" s="174">
        <f>ROUND(E532*J532,2)</f>
        <v>0</v>
      </c>
      <c r="L532" s="174">
        <v>21</v>
      </c>
      <c r="M532" s="174">
        <f>G532*(1+L532/100)</f>
        <v>0</v>
      </c>
      <c r="N532" s="174">
        <v>0</v>
      </c>
      <c r="O532" s="174">
        <f>ROUND(E532*N532,2)</f>
        <v>0</v>
      </c>
      <c r="P532" s="174">
        <v>0</v>
      </c>
      <c r="Q532" s="174">
        <f>ROUND(E532*P532,2)</f>
        <v>0</v>
      </c>
      <c r="R532" s="174"/>
      <c r="S532" s="174" t="s">
        <v>405</v>
      </c>
      <c r="T532" s="175" t="s">
        <v>683</v>
      </c>
      <c r="U532" s="158">
        <v>0</v>
      </c>
      <c r="V532" s="158">
        <f>ROUND(E532*U532,2)</f>
        <v>0</v>
      </c>
      <c r="W532" s="158"/>
      <c r="X532" s="148"/>
      <c r="Y532" s="148"/>
      <c r="Z532" s="148"/>
      <c r="AA532" s="148"/>
      <c r="AB532" s="148"/>
      <c r="AC532" s="148"/>
      <c r="AD532" s="148"/>
      <c r="AE532" s="148"/>
      <c r="AF532" s="148"/>
      <c r="AG532" s="148" t="s">
        <v>290</v>
      </c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</row>
    <row r="533" spans="1:60" outlineLevel="1" x14ac:dyDescent="0.2">
      <c r="A533" s="155"/>
      <c r="B533" s="156"/>
      <c r="C533" s="181" t="s">
        <v>684</v>
      </c>
      <c r="D533" s="160"/>
      <c r="E533" s="161">
        <v>260.94938000000002</v>
      </c>
      <c r="F533" s="158"/>
      <c r="G533" s="158"/>
      <c r="H533" s="158"/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  <c r="U533" s="158"/>
      <c r="V533" s="158"/>
      <c r="W533" s="158"/>
      <c r="X533" s="148"/>
      <c r="Y533" s="148"/>
      <c r="Z533" s="148"/>
      <c r="AA533" s="148"/>
      <c r="AB533" s="148"/>
      <c r="AC533" s="148"/>
      <c r="AD533" s="148"/>
      <c r="AE533" s="148"/>
      <c r="AF533" s="148"/>
      <c r="AG533" s="148" t="s">
        <v>213</v>
      </c>
      <c r="AH533" s="148">
        <v>5</v>
      </c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</row>
    <row r="534" spans="1:60" outlineLevel="1" x14ac:dyDescent="0.2">
      <c r="A534" s="155"/>
      <c r="B534" s="156"/>
      <c r="C534" s="243"/>
      <c r="D534" s="244"/>
      <c r="E534" s="244"/>
      <c r="F534" s="244"/>
      <c r="G534" s="244"/>
      <c r="H534" s="158"/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  <c r="U534" s="158"/>
      <c r="V534" s="158"/>
      <c r="W534" s="158"/>
      <c r="X534" s="148"/>
      <c r="Y534" s="148"/>
      <c r="Z534" s="148"/>
      <c r="AA534" s="148"/>
      <c r="AB534" s="148"/>
      <c r="AC534" s="148"/>
      <c r="AD534" s="148"/>
      <c r="AE534" s="148"/>
      <c r="AF534" s="148"/>
      <c r="AG534" s="148" t="s">
        <v>176</v>
      </c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</row>
    <row r="535" spans="1:60" outlineLevel="1" x14ac:dyDescent="0.2">
      <c r="A535" s="155">
        <v>100</v>
      </c>
      <c r="B535" s="156" t="s">
        <v>685</v>
      </c>
      <c r="C535" s="192" t="s">
        <v>686</v>
      </c>
      <c r="D535" s="157" t="s">
        <v>0</v>
      </c>
      <c r="E535" s="177"/>
      <c r="F535" s="159"/>
      <c r="G535" s="158">
        <f>ROUND(E535*F535,2)</f>
        <v>0</v>
      </c>
      <c r="H535" s="159"/>
      <c r="I535" s="158">
        <f>ROUND(E535*H535,2)</f>
        <v>0</v>
      </c>
      <c r="J535" s="159"/>
      <c r="K535" s="158">
        <f>ROUND(E535*J535,2)</f>
        <v>0</v>
      </c>
      <c r="L535" s="158">
        <v>21</v>
      </c>
      <c r="M535" s="158">
        <f>G535*(1+L535/100)</f>
        <v>0</v>
      </c>
      <c r="N535" s="158">
        <v>0</v>
      </c>
      <c r="O535" s="158">
        <f>ROUND(E535*N535,2)</f>
        <v>0</v>
      </c>
      <c r="P535" s="158">
        <v>0</v>
      </c>
      <c r="Q535" s="158">
        <f>ROUND(E535*P535,2)</f>
        <v>0</v>
      </c>
      <c r="R535" s="158" t="s">
        <v>672</v>
      </c>
      <c r="S535" s="158" t="s">
        <v>171</v>
      </c>
      <c r="T535" s="158" t="s">
        <v>233</v>
      </c>
      <c r="U535" s="158">
        <v>0</v>
      </c>
      <c r="V535" s="158">
        <f>ROUND(E535*U535,2)</f>
        <v>0</v>
      </c>
      <c r="W535" s="158"/>
      <c r="X535" s="148"/>
      <c r="Y535" s="148"/>
      <c r="Z535" s="148"/>
      <c r="AA535" s="148"/>
      <c r="AB535" s="148"/>
      <c r="AC535" s="148"/>
      <c r="AD535" s="148"/>
      <c r="AE535" s="148"/>
      <c r="AF535" s="148"/>
      <c r="AG535" s="148" t="s">
        <v>630</v>
      </c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</row>
    <row r="536" spans="1:60" outlineLevel="1" x14ac:dyDescent="0.2">
      <c r="A536" s="155"/>
      <c r="B536" s="156"/>
      <c r="C536" s="260" t="s">
        <v>669</v>
      </c>
      <c r="D536" s="261"/>
      <c r="E536" s="261"/>
      <c r="F536" s="261"/>
      <c r="G536" s="261"/>
      <c r="H536" s="158"/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  <c r="U536" s="158"/>
      <c r="V536" s="158"/>
      <c r="W536" s="158"/>
      <c r="X536" s="148"/>
      <c r="Y536" s="148"/>
      <c r="Z536" s="148"/>
      <c r="AA536" s="148"/>
      <c r="AB536" s="148"/>
      <c r="AC536" s="148"/>
      <c r="AD536" s="148"/>
      <c r="AE536" s="148"/>
      <c r="AF536" s="148"/>
      <c r="AG536" s="148" t="s">
        <v>236</v>
      </c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</row>
    <row r="537" spans="1:60" outlineLevel="1" x14ac:dyDescent="0.2">
      <c r="A537" s="155"/>
      <c r="B537" s="156"/>
      <c r="C537" s="243"/>
      <c r="D537" s="244"/>
      <c r="E537" s="244"/>
      <c r="F537" s="244"/>
      <c r="G537" s="244"/>
      <c r="H537" s="158"/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  <c r="U537" s="158"/>
      <c r="V537" s="158"/>
      <c r="W537" s="158"/>
      <c r="X537" s="148"/>
      <c r="Y537" s="148"/>
      <c r="Z537" s="148"/>
      <c r="AA537" s="148"/>
      <c r="AB537" s="148"/>
      <c r="AC537" s="148"/>
      <c r="AD537" s="148"/>
      <c r="AE537" s="148"/>
      <c r="AF537" s="148"/>
      <c r="AG537" s="148" t="s">
        <v>176</v>
      </c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</row>
    <row r="538" spans="1:60" x14ac:dyDescent="0.2">
      <c r="A538" s="163" t="s">
        <v>166</v>
      </c>
      <c r="B538" s="164" t="s">
        <v>103</v>
      </c>
      <c r="C538" s="179" t="s">
        <v>104</v>
      </c>
      <c r="D538" s="165"/>
      <c r="E538" s="166"/>
      <c r="F538" s="167"/>
      <c r="G538" s="167">
        <f>SUMIF(AG539:AG540,"&lt;&gt;NOR",G539:G540)</f>
        <v>0</v>
      </c>
      <c r="H538" s="167"/>
      <c r="I538" s="167">
        <f>SUM(I539:I540)</f>
        <v>0</v>
      </c>
      <c r="J538" s="167"/>
      <c r="K538" s="167">
        <f>SUM(K539:K540)</f>
        <v>0</v>
      </c>
      <c r="L538" s="167"/>
      <c r="M538" s="167">
        <f>SUM(M539:M540)</f>
        <v>0</v>
      </c>
      <c r="N538" s="167"/>
      <c r="O538" s="167">
        <f>SUM(O539:O540)</f>
        <v>0</v>
      </c>
      <c r="P538" s="167"/>
      <c r="Q538" s="167">
        <f>SUM(Q539:Q540)</f>
        <v>0</v>
      </c>
      <c r="R538" s="167"/>
      <c r="S538" s="167"/>
      <c r="T538" s="168"/>
      <c r="U538" s="162"/>
      <c r="V538" s="162">
        <f>SUM(V539:V540)</f>
        <v>0</v>
      </c>
      <c r="W538" s="162"/>
      <c r="AG538" t="s">
        <v>167</v>
      </c>
    </row>
    <row r="539" spans="1:60" outlineLevel="1" x14ac:dyDescent="0.2">
      <c r="A539" s="169">
        <v>101</v>
      </c>
      <c r="B539" s="170" t="s">
        <v>687</v>
      </c>
      <c r="C539" s="180" t="s">
        <v>688</v>
      </c>
      <c r="D539" s="171" t="s">
        <v>689</v>
      </c>
      <c r="E539" s="172">
        <v>1</v>
      </c>
      <c r="F539" s="173"/>
      <c r="G539" s="174">
        <f>ROUND(E539*F539,2)</f>
        <v>0</v>
      </c>
      <c r="H539" s="173"/>
      <c r="I539" s="174">
        <f>ROUND(E539*H539,2)</f>
        <v>0</v>
      </c>
      <c r="J539" s="173"/>
      <c r="K539" s="174">
        <f>ROUND(E539*J539,2)</f>
        <v>0</v>
      </c>
      <c r="L539" s="174">
        <v>21</v>
      </c>
      <c r="M539" s="174">
        <f>G539*(1+L539/100)</f>
        <v>0</v>
      </c>
      <c r="N539" s="174">
        <v>0</v>
      </c>
      <c r="O539" s="174">
        <f>ROUND(E539*N539,2)</f>
        <v>0</v>
      </c>
      <c r="P539" s="174">
        <v>0</v>
      </c>
      <c r="Q539" s="174">
        <f>ROUND(E539*P539,2)</f>
        <v>0</v>
      </c>
      <c r="R539" s="174"/>
      <c r="S539" s="174" t="s">
        <v>405</v>
      </c>
      <c r="T539" s="175" t="s">
        <v>172</v>
      </c>
      <c r="U539" s="158">
        <v>0</v>
      </c>
      <c r="V539" s="158">
        <f>ROUND(E539*U539,2)</f>
        <v>0</v>
      </c>
      <c r="W539" s="158"/>
      <c r="X539" s="148"/>
      <c r="Y539" s="148"/>
      <c r="Z539" s="148"/>
      <c r="AA539" s="148"/>
      <c r="AB539" s="148"/>
      <c r="AC539" s="148"/>
      <c r="AD539" s="148"/>
      <c r="AE539" s="148"/>
      <c r="AF539" s="148"/>
      <c r="AG539" s="148" t="s">
        <v>234</v>
      </c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</row>
    <row r="540" spans="1:60" outlineLevel="1" x14ac:dyDescent="0.2">
      <c r="A540" s="155"/>
      <c r="B540" s="156"/>
      <c r="C540" s="256"/>
      <c r="D540" s="257"/>
      <c r="E540" s="257"/>
      <c r="F540" s="257"/>
      <c r="G540" s="257"/>
      <c r="H540" s="158"/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  <c r="U540" s="158"/>
      <c r="V540" s="158"/>
      <c r="W540" s="158"/>
      <c r="X540" s="148"/>
      <c r="Y540" s="148"/>
      <c r="Z540" s="148"/>
      <c r="AA540" s="148"/>
      <c r="AB540" s="148"/>
      <c r="AC540" s="148"/>
      <c r="AD540" s="148"/>
      <c r="AE540" s="148"/>
      <c r="AF540" s="148"/>
      <c r="AG540" s="148" t="s">
        <v>176</v>
      </c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</row>
    <row r="541" spans="1:60" x14ac:dyDescent="0.2">
      <c r="A541" s="163" t="s">
        <v>166</v>
      </c>
      <c r="B541" s="164" t="s">
        <v>105</v>
      </c>
      <c r="C541" s="179" t="s">
        <v>106</v>
      </c>
      <c r="D541" s="165"/>
      <c r="E541" s="166"/>
      <c r="F541" s="167"/>
      <c r="G541" s="167">
        <f>SUMIF(AG542:AG543,"&lt;&gt;NOR",G542:G543)</f>
        <v>0</v>
      </c>
      <c r="H541" s="167"/>
      <c r="I541" s="167">
        <f>SUM(I542:I543)</f>
        <v>0</v>
      </c>
      <c r="J541" s="167"/>
      <c r="K541" s="167">
        <f>SUM(K542:K543)</f>
        <v>0</v>
      </c>
      <c r="L541" s="167"/>
      <c r="M541" s="167">
        <f>SUM(M542:M543)</f>
        <v>0</v>
      </c>
      <c r="N541" s="167"/>
      <c r="O541" s="167">
        <f>SUM(O542:O543)</f>
        <v>0</v>
      </c>
      <c r="P541" s="167"/>
      <c r="Q541" s="167">
        <f>SUM(Q542:Q543)</f>
        <v>0</v>
      </c>
      <c r="R541" s="167"/>
      <c r="S541" s="167"/>
      <c r="T541" s="168"/>
      <c r="U541" s="162"/>
      <c r="V541" s="162">
        <f>SUM(V542:V543)</f>
        <v>0</v>
      </c>
      <c r="W541" s="162"/>
      <c r="AG541" t="s">
        <v>167</v>
      </c>
    </row>
    <row r="542" spans="1:60" outlineLevel="1" x14ac:dyDescent="0.2">
      <c r="A542" s="169">
        <v>102</v>
      </c>
      <c r="B542" s="170" t="s">
        <v>690</v>
      </c>
      <c r="C542" s="180" t="s">
        <v>691</v>
      </c>
      <c r="D542" s="171" t="s">
        <v>689</v>
      </c>
      <c r="E542" s="172">
        <v>1</v>
      </c>
      <c r="F542" s="173"/>
      <c r="G542" s="174">
        <f>ROUND(E542*F542,2)</f>
        <v>0</v>
      </c>
      <c r="H542" s="173"/>
      <c r="I542" s="174">
        <f>ROUND(E542*H542,2)</f>
        <v>0</v>
      </c>
      <c r="J542" s="173"/>
      <c r="K542" s="174">
        <f>ROUND(E542*J542,2)</f>
        <v>0</v>
      </c>
      <c r="L542" s="174">
        <v>21</v>
      </c>
      <c r="M542" s="174">
        <f>G542*(1+L542/100)</f>
        <v>0</v>
      </c>
      <c r="N542" s="174">
        <v>0</v>
      </c>
      <c r="O542" s="174">
        <f>ROUND(E542*N542,2)</f>
        <v>0</v>
      </c>
      <c r="P542" s="174">
        <v>0</v>
      </c>
      <c r="Q542" s="174">
        <f>ROUND(E542*P542,2)</f>
        <v>0</v>
      </c>
      <c r="R542" s="174"/>
      <c r="S542" s="174" t="s">
        <v>405</v>
      </c>
      <c r="T542" s="175" t="s">
        <v>172</v>
      </c>
      <c r="U542" s="158">
        <v>0</v>
      </c>
      <c r="V542" s="158">
        <f>ROUND(E542*U542,2)</f>
        <v>0</v>
      </c>
      <c r="W542" s="158"/>
      <c r="X542" s="148"/>
      <c r="Y542" s="148"/>
      <c r="Z542" s="148"/>
      <c r="AA542" s="148"/>
      <c r="AB542" s="148"/>
      <c r="AC542" s="148"/>
      <c r="AD542" s="148"/>
      <c r="AE542" s="148"/>
      <c r="AF542" s="148"/>
      <c r="AG542" s="148" t="s">
        <v>234</v>
      </c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</row>
    <row r="543" spans="1:60" outlineLevel="1" x14ac:dyDescent="0.2">
      <c r="A543" s="155"/>
      <c r="B543" s="156"/>
      <c r="C543" s="256"/>
      <c r="D543" s="257"/>
      <c r="E543" s="257"/>
      <c r="F543" s="257"/>
      <c r="G543" s="257"/>
      <c r="H543" s="158"/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  <c r="U543" s="158"/>
      <c r="V543" s="158"/>
      <c r="W543" s="158"/>
      <c r="X543" s="148"/>
      <c r="Y543" s="148"/>
      <c r="Z543" s="148"/>
      <c r="AA543" s="148"/>
      <c r="AB543" s="148"/>
      <c r="AC543" s="148"/>
      <c r="AD543" s="148"/>
      <c r="AE543" s="148"/>
      <c r="AF543" s="148"/>
      <c r="AG543" s="148" t="s">
        <v>176</v>
      </c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</row>
    <row r="544" spans="1:60" x14ac:dyDescent="0.2">
      <c r="A544" s="163" t="s">
        <v>166</v>
      </c>
      <c r="B544" s="164" t="s">
        <v>107</v>
      </c>
      <c r="C544" s="179" t="s">
        <v>108</v>
      </c>
      <c r="D544" s="165"/>
      <c r="E544" s="166"/>
      <c r="F544" s="167"/>
      <c r="G544" s="167">
        <f>SUMIF(AG545:AG546,"&lt;&gt;NOR",G545:G546)</f>
        <v>0</v>
      </c>
      <c r="H544" s="167"/>
      <c r="I544" s="167">
        <f>SUM(I545:I546)</f>
        <v>0</v>
      </c>
      <c r="J544" s="167"/>
      <c r="K544" s="167">
        <f>SUM(K545:K546)</f>
        <v>0</v>
      </c>
      <c r="L544" s="167"/>
      <c r="M544" s="167">
        <f>SUM(M545:M546)</f>
        <v>0</v>
      </c>
      <c r="N544" s="167"/>
      <c r="O544" s="167">
        <f>SUM(O545:O546)</f>
        <v>0</v>
      </c>
      <c r="P544" s="167"/>
      <c r="Q544" s="167">
        <f>SUM(Q545:Q546)</f>
        <v>0</v>
      </c>
      <c r="R544" s="167"/>
      <c r="S544" s="167"/>
      <c r="T544" s="168"/>
      <c r="U544" s="162"/>
      <c r="V544" s="162">
        <f>SUM(V545:V546)</f>
        <v>0</v>
      </c>
      <c r="W544" s="162"/>
      <c r="AG544" t="s">
        <v>167</v>
      </c>
    </row>
    <row r="545" spans="1:60" outlineLevel="1" x14ac:dyDescent="0.2">
      <c r="A545" s="169">
        <v>103</v>
      </c>
      <c r="B545" s="170" t="s">
        <v>692</v>
      </c>
      <c r="C545" s="180" t="s">
        <v>693</v>
      </c>
      <c r="D545" s="171" t="s">
        <v>689</v>
      </c>
      <c r="E545" s="172">
        <v>1</v>
      </c>
      <c r="F545" s="173"/>
      <c r="G545" s="174">
        <f>ROUND(E545*F545,2)</f>
        <v>0</v>
      </c>
      <c r="H545" s="173"/>
      <c r="I545" s="174">
        <f>ROUND(E545*H545,2)</f>
        <v>0</v>
      </c>
      <c r="J545" s="173"/>
      <c r="K545" s="174">
        <f>ROUND(E545*J545,2)</f>
        <v>0</v>
      </c>
      <c r="L545" s="174">
        <v>21</v>
      </c>
      <c r="M545" s="174">
        <f>G545*(1+L545/100)</f>
        <v>0</v>
      </c>
      <c r="N545" s="174">
        <v>0</v>
      </c>
      <c r="O545" s="174">
        <f>ROUND(E545*N545,2)</f>
        <v>0</v>
      </c>
      <c r="P545" s="174">
        <v>0</v>
      </c>
      <c r="Q545" s="174">
        <f>ROUND(E545*P545,2)</f>
        <v>0</v>
      </c>
      <c r="R545" s="174"/>
      <c r="S545" s="174" t="s">
        <v>405</v>
      </c>
      <c r="T545" s="175" t="s">
        <v>172</v>
      </c>
      <c r="U545" s="158">
        <v>0</v>
      </c>
      <c r="V545" s="158">
        <f>ROUND(E545*U545,2)</f>
        <v>0</v>
      </c>
      <c r="W545" s="158"/>
      <c r="X545" s="148"/>
      <c r="Y545" s="148"/>
      <c r="Z545" s="148"/>
      <c r="AA545" s="148"/>
      <c r="AB545" s="148"/>
      <c r="AC545" s="148"/>
      <c r="AD545" s="148"/>
      <c r="AE545" s="148"/>
      <c r="AF545" s="148"/>
      <c r="AG545" s="148" t="s">
        <v>234</v>
      </c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</row>
    <row r="546" spans="1:60" outlineLevel="1" x14ac:dyDescent="0.2">
      <c r="A546" s="155"/>
      <c r="B546" s="156"/>
      <c r="C546" s="256"/>
      <c r="D546" s="257"/>
      <c r="E546" s="257"/>
      <c r="F546" s="257"/>
      <c r="G546" s="257"/>
      <c r="H546" s="158"/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  <c r="U546" s="158"/>
      <c r="V546" s="158"/>
      <c r="W546" s="158"/>
      <c r="X546" s="148"/>
      <c r="Y546" s="148"/>
      <c r="Z546" s="148"/>
      <c r="AA546" s="148"/>
      <c r="AB546" s="148"/>
      <c r="AC546" s="148"/>
      <c r="AD546" s="148"/>
      <c r="AE546" s="148"/>
      <c r="AF546" s="148"/>
      <c r="AG546" s="148" t="s">
        <v>176</v>
      </c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</row>
    <row r="547" spans="1:60" x14ac:dyDescent="0.2">
      <c r="A547" s="163" t="s">
        <v>166</v>
      </c>
      <c r="B547" s="164" t="s">
        <v>109</v>
      </c>
      <c r="C547" s="179" t="s">
        <v>110</v>
      </c>
      <c r="D547" s="165"/>
      <c r="E547" s="166"/>
      <c r="F547" s="167"/>
      <c r="G547" s="167">
        <f>SUMIF(AG548:AG549,"&lt;&gt;NOR",G548:G549)</f>
        <v>0</v>
      </c>
      <c r="H547" s="167"/>
      <c r="I547" s="167">
        <f>SUM(I548:I549)</f>
        <v>0</v>
      </c>
      <c r="J547" s="167"/>
      <c r="K547" s="167">
        <f>SUM(K548:K549)</f>
        <v>0</v>
      </c>
      <c r="L547" s="167"/>
      <c r="M547" s="167">
        <f>SUM(M548:M549)</f>
        <v>0</v>
      </c>
      <c r="N547" s="167"/>
      <c r="O547" s="167">
        <f>SUM(O548:O549)</f>
        <v>0</v>
      </c>
      <c r="P547" s="167"/>
      <c r="Q547" s="167">
        <f>SUM(Q548:Q549)</f>
        <v>0</v>
      </c>
      <c r="R547" s="167"/>
      <c r="S547" s="167"/>
      <c r="T547" s="168"/>
      <c r="U547" s="162"/>
      <c r="V547" s="162">
        <f>SUM(V548:V549)</f>
        <v>0</v>
      </c>
      <c r="W547" s="162"/>
      <c r="AG547" t="s">
        <v>167</v>
      </c>
    </row>
    <row r="548" spans="1:60" outlineLevel="1" x14ac:dyDescent="0.2">
      <c r="A548" s="169">
        <v>104</v>
      </c>
      <c r="B548" s="170" t="s">
        <v>694</v>
      </c>
      <c r="C548" s="180" t="s">
        <v>695</v>
      </c>
      <c r="D548" s="171" t="s">
        <v>689</v>
      </c>
      <c r="E548" s="172">
        <v>1</v>
      </c>
      <c r="F548" s="173"/>
      <c r="G548" s="174">
        <f>ROUND(E548*F548,2)</f>
        <v>0</v>
      </c>
      <c r="H548" s="173"/>
      <c r="I548" s="174">
        <f>ROUND(E548*H548,2)</f>
        <v>0</v>
      </c>
      <c r="J548" s="173"/>
      <c r="K548" s="174">
        <f>ROUND(E548*J548,2)</f>
        <v>0</v>
      </c>
      <c r="L548" s="174">
        <v>21</v>
      </c>
      <c r="M548" s="174">
        <f>G548*(1+L548/100)</f>
        <v>0</v>
      </c>
      <c r="N548" s="174">
        <v>0</v>
      </c>
      <c r="O548" s="174">
        <f>ROUND(E548*N548,2)</f>
        <v>0</v>
      </c>
      <c r="P548" s="174">
        <v>0</v>
      </c>
      <c r="Q548" s="174">
        <f>ROUND(E548*P548,2)</f>
        <v>0</v>
      </c>
      <c r="R548" s="174"/>
      <c r="S548" s="174" t="s">
        <v>405</v>
      </c>
      <c r="T548" s="175" t="s">
        <v>172</v>
      </c>
      <c r="U548" s="158">
        <v>0</v>
      </c>
      <c r="V548" s="158">
        <f>ROUND(E548*U548,2)</f>
        <v>0</v>
      </c>
      <c r="W548" s="158"/>
      <c r="X548" s="148"/>
      <c r="Y548" s="148"/>
      <c r="Z548" s="148"/>
      <c r="AA548" s="148"/>
      <c r="AB548" s="148"/>
      <c r="AC548" s="148"/>
      <c r="AD548" s="148"/>
      <c r="AE548" s="148"/>
      <c r="AF548" s="148"/>
      <c r="AG548" s="148" t="s">
        <v>234</v>
      </c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</row>
    <row r="549" spans="1:60" outlineLevel="1" x14ac:dyDescent="0.2">
      <c r="A549" s="155"/>
      <c r="B549" s="156"/>
      <c r="C549" s="256"/>
      <c r="D549" s="257"/>
      <c r="E549" s="257"/>
      <c r="F549" s="257"/>
      <c r="G549" s="257"/>
      <c r="H549" s="158"/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  <c r="U549" s="158"/>
      <c r="V549" s="158"/>
      <c r="W549" s="158"/>
      <c r="X549" s="148"/>
      <c r="Y549" s="148"/>
      <c r="Z549" s="148"/>
      <c r="AA549" s="148"/>
      <c r="AB549" s="148"/>
      <c r="AC549" s="148"/>
      <c r="AD549" s="148"/>
      <c r="AE549" s="148"/>
      <c r="AF549" s="148"/>
      <c r="AG549" s="148" t="s">
        <v>176</v>
      </c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</row>
    <row r="550" spans="1:60" x14ac:dyDescent="0.2">
      <c r="A550" s="163" t="s">
        <v>166</v>
      </c>
      <c r="B550" s="164" t="s">
        <v>111</v>
      </c>
      <c r="C550" s="179" t="s">
        <v>112</v>
      </c>
      <c r="D550" s="165"/>
      <c r="E550" s="166"/>
      <c r="F550" s="167"/>
      <c r="G550" s="167">
        <f>SUMIF(AG551:AG574,"&lt;&gt;NOR",G551:G574)</f>
        <v>0</v>
      </c>
      <c r="H550" s="167"/>
      <c r="I550" s="167">
        <f>SUM(I551:I574)</f>
        <v>0</v>
      </c>
      <c r="J550" s="167"/>
      <c r="K550" s="167">
        <f>SUM(K551:K574)</f>
        <v>0</v>
      </c>
      <c r="L550" s="167"/>
      <c r="M550" s="167">
        <f>SUM(M551:M574)</f>
        <v>0</v>
      </c>
      <c r="N550" s="167"/>
      <c r="O550" s="167">
        <f>SUM(O551:O574)</f>
        <v>1.63</v>
      </c>
      <c r="P550" s="167"/>
      <c r="Q550" s="167">
        <f>SUM(Q551:Q574)</f>
        <v>0</v>
      </c>
      <c r="R550" s="167"/>
      <c r="S550" s="167"/>
      <c r="T550" s="168"/>
      <c r="U550" s="162"/>
      <c r="V550" s="162">
        <f>SUM(V551:V574)</f>
        <v>38.47</v>
      </c>
      <c r="W550" s="162"/>
      <c r="AG550" t="s">
        <v>167</v>
      </c>
    </row>
    <row r="551" spans="1:60" ht="22.5" outlineLevel="1" x14ac:dyDescent="0.2">
      <c r="A551" s="169">
        <v>105</v>
      </c>
      <c r="B551" s="170" t="s">
        <v>696</v>
      </c>
      <c r="C551" s="180" t="s">
        <v>697</v>
      </c>
      <c r="D551" s="171" t="s">
        <v>411</v>
      </c>
      <c r="E551" s="172">
        <v>31.87</v>
      </c>
      <c r="F551" s="173"/>
      <c r="G551" s="174">
        <f>ROUND(E551*F551,2)</f>
        <v>0</v>
      </c>
      <c r="H551" s="173"/>
      <c r="I551" s="174">
        <f>ROUND(E551*H551,2)</f>
        <v>0</v>
      </c>
      <c r="J551" s="173"/>
      <c r="K551" s="174">
        <f>ROUND(E551*J551,2)</f>
        <v>0</v>
      </c>
      <c r="L551" s="174">
        <v>21</v>
      </c>
      <c r="M551" s="174">
        <f>G551*(1+L551/100)</f>
        <v>0</v>
      </c>
      <c r="N551" s="174">
        <v>2.0000000000000001E-4</v>
      </c>
      <c r="O551" s="174">
        <f>ROUND(E551*N551,2)</f>
        <v>0.01</v>
      </c>
      <c r="P551" s="174">
        <v>0</v>
      </c>
      <c r="Q551" s="174">
        <f>ROUND(E551*P551,2)</f>
        <v>0</v>
      </c>
      <c r="R551" s="174" t="s">
        <v>698</v>
      </c>
      <c r="S551" s="174" t="s">
        <v>171</v>
      </c>
      <c r="T551" s="175" t="s">
        <v>233</v>
      </c>
      <c r="U551" s="158">
        <v>0.252</v>
      </c>
      <c r="V551" s="158">
        <f>ROUND(E551*U551,2)</f>
        <v>8.0299999999999994</v>
      </c>
      <c r="W551" s="158"/>
      <c r="X551" s="148"/>
      <c r="Y551" s="148"/>
      <c r="Z551" s="148"/>
      <c r="AA551" s="148"/>
      <c r="AB551" s="148"/>
      <c r="AC551" s="148"/>
      <c r="AD551" s="148"/>
      <c r="AE551" s="148"/>
      <c r="AF551" s="148"/>
      <c r="AG551" s="148" t="s">
        <v>234</v>
      </c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</row>
    <row r="552" spans="1:60" outlineLevel="1" x14ac:dyDescent="0.2">
      <c r="A552" s="155"/>
      <c r="B552" s="156"/>
      <c r="C552" s="181" t="s">
        <v>699</v>
      </c>
      <c r="D552" s="160"/>
      <c r="E552" s="161">
        <v>31.87</v>
      </c>
      <c r="F552" s="158"/>
      <c r="G552" s="158"/>
      <c r="H552" s="158"/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  <c r="U552" s="158"/>
      <c r="V552" s="158"/>
      <c r="W552" s="158"/>
      <c r="X552" s="148"/>
      <c r="Y552" s="148"/>
      <c r="Z552" s="148"/>
      <c r="AA552" s="148"/>
      <c r="AB552" s="148"/>
      <c r="AC552" s="148"/>
      <c r="AD552" s="148"/>
      <c r="AE552" s="148"/>
      <c r="AF552" s="148"/>
      <c r="AG552" s="148" t="s">
        <v>213</v>
      </c>
      <c r="AH552" s="148">
        <v>0</v>
      </c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</row>
    <row r="553" spans="1:60" outlineLevel="1" x14ac:dyDescent="0.2">
      <c r="A553" s="155"/>
      <c r="B553" s="156"/>
      <c r="C553" s="243"/>
      <c r="D553" s="244"/>
      <c r="E553" s="244"/>
      <c r="F553" s="244"/>
      <c r="G553" s="244"/>
      <c r="H553" s="158"/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  <c r="U553" s="158"/>
      <c r="V553" s="158"/>
      <c r="W553" s="158"/>
      <c r="X553" s="148"/>
      <c r="Y553" s="148"/>
      <c r="Z553" s="148"/>
      <c r="AA553" s="148"/>
      <c r="AB553" s="148"/>
      <c r="AC553" s="148"/>
      <c r="AD553" s="148"/>
      <c r="AE553" s="148"/>
      <c r="AF553" s="148"/>
      <c r="AG553" s="148" t="s">
        <v>176</v>
      </c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</row>
    <row r="554" spans="1:60" ht="22.5" outlineLevel="1" x14ac:dyDescent="0.2">
      <c r="A554" s="169">
        <v>106</v>
      </c>
      <c r="B554" s="170" t="s">
        <v>700</v>
      </c>
      <c r="C554" s="180" t="s">
        <v>701</v>
      </c>
      <c r="D554" s="171" t="s">
        <v>411</v>
      </c>
      <c r="E554" s="172">
        <v>87.292000000000002</v>
      </c>
      <c r="F554" s="173"/>
      <c r="G554" s="174">
        <f>ROUND(E554*F554,2)</f>
        <v>0</v>
      </c>
      <c r="H554" s="173"/>
      <c r="I554" s="174">
        <f>ROUND(E554*H554,2)</f>
        <v>0</v>
      </c>
      <c r="J554" s="173"/>
      <c r="K554" s="174">
        <f>ROUND(E554*J554,2)</f>
        <v>0</v>
      </c>
      <c r="L554" s="174">
        <v>21</v>
      </c>
      <c r="M554" s="174">
        <f>G554*(1+L554/100)</f>
        <v>0</v>
      </c>
      <c r="N554" s="174">
        <v>2.0000000000000001E-4</v>
      </c>
      <c r="O554" s="174">
        <f>ROUND(E554*N554,2)</f>
        <v>0.02</v>
      </c>
      <c r="P554" s="174">
        <v>0</v>
      </c>
      <c r="Q554" s="174">
        <f>ROUND(E554*P554,2)</f>
        <v>0</v>
      </c>
      <c r="R554" s="174" t="s">
        <v>698</v>
      </c>
      <c r="S554" s="174" t="s">
        <v>171</v>
      </c>
      <c r="T554" s="175" t="s">
        <v>233</v>
      </c>
      <c r="U554" s="158">
        <v>0.28500000000000003</v>
      </c>
      <c r="V554" s="158">
        <f>ROUND(E554*U554,2)</f>
        <v>24.88</v>
      </c>
      <c r="W554" s="158"/>
      <c r="X554" s="148"/>
      <c r="Y554" s="148"/>
      <c r="Z554" s="148"/>
      <c r="AA554" s="148"/>
      <c r="AB554" s="148"/>
      <c r="AC554" s="148"/>
      <c r="AD554" s="148"/>
      <c r="AE554" s="148"/>
      <c r="AF554" s="148"/>
      <c r="AG554" s="148" t="s">
        <v>234</v>
      </c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</row>
    <row r="555" spans="1:60" outlineLevel="1" x14ac:dyDescent="0.2">
      <c r="A555" s="155"/>
      <c r="B555" s="156"/>
      <c r="C555" s="181" t="s">
        <v>702</v>
      </c>
      <c r="D555" s="160"/>
      <c r="E555" s="161">
        <v>87.292000000000002</v>
      </c>
      <c r="F555" s="158"/>
      <c r="G555" s="158"/>
      <c r="H555" s="158"/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  <c r="U555" s="158"/>
      <c r="V555" s="158"/>
      <c r="W555" s="158"/>
      <c r="X555" s="148"/>
      <c r="Y555" s="148"/>
      <c r="Z555" s="148"/>
      <c r="AA555" s="148"/>
      <c r="AB555" s="148"/>
      <c r="AC555" s="148"/>
      <c r="AD555" s="148"/>
      <c r="AE555" s="148"/>
      <c r="AF555" s="148"/>
      <c r="AG555" s="148" t="s">
        <v>213</v>
      </c>
      <c r="AH555" s="148">
        <v>0</v>
      </c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</row>
    <row r="556" spans="1:60" outlineLevel="1" x14ac:dyDescent="0.2">
      <c r="A556" s="155"/>
      <c r="B556" s="156"/>
      <c r="C556" s="243"/>
      <c r="D556" s="244"/>
      <c r="E556" s="244"/>
      <c r="F556" s="244"/>
      <c r="G556" s="244"/>
      <c r="H556" s="158"/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  <c r="U556" s="158"/>
      <c r="V556" s="158"/>
      <c r="W556" s="158"/>
      <c r="X556" s="148"/>
      <c r="Y556" s="148"/>
      <c r="Z556" s="148"/>
      <c r="AA556" s="148"/>
      <c r="AB556" s="148"/>
      <c r="AC556" s="148"/>
      <c r="AD556" s="148"/>
      <c r="AE556" s="148"/>
      <c r="AF556" s="148"/>
      <c r="AG556" s="148" t="s">
        <v>176</v>
      </c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</row>
    <row r="557" spans="1:60" outlineLevel="1" x14ac:dyDescent="0.2">
      <c r="A557" s="169">
        <v>107</v>
      </c>
      <c r="B557" s="170" t="s">
        <v>703</v>
      </c>
      <c r="C557" s="180" t="s">
        <v>704</v>
      </c>
      <c r="D557" s="171" t="s">
        <v>231</v>
      </c>
      <c r="E557" s="172">
        <v>1.6280800000000002</v>
      </c>
      <c r="F557" s="173"/>
      <c r="G557" s="174">
        <f>ROUND(E557*F557,2)</f>
        <v>0</v>
      </c>
      <c r="H557" s="173"/>
      <c r="I557" s="174">
        <f>ROUND(E557*H557,2)</f>
        <v>0</v>
      </c>
      <c r="J557" s="173"/>
      <c r="K557" s="174">
        <f>ROUND(E557*J557,2)</f>
        <v>0</v>
      </c>
      <c r="L557" s="174">
        <v>21</v>
      </c>
      <c r="M557" s="174">
        <f>G557*(1+L557/100)</f>
        <v>0</v>
      </c>
      <c r="N557" s="174">
        <v>1.549E-2</v>
      </c>
      <c r="O557" s="174">
        <f>ROUND(E557*N557,2)</f>
        <v>0.03</v>
      </c>
      <c r="P557" s="174">
        <v>0</v>
      </c>
      <c r="Q557" s="174">
        <f>ROUND(E557*P557,2)</f>
        <v>0</v>
      </c>
      <c r="R557" s="174" t="s">
        <v>698</v>
      </c>
      <c r="S557" s="174" t="s">
        <v>171</v>
      </c>
      <c r="T557" s="175" t="s">
        <v>233</v>
      </c>
      <c r="U557" s="158">
        <v>0</v>
      </c>
      <c r="V557" s="158">
        <f>ROUND(E557*U557,2)</f>
        <v>0</v>
      </c>
      <c r="W557" s="158"/>
      <c r="X557" s="148"/>
      <c r="Y557" s="148"/>
      <c r="Z557" s="148"/>
      <c r="AA557" s="148"/>
      <c r="AB557" s="148"/>
      <c r="AC557" s="148"/>
      <c r="AD557" s="148"/>
      <c r="AE557" s="148"/>
      <c r="AF557" s="148"/>
      <c r="AG557" s="148" t="s">
        <v>234</v>
      </c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</row>
    <row r="558" spans="1:60" outlineLevel="1" x14ac:dyDescent="0.2">
      <c r="A558" s="155"/>
      <c r="B558" s="156"/>
      <c r="C558" s="181" t="s">
        <v>705</v>
      </c>
      <c r="D558" s="160"/>
      <c r="E558" s="161">
        <v>0.31870000000000004</v>
      </c>
      <c r="F558" s="158"/>
      <c r="G558" s="158"/>
      <c r="H558" s="158"/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  <c r="U558" s="158"/>
      <c r="V558" s="158"/>
      <c r="W558" s="158"/>
      <c r="X558" s="148"/>
      <c r="Y558" s="148"/>
      <c r="Z558" s="148"/>
      <c r="AA558" s="148"/>
      <c r="AB558" s="148"/>
      <c r="AC558" s="148"/>
      <c r="AD558" s="148"/>
      <c r="AE558" s="148"/>
      <c r="AF558" s="148"/>
      <c r="AG558" s="148" t="s">
        <v>213</v>
      </c>
      <c r="AH558" s="148">
        <v>0</v>
      </c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</row>
    <row r="559" spans="1:60" outlineLevel="1" x14ac:dyDescent="0.2">
      <c r="A559" s="155"/>
      <c r="B559" s="156"/>
      <c r="C559" s="181" t="s">
        <v>706</v>
      </c>
      <c r="D559" s="160"/>
      <c r="E559" s="161">
        <v>1.3093800000000002</v>
      </c>
      <c r="F559" s="158"/>
      <c r="G559" s="158"/>
      <c r="H559" s="158"/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  <c r="U559" s="158"/>
      <c r="V559" s="158"/>
      <c r="W559" s="158"/>
      <c r="X559" s="148"/>
      <c r="Y559" s="148"/>
      <c r="Z559" s="148"/>
      <c r="AA559" s="148"/>
      <c r="AB559" s="148"/>
      <c r="AC559" s="148"/>
      <c r="AD559" s="148"/>
      <c r="AE559" s="148"/>
      <c r="AF559" s="148"/>
      <c r="AG559" s="148" t="s">
        <v>213</v>
      </c>
      <c r="AH559" s="148">
        <v>0</v>
      </c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</row>
    <row r="560" spans="1:60" outlineLevel="1" x14ac:dyDescent="0.2">
      <c r="A560" s="155"/>
      <c r="B560" s="156"/>
      <c r="C560" s="243"/>
      <c r="D560" s="244"/>
      <c r="E560" s="244"/>
      <c r="F560" s="244"/>
      <c r="G560" s="244"/>
      <c r="H560" s="158"/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  <c r="U560" s="158"/>
      <c r="V560" s="158"/>
      <c r="W560" s="158"/>
      <c r="X560" s="148"/>
      <c r="Y560" s="148"/>
      <c r="Z560" s="148"/>
      <c r="AA560" s="148"/>
      <c r="AB560" s="148"/>
      <c r="AC560" s="148"/>
      <c r="AD560" s="148"/>
      <c r="AE560" s="148"/>
      <c r="AF560" s="148"/>
      <c r="AG560" s="148" t="s">
        <v>176</v>
      </c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</row>
    <row r="561" spans="1:60" ht="22.5" outlineLevel="1" x14ac:dyDescent="0.2">
      <c r="A561" s="169">
        <v>108</v>
      </c>
      <c r="B561" s="170" t="s">
        <v>707</v>
      </c>
      <c r="C561" s="180" t="s">
        <v>708</v>
      </c>
      <c r="D561" s="171" t="s">
        <v>277</v>
      </c>
      <c r="E561" s="172">
        <v>23.082350000000002</v>
      </c>
      <c r="F561" s="173"/>
      <c r="G561" s="174">
        <f>ROUND(E561*F561,2)</f>
        <v>0</v>
      </c>
      <c r="H561" s="173"/>
      <c r="I561" s="174">
        <f>ROUND(E561*H561,2)</f>
        <v>0</v>
      </c>
      <c r="J561" s="173"/>
      <c r="K561" s="174">
        <f>ROUND(E561*J561,2)</f>
        <v>0</v>
      </c>
      <c r="L561" s="174">
        <v>21</v>
      </c>
      <c r="M561" s="174">
        <f>G561*(1+L561/100)</f>
        <v>0</v>
      </c>
      <c r="N561" s="174">
        <v>1.4020000000000001E-2</v>
      </c>
      <c r="O561" s="174">
        <f>ROUND(E561*N561,2)</f>
        <v>0.32</v>
      </c>
      <c r="P561" s="174">
        <v>0</v>
      </c>
      <c r="Q561" s="174">
        <f>ROUND(E561*P561,2)</f>
        <v>0</v>
      </c>
      <c r="R561" s="174" t="s">
        <v>698</v>
      </c>
      <c r="S561" s="174" t="s">
        <v>171</v>
      </c>
      <c r="T561" s="175" t="s">
        <v>233</v>
      </c>
      <c r="U561" s="158">
        <v>0.24100000000000002</v>
      </c>
      <c r="V561" s="158">
        <f>ROUND(E561*U561,2)</f>
        <v>5.56</v>
      </c>
      <c r="W561" s="158"/>
      <c r="X561" s="148"/>
      <c r="Y561" s="148"/>
      <c r="Z561" s="148"/>
      <c r="AA561" s="148"/>
      <c r="AB561" s="148"/>
      <c r="AC561" s="148"/>
      <c r="AD561" s="148"/>
      <c r="AE561" s="148"/>
      <c r="AF561" s="148"/>
      <c r="AG561" s="148" t="s">
        <v>234</v>
      </c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</row>
    <row r="562" spans="1:60" outlineLevel="1" x14ac:dyDescent="0.2">
      <c r="A562" s="155"/>
      <c r="B562" s="156"/>
      <c r="C562" s="181" t="s">
        <v>709</v>
      </c>
      <c r="D562" s="160"/>
      <c r="E562" s="161">
        <v>18.280800000000003</v>
      </c>
      <c r="F562" s="158"/>
      <c r="G562" s="158"/>
      <c r="H562" s="158"/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  <c r="U562" s="158"/>
      <c r="V562" s="158"/>
      <c r="W562" s="158"/>
      <c r="X562" s="148"/>
      <c r="Y562" s="148"/>
      <c r="Z562" s="148"/>
      <c r="AA562" s="148"/>
      <c r="AB562" s="148"/>
      <c r="AC562" s="148"/>
      <c r="AD562" s="148"/>
      <c r="AE562" s="148"/>
      <c r="AF562" s="148"/>
      <c r="AG562" s="148" t="s">
        <v>213</v>
      </c>
      <c r="AH562" s="148">
        <v>0</v>
      </c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</row>
    <row r="563" spans="1:60" outlineLevel="1" x14ac:dyDescent="0.2">
      <c r="A563" s="155"/>
      <c r="B563" s="156"/>
      <c r="C563" s="181" t="s">
        <v>662</v>
      </c>
      <c r="D563" s="160"/>
      <c r="E563" s="161">
        <v>4.8015500000000007</v>
      </c>
      <c r="F563" s="158"/>
      <c r="G563" s="158"/>
      <c r="H563" s="158"/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  <c r="U563" s="158"/>
      <c r="V563" s="158"/>
      <c r="W563" s="158"/>
      <c r="X563" s="148"/>
      <c r="Y563" s="148"/>
      <c r="Z563" s="148"/>
      <c r="AA563" s="148"/>
      <c r="AB563" s="148"/>
      <c r="AC563" s="148"/>
      <c r="AD563" s="148"/>
      <c r="AE563" s="148"/>
      <c r="AF563" s="148"/>
      <c r="AG563" s="148" t="s">
        <v>213</v>
      </c>
      <c r="AH563" s="148">
        <v>0</v>
      </c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</row>
    <row r="564" spans="1:60" outlineLevel="1" x14ac:dyDescent="0.2">
      <c r="A564" s="155"/>
      <c r="B564" s="156"/>
      <c r="C564" s="243"/>
      <c r="D564" s="244"/>
      <c r="E564" s="244"/>
      <c r="F564" s="244"/>
      <c r="G564" s="244"/>
      <c r="H564" s="158"/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  <c r="U564" s="158"/>
      <c r="V564" s="158"/>
      <c r="W564" s="158"/>
      <c r="X564" s="148"/>
      <c r="Y564" s="148"/>
      <c r="Z564" s="148"/>
      <c r="AA564" s="148"/>
      <c r="AB564" s="148"/>
      <c r="AC564" s="148"/>
      <c r="AD564" s="148"/>
      <c r="AE564" s="148"/>
      <c r="AF564" s="148"/>
      <c r="AG564" s="148" t="s">
        <v>176</v>
      </c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</row>
    <row r="565" spans="1:60" outlineLevel="1" x14ac:dyDescent="0.2">
      <c r="A565" s="169">
        <v>109</v>
      </c>
      <c r="B565" s="170" t="s">
        <v>710</v>
      </c>
      <c r="C565" s="180" t="s">
        <v>711</v>
      </c>
      <c r="D565" s="171" t="s">
        <v>231</v>
      </c>
      <c r="E565" s="172">
        <v>1.7908900000000001</v>
      </c>
      <c r="F565" s="173"/>
      <c r="G565" s="174">
        <f>ROUND(E565*F565,2)</f>
        <v>0</v>
      </c>
      <c r="H565" s="173"/>
      <c r="I565" s="174">
        <f>ROUND(E565*H565,2)</f>
        <v>0</v>
      </c>
      <c r="J565" s="173"/>
      <c r="K565" s="174">
        <f>ROUND(E565*J565,2)</f>
        <v>0</v>
      </c>
      <c r="L565" s="174">
        <v>21</v>
      </c>
      <c r="M565" s="174">
        <f>G565*(1+L565/100)</f>
        <v>0</v>
      </c>
      <c r="N565" s="174">
        <v>0.55000000000000004</v>
      </c>
      <c r="O565" s="174">
        <f>ROUND(E565*N565,2)</f>
        <v>0.98</v>
      </c>
      <c r="P565" s="174">
        <v>0</v>
      </c>
      <c r="Q565" s="174">
        <f>ROUND(E565*P565,2)</f>
        <v>0</v>
      </c>
      <c r="R565" s="174" t="s">
        <v>288</v>
      </c>
      <c r="S565" s="174" t="s">
        <v>171</v>
      </c>
      <c r="T565" s="175" t="s">
        <v>289</v>
      </c>
      <c r="U565" s="158">
        <v>0</v>
      </c>
      <c r="V565" s="158">
        <f>ROUND(E565*U565,2)</f>
        <v>0</v>
      </c>
      <c r="W565" s="158"/>
      <c r="X565" s="148"/>
      <c r="Y565" s="148"/>
      <c r="Z565" s="148"/>
      <c r="AA565" s="148"/>
      <c r="AB565" s="148"/>
      <c r="AC565" s="148"/>
      <c r="AD565" s="148"/>
      <c r="AE565" s="148"/>
      <c r="AF565" s="148"/>
      <c r="AG565" s="148" t="s">
        <v>290</v>
      </c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</row>
    <row r="566" spans="1:60" outlineLevel="1" x14ac:dyDescent="0.2">
      <c r="A566" s="155"/>
      <c r="B566" s="156"/>
      <c r="C566" s="181" t="s">
        <v>712</v>
      </c>
      <c r="D566" s="160"/>
      <c r="E566" s="161">
        <v>0.35057000000000005</v>
      </c>
      <c r="F566" s="158"/>
      <c r="G566" s="158"/>
      <c r="H566" s="158"/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  <c r="U566" s="158"/>
      <c r="V566" s="158"/>
      <c r="W566" s="158"/>
      <c r="X566" s="148"/>
      <c r="Y566" s="148"/>
      <c r="Z566" s="148"/>
      <c r="AA566" s="148"/>
      <c r="AB566" s="148"/>
      <c r="AC566" s="148"/>
      <c r="AD566" s="148"/>
      <c r="AE566" s="148"/>
      <c r="AF566" s="148"/>
      <c r="AG566" s="148" t="s">
        <v>213</v>
      </c>
      <c r="AH566" s="148">
        <v>0</v>
      </c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</row>
    <row r="567" spans="1:60" outlineLevel="1" x14ac:dyDescent="0.2">
      <c r="A567" s="155"/>
      <c r="B567" s="156"/>
      <c r="C567" s="181" t="s">
        <v>713</v>
      </c>
      <c r="D567" s="160"/>
      <c r="E567" s="161">
        <v>1.44032</v>
      </c>
      <c r="F567" s="158"/>
      <c r="G567" s="158"/>
      <c r="H567" s="158"/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  <c r="U567" s="158"/>
      <c r="V567" s="158"/>
      <c r="W567" s="158"/>
      <c r="X567" s="148"/>
      <c r="Y567" s="148"/>
      <c r="Z567" s="148"/>
      <c r="AA567" s="148"/>
      <c r="AB567" s="148"/>
      <c r="AC567" s="148"/>
      <c r="AD567" s="148"/>
      <c r="AE567" s="148"/>
      <c r="AF567" s="148"/>
      <c r="AG567" s="148" t="s">
        <v>213</v>
      </c>
      <c r="AH567" s="148">
        <v>0</v>
      </c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</row>
    <row r="568" spans="1:60" outlineLevel="1" x14ac:dyDescent="0.2">
      <c r="A568" s="155"/>
      <c r="B568" s="156"/>
      <c r="C568" s="243"/>
      <c r="D568" s="244"/>
      <c r="E568" s="244"/>
      <c r="F568" s="244"/>
      <c r="G568" s="244"/>
      <c r="H568" s="158"/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  <c r="U568" s="158"/>
      <c r="V568" s="158"/>
      <c r="W568" s="158"/>
      <c r="X568" s="148"/>
      <c r="Y568" s="148"/>
      <c r="Z568" s="148"/>
      <c r="AA568" s="148"/>
      <c r="AB568" s="148"/>
      <c r="AC568" s="148"/>
      <c r="AD568" s="148"/>
      <c r="AE568" s="148"/>
      <c r="AF568" s="148"/>
      <c r="AG568" s="148" t="s">
        <v>176</v>
      </c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</row>
    <row r="569" spans="1:60" ht="22.5" outlineLevel="1" x14ac:dyDescent="0.2">
      <c r="A569" s="169">
        <v>110</v>
      </c>
      <c r="B569" s="170" t="s">
        <v>714</v>
      </c>
      <c r="C569" s="180" t="s">
        <v>715</v>
      </c>
      <c r="D569" s="171" t="s">
        <v>277</v>
      </c>
      <c r="E569" s="172">
        <v>24.928940000000001</v>
      </c>
      <c r="F569" s="173"/>
      <c r="G569" s="174">
        <f>ROUND(E569*F569,2)</f>
        <v>0</v>
      </c>
      <c r="H569" s="173"/>
      <c r="I569" s="174">
        <f>ROUND(E569*H569,2)</f>
        <v>0</v>
      </c>
      <c r="J569" s="173"/>
      <c r="K569" s="174">
        <f>ROUND(E569*J569,2)</f>
        <v>0</v>
      </c>
      <c r="L569" s="174">
        <v>21</v>
      </c>
      <c r="M569" s="174">
        <f>G569*(1+L569/100)</f>
        <v>0</v>
      </c>
      <c r="N569" s="174">
        <v>1.0900000000000002E-2</v>
      </c>
      <c r="O569" s="174">
        <f>ROUND(E569*N569,2)</f>
        <v>0.27</v>
      </c>
      <c r="P569" s="174">
        <v>0</v>
      </c>
      <c r="Q569" s="174">
        <f>ROUND(E569*P569,2)</f>
        <v>0</v>
      </c>
      <c r="R569" s="174" t="s">
        <v>288</v>
      </c>
      <c r="S569" s="174" t="s">
        <v>171</v>
      </c>
      <c r="T569" s="175" t="s">
        <v>289</v>
      </c>
      <c r="U569" s="158">
        <v>0</v>
      </c>
      <c r="V569" s="158">
        <f>ROUND(E569*U569,2)</f>
        <v>0</v>
      </c>
      <c r="W569" s="158"/>
      <c r="X569" s="148"/>
      <c r="Y569" s="148"/>
      <c r="Z569" s="148"/>
      <c r="AA569" s="148"/>
      <c r="AB569" s="148"/>
      <c r="AC569" s="148"/>
      <c r="AD569" s="148"/>
      <c r="AE569" s="148"/>
      <c r="AF569" s="148"/>
      <c r="AG569" s="148" t="s">
        <v>290</v>
      </c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</row>
    <row r="570" spans="1:60" outlineLevel="1" x14ac:dyDescent="0.2">
      <c r="A570" s="155"/>
      <c r="B570" s="156"/>
      <c r="C570" s="181" t="s">
        <v>716</v>
      </c>
      <c r="D570" s="160"/>
      <c r="E570" s="161">
        <v>24.928940000000001</v>
      </c>
      <c r="F570" s="158"/>
      <c r="G570" s="158"/>
      <c r="H570" s="158"/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  <c r="U570" s="158"/>
      <c r="V570" s="158"/>
      <c r="W570" s="158"/>
      <c r="X570" s="148"/>
      <c r="Y570" s="148"/>
      <c r="Z570" s="148"/>
      <c r="AA570" s="148"/>
      <c r="AB570" s="148"/>
      <c r="AC570" s="148"/>
      <c r="AD570" s="148"/>
      <c r="AE570" s="148"/>
      <c r="AF570" s="148"/>
      <c r="AG570" s="148" t="s">
        <v>213</v>
      </c>
      <c r="AH570" s="148">
        <v>5</v>
      </c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</row>
    <row r="571" spans="1:60" outlineLevel="1" x14ac:dyDescent="0.2">
      <c r="A571" s="155"/>
      <c r="B571" s="156"/>
      <c r="C571" s="243"/>
      <c r="D571" s="244"/>
      <c r="E571" s="244"/>
      <c r="F571" s="244"/>
      <c r="G571" s="244"/>
      <c r="H571" s="158"/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  <c r="U571" s="158"/>
      <c r="V571" s="158"/>
      <c r="W571" s="158"/>
      <c r="X571" s="148"/>
      <c r="Y571" s="148"/>
      <c r="Z571" s="148"/>
      <c r="AA571" s="148"/>
      <c r="AB571" s="148"/>
      <c r="AC571" s="148"/>
      <c r="AD571" s="148"/>
      <c r="AE571" s="148"/>
      <c r="AF571" s="148"/>
      <c r="AG571" s="148" t="s">
        <v>176</v>
      </c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</row>
    <row r="572" spans="1:60" outlineLevel="1" x14ac:dyDescent="0.2">
      <c r="A572" s="155">
        <v>111</v>
      </c>
      <c r="B572" s="156" t="s">
        <v>717</v>
      </c>
      <c r="C572" s="192" t="s">
        <v>718</v>
      </c>
      <c r="D572" s="157" t="s">
        <v>0</v>
      </c>
      <c r="E572" s="177"/>
      <c r="F572" s="159"/>
      <c r="G572" s="158">
        <f>ROUND(E572*F572,2)</f>
        <v>0</v>
      </c>
      <c r="H572" s="159"/>
      <c r="I572" s="158">
        <f>ROUND(E572*H572,2)</f>
        <v>0</v>
      </c>
      <c r="J572" s="159"/>
      <c r="K572" s="158">
        <f>ROUND(E572*J572,2)</f>
        <v>0</v>
      </c>
      <c r="L572" s="158">
        <v>21</v>
      </c>
      <c r="M572" s="158">
        <f>G572*(1+L572/100)</f>
        <v>0</v>
      </c>
      <c r="N572" s="158">
        <v>0</v>
      </c>
      <c r="O572" s="158">
        <f>ROUND(E572*N572,2)</f>
        <v>0</v>
      </c>
      <c r="P572" s="158">
        <v>0</v>
      </c>
      <c r="Q572" s="158">
        <f>ROUND(E572*P572,2)</f>
        <v>0</v>
      </c>
      <c r="R572" s="158" t="s">
        <v>698</v>
      </c>
      <c r="S572" s="158" t="s">
        <v>171</v>
      </c>
      <c r="T572" s="158" t="s">
        <v>233</v>
      </c>
      <c r="U572" s="158">
        <v>0</v>
      </c>
      <c r="V572" s="158">
        <f>ROUND(E572*U572,2)</f>
        <v>0</v>
      </c>
      <c r="W572" s="158"/>
      <c r="X572" s="148"/>
      <c r="Y572" s="148"/>
      <c r="Z572" s="148"/>
      <c r="AA572" s="148"/>
      <c r="AB572" s="148"/>
      <c r="AC572" s="148"/>
      <c r="AD572" s="148"/>
      <c r="AE572" s="148"/>
      <c r="AF572" s="148"/>
      <c r="AG572" s="148" t="s">
        <v>630</v>
      </c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</row>
    <row r="573" spans="1:60" outlineLevel="1" x14ac:dyDescent="0.2">
      <c r="A573" s="155"/>
      <c r="B573" s="156"/>
      <c r="C573" s="260" t="s">
        <v>669</v>
      </c>
      <c r="D573" s="261"/>
      <c r="E573" s="261"/>
      <c r="F573" s="261"/>
      <c r="G573" s="261"/>
      <c r="H573" s="158"/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  <c r="U573" s="158"/>
      <c r="V573" s="158"/>
      <c r="W573" s="158"/>
      <c r="X573" s="148"/>
      <c r="Y573" s="148"/>
      <c r="Z573" s="148"/>
      <c r="AA573" s="148"/>
      <c r="AB573" s="148"/>
      <c r="AC573" s="148"/>
      <c r="AD573" s="148"/>
      <c r="AE573" s="148"/>
      <c r="AF573" s="148"/>
      <c r="AG573" s="148" t="s">
        <v>236</v>
      </c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</row>
    <row r="574" spans="1:60" outlineLevel="1" x14ac:dyDescent="0.2">
      <c r="A574" s="155"/>
      <c r="B574" s="156"/>
      <c r="C574" s="243"/>
      <c r="D574" s="244"/>
      <c r="E574" s="244"/>
      <c r="F574" s="244"/>
      <c r="G574" s="244"/>
      <c r="H574" s="158"/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  <c r="U574" s="158"/>
      <c r="V574" s="158"/>
      <c r="W574" s="158"/>
      <c r="X574" s="148"/>
      <c r="Y574" s="148"/>
      <c r="Z574" s="148"/>
      <c r="AA574" s="148"/>
      <c r="AB574" s="148"/>
      <c r="AC574" s="148"/>
      <c r="AD574" s="148"/>
      <c r="AE574" s="148"/>
      <c r="AF574" s="148"/>
      <c r="AG574" s="148" t="s">
        <v>176</v>
      </c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</row>
    <row r="575" spans="1:60" x14ac:dyDescent="0.2">
      <c r="A575" s="163" t="s">
        <v>166</v>
      </c>
      <c r="B575" s="164" t="s">
        <v>113</v>
      </c>
      <c r="C575" s="179" t="s">
        <v>114</v>
      </c>
      <c r="D575" s="165"/>
      <c r="E575" s="166"/>
      <c r="F575" s="167"/>
      <c r="G575" s="167">
        <f>SUMIF(AG576:AG605,"&lt;&gt;NOR",G576:G605)</f>
        <v>0</v>
      </c>
      <c r="H575" s="167"/>
      <c r="I575" s="167">
        <f>SUM(I576:I605)</f>
        <v>0</v>
      </c>
      <c r="J575" s="167"/>
      <c r="K575" s="167">
        <f>SUM(K576:K605)</f>
        <v>0</v>
      </c>
      <c r="L575" s="167"/>
      <c r="M575" s="167">
        <f>SUM(M576:M605)</f>
        <v>0</v>
      </c>
      <c r="N575" s="167"/>
      <c r="O575" s="167">
        <f>SUM(O576:O605)</f>
        <v>4.7399999999999993</v>
      </c>
      <c r="P575" s="167"/>
      <c r="Q575" s="167">
        <f>SUM(Q576:Q605)</f>
        <v>0</v>
      </c>
      <c r="R575" s="167"/>
      <c r="S575" s="167"/>
      <c r="T575" s="168"/>
      <c r="U575" s="162"/>
      <c r="V575" s="162">
        <f>SUM(V576:V605)</f>
        <v>108.69000000000001</v>
      </c>
      <c r="W575" s="162"/>
      <c r="AG575" t="s">
        <v>167</v>
      </c>
    </row>
    <row r="576" spans="1:60" ht="22.5" outlineLevel="1" x14ac:dyDescent="0.2">
      <c r="A576" s="169">
        <v>112</v>
      </c>
      <c r="B576" s="170" t="s">
        <v>719</v>
      </c>
      <c r="C576" s="180" t="s">
        <v>720</v>
      </c>
      <c r="D576" s="171" t="s">
        <v>411</v>
      </c>
      <c r="E576" s="172">
        <v>283.05</v>
      </c>
      <c r="F576" s="173"/>
      <c r="G576" s="174">
        <f>ROUND(E576*F576,2)</f>
        <v>0</v>
      </c>
      <c r="H576" s="173"/>
      <c r="I576" s="174">
        <f>ROUND(E576*H576,2)</f>
        <v>0</v>
      </c>
      <c r="J576" s="173"/>
      <c r="K576" s="174">
        <f>ROUND(E576*J576,2)</f>
        <v>0</v>
      </c>
      <c r="L576" s="174">
        <v>21</v>
      </c>
      <c r="M576" s="174">
        <f>G576*(1+L576/100)</f>
        <v>0</v>
      </c>
      <c r="N576" s="174">
        <v>0</v>
      </c>
      <c r="O576" s="174">
        <f>ROUND(E576*N576,2)</f>
        <v>0</v>
      </c>
      <c r="P576" s="174">
        <v>0</v>
      </c>
      <c r="Q576" s="174">
        <f>ROUND(E576*P576,2)</f>
        <v>0</v>
      </c>
      <c r="R576" s="174" t="s">
        <v>698</v>
      </c>
      <c r="S576" s="174" t="s">
        <v>171</v>
      </c>
      <c r="T576" s="175" t="s">
        <v>233</v>
      </c>
      <c r="U576" s="158">
        <v>0.11</v>
      </c>
      <c r="V576" s="158">
        <f>ROUND(E576*U576,2)</f>
        <v>31.14</v>
      </c>
      <c r="W576" s="158"/>
      <c r="X576" s="148"/>
      <c r="Y576" s="148"/>
      <c r="Z576" s="148"/>
      <c r="AA576" s="148"/>
      <c r="AB576" s="148"/>
      <c r="AC576" s="148"/>
      <c r="AD576" s="148"/>
      <c r="AE576" s="148"/>
      <c r="AF576" s="148"/>
      <c r="AG576" s="148" t="s">
        <v>234</v>
      </c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</row>
    <row r="577" spans="1:60" outlineLevel="1" x14ac:dyDescent="0.2">
      <c r="A577" s="155"/>
      <c r="B577" s="156"/>
      <c r="C577" s="181" t="s">
        <v>721</v>
      </c>
      <c r="D577" s="160"/>
      <c r="E577" s="161">
        <v>283.05</v>
      </c>
      <c r="F577" s="158"/>
      <c r="G577" s="158"/>
      <c r="H577" s="158"/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  <c r="U577" s="158"/>
      <c r="V577" s="158"/>
      <c r="W577" s="158"/>
      <c r="X577" s="148"/>
      <c r="Y577" s="148"/>
      <c r="Z577" s="148"/>
      <c r="AA577" s="148"/>
      <c r="AB577" s="148"/>
      <c r="AC577" s="148"/>
      <c r="AD577" s="148"/>
      <c r="AE577" s="148"/>
      <c r="AF577" s="148"/>
      <c r="AG577" s="148" t="s">
        <v>213</v>
      </c>
      <c r="AH577" s="148">
        <v>0</v>
      </c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</row>
    <row r="578" spans="1:60" outlineLevel="1" x14ac:dyDescent="0.2">
      <c r="A578" s="155"/>
      <c r="B578" s="156"/>
      <c r="C578" s="243"/>
      <c r="D578" s="244"/>
      <c r="E578" s="244"/>
      <c r="F578" s="244"/>
      <c r="G578" s="244"/>
      <c r="H578" s="158"/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  <c r="U578" s="158"/>
      <c r="V578" s="158"/>
      <c r="W578" s="158"/>
      <c r="X578" s="148"/>
      <c r="Y578" s="148"/>
      <c r="Z578" s="148"/>
      <c r="AA578" s="148"/>
      <c r="AB578" s="148"/>
      <c r="AC578" s="148"/>
      <c r="AD578" s="148"/>
      <c r="AE578" s="148"/>
      <c r="AF578" s="148"/>
      <c r="AG578" s="148" t="s">
        <v>176</v>
      </c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</row>
    <row r="579" spans="1:60" outlineLevel="1" x14ac:dyDescent="0.2">
      <c r="A579" s="169">
        <v>113</v>
      </c>
      <c r="B579" s="170" t="s">
        <v>722</v>
      </c>
      <c r="C579" s="180" t="s">
        <v>723</v>
      </c>
      <c r="D579" s="171" t="s">
        <v>231</v>
      </c>
      <c r="E579" s="172">
        <v>7.4258200000000008</v>
      </c>
      <c r="F579" s="173"/>
      <c r="G579" s="174">
        <f>ROUND(E579*F579,2)</f>
        <v>0</v>
      </c>
      <c r="H579" s="173"/>
      <c r="I579" s="174">
        <f>ROUND(E579*H579,2)</f>
        <v>0</v>
      </c>
      <c r="J579" s="173"/>
      <c r="K579" s="174">
        <f>ROUND(E579*J579,2)</f>
        <v>0</v>
      </c>
      <c r="L579" s="174">
        <v>21</v>
      </c>
      <c r="M579" s="174">
        <f>G579*(1+L579/100)</f>
        <v>0</v>
      </c>
      <c r="N579" s="174">
        <v>2.3570000000000001E-2</v>
      </c>
      <c r="O579" s="174">
        <f>ROUND(E579*N579,2)</f>
        <v>0.18</v>
      </c>
      <c r="P579" s="174">
        <v>0</v>
      </c>
      <c r="Q579" s="174">
        <f>ROUND(E579*P579,2)</f>
        <v>0</v>
      </c>
      <c r="R579" s="174" t="s">
        <v>698</v>
      </c>
      <c r="S579" s="174" t="s">
        <v>171</v>
      </c>
      <c r="T579" s="175" t="s">
        <v>233</v>
      </c>
      <c r="U579" s="158">
        <v>0</v>
      </c>
      <c r="V579" s="158">
        <f>ROUND(E579*U579,2)</f>
        <v>0</v>
      </c>
      <c r="W579" s="158"/>
      <c r="X579" s="148"/>
      <c r="Y579" s="148"/>
      <c r="Z579" s="148"/>
      <c r="AA579" s="148"/>
      <c r="AB579" s="148"/>
      <c r="AC579" s="148"/>
      <c r="AD579" s="148"/>
      <c r="AE579" s="148"/>
      <c r="AF579" s="148"/>
      <c r="AG579" s="148" t="s">
        <v>234</v>
      </c>
      <c r="AH579" s="148"/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</row>
    <row r="580" spans="1:60" outlineLevel="1" x14ac:dyDescent="0.2">
      <c r="A580" s="155"/>
      <c r="B580" s="156"/>
      <c r="C580" s="181" t="s">
        <v>724</v>
      </c>
      <c r="D580" s="160"/>
      <c r="E580" s="161">
        <v>2.3844100000000004</v>
      </c>
      <c r="F580" s="158"/>
      <c r="G580" s="158"/>
      <c r="H580" s="158"/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  <c r="U580" s="158"/>
      <c r="V580" s="158"/>
      <c r="W580" s="158"/>
      <c r="X580" s="148"/>
      <c r="Y580" s="148"/>
      <c r="Z580" s="148"/>
      <c r="AA580" s="148"/>
      <c r="AB580" s="148"/>
      <c r="AC580" s="148"/>
      <c r="AD580" s="148"/>
      <c r="AE580" s="148"/>
      <c r="AF580" s="148"/>
      <c r="AG580" s="148" t="s">
        <v>213</v>
      </c>
      <c r="AH580" s="148">
        <v>5</v>
      </c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</row>
    <row r="581" spans="1:60" outlineLevel="1" x14ac:dyDescent="0.2">
      <c r="A581" s="155"/>
      <c r="B581" s="156"/>
      <c r="C581" s="181" t="s">
        <v>725</v>
      </c>
      <c r="D581" s="160"/>
      <c r="E581" s="161">
        <v>5.0414000000000003</v>
      </c>
      <c r="F581" s="158"/>
      <c r="G581" s="158"/>
      <c r="H581" s="158"/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  <c r="U581" s="158"/>
      <c r="V581" s="158"/>
      <c r="W581" s="158"/>
      <c r="X581" s="148"/>
      <c r="Y581" s="148"/>
      <c r="Z581" s="148"/>
      <c r="AA581" s="148"/>
      <c r="AB581" s="148"/>
      <c r="AC581" s="148"/>
      <c r="AD581" s="148"/>
      <c r="AE581" s="148"/>
      <c r="AF581" s="148"/>
      <c r="AG581" s="148" t="s">
        <v>213</v>
      </c>
      <c r="AH581" s="148">
        <v>5</v>
      </c>
      <c r="AI581" s="148"/>
      <c r="AJ581" s="148"/>
      <c r="AK581" s="148"/>
      <c r="AL581" s="148"/>
      <c r="AM581" s="148"/>
      <c r="AN581" s="148"/>
      <c r="AO581" s="148"/>
      <c r="AP581" s="148"/>
      <c r="AQ581" s="148"/>
      <c r="AR581" s="148"/>
      <c r="AS581" s="148"/>
      <c r="AT581" s="148"/>
      <c r="AU581" s="148"/>
      <c r="AV581" s="148"/>
      <c r="AW581" s="148"/>
      <c r="AX581" s="148"/>
      <c r="AY581" s="148"/>
      <c r="AZ581" s="148"/>
      <c r="BA581" s="148"/>
      <c r="BB581" s="148"/>
      <c r="BC581" s="148"/>
      <c r="BD581" s="148"/>
      <c r="BE581" s="148"/>
      <c r="BF581" s="148"/>
      <c r="BG581" s="148"/>
      <c r="BH581" s="148"/>
    </row>
    <row r="582" spans="1:60" outlineLevel="1" x14ac:dyDescent="0.2">
      <c r="A582" s="155"/>
      <c r="B582" s="156"/>
      <c r="C582" s="243"/>
      <c r="D582" s="244"/>
      <c r="E582" s="244"/>
      <c r="F582" s="244"/>
      <c r="G582" s="244"/>
      <c r="H582" s="158"/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  <c r="U582" s="158"/>
      <c r="V582" s="158"/>
      <c r="W582" s="158"/>
      <c r="X582" s="148"/>
      <c r="Y582" s="148"/>
      <c r="Z582" s="148"/>
      <c r="AA582" s="148"/>
      <c r="AB582" s="148"/>
      <c r="AC582" s="148"/>
      <c r="AD582" s="148"/>
      <c r="AE582" s="148"/>
      <c r="AF582" s="148"/>
      <c r="AG582" s="148" t="s">
        <v>176</v>
      </c>
      <c r="AH582" s="148"/>
      <c r="AI582" s="148"/>
      <c r="AJ582" s="148"/>
      <c r="AK582" s="148"/>
      <c r="AL582" s="148"/>
      <c r="AM582" s="148"/>
      <c r="AN582" s="148"/>
      <c r="AO582" s="148"/>
      <c r="AP582" s="148"/>
      <c r="AQ582" s="148"/>
      <c r="AR582" s="148"/>
      <c r="AS582" s="148"/>
      <c r="AT582" s="148"/>
      <c r="AU582" s="148"/>
      <c r="AV582" s="148"/>
      <c r="AW582" s="148"/>
      <c r="AX582" s="148"/>
      <c r="AY582" s="148"/>
      <c r="AZ582" s="148"/>
      <c r="BA582" s="148"/>
      <c r="BB582" s="148"/>
      <c r="BC582" s="148"/>
      <c r="BD582" s="148"/>
      <c r="BE582" s="148"/>
      <c r="BF582" s="148"/>
      <c r="BG582" s="148"/>
      <c r="BH582" s="148"/>
    </row>
    <row r="583" spans="1:60" ht="22.5" outlineLevel="1" x14ac:dyDescent="0.2">
      <c r="A583" s="169">
        <v>114</v>
      </c>
      <c r="B583" s="170" t="s">
        <v>726</v>
      </c>
      <c r="C583" s="180" t="s">
        <v>727</v>
      </c>
      <c r="D583" s="171" t="s">
        <v>277</v>
      </c>
      <c r="E583" s="172">
        <v>367.96500000000003</v>
      </c>
      <c r="F583" s="173"/>
      <c r="G583" s="174">
        <f>ROUND(E583*F583,2)</f>
        <v>0</v>
      </c>
      <c r="H583" s="173"/>
      <c r="I583" s="174">
        <f>ROUND(E583*H583,2)</f>
        <v>0</v>
      </c>
      <c r="J583" s="173"/>
      <c r="K583" s="174">
        <f>ROUND(E583*J583,2)</f>
        <v>0</v>
      </c>
      <c r="L583" s="174">
        <v>21</v>
      </c>
      <c r="M583" s="174">
        <f>G583*(1+L583/100)</f>
        <v>0</v>
      </c>
      <c r="N583" s="174">
        <v>5.0000000000000002E-5</v>
      </c>
      <c r="O583" s="174">
        <f>ROUND(E583*N583,2)</f>
        <v>0.02</v>
      </c>
      <c r="P583" s="174">
        <v>0</v>
      </c>
      <c r="Q583" s="174">
        <f>ROUND(E583*P583,2)</f>
        <v>0</v>
      </c>
      <c r="R583" s="174" t="s">
        <v>728</v>
      </c>
      <c r="S583" s="174" t="s">
        <v>171</v>
      </c>
      <c r="T583" s="175" t="s">
        <v>233</v>
      </c>
      <c r="U583" s="158">
        <v>0.20792000000000002</v>
      </c>
      <c r="V583" s="158">
        <f>ROUND(E583*U583,2)</f>
        <v>76.510000000000005</v>
      </c>
      <c r="W583" s="158"/>
      <c r="X583" s="148"/>
      <c r="Y583" s="148"/>
      <c r="Z583" s="148"/>
      <c r="AA583" s="148"/>
      <c r="AB583" s="148"/>
      <c r="AC583" s="148"/>
      <c r="AD583" s="148"/>
      <c r="AE583" s="148"/>
      <c r="AF583" s="148"/>
      <c r="AG583" s="148" t="s">
        <v>234</v>
      </c>
      <c r="AH583" s="148"/>
      <c r="AI583" s="148"/>
      <c r="AJ583" s="148"/>
      <c r="AK583" s="148"/>
      <c r="AL583" s="148"/>
      <c r="AM583" s="148"/>
      <c r="AN583" s="148"/>
      <c r="AO583" s="148"/>
      <c r="AP583" s="148"/>
      <c r="AQ583" s="148"/>
      <c r="AR583" s="148"/>
      <c r="AS583" s="148"/>
      <c r="AT583" s="148"/>
      <c r="AU583" s="148"/>
      <c r="AV583" s="148"/>
      <c r="AW583" s="148"/>
      <c r="AX583" s="148"/>
      <c r="AY583" s="148"/>
      <c r="AZ583" s="148"/>
      <c r="BA583" s="148"/>
      <c r="BB583" s="148"/>
      <c r="BC583" s="148"/>
      <c r="BD583" s="148"/>
      <c r="BE583" s="148"/>
      <c r="BF583" s="148"/>
      <c r="BG583" s="148"/>
      <c r="BH583" s="148"/>
    </row>
    <row r="584" spans="1:60" outlineLevel="1" x14ac:dyDescent="0.2">
      <c r="A584" s="155"/>
      <c r="B584" s="156"/>
      <c r="C584" s="258" t="s">
        <v>729</v>
      </c>
      <c r="D584" s="259"/>
      <c r="E584" s="259"/>
      <c r="F584" s="259"/>
      <c r="G584" s="259"/>
      <c r="H584" s="158"/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  <c r="U584" s="158"/>
      <c r="V584" s="158"/>
      <c r="W584" s="158"/>
      <c r="X584" s="148"/>
      <c r="Y584" s="148"/>
      <c r="Z584" s="148"/>
      <c r="AA584" s="148"/>
      <c r="AB584" s="148"/>
      <c r="AC584" s="148"/>
      <c r="AD584" s="148"/>
      <c r="AE584" s="148"/>
      <c r="AF584" s="148"/>
      <c r="AG584" s="148" t="s">
        <v>236</v>
      </c>
      <c r="AH584" s="148"/>
      <c r="AI584" s="148"/>
      <c r="AJ584" s="148"/>
      <c r="AK584" s="148"/>
      <c r="AL584" s="148"/>
      <c r="AM584" s="148"/>
      <c r="AN584" s="148"/>
      <c r="AO584" s="148"/>
      <c r="AP584" s="148"/>
      <c r="AQ584" s="148"/>
      <c r="AR584" s="148"/>
      <c r="AS584" s="148"/>
      <c r="AT584" s="148"/>
      <c r="AU584" s="148"/>
      <c r="AV584" s="148"/>
      <c r="AW584" s="148"/>
      <c r="AX584" s="148"/>
      <c r="AY584" s="148"/>
      <c r="AZ584" s="148"/>
      <c r="BA584" s="148"/>
      <c r="BB584" s="148"/>
      <c r="BC584" s="148"/>
      <c r="BD584" s="148"/>
      <c r="BE584" s="148"/>
      <c r="BF584" s="148"/>
      <c r="BG584" s="148"/>
      <c r="BH584" s="148"/>
    </row>
    <row r="585" spans="1:60" outlineLevel="1" x14ac:dyDescent="0.2">
      <c r="A585" s="155"/>
      <c r="B585" s="156"/>
      <c r="C585" s="181" t="s">
        <v>730</v>
      </c>
      <c r="D585" s="160"/>
      <c r="E585" s="161">
        <v>183.98250000000002</v>
      </c>
      <c r="F585" s="158"/>
      <c r="G585" s="158"/>
      <c r="H585" s="158"/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  <c r="U585" s="158"/>
      <c r="V585" s="158"/>
      <c r="W585" s="158"/>
      <c r="X585" s="148"/>
      <c r="Y585" s="148"/>
      <c r="Z585" s="148"/>
      <c r="AA585" s="148"/>
      <c r="AB585" s="148"/>
      <c r="AC585" s="148"/>
      <c r="AD585" s="148"/>
      <c r="AE585" s="148"/>
      <c r="AF585" s="148"/>
      <c r="AG585" s="148" t="s">
        <v>213</v>
      </c>
      <c r="AH585" s="148">
        <v>0</v>
      </c>
      <c r="AI585" s="148"/>
      <c r="AJ585" s="148"/>
      <c r="AK585" s="148"/>
      <c r="AL585" s="148"/>
      <c r="AM585" s="148"/>
      <c r="AN585" s="148"/>
      <c r="AO585" s="148"/>
      <c r="AP585" s="148"/>
      <c r="AQ585" s="148"/>
      <c r="AR585" s="148"/>
      <c r="AS585" s="148"/>
      <c r="AT585" s="148"/>
      <c r="AU585" s="148"/>
      <c r="AV585" s="148"/>
      <c r="AW585" s="148"/>
      <c r="AX585" s="148"/>
      <c r="AY585" s="148"/>
      <c r="AZ585" s="148"/>
      <c r="BA585" s="148"/>
      <c r="BB585" s="148"/>
      <c r="BC585" s="148"/>
      <c r="BD585" s="148"/>
      <c r="BE585" s="148"/>
      <c r="BF585" s="148"/>
      <c r="BG585" s="148"/>
      <c r="BH585" s="148"/>
    </row>
    <row r="586" spans="1:60" outlineLevel="1" x14ac:dyDescent="0.2">
      <c r="A586" s="155"/>
      <c r="B586" s="156"/>
      <c r="C586" s="181" t="s">
        <v>731</v>
      </c>
      <c r="D586" s="160"/>
      <c r="E586" s="161">
        <v>183.98250000000002</v>
      </c>
      <c r="F586" s="158"/>
      <c r="G586" s="158"/>
      <c r="H586" s="158"/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  <c r="U586" s="158"/>
      <c r="V586" s="158"/>
      <c r="W586" s="158"/>
      <c r="X586" s="148"/>
      <c r="Y586" s="148"/>
      <c r="Z586" s="148"/>
      <c r="AA586" s="148"/>
      <c r="AB586" s="148"/>
      <c r="AC586" s="148"/>
      <c r="AD586" s="148"/>
      <c r="AE586" s="148"/>
      <c r="AF586" s="148"/>
      <c r="AG586" s="148" t="s">
        <v>213</v>
      </c>
      <c r="AH586" s="148">
        <v>0</v>
      </c>
      <c r="AI586" s="148"/>
      <c r="AJ586" s="148"/>
      <c r="AK586" s="148"/>
      <c r="AL586" s="148"/>
      <c r="AM586" s="148"/>
      <c r="AN586" s="148"/>
      <c r="AO586" s="148"/>
      <c r="AP586" s="148"/>
      <c r="AQ586" s="148"/>
      <c r="AR586" s="148"/>
      <c r="AS586" s="148"/>
      <c r="AT586" s="148"/>
      <c r="AU586" s="148"/>
      <c r="AV586" s="148"/>
      <c r="AW586" s="148"/>
      <c r="AX586" s="148"/>
      <c r="AY586" s="148"/>
      <c r="AZ586" s="148"/>
      <c r="BA586" s="148"/>
      <c r="BB586" s="148"/>
      <c r="BC586" s="148"/>
      <c r="BD586" s="148"/>
      <c r="BE586" s="148"/>
      <c r="BF586" s="148"/>
      <c r="BG586" s="148"/>
      <c r="BH586" s="148"/>
    </row>
    <row r="587" spans="1:60" outlineLevel="1" x14ac:dyDescent="0.2">
      <c r="A587" s="155"/>
      <c r="B587" s="156"/>
      <c r="C587" s="243"/>
      <c r="D587" s="244"/>
      <c r="E587" s="244"/>
      <c r="F587" s="244"/>
      <c r="G587" s="244"/>
      <c r="H587" s="158"/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  <c r="U587" s="158"/>
      <c r="V587" s="158"/>
      <c r="W587" s="158"/>
      <c r="X587" s="148"/>
      <c r="Y587" s="148"/>
      <c r="Z587" s="148"/>
      <c r="AA587" s="148"/>
      <c r="AB587" s="148"/>
      <c r="AC587" s="148"/>
      <c r="AD587" s="148"/>
      <c r="AE587" s="148"/>
      <c r="AF587" s="148"/>
      <c r="AG587" s="148" t="s">
        <v>176</v>
      </c>
      <c r="AH587" s="148"/>
      <c r="AI587" s="148"/>
      <c r="AJ587" s="148"/>
      <c r="AK587" s="148"/>
      <c r="AL587" s="148"/>
      <c r="AM587" s="148"/>
      <c r="AN587" s="148"/>
      <c r="AO587" s="148"/>
      <c r="AP587" s="148"/>
      <c r="AQ587" s="148"/>
      <c r="AR587" s="148"/>
      <c r="AS587" s="148"/>
      <c r="AT587" s="148"/>
      <c r="AU587" s="148"/>
      <c r="AV587" s="148"/>
      <c r="AW587" s="148"/>
      <c r="AX587" s="148"/>
      <c r="AY587" s="148"/>
      <c r="AZ587" s="148"/>
      <c r="BA587" s="148"/>
      <c r="BB587" s="148"/>
      <c r="BC587" s="148"/>
      <c r="BD587" s="148"/>
      <c r="BE587" s="148"/>
      <c r="BF587" s="148"/>
      <c r="BG587" s="148"/>
      <c r="BH587" s="148"/>
    </row>
    <row r="588" spans="1:60" ht="22.5" outlineLevel="1" x14ac:dyDescent="0.2">
      <c r="A588" s="169">
        <v>115</v>
      </c>
      <c r="B588" s="170" t="s">
        <v>732</v>
      </c>
      <c r="C588" s="180" t="s">
        <v>733</v>
      </c>
      <c r="D588" s="171" t="s">
        <v>277</v>
      </c>
      <c r="E588" s="172">
        <v>3.5</v>
      </c>
      <c r="F588" s="173"/>
      <c r="G588" s="174">
        <f>ROUND(E588*F588,2)</f>
        <v>0</v>
      </c>
      <c r="H588" s="173"/>
      <c r="I588" s="174">
        <f>ROUND(E588*H588,2)</f>
        <v>0</v>
      </c>
      <c r="J588" s="173"/>
      <c r="K588" s="174">
        <f>ROUND(E588*J588,2)</f>
        <v>0</v>
      </c>
      <c r="L588" s="174">
        <v>21</v>
      </c>
      <c r="M588" s="174">
        <f>G588*(1+L588/100)</f>
        <v>0</v>
      </c>
      <c r="N588" s="174">
        <v>8.0000000000000007E-5</v>
      </c>
      <c r="O588" s="174">
        <f>ROUND(E588*N588,2)</f>
        <v>0</v>
      </c>
      <c r="P588" s="174">
        <v>0</v>
      </c>
      <c r="Q588" s="174">
        <f>ROUND(E588*P588,2)</f>
        <v>0</v>
      </c>
      <c r="R588" s="174" t="s">
        <v>728</v>
      </c>
      <c r="S588" s="174" t="s">
        <v>171</v>
      </c>
      <c r="T588" s="175" t="s">
        <v>233</v>
      </c>
      <c r="U588" s="158">
        <v>0.29830000000000001</v>
      </c>
      <c r="V588" s="158">
        <f>ROUND(E588*U588,2)</f>
        <v>1.04</v>
      </c>
      <c r="W588" s="158"/>
      <c r="X588" s="148"/>
      <c r="Y588" s="148"/>
      <c r="Z588" s="148"/>
      <c r="AA588" s="148"/>
      <c r="AB588" s="148"/>
      <c r="AC588" s="148"/>
      <c r="AD588" s="148"/>
      <c r="AE588" s="148"/>
      <c r="AF588" s="148"/>
      <c r="AG588" s="148" t="s">
        <v>234</v>
      </c>
      <c r="AH588" s="148"/>
      <c r="AI588" s="148"/>
      <c r="AJ588" s="148"/>
      <c r="AK588" s="148"/>
      <c r="AL588" s="148"/>
      <c r="AM588" s="148"/>
      <c r="AN588" s="148"/>
      <c r="AO588" s="148"/>
      <c r="AP588" s="148"/>
      <c r="AQ588" s="148"/>
      <c r="AR588" s="148"/>
      <c r="AS588" s="148"/>
      <c r="AT588" s="148"/>
      <c r="AU588" s="148"/>
      <c r="AV588" s="148"/>
      <c r="AW588" s="148"/>
      <c r="AX588" s="148"/>
      <c r="AY588" s="148"/>
      <c r="AZ588" s="148"/>
      <c r="BA588" s="148"/>
      <c r="BB588" s="148"/>
      <c r="BC588" s="148"/>
      <c r="BD588" s="148"/>
      <c r="BE588" s="148"/>
      <c r="BF588" s="148"/>
      <c r="BG588" s="148"/>
      <c r="BH588" s="148"/>
    </row>
    <row r="589" spans="1:60" outlineLevel="1" x14ac:dyDescent="0.2">
      <c r="A589" s="155"/>
      <c r="B589" s="156"/>
      <c r="C589" s="258" t="s">
        <v>729</v>
      </c>
      <c r="D589" s="259"/>
      <c r="E589" s="259"/>
      <c r="F589" s="259"/>
      <c r="G589" s="259"/>
      <c r="H589" s="158"/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  <c r="U589" s="158"/>
      <c r="V589" s="158"/>
      <c r="W589" s="158"/>
      <c r="X589" s="148"/>
      <c r="Y589" s="148"/>
      <c r="Z589" s="148"/>
      <c r="AA589" s="148"/>
      <c r="AB589" s="148"/>
      <c r="AC589" s="148"/>
      <c r="AD589" s="148"/>
      <c r="AE589" s="148"/>
      <c r="AF589" s="148"/>
      <c r="AG589" s="148" t="s">
        <v>236</v>
      </c>
      <c r="AH589" s="148"/>
      <c r="AI589" s="148"/>
      <c r="AJ589" s="148"/>
      <c r="AK589" s="148"/>
      <c r="AL589" s="148"/>
      <c r="AM589" s="148"/>
      <c r="AN589" s="148"/>
      <c r="AO589" s="148"/>
      <c r="AP589" s="148"/>
      <c r="AQ589" s="148"/>
      <c r="AR589" s="148"/>
      <c r="AS589" s="148"/>
      <c r="AT589" s="148"/>
      <c r="AU589" s="148"/>
      <c r="AV589" s="148"/>
      <c r="AW589" s="148"/>
      <c r="AX589" s="148"/>
      <c r="AY589" s="148"/>
      <c r="AZ589" s="148"/>
      <c r="BA589" s="148"/>
      <c r="BB589" s="148"/>
      <c r="BC589" s="148"/>
      <c r="BD589" s="148"/>
      <c r="BE589" s="148"/>
      <c r="BF589" s="148"/>
      <c r="BG589" s="148"/>
      <c r="BH589" s="148"/>
    </row>
    <row r="590" spans="1:60" outlineLevel="1" x14ac:dyDescent="0.2">
      <c r="A590" s="155"/>
      <c r="B590" s="156"/>
      <c r="C590" s="181" t="s">
        <v>734</v>
      </c>
      <c r="D590" s="160"/>
      <c r="E590" s="161">
        <v>3</v>
      </c>
      <c r="F590" s="158"/>
      <c r="G590" s="158"/>
      <c r="H590" s="158"/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  <c r="U590" s="158"/>
      <c r="V590" s="158"/>
      <c r="W590" s="158"/>
      <c r="X590" s="148"/>
      <c r="Y590" s="148"/>
      <c r="Z590" s="148"/>
      <c r="AA590" s="148"/>
      <c r="AB590" s="148"/>
      <c r="AC590" s="148"/>
      <c r="AD590" s="148"/>
      <c r="AE590" s="148"/>
      <c r="AF590" s="148"/>
      <c r="AG590" s="148" t="s">
        <v>213</v>
      </c>
      <c r="AH590" s="148">
        <v>0</v>
      </c>
      <c r="AI590" s="148"/>
      <c r="AJ590" s="148"/>
      <c r="AK590" s="148"/>
      <c r="AL590" s="148"/>
      <c r="AM590" s="148"/>
      <c r="AN590" s="148"/>
      <c r="AO590" s="148"/>
      <c r="AP590" s="148"/>
      <c r="AQ590" s="148"/>
      <c r="AR590" s="148"/>
      <c r="AS590" s="148"/>
      <c r="AT590" s="148"/>
      <c r="AU590" s="148"/>
      <c r="AV590" s="148"/>
      <c r="AW590" s="148"/>
      <c r="AX590" s="148"/>
      <c r="AY590" s="148"/>
      <c r="AZ590" s="148"/>
      <c r="BA590" s="148"/>
      <c r="BB590" s="148"/>
      <c r="BC590" s="148"/>
      <c r="BD590" s="148"/>
      <c r="BE590" s="148"/>
      <c r="BF590" s="148"/>
      <c r="BG590" s="148"/>
      <c r="BH590" s="148"/>
    </row>
    <row r="591" spans="1:60" outlineLevel="1" x14ac:dyDescent="0.2">
      <c r="A591" s="155"/>
      <c r="B591" s="156"/>
      <c r="C591" s="181" t="s">
        <v>735</v>
      </c>
      <c r="D591" s="160"/>
      <c r="E591" s="161">
        <v>0.5</v>
      </c>
      <c r="F591" s="158"/>
      <c r="G591" s="158"/>
      <c r="H591" s="158"/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  <c r="U591" s="158"/>
      <c r="V591" s="158"/>
      <c r="W591" s="158"/>
      <c r="X591" s="148"/>
      <c r="Y591" s="148"/>
      <c r="Z591" s="148"/>
      <c r="AA591" s="148"/>
      <c r="AB591" s="148"/>
      <c r="AC591" s="148"/>
      <c r="AD591" s="148"/>
      <c r="AE591" s="148"/>
      <c r="AF591" s="148"/>
      <c r="AG591" s="148" t="s">
        <v>213</v>
      </c>
      <c r="AH591" s="148">
        <v>0</v>
      </c>
      <c r="AI591" s="148"/>
      <c r="AJ591" s="148"/>
      <c r="AK591" s="148"/>
      <c r="AL591" s="148"/>
      <c r="AM591" s="148"/>
      <c r="AN591" s="148"/>
      <c r="AO591" s="148"/>
      <c r="AP591" s="148"/>
      <c r="AQ591" s="148"/>
      <c r="AR591" s="148"/>
      <c r="AS591" s="148"/>
      <c r="AT591" s="148"/>
      <c r="AU591" s="148"/>
      <c r="AV591" s="148"/>
      <c r="AW591" s="148"/>
      <c r="AX591" s="148"/>
      <c r="AY591" s="148"/>
      <c r="AZ591" s="148"/>
      <c r="BA591" s="148"/>
      <c r="BB591" s="148"/>
      <c r="BC591" s="148"/>
      <c r="BD591" s="148"/>
      <c r="BE591" s="148"/>
      <c r="BF591" s="148"/>
      <c r="BG591" s="148"/>
      <c r="BH591" s="148"/>
    </row>
    <row r="592" spans="1:60" outlineLevel="1" x14ac:dyDescent="0.2">
      <c r="A592" s="155"/>
      <c r="B592" s="156"/>
      <c r="C592" s="243"/>
      <c r="D592" s="244"/>
      <c r="E592" s="244"/>
      <c r="F592" s="244"/>
      <c r="G592" s="244"/>
      <c r="H592" s="158"/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  <c r="U592" s="158"/>
      <c r="V592" s="158"/>
      <c r="W592" s="158"/>
      <c r="X592" s="148"/>
      <c r="Y592" s="148"/>
      <c r="Z592" s="148"/>
      <c r="AA592" s="148"/>
      <c r="AB592" s="148"/>
      <c r="AC592" s="148"/>
      <c r="AD592" s="148"/>
      <c r="AE592" s="148"/>
      <c r="AF592" s="148"/>
      <c r="AG592" s="148" t="s">
        <v>176</v>
      </c>
      <c r="AH592" s="148"/>
      <c r="AI592" s="148"/>
      <c r="AJ592" s="148"/>
      <c r="AK592" s="148"/>
      <c r="AL592" s="148"/>
      <c r="AM592" s="148"/>
      <c r="AN592" s="148"/>
      <c r="AO592" s="148"/>
      <c r="AP592" s="148"/>
      <c r="AQ592" s="148"/>
      <c r="AR592" s="148"/>
      <c r="AS592" s="148"/>
      <c r="AT592" s="148"/>
      <c r="AU592" s="148"/>
      <c r="AV592" s="148"/>
      <c r="AW592" s="148"/>
      <c r="AX592" s="148"/>
      <c r="AY592" s="148"/>
      <c r="AZ592" s="148"/>
      <c r="BA592" s="148"/>
      <c r="BB592" s="148"/>
      <c r="BC592" s="148"/>
      <c r="BD592" s="148"/>
      <c r="BE592" s="148"/>
      <c r="BF592" s="148"/>
      <c r="BG592" s="148"/>
      <c r="BH592" s="148"/>
    </row>
    <row r="593" spans="1:60" ht="22.5" outlineLevel="1" x14ac:dyDescent="0.2">
      <c r="A593" s="169">
        <v>116</v>
      </c>
      <c r="B593" s="170" t="s">
        <v>736</v>
      </c>
      <c r="C593" s="180" t="s">
        <v>737</v>
      </c>
      <c r="D593" s="171" t="s">
        <v>277</v>
      </c>
      <c r="E593" s="172">
        <v>198.70110000000003</v>
      </c>
      <c r="F593" s="173"/>
      <c r="G593" s="174">
        <f>ROUND(E593*F593,2)</f>
        <v>0</v>
      </c>
      <c r="H593" s="173"/>
      <c r="I593" s="174">
        <f>ROUND(E593*H593,2)</f>
        <v>0</v>
      </c>
      <c r="J593" s="173"/>
      <c r="K593" s="174">
        <f>ROUND(E593*J593,2)</f>
        <v>0</v>
      </c>
      <c r="L593" s="174">
        <v>21</v>
      </c>
      <c r="M593" s="174">
        <f>G593*(1+L593/100)</f>
        <v>0</v>
      </c>
      <c r="N593" s="174">
        <v>7.2600000000000008E-3</v>
      </c>
      <c r="O593" s="174">
        <f>ROUND(E593*N593,2)</f>
        <v>1.44</v>
      </c>
      <c r="P593" s="174">
        <v>0</v>
      </c>
      <c r="Q593" s="174">
        <f>ROUND(E593*P593,2)</f>
        <v>0</v>
      </c>
      <c r="R593" s="174" t="s">
        <v>288</v>
      </c>
      <c r="S593" s="174" t="s">
        <v>171</v>
      </c>
      <c r="T593" s="175" t="s">
        <v>289</v>
      </c>
      <c r="U593" s="158">
        <v>0</v>
      </c>
      <c r="V593" s="158">
        <f>ROUND(E593*U593,2)</f>
        <v>0</v>
      </c>
      <c r="W593" s="158"/>
      <c r="X593" s="148"/>
      <c r="Y593" s="148"/>
      <c r="Z593" s="148"/>
      <c r="AA593" s="148"/>
      <c r="AB593" s="148"/>
      <c r="AC593" s="148"/>
      <c r="AD593" s="148"/>
      <c r="AE593" s="148"/>
      <c r="AF593" s="148"/>
      <c r="AG593" s="148" t="s">
        <v>290</v>
      </c>
      <c r="AH593" s="148"/>
      <c r="AI593" s="148"/>
      <c r="AJ593" s="148"/>
      <c r="AK593" s="148"/>
      <c r="AL593" s="148"/>
      <c r="AM593" s="148"/>
      <c r="AN593" s="148"/>
      <c r="AO593" s="148"/>
      <c r="AP593" s="148"/>
      <c r="AQ593" s="148"/>
      <c r="AR593" s="148"/>
      <c r="AS593" s="148"/>
      <c r="AT593" s="148"/>
      <c r="AU593" s="148"/>
      <c r="AV593" s="148"/>
      <c r="AW593" s="148"/>
      <c r="AX593" s="148"/>
      <c r="AY593" s="148"/>
      <c r="AZ593" s="148"/>
      <c r="BA593" s="148"/>
      <c r="BB593" s="148"/>
      <c r="BC593" s="148"/>
      <c r="BD593" s="148"/>
      <c r="BE593" s="148"/>
      <c r="BF593" s="148"/>
      <c r="BG593" s="148"/>
      <c r="BH593" s="148"/>
    </row>
    <row r="594" spans="1:60" outlineLevel="1" x14ac:dyDescent="0.2">
      <c r="A594" s="155"/>
      <c r="B594" s="156"/>
      <c r="C594" s="181" t="s">
        <v>738</v>
      </c>
      <c r="D594" s="160"/>
      <c r="E594" s="161">
        <v>198.70110000000003</v>
      </c>
      <c r="F594" s="158"/>
      <c r="G594" s="158"/>
      <c r="H594" s="158"/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  <c r="U594" s="158"/>
      <c r="V594" s="158"/>
      <c r="W594" s="158"/>
      <c r="X594" s="148"/>
      <c r="Y594" s="148"/>
      <c r="Z594" s="148"/>
      <c r="AA594" s="148"/>
      <c r="AB594" s="148"/>
      <c r="AC594" s="148"/>
      <c r="AD594" s="148"/>
      <c r="AE594" s="148"/>
      <c r="AF594" s="148"/>
      <c r="AG594" s="148" t="s">
        <v>213</v>
      </c>
      <c r="AH594" s="148">
        <v>5</v>
      </c>
      <c r="AI594" s="148"/>
      <c r="AJ594" s="148"/>
      <c r="AK594" s="148"/>
      <c r="AL594" s="148"/>
      <c r="AM594" s="148"/>
      <c r="AN594" s="148"/>
      <c r="AO594" s="148"/>
      <c r="AP594" s="148"/>
      <c r="AQ594" s="148"/>
      <c r="AR594" s="148"/>
      <c r="AS594" s="148"/>
      <c r="AT594" s="148"/>
      <c r="AU594" s="148"/>
      <c r="AV594" s="148"/>
      <c r="AW594" s="148"/>
      <c r="AX594" s="148"/>
      <c r="AY594" s="148"/>
      <c r="AZ594" s="148"/>
      <c r="BA594" s="148"/>
      <c r="BB594" s="148"/>
      <c r="BC594" s="148"/>
      <c r="BD594" s="148"/>
      <c r="BE594" s="148"/>
      <c r="BF594" s="148"/>
      <c r="BG594" s="148"/>
      <c r="BH594" s="148"/>
    </row>
    <row r="595" spans="1:60" outlineLevel="1" x14ac:dyDescent="0.2">
      <c r="A595" s="155"/>
      <c r="B595" s="156"/>
      <c r="C595" s="243"/>
      <c r="D595" s="244"/>
      <c r="E595" s="244"/>
      <c r="F595" s="244"/>
      <c r="G595" s="244"/>
      <c r="H595" s="158"/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  <c r="U595" s="158"/>
      <c r="V595" s="158"/>
      <c r="W595" s="158"/>
      <c r="X595" s="148"/>
      <c r="Y595" s="148"/>
      <c r="Z595" s="148"/>
      <c r="AA595" s="148"/>
      <c r="AB595" s="148"/>
      <c r="AC595" s="148"/>
      <c r="AD595" s="148"/>
      <c r="AE595" s="148"/>
      <c r="AF595" s="148"/>
      <c r="AG595" s="148" t="s">
        <v>176</v>
      </c>
      <c r="AH595" s="148"/>
      <c r="AI595" s="148"/>
      <c r="AJ595" s="148"/>
      <c r="AK595" s="148"/>
      <c r="AL595" s="148"/>
      <c r="AM595" s="148"/>
      <c r="AN595" s="148"/>
      <c r="AO595" s="148"/>
      <c r="AP595" s="148"/>
      <c r="AQ595" s="148"/>
      <c r="AR595" s="148"/>
      <c r="AS595" s="148"/>
      <c r="AT595" s="148"/>
      <c r="AU595" s="148"/>
      <c r="AV595" s="148"/>
      <c r="AW595" s="148"/>
      <c r="AX595" s="148"/>
      <c r="AY595" s="148"/>
      <c r="AZ595" s="148"/>
      <c r="BA595" s="148"/>
      <c r="BB595" s="148"/>
      <c r="BC595" s="148"/>
      <c r="BD595" s="148"/>
      <c r="BE595" s="148"/>
      <c r="BF595" s="148"/>
      <c r="BG595" s="148"/>
      <c r="BH595" s="148"/>
    </row>
    <row r="596" spans="1:60" ht="22.5" outlineLevel="1" x14ac:dyDescent="0.2">
      <c r="A596" s="169">
        <v>117</v>
      </c>
      <c r="B596" s="170" t="s">
        <v>714</v>
      </c>
      <c r="C596" s="180" t="s">
        <v>715</v>
      </c>
      <c r="D596" s="171" t="s">
        <v>277</v>
      </c>
      <c r="E596" s="172">
        <v>280.07798000000003</v>
      </c>
      <c r="F596" s="173"/>
      <c r="G596" s="174">
        <f>ROUND(E596*F596,2)</f>
        <v>0</v>
      </c>
      <c r="H596" s="173"/>
      <c r="I596" s="174">
        <f>ROUND(E596*H596,2)</f>
        <v>0</v>
      </c>
      <c r="J596" s="173"/>
      <c r="K596" s="174">
        <f>ROUND(E596*J596,2)</f>
        <v>0</v>
      </c>
      <c r="L596" s="174">
        <v>21</v>
      </c>
      <c r="M596" s="174">
        <f>G596*(1+L596/100)</f>
        <v>0</v>
      </c>
      <c r="N596" s="174">
        <v>1.0900000000000002E-2</v>
      </c>
      <c r="O596" s="174">
        <f>ROUND(E596*N596,2)</f>
        <v>3.05</v>
      </c>
      <c r="P596" s="174">
        <v>0</v>
      </c>
      <c r="Q596" s="174">
        <f>ROUND(E596*P596,2)</f>
        <v>0</v>
      </c>
      <c r="R596" s="174" t="s">
        <v>288</v>
      </c>
      <c r="S596" s="174" t="s">
        <v>171</v>
      </c>
      <c r="T596" s="175" t="s">
        <v>289</v>
      </c>
      <c r="U596" s="158">
        <v>0</v>
      </c>
      <c r="V596" s="158">
        <f>ROUND(E596*U596,2)</f>
        <v>0</v>
      </c>
      <c r="W596" s="158"/>
      <c r="X596" s="148"/>
      <c r="Y596" s="148"/>
      <c r="Z596" s="148"/>
      <c r="AA596" s="148"/>
      <c r="AB596" s="148"/>
      <c r="AC596" s="148"/>
      <c r="AD596" s="148"/>
      <c r="AE596" s="148"/>
      <c r="AF596" s="148"/>
      <c r="AG596" s="148" t="s">
        <v>290</v>
      </c>
      <c r="AH596" s="148"/>
      <c r="AI596" s="148"/>
      <c r="AJ596" s="148"/>
      <c r="AK596" s="148"/>
      <c r="AL596" s="148"/>
      <c r="AM596" s="148"/>
      <c r="AN596" s="148"/>
      <c r="AO596" s="148"/>
      <c r="AP596" s="148"/>
      <c r="AQ596" s="148"/>
      <c r="AR596" s="148"/>
      <c r="AS596" s="148"/>
      <c r="AT596" s="148"/>
      <c r="AU596" s="148"/>
      <c r="AV596" s="148"/>
      <c r="AW596" s="148"/>
      <c r="AX596" s="148"/>
      <c r="AY596" s="148"/>
      <c r="AZ596" s="148"/>
      <c r="BA596" s="148"/>
      <c r="BB596" s="148"/>
      <c r="BC596" s="148"/>
      <c r="BD596" s="148"/>
      <c r="BE596" s="148"/>
      <c r="BF596" s="148"/>
      <c r="BG596" s="148"/>
      <c r="BH596" s="148"/>
    </row>
    <row r="597" spans="1:60" outlineLevel="1" x14ac:dyDescent="0.2">
      <c r="A597" s="155"/>
      <c r="B597" s="156"/>
      <c r="C597" s="181" t="s">
        <v>739</v>
      </c>
      <c r="D597" s="160"/>
      <c r="E597" s="161">
        <v>198.70110000000003</v>
      </c>
      <c r="F597" s="158"/>
      <c r="G597" s="158"/>
      <c r="H597" s="158"/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  <c r="U597" s="158"/>
      <c r="V597" s="158"/>
      <c r="W597" s="158"/>
      <c r="X597" s="148"/>
      <c r="Y597" s="148"/>
      <c r="Z597" s="148"/>
      <c r="AA597" s="148"/>
      <c r="AB597" s="148"/>
      <c r="AC597" s="148"/>
      <c r="AD597" s="148"/>
      <c r="AE597" s="148"/>
      <c r="AF597" s="148"/>
      <c r="AG597" s="148" t="s">
        <v>213</v>
      </c>
      <c r="AH597" s="148">
        <v>5</v>
      </c>
      <c r="AI597" s="148"/>
      <c r="AJ597" s="148"/>
      <c r="AK597" s="148"/>
      <c r="AL597" s="148"/>
      <c r="AM597" s="148"/>
      <c r="AN597" s="148"/>
      <c r="AO597" s="148"/>
      <c r="AP597" s="148"/>
      <c r="AQ597" s="148"/>
      <c r="AR597" s="148"/>
      <c r="AS597" s="148"/>
      <c r="AT597" s="148"/>
      <c r="AU597" s="148"/>
      <c r="AV597" s="148"/>
      <c r="AW597" s="148"/>
      <c r="AX597" s="148"/>
      <c r="AY597" s="148"/>
      <c r="AZ597" s="148"/>
      <c r="BA597" s="148"/>
      <c r="BB597" s="148"/>
      <c r="BC597" s="148"/>
      <c r="BD597" s="148"/>
      <c r="BE597" s="148"/>
      <c r="BF597" s="148"/>
      <c r="BG597" s="148"/>
      <c r="BH597" s="148"/>
    </row>
    <row r="598" spans="1:60" outlineLevel="1" x14ac:dyDescent="0.2">
      <c r="A598" s="155"/>
      <c r="B598" s="156"/>
      <c r="C598" s="181" t="s">
        <v>740</v>
      </c>
      <c r="D598" s="160"/>
      <c r="E598" s="161">
        <v>81.376880000000014</v>
      </c>
      <c r="F598" s="158"/>
      <c r="G598" s="158"/>
      <c r="H598" s="158"/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  <c r="U598" s="158"/>
      <c r="V598" s="158"/>
      <c r="W598" s="158"/>
      <c r="X598" s="148"/>
      <c r="Y598" s="148"/>
      <c r="Z598" s="148"/>
      <c r="AA598" s="148"/>
      <c r="AB598" s="148"/>
      <c r="AC598" s="148"/>
      <c r="AD598" s="148"/>
      <c r="AE598" s="148"/>
      <c r="AF598" s="148"/>
      <c r="AG598" s="148" t="s">
        <v>213</v>
      </c>
      <c r="AH598" s="148">
        <v>0</v>
      </c>
      <c r="AI598" s="148"/>
      <c r="AJ598" s="148"/>
      <c r="AK598" s="148"/>
      <c r="AL598" s="148"/>
      <c r="AM598" s="148"/>
      <c r="AN598" s="148"/>
      <c r="AO598" s="148"/>
      <c r="AP598" s="148"/>
      <c r="AQ598" s="148"/>
      <c r="AR598" s="148"/>
      <c r="AS598" s="148"/>
      <c r="AT598" s="148"/>
      <c r="AU598" s="148"/>
      <c r="AV598" s="148"/>
      <c r="AW598" s="148"/>
      <c r="AX598" s="148"/>
      <c r="AY598" s="148"/>
      <c r="AZ598" s="148"/>
      <c r="BA598" s="148"/>
      <c r="BB598" s="148"/>
      <c r="BC598" s="148"/>
      <c r="BD598" s="148"/>
      <c r="BE598" s="148"/>
      <c r="BF598" s="148"/>
      <c r="BG598" s="148"/>
      <c r="BH598" s="148"/>
    </row>
    <row r="599" spans="1:60" outlineLevel="1" x14ac:dyDescent="0.2">
      <c r="A599" s="155"/>
      <c r="B599" s="156"/>
      <c r="C599" s="243"/>
      <c r="D599" s="244"/>
      <c r="E599" s="244"/>
      <c r="F599" s="244"/>
      <c r="G599" s="244"/>
      <c r="H599" s="158"/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  <c r="U599" s="158"/>
      <c r="V599" s="158"/>
      <c r="W599" s="158"/>
      <c r="X599" s="148"/>
      <c r="Y599" s="148"/>
      <c r="Z599" s="148"/>
      <c r="AA599" s="148"/>
      <c r="AB599" s="148"/>
      <c r="AC599" s="148"/>
      <c r="AD599" s="148"/>
      <c r="AE599" s="148"/>
      <c r="AF599" s="148"/>
      <c r="AG599" s="148" t="s">
        <v>176</v>
      </c>
      <c r="AH599" s="148"/>
      <c r="AI599" s="148"/>
      <c r="AJ599" s="148"/>
      <c r="AK599" s="148"/>
      <c r="AL599" s="148"/>
      <c r="AM599" s="148"/>
      <c r="AN599" s="148"/>
      <c r="AO599" s="148"/>
      <c r="AP599" s="148"/>
      <c r="AQ599" s="148"/>
      <c r="AR599" s="148"/>
      <c r="AS599" s="148"/>
      <c r="AT599" s="148"/>
      <c r="AU599" s="148"/>
      <c r="AV599" s="148"/>
      <c r="AW599" s="148"/>
      <c r="AX599" s="148"/>
      <c r="AY599" s="148"/>
      <c r="AZ599" s="148"/>
      <c r="BA599" s="148"/>
      <c r="BB599" s="148"/>
      <c r="BC599" s="148"/>
      <c r="BD599" s="148"/>
      <c r="BE599" s="148"/>
      <c r="BF599" s="148"/>
      <c r="BG599" s="148"/>
      <c r="BH599" s="148"/>
    </row>
    <row r="600" spans="1:60" ht="22.5" outlineLevel="1" x14ac:dyDescent="0.2">
      <c r="A600" s="169">
        <v>118</v>
      </c>
      <c r="B600" s="170" t="s">
        <v>741</v>
      </c>
      <c r="C600" s="180" t="s">
        <v>742</v>
      </c>
      <c r="D600" s="171" t="s">
        <v>277</v>
      </c>
      <c r="E600" s="172">
        <v>3.7800000000000002</v>
      </c>
      <c r="F600" s="173"/>
      <c r="G600" s="174">
        <f>ROUND(E600*F600,2)</f>
        <v>0</v>
      </c>
      <c r="H600" s="173"/>
      <c r="I600" s="174">
        <f>ROUND(E600*H600,2)</f>
        <v>0</v>
      </c>
      <c r="J600" s="173"/>
      <c r="K600" s="174">
        <f>ROUND(E600*J600,2)</f>
        <v>0</v>
      </c>
      <c r="L600" s="174">
        <v>21</v>
      </c>
      <c r="M600" s="174">
        <f>G600*(1+L600/100)</f>
        <v>0</v>
      </c>
      <c r="N600" s="174">
        <v>1.298E-2</v>
      </c>
      <c r="O600" s="174">
        <f>ROUND(E600*N600,2)</f>
        <v>0.05</v>
      </c>
      <c r="P600" s="174">
        <v>0</v>
      </c>
      <c r="Q600" s="174">
        <f>ROUND(E600*P600,2)</f>
        <v>0</v>
      </c>
      <c r="R600" s="174" t="s">
        <v>288</v>
      </c>
      <c r="S600" s="174" t="s">
        <v>171</v>
      </c>
      <c r="T600" s="175" t="s">
        <v>289</v>
      </c>
      <c r="U600" s="158">
        <v>0</v>
      </c>
      <c r="V600" s="158">
        <f>ROUND(E600*U600,2)</f>
        <v>0</v>
      </c>
      <c r="W600" s="158"/>
      <c r="X600" s="148"/>
      <c r="Y600" s="148"/>
      <c r="Z600" s="148"/>
      <c r="AA600" s="148"/>
      <c r="AB600" s="148"/>
      <c r="AC600" s="148"/>
      <c r="AD600" s="148"/>
      <c r="AE600" s="148"/>
      <c r="AF600" s="148"/>
      <c r="AG600" s="148" t="s">
        <v>290</v>
      </c>
      <c r="AH600" s="148"/>
      <c r="AI600" s="148"/>
      <c r="AJ600" s="148"/>
      <c r="AK600" s="148"/>
      <c r="AL600" s="148"/>
      <c r="AM600" s="148"/>
      <c r="AN600" s="148"/>
      <c r="AO600" s="148"/>
      <c r="AP600" s="148"/>
      <c r="AQ600" s="148"/>
      <c r="AR600" s="148"/>
      <c r="AS600" s="148"/>
      <c r="AT600" s="148"/>
      <c r="AU600" s="148"/>
      <c r="AV600" s="148"/>
      <c r="AW600" s="148"/>
      <c r="AX600" s="148"/>
      <c r="AY600" s="148"/>
      <c r="AZ600" s="148"/>
      <c r="BA600" s="148"/>
      <c r="BB600" s="148"/>
      <c r="BC600" s="148"/>
      <c r="BD600" s="148"/>
      <c r="BE600" s="148"/>
      <c r="BF600" s="148"/>
      <c r="BG600" s="148"/>
      <c r="BH600" s="148"/>
    </row>
    <row r="601" spans="1:60" outlineLevel="1" x14ac:dyDescent="0.2">
      <c r="A601" s="155"/>
      <c r="B601" s="156"/>
      <c r="C601" s="181" t="s">
        <v>743</v>
      </c>
      <c r="D601" s="160"/>
      <c r="E601" s="161">
        <v>3.7800000000000002</v>
      </c>
      <c r="F601" s="158"/>
      <c r="G601" s="158"/>
      <c r="H601" s="158"/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  <c r="U601" s="158"/>
      <c r="V601" s="158"/>
      <c r="W601" s="158"/>
      <c r="X601" s="148"/>
      <c r="Y601" s="148"/>
      <c r="Z601" s="148"/>
      <c r="AA601" s="148"/>
      <c r="AB601" s="148"/>
      <c r="AC601" s="148"/>
      <c r="AD601" s="148"/>
      <c r="AE601" s="148"/>
      <c r="AF601" s="148"/>
      <c r="AG601" s="148" t="s">
        <v>213</v>
      </c>
      <c r="AH601" s="148">
        <v>5</v>
      </c>
      <c r="AI601" s="148"/>
      <c r="AJ601" s="148"/>
      <c r="AK601" s="148"/>
      <c r="AL601" s="148"/>
      <c r="AM601" s="148"/>
      <c r="AN601" s="148"/>
      <c r="AO601" s="148"/>
      <c r="AP601" s="148"/>
      <c r="AQ601" s="148"/>
      <c r="AR601" s="148"/>
      <c r="AS601" s="148"/>
      <c r="AT601" s="148"/>
      <c r="AU601" s="148"/>
      <c r="AV601" s="148"/>
      <c r="AW601" s="148"/>
      <c r="AX601" s="148"/>
      <c r="AY601" s="148"/>
      <c r="AZ601" s="148"/>
      <c r="BA601" s="148"/>
      <c r="BB601" s="148"/>
      <c r="BC601" s="148"/>
      <c r="BD601" s="148"/>
      <c r="BE601" s="148"/>
      <c r="BF601" s="148"/>
      <c r="BG601" s="148"/>
      <c r="BH601" s="148"/>
    </row>
    <row r="602" spans="1:60" outlineLevel="1" x14ac:dyDescent="0.2">
      <c r="A602" s="155"/>
      <c r="B602" s="156"/>
      <c r="C602" s="243"/>
      <c r="D602" s="244"/>
      <c r="E602" s="244"/>
      <c r="F602" s="244"/>
      <c r="G602" s="244"/>
      <c r="H602" s="158"/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  <c r="U602" s="158"/>
      <c r="V602" s="158"/>
      <c r="W602" s="158"/>
      <c r="X602" s="148"/>
      <c r="Y602" s="148"/>
      <c r="Z602" s="148"/>
      <c r="AA602" s="148"/>
      <c r="AB602" s="148"/>
      <c r="AC602" s="148"/>
      <c r="AD602" s="148"/>
      <c r="AE602" s="148"/>
      <c r="AF602" s="148"/>
      <c r="AG602" s="148" t="s">
        <v>176</v>
      </c>
      <c r="AH602" s="148"/>
      <c r="AI602" s="148"/>
      <c r="AJ602" s="148"/>
      <c r="AK602" s="148"/>
      <c r="AL602" s="148"/>
      <c r="AM602" s="148"/>
      <c r="AN602" s="148"/>
      <c r="AO602" s="148"/>
      <c r="AP602" s="148"/>
      <c r="AQ602" s="148"/>
      <c r="AR602" s="148"/>
      <c r="AS602" s="148"/>
      <c r="AT602" s="148"/>
      <c r="AU602" s="148"/>
      <c r="AV602" s="148"/>
      <c r="AW602" s="148"/>
      <c r="AX602" s="148"/>
      <c r="AY602" s="148"/>
      <c r="AZ602" s="148"/>
      <c r="BA602" s="148"/>
      <c r="BB602" s="148"/>
      <c r="BC602" s="148"/>
      <c r="BD602" s="148"/>
      <c r="BE602" s="148"/>
      <c r="BF602" s="148"/>
      <c r="BG602" s="148"/>
      <c r="BH602" s="148"/>
    </row>
    <row r="603" spans="1:60" outlineLevel="1" x14ac:dyDescent="0.2">
      <c r="A603" s="155">
        <v>119</v>
      </c>
      <c r="B603" s="156" t="s">
        <v>744</v>
      </c>
      <c r="C603" s="192" t="s">
        <v>745</v>
      </c>
      <c r="D603" s="157" t="s">
        <v>0</v>
      </c>
      <c r="E603" s="177"/>
      <c r="F603" s="159"/>
      <c r="G603" s="158">
        <f>ROUND(E603*F603,2)</f>
        <v>0</v>
      </c>
      <c r="H603" s="159"/>
      <c r="I603" s="158">
        <f>ROUND(E603*H603,2)</f>
        <v>0</v>
      </c>
      <c r="J603" s="159"/>
      <c r="K603" s="158">
        <f>ROUND(E603*J603,2)</f>
        <v>0</v>
      </c>
      <c r="L603" s="158">
        <v>21</v>
      </c>
      <c r="M603" s="158">
        <f>G603*(1+L603/100)</f>
        <v>0</v>
      </c>
      <c r="N603" s="158">
        <v>0</v>
      </c>
      <c r="O603" s="158">
        <f>ROUND(E603*N603,2)</f>
        <v>0</v>
      </c>
      <c r="P603" s="158">
        <v>0</v>
      </c>
      <c r="Q603" s="158">
        <f>ROUND(E603*P603,2)</f>
        <v>0</v>
      </c>
      <c r="R603" s="158" t="s">
        <v>728</v>
      </c>
      <c r="S603" s="158" t="s">
        <v>171</v>
      </c>
      <c r="T603" s="158" t="s">
        <v>233</v>
      </c>
      <c r="U603" s="158">
        <v>0</v>
      </c>
      <c r="V603" s="158">
        <f>ROUND(E603*U603,2)</f>
        <v>0</v>
      </c>
      <c r="W603" s="158"/>
      <c r="X603" s="148"/>
      <c r="Y603" s="148"/>
      <c r="Z603" s="148"/>
      <c r="AA603" s="148"/>
      <c r="AB603" s="148"/>
      <c r="AC603" s="148"/>
      <c r="AD603" s="148"/>
      <c r="AE603" s="148"/>
      <c r="AF603" s="148"/>
      <c r="AG603" s="148" t="s">
        <v>630</v>
      </c>
      <c r="AH603" s="148"/>
      <c r="AI603" s="148"/>
      <c r="AJ603" s="148"/>
      <c r="AK603" s="148"/>
      <c r="AL603" s="148"/>
      <c r="AM603" s="148"/>
      <c r="AN603" s="148"/>
      <c r="AO603" s="148"/>
      <c r="AP603" s="148"/>
      <c r="AQ603" s="148"/>
      <c r="AR603" s="148"/>
      <c r="AS603" s="148"/>
      <c r="AT603" s="148"/>
      <c r="AU603" s="148"/>
      <c r="AV603" s="148"/>
      <c r="AW603" s="148"/>
      <c r="AX603" s="148"/>
      <c r="AY603" s="148"/>
      <c r="AZ603" s="148"/>
      <c r="BA603" s="148"/>
      <c r="BB603" s="148"/>
      <c r="BC603" s="148"/>
      <c r="BD603" s="148"/>
      <c r="BE603" s="148"/>
      <c r="BF603" s="148"/>
      <c r="BG603" s="148"/>
      <c r="BH603" s="148"/>
    </row>
    <row r="604" spans="1:60" outlineLevel="1" x14ac:dyDescent="0.2">
      <c r="A604" s="155"/>
      <c r="B604" s="156"/>
      <c r="C604" s="260" t="s">
        <v>669</v>
      </c>
      <c r="D604" s="261"/>
      <c r="E604" s="261"/>
      <c r="F604" s="261"/>
      <c r="G604" s="261"/>
      <c r="H604" s="158"/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  <c r="U604" s="158"/>
      <c r="V604" s="158"/>
      <c r="W604" s="158"/>
      <c r="X604" s="148"/>
      <c r="Y604" s="148"/>
      <c r="Z604" s="148"/>
      <c r="AA604" s="148"/>
      <c r="AB604" s="148"/>
      <c r="AC604" s="148"/>
      <c r="AD604" s="148"/>
      <c r="AE604" s="148"/>
      <c r="AF604" s="148"/>
      <c r="AG604" s="148" t="s">
        <v>236</v>
      </c>
      <c r="AH604" s="148"/>
      <c r="AI604" s="148"/>
      <c r="AJ604" s="148"/>
      <c r="AK604" s="148"/>
      <c r="AL604" s="148"/>
      <c r="AM604" s="148"/>
      <c r="AN604" s="148"/>
      <c r="AO604" s="148"/>
      <c r="AP604" s="148"/>
      <c r="AQ604" s="148"/>
      <c r="AR604" s="148"/>
      <c r="AS604" s="148"/>
      <c r="AT604" s="148"/>
      <c r="AU604" s="148"/>
      <c r="AV604" s="148"/>
      <c r="AW604" s="148"/>
      <c r="AX604" s="148"/>
      <c r="AY604" s="148"/>
      <c r="AZ604" s="148"/>
      <c r="BA604" s="148"/>
      <c r="BB604" s="148"/>
      <c r="BC604" s="148"/>
      <c r="BD604" s="148"/>
      <c r="BE604" s="148"/>
      <c r="BF604" s="148"/>
      <c r="BG604" s="148"/>
      <c r="BH604" s="148"/>
    </row>
    <row r="605" spans="1:60" outlineLevel="1" x14ac:dyDescent="0.2">
      <c r="A605" s="155"/>
      <c r="B605" s="156"/>
      <c r="C605" s="243"/>
      <c r="D605" s="244"/>
      <c r="E605" s="244"/>
      <c r="F605" s="244"/>
      <c r="G605" s="244"/>
      <c r="H605" s="158"/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  <c r="U605" s="158"/>
      <c r="V605" s="158"/>
      <c r="W605" s="158"/>
      <c r="X605" s="148"/>
      <c r="Y605" s="148"/>
      <c r="Z605" s="148"/>
      <c r="AA605" s="148"/>
      <c r="AB605" s="148"/>
      <c r="AC605" s="148"/>
      <c r="AD605" s="148"/>
      <c r="AE605" s="148"/>
      <c r="AF605" s="148"/>
      <c r="AG605" s="148" t="s">
        <v>176</v>
      </c>
      <c r="AH605" s="148"/>
      <c r="AI605" s="148"/>
      <c r="AJ605" s="148"/>
      <c r="AK605" s="148"/>
      <c r="AL605" s="148"/>
      <c r="AM605" s="148"/>
      <c r="AN605" s="148"/>
      <c r="AO605" s="148"/>
      <c r="AP605" s="148"/>
      <c r="AQ605" s="148"/>
      <c r="AR605" s="148"/>
      <c r="AS605" s="148"/>
      <c r="AT605" s="148"/>
      <c r="AU605" s="148"/>
      <c r="AV605" s="148"/>
      <c r="AW605" s="148"/>
      <c r="AX605" s="148"/>
      <c r="AY605" s="148"/>
      <c r="AZ605" s="148"/>
      <c r="BA605" s="148"/>
      <c r="BB605" s="148"/>
      <c r="BC605" s="148"/>
      <c r="BD605" s="148"/>
      <c r="BE605" s="148"/>
      <c r="BF605" s="148"/>
      <c r="BG605" s="148"/>
      <c r="BH605" s="148"/>
    </row>
    <row r="606" spans="1:60" x14ac:dyDescent="0.2">
      <c r="A606" s="163" t="s">
        <v>166</v>
      </c>
      <c r="B606" s="164" t="s">
        <v>115</v>
      </c>
      <c r="C606" s="179" t="s">
        <v>116</v>
      </c>
      <c r="D606" s="165"/>
      <c r="E606" s="166"/>
      <c r="F606" s="167"/>
      <c r="G606" s="167">
        <f>SUMIF(AG607:AG629,"&lt;&gt;NOR",G607:G629)</f>
        <v>0</v>
      </c>
      <c r="H606" s="167"/>
      <c r="I606" s="167">
        <f>SUM(I607:I629)</f>
        <v>0</v>
      </c>
      <c r="J606" s="167"/>
      <c r="K606" s="167">
        <f>SUM(K607:K629)</f>
        <v>0</v>
      </c>
      <c r="L606" s="167"/>
      <c r="M606" s="167">
        <f>SUM(M607:M629)</f>
        <v>0</v>
      </c>
      <c r="N606" s="167"/>
      <c r="O606" s="167">
        <f>SUM(O607:O629)</f>
        <v>0.21</v>
      </c>
      <c r="P606" s="167"/>
      <c r="Q606" s="167">
        <f>SUM(Q607:Q629)</f>
        <v>0.12000000000000001</v>
      </c>
      <c r="R606" s="167"/>
      <c r="S606" s="167"/>
      <c r="T606" s="168"/>
      <c r="U606" s="162"/>
      <c r="V606" s="162">
        <f>SUM(V607:V629)</f>
        <v>44.36</v>
      </c>
      <c r="W606" s="162"/>
      <c r="AG606" t="s">
        <v>167</v>
      </c>
    </row>
    <row r="607" spans="1:60" ht="33.75" outlineLevel="1" x14ac:dyDescent="0.2">
      <c r="A607" s="169">
        <v>120</v>
      </c>
      <c r="B607" s="170" t="s">
        <v>746</v>
      </c>
      <c r="C607" s="180" t="s">
        <v>747</v>
      </c>
      <c r="D607" s="171" t="s">
        <v>277</v>
      </c>
      <c r="E607" s="172">
        <v>3.5</v>
      </c>
      <c r="F607" s="173"/>
      <c r="G607" s="174">
        <f>ROUND(E607*F607,2)</f>
        <v>0</v>
      </c>
      <c r="H607" s="173"/>
      <c r="I607" s="174">
        <f>ROUND(E607*H607,2)</f>
        <v>0</v>
      </c>
      <c r="J607" s="173"/>
      <c r="K607" s="174">
        <f>ROUND(E607*J607,2)</f>
        <v>0</v>
      </c>
      <c r="L607" s="174">
        <v>21</v>
      </c>
      <c r="M607" s="174">
        <f>G607*(1+L607/100)</f>
        <v>0</v>
      </c>
      <c r="N607" s="174">
        <v>1.8330000000000003E-2</v>
      </c>
      <c r="O607" s="174">
        <f>ROUND(E607*N607,2)</f>
        <v>0.06</v>
      </c>
      <c r="P607" s="174">
        <v>0</v>
      </c>
      <c r="Q607" s="174">
        <f>ROUND(E607*P607,2)</f>
        <v>0</v>
      </c>
      <c r="R607" s="174" t="s">
        <v>748</v>
      </c>
      <c r="S607" s="174" t="s">
        <v>171</v>
      </c>
      <c r="T607" s="175" t="s">
        <v>233</v>
      </c>
      <c r="U607" s="158">
        <v>1.6303000000000001</v>
      </c>
      <c r="V607" s="158">
        <f>ROUND(E607*U607,2)</f>
        <v>5.71</v>
      </c>
      <c r="W607" s="158"/>
      <c r="X607" s="148"/>
      <c r="Y607" s="148"/>
      <c r="Z607" s="148"/>
      <c r="AA607" s="148"/>
      <c r="AB607" s="148"/>
      <c r="AC607" s="148"/>
      <c r="AD607" s="148"/>
      <c r="AE607" s="148"/>
      <c r="AF607" s="148"/>
      <c r="AG607" s="148" t="s">
        <v>234</v>
      </c>
      <c r="AH607" s="148"/>
      <c r="AI607" s="148"/>
      <c r="AJ607" s="148"/>
      <c r="AK607" s="148"/>
      <c r="AL607" s="148"/>
      <c r="AM607" s="148"/>
      <c r="AN607" s="148"/>
      <c r="AO607" s="148"/>
      <c r="AP607" s="148"/>
      <c r="AQ607" s="148"/>
      <c r="AR607" s="148"/>
      <c r="AS607" s="148"/>
      <c r="AT607" s="148"/>
      <c r="AU607" s="148"/>
      <c r="AV607" s="148"/>
      <c r="AW607" s="148"/>
      <c r="AX607" s="148"/>
      <c r="AY607" s="148"/>
      <c r="AZ607" s="148"/>
      <c r="BA607" s="148"/>
      <c r="BB607" s="148"/>
      <c r="BC607" s="148"/>
      <c r="BD607" s="148"/>
      <c r="BE607" s="148"/>
      <c r="BF607" s="148"/>
      <c r="BG607" s="148"/>
      <c r="BH607" s="148"/>
    </row>
    <row r="608" spans="1:60" outlineLevel="1" x14ac:dyDescent="0.2">
      <c r="A608" s="155"/>
      <c r="B608" s="156"/>
      <c r="C608" s="181" t="s">
        <v>749</v>
      </c>
      <c r="D608" s="160"/>
      <c r="E608" s="161">
        <v>3.5</v>
      </c>
      <c r="F608" s="158"/>
      <c r="G608" s="158"/>
      <c r="H608" s="158"/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  <c r="U608" s="158"/>
      <c r="V608" s="158"/>
      <c r="W608" s="158"/>
      <c r="X608" s="148"/>
      <c r="Y608" s="148"/>
      <c r="Z608" s="148"/>
      <c r="AA608" s="148"/>
      <c r="AB608" s="148"/>
      <c r="AC608" s="148"/>
      <c r="AD608" s="148"/>
      <c r="AE608" s="148"/>
      <c r="AF608" s="148"/>
      <c r="AG608" s="148" t="s">
        <v>213</v>
      </c>
      <c r="AH608" s="148">
        <v>5</v>
      </c>
      <c r="AI608" s="148"/>
      <c r="AJ608" s="148"/>
      <c r="AK608" s="148"/>
      <c r="AL608" s="148"/>
      <c r="AM608" s="148"/>
      <c r="AN608" s="148"/>
      <c r="AO608" s="148"/>
      <c r="AP608" s="148"/>
      <c r="AQ608" s="148"/>
      <c r="AR608" s="148"/>
      <c r="AS608" s="148"/>
      <c r="AT608" s="148"/>
      <c r="AU608" s="148"/>
      <c r="AV608" s="148"/>
      <c r="AW608" s="148"/>
      <c r="AX608" s="148"/>
      <c r="AY608" s="148"/>
      <c r="AZ608" s="148"/>
      <c r="BA608" s="148"/>
      <c r="BB608" s="148"/>
      <c r="BC608" s="148"/>
      <c r="BD608" s="148"/>
      <c r="BE608" s="148"/>
      <c r="BF608" s="148"/>
      <c r="BG608" s="148"/>
      <c r="BH608" s="148"/>
    </row>
    <row r="609" spans="1:60" outlineLevel="1" x14ac:dyDescent="0.2">
      <c r="A609" s="155"/>
      <c r="B609" s="156"/>
      <c r="C609" s="243"/>
      <c r="D609" s="244"/>
      <c r="E609" s="244"/>
      <c r="F609" s="244"/>
      <c r="G609" s="244"/>
      <c r="H609" s="158"/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  <c r="U609" s="158"/>
      <c r="V609" s="158"/>
      <c r="W609" s="158"/>
      <c r="X609" s="148"/>
      <c r="Y609" s="148"/>
      <c r="Z609" s="148"/>
      <c r="AA609" s="148"/>
      <c r="AB609" s="148"/>
      <c r="AC609" s="148"/>
      <c r="AD609" s="148"/>
      <c r="AE609" s="148"/>
      <c r="AF609" s="148"/>
      <c r="AG609" s="148" t="s">
        <v>176</v>
      </c>
      <c r="AH609" s="148"/>
      <c r="AI609" s="148"/>
      <c r="AJ609" s="148"/>
      <c r="AK609" s="148"/>
      <c r="AL609" s="148"/>
      <c r="AM609" s="148"/>
      <c r="AN609" s="148"/>
      <c r="AO609" s="148"/>
      <c r="AP609" s="148"/>
      <c r="AQ609" s="148"/>
      <c r="AR609" s="148"/>
      <c r="AS609" s="148"/>
      <c r="AT609" s="148"/>
      <c r="AU609" s="148"/>
      <c r="AV609" s="148"/>
      <c r="AW609" s="148"/>
      <c r="AX609" s="148"/>
      <c r="AY609" s="148"/>
      <c r="AZ609" s="148"/>
      <c r="BA609" s="148"/>
      <c r="BB609" s="148"/>
      <c r="BC609" s="148"/>
      <c r="BD609" s="148"/>
      <c r="BE609" s="148"/>
      <c r="BF609" s="148"/>
      <c r="BG609" s="148"/>
      <c r="BH609" s="148"/>
    </row>
    <row r="610" spans="1:60" ht="22.5" outlineLevel="1" x14ac:dyDescent="0.2">
      <c r="A610" s="169">
        <v>121</v>
      </c>
      <c r="B610" s="170" t="s">
        <v>750</v>
      </c>
      <c r="C610" s="180" t="s">
        <v>751</v>
      </c>
      <c r="D610" s="171" t="s">
        <v>411</v>
      </c>
      <c r="E610" s="172">
        <v>59.800000000000004</v>
      </c>
      <c r="F610" s="173"/>
      <c r="G610" s="174">
        <f>ROUND(E610*F610,2)</f>
        <v>0</v>
      </c>
      <c r="H610" s="173"/>
      <c r="I610" s="174">
        <f>ROUND(E610*H610,2)</f>
        <v>0</v>
      </c>
      <c r="J610" s="173"/>
      <c r="K610" s="174">
        <f>ROUND(E610*J610,2)</f>
        <v>0</v>
      </c>
      <c r="L610" s="174">
        <v>21</v>
      </c>
      <c r="M610" s="174">
        <f>G610*(1+L610/100)</f>
        <v>0</v>
      </c>
      <c r="N610" s="174">
        <v>1.58E-3</v>
      </c>
      <c r="O610" s="174">
        <f>ROUND(E610*N610,2)</f>
        <v>0.09</v>
      </c>
      <c r="P610" s="174">
        <v>0</v>
      </c>
      <c r="Q610" s="174">
        <f>ROUND(E610*P610,2)</f>
        <v>0</v>
      </c>
      <c r="R610" s="174" t="s">
        <v>748</v>
      </c>
      <c r="S610" s="174" t="s">
        <v>171</v>
      </c>
      <c r="T610" s="175" t="s">
        <v>233</v>
      </c>
      <c r="U610" s="158">
        <v>0.60110000000000008</v>
      </c>
      <c r="V610" s="158">
        <f>ROUND(E610*U610,2)</f>
        <v>35.950000000000003</v>
      </c>
      <c r="W610" s="158"/>
      <c r="X610" s="148"/>
      <c r="Y610" s="148"/>
      <c r="Z610" s="148"/>
      <c r="AA610" s="148"/>
      <c r="AB610" s="148"/>
      <c r="AC610" s="148"/>
      <c r="AD610" s="148"/>
      <c r="AE610" s="148"/>
      <c r="AF610" s="148"/>
      <c r="AG610" s="148" t="s">
        <v>234</v>
      </c>
      <c r="AH610" s="148"/>
      <c r="AI610" s="148"/>
      <c r="AJ610" s="148"/>
      <c r="AK610" s="148"/>
      <c r="AL610" s="148"/>
      <c r="AM610" s="148"/>
      <c r="AN610" s="148"/>
      <c r="AO610" s="148"/>
      <c r="AP610" s="148"/>
      <c r="AQ610" s="148"/>
      <c r="AR610" s="148"/>
      <c r="AS610" s="148"/>
      <c r="AT610" s="148"/>
      <c r="AU610" s="148"/>
      <c r="AV610" s="148"/>
      <c r="AW610" s="148"/>
      <c r="AX610" s="148"/>
      <c r="AY610" s="148"/>
      <c r="AZ610" s="148"/>
      <c r="BA610" s="148"/>
      <c r="BB610" s="148"/>
      <c r="BC610" s="148"/>
      <c r="BD610" s="148"/>
      <c r="BE610" s="148"/>
      <c r="BF610" s="148"/>
      <c r="BG610" s="148"/>
      <c r="BH610" s="148"/>
    </row>
    <row r="611" spans="1:60" outlineLevel="1" x14ac:dyDescent="0.2">
      <c r="A611" s="155"/>
      <c r="B611" s="156"/>
      <c r="C611" s="245" t="s">
        <v>752</v>
      </c>
      <c r="D611" s="246"/>
      <c r="E611" s="246"/>
      <c r="F611" s="246"/>
      <c r="G611" s="246"/>
      <c r="H611" s="158"/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  <c r="U611" s="158"/>
      <c r="V611" s="158"/>
      <c r="W611" s="158"/>
      <c r="X611" s="148"/>
      <c r="Y611" s="148"/>
      <c r="Z611" s="148"/>
      <c r="AA611" s="148"/>
      <c r="AB611" s="148"/>
      <c r="AC611" s="148"/>
      <c r="AD611" s="148"/>
      <c r="AE611" s="148"/>
      <c r="AF611" s="148"/>
      <c r="AG611" s="148" t="s">
        <v>175</v>
      </c>
      <c r="AH611" s="148"/>
      <c r="AI611" s="148"/>
      <c r="AJ611" s="148"/>
      <c r="AK611" s="148"/>
      <c r="AL611" s="148"/>
      <c r="AM611" s="148"/>
      <c r="AN611" s="148"/>
      <c r="AO611" s="148"/>
      <c r="AP611" s="148"/>
      <c r="AQ611" s="148"/>
      <c r="AR611" s="148"/>
      <c r="AS611" s="148"/>
      <c r="AT611" s="148"/>
      <c r="AU611" s="148"/>
      <c r="AV611" s="148"/>
      <c r="AW611" s="148"/>
      <c r="AX611" s="148"/>
      <c r="AY611" s="148"/>
      <c r="AZ611" s="148"/>
      <c r="BA611" s="148"/>
      <c r="BB611" s="148"/>
      <c r="BC611" s="148"/>
      <c r="BD611" s="148"/>
      <c r="BE611" s="148"/>
      <c r="BF611" s="148"/>
      <c r="BG611" s="148"/>
      <c r="BH611" s="148"/>
    </row>
    <row r="612" spans="1:60" outlineLevel="1" x14ac:dyDescent="0.2">
      <c r="A612" s="155"/>
      <c r="B612" s="156"/>
      <c r="C612" s="181" t="s">
        <v>753</v>
      </c>
      <c r="D612" s="160"/>
      <c r="E612" s="161">
        <v>59.800000000000004</v>
      </c>
      <c r="F612" s="158"/>
      <c r="G612" s="158"/>
      <c r="H612" s="158"/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  <c r="U612" s="158"/>
      <c r="V612" s="158"/>
      <c r="W612" s="158"/>
      <c r="X612" s="148"/>
      <c r="Y612" s="148"/>
      <c r="Z612" s="148"/>
      <c r="AA612" s="148"/>
      <c r="AB612" s="148"/>
      <c r="AC612" s="148"/>
      <c r="AD612" s="148"/>
      <c r="AE612" s="148"/>
      <c r="AF612" s="148"/>
      <c r="AG612" s="148" t="s">
        <v>213</v>
      </c>
      <c r="AH612" s="148">
        <v>0</v>
      </c>
      <c r="AI612" s="148"/>
      <c r="AJ612" s="148"/>
      <c r="AK612" s="148"/>
      <c r="AL612" s="148"/>
      <c r="AM612" s="148"/>
      <c r="AN612" s="148"/>
      <c r="AO612" s="148"/>
      <c r="AP612" s="148"/>
      <c r="AQ612" s="148"/>
      <c r="AR612" s="148"/>
      <c r="AS612" s="148"/>
      <c r="AT612" s="148"/>
      <c r="AU612" s="148"/>
      <c r="AV612" s="148"/>
      <c r="AW612" s="148"/>
      <c r="AX612" s="148"/>
      <c r="AY612" s="148"/>
      <c r="AZ612" s="148"/>
      <c r="BA612" s="148"/>
      <c r="BB612" s="148"/>
      <c r="BC612" s="148"/>
      <c r="BD612" s="148"/>
      <c r="BE612" s="148"/>
      <c r="BF612" s="148"/>
      <c r="BG612" s="148"/>
      <c r="BH612" s="148"/>
    </row>
    <row r="613" spans="1:60" outlineLevel="1" x14ac:dyDescent="0.2">
      <c r="A613" s="155"/>
      <c r="B613" s="156"/>
      <c r="C613" s="243"/>
      <c r="D613" s="244"/>
      <c r="E613" s="244"/>
      <c r="F613" s="244"/>
      <c r="G613" s="244"/>
      <c r="H613" s="158"/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  <c r="U613" s="158"/>
      <c r="V613" s="158"/>
      <c r="W613" s="158"/>
      <c r="X613" s="148"/>
      <c r="Y613" s="148"/>
      <c r="Z613" s="148"/>
      <c r="AA613" s="148"/>
      <c r="AB613" s="148"/>
      <c r="AC613" s="148"/>
      <c r="AD613" s="148"/>
      <c r="AE613" s="148"/>
      <c r="AF613" s="148"/>
      <c r="AG613" s="148" t="s">
        <v>176</v>
      </c>
      <c r="AH613" s="148"/>
      <c r="AI613" s="148"/>
      <c r="AJ613" s="148"/>
      <c r="AK613" s="148"/>
      <c r="AL613" s="148"/>
      <c r="AM613" s="148"/>
      <c r="AN613" s="148"/>
      <c r="AO613" s="148"/>
      <c r="AP613" s="148"/>
      <c r="AQ613" s="148"/>
      <c r="AR613" s="148"/>
      <c r="AS613" s="148"/>
      <c r="AT613" s="148"/>
      <c r="AU613" s="148"/>
      <c r="AV613" s="148"/>
      <c r="AW613" s="148"/>
      <c r="AX613" s="148"/>
      <c r="AY613" s="148"/>
      <c r="AZ613" s="148"/>
      <c r="BA613" s="148"/>
      <c r="BB613" s="148"/>
      <c r="BC613" s="148"/>
      <c r="BD613" s="148"/>
      <c r="BE613" s="148"/>
      <c r="BF613" s="148"/>
      <c r="BG613" s="148"/>
      <c r="BH613" s="148"/>
    </row>
    <row r="614" spans="1:60" outlineLevel="1" x14ac:dyDescent="0.2">
      <c r="A614" s="169">
        <v>122</v>
      </c>
      <c r="B614" s="170" t="s">
        <v>754</v>
      </c>
      <c r="C614" s="180" t="s">
        <v>755</v>
      </c>
      <c r="D614" s="171" t="s">
        <v>411</v>
      </c>
      <c r="E614" s="172">
        <v>29.700000000000003</v>
      </c>
      <c r="F614" s="173"/>
      <c r="G614" s="174">
        <f>ROUND(E614*F614,2)</f>
        <v>0</v>
      </c>
      <c r="H614" s="173"/>
      <c r="I614" s="174">
        <f>ROUND(E614*H614,2)</f>
        <v>0</v>
      </c>
      <c r="J614" s="173"/>
      <c r="K614" s="174">
        <f>ROUND(E614*J614,2)</f>
        <v>0</v>
      </c>
      <c r="L614" s="174">
        <v>21</v>
      </c>
      <c r="M614" s="174">
        <f>G614*(1+L614/100)</f>
        <v>0</v>
      </c>
      <c r="N614" s="174">
        <v>0</v>
      </c>
      <c r="O614" s="174">
        <f>ROUND(E614*N614,2)</f>
        <v>0</v>
      </c>
      <c r="P614" s="174">
        <v>3.3600000000000001E-3</v>
      </c>
      <c r="Q614" s="174">
        <f>ROUND(E614*P614,2)</f>
        <v>0.1</v>
      </c>
      <c r="R614" s="174" t="s">
        <v>748</v>
      </c>
      <c r="S614" s="174" t="s">
        <v>171</v>
      </c>
      <c r="T614" s="175" t="s">
        <v>233</v>
      </c>
      <c r="U614" s="158">
        <v>6.9000000000000006E-2</v>
      </c>
      <c r="V614" s="158">
        <f>ROUND(E614*U614,2)</f>
        <v>2.0499999999999998</v>
      </c>
      <c r="W614" s="158"/>
      <c r="X614" s="148"/>
      <c r="Y614" s="148"/>
      <c r="Z614" s="148"/>
      <c r="AA614" s="148"/>
      <c r="AB614" s="148"/>
      <c r="AC614" s="148"/>
      <c r="AD614" s="148"/>
      <c r="AE614" s="148"/>
      <c r="AF614" s="148"/>
      <c r="AG614" s="148" t="s">
        <v>234</v>
      </c>
      <c r="AH614" s="148"/>
      <c r="AI614" s="148"/>
      <c r="AJ614" s="148"/>
      <c r="AK614" s="148"/>
      <c r="AL614" s="148"/>
      <c r="AM614" s="148"/>
      <c r="AN614" s="148"/>
      <c r="AO614" s="148"/>
      <c r="AP614" s="148"/>
      <c r="AQ614" s="148"/>
      <c r="AR614" s="148"/>
      <c r="AS614" s="148"/>
      <c r="AT614" s="148"/>
      <c r="AU614" s="148"/>
      <c r="AV614" s="148"/>
      <c r="AW614" s="148"/>
      <c r="AX614" s="148"/>
      <c r="AY614" s="148"/>
      <c r="AZ614" s="148"/>
      <c r="BA614" s="148"/>
      <c r="BB614" s="148"/>
      <c r="BC614" s="148"/>
      <c r="BD614" s="148"/>
      <c r="BE614" s="148"/>
      <c r="BF614" s="148"/>
      <c r="BG614" s="148"/>
      <c r="BH614" s="148"/>
    </row>
    <row r="615" spans="1:60" outlineLevel="1" x14ac:dyDescent="0.2">
      <c r="A615" s="155"/>
      <c r="B615" s="156"/>
      <c r="C615" s="181" t="s">
        <v>590</v>
      </c>
      <c r="D615" s="160"/>
      <c r="E615" s="161">
        <v>29.700000000000003</v>
      </c>
      <c r="F615" s="158"/>
      <c r="G615" s="158"/>
      <c r="H615" s="158"/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  <c r="U615" s="158"/>
      <c r="V615" s="158"/>
      <c r="W615" s="158"/>
      <c r="X615" s="148"/>
      <c r="Y615" s="148"/>
      <c r="Z615" s="148"/>
      <c r="AA615" s="148"/>
      <c r="AB615" s="148"/>
      <c r="AC615" s="148"/>
      <c r="AD615" s="148"/>
      <c r="AE615" s="148"/>
      <c r="AF615" s="148"/>
      <c r="AG615" s="148" t="s">
        <v>213</v>
      </c>
      <c r="AH615" s="148">
        <v>0</v>
      </c>
      <c r="AI615" s="148"/>
      <c r="AJ615" s="148"/>
      <c r="AK615" s="148"/>
      <c r="AL615" s="148"/>
      <c r="AM615" s="148"/>
      <c r="AN615" s="148"/>
      <c r="AO615" s="148"/>
      <c r="AP615" s="148"/>
      <c r="AQ615" s="148"/>
      <c r="AR615" s="148"/>
      <c r="AS615" s="148"/>
      <c r="AT615" s="148"/>
      <c r="AU615" s="148"/>
      <c r="AV615" s="148"/>
      <c r="AW615" s="148"/>
      <c r="AX615" s="148"/>
      <c r="AY615" s="148"/>
      <c r="AZ615" s="148"/>
      <c r="BA615" s="148"/>
      <c r="BB615" s="148"/>
      <c r="BC615" s="148"/>
      <c r="BD615" s="148"/>
      <c r="BE615" s="148"/>
      <c r="BF615" s="148"/>
      <c r="BG615" s="148"/>
      <c r="BH615" s="148"/>
    </row>
    <row r="616" spans="1:60" outlineLevel="1" x14ac:dyDescent="0.2">
      <c r="A616" s="155"/>
      <c r="B616" s="156"/>
      <c r="C616" s="243"/>
      <c r="D616" s="244"/>
      <c r="E616" s="244"/>
      <c r="F616" s="244"/>
      <c r="G616" s="244"/>
      <c r="H616" s="158"/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  <c r="U616" s="158"/>
      <c r="V616" s="158"/>
      <c r="W616" s="158"/>
      <c r="X616" s="148"/>
      <c r="Y616" s="148"/>
      <c r="Z616" s="148"/>
      <c r="AA616" s="148"/>
      <c r="AB616" s="148"/>
      <c r="AC616" s="148"/>
      <c r="AD616" s="148"/>
      <c r="AE616" s="148"/>
      <c r="AF616" s="148"/>
      <c r="AG616" s="148" t="s">
        <v>176</v>
      </c>
      <c r="AH616" s="148"/>
      <c r="AI616" s="148"/>
      <c r="AJ616" s="148"/>
      <c r="AK616" s="148"/>
      <c r="AL616" s="148"/>
      <c r="AM616" s="148"/>
      <c r="AN616" s="148"/>
      <c r="AO616" s="148"/>
      <c r="AP616" s="148"/>
      <c r="AQ616" s="148"/>
      <c r="AR616" s="148"/>
      <c r="AS616" s="148"/>
      <c r="AT616" s="148"/>
      <c r="AU616" s="148"/>
      <c r="AV616" s="148"/>
      <c r="AW616" s="148"/>
      <c r="AX616" s="148"/>
      <c r="AY616" s="148"/>
      <c r="AZ616" s="148"/>
      <c r="BA616" s="148"/>
      <c r="BB616" s="148"/>
      <c r="BC616" s="148"/>
      <c r="BD616" s="148"/>
      <c r="BE616" s="148"/>
      <c r="BF616" s="148"/>
      <c r="BG616" s="148"/>
      <c r="BH616" s="148"/>
    </row>
    <row r="617" spans="1:60" outlineLevel="1" x14ac:dyDescent="0.2">
      <c r="A617" s="169">
        <v>123</v>
      </c>
      <c r="B617" s="170" t="s">
        <v>756</v>
      </c>
      <c r="C617" s="180" t="s">
        <v>757</v>
      </c>
      <c r="D617" s="171" t="s">
        <v>310</v>
      </c>
      <c r="E617" s="172">
        <v>2</v>
      </c>
      <c r="F617" s="173"/>
      <c r="G617" s="174">
        <f>ROUND(E617*F617,2)</f>
        <v>0</v>
      </c>
      <c r="H617" s="173"/>
      <c r="I617" s="174">
        <f>ROUND(E617*H617,2)</f>
        <v>0</v>
      </c>
      <c r="J617" s="173"/>
      <c r="K617" s="174">
        <f>ROUND(E617*J617,2)</f>
        <v>0</v>
      </c>
      <c r="L617" s="174">
        <v>21</v>
      </c>
      <c r="M617" s="174">
        <f>G617*(1+L617/100)</f>
        <v>0</v>
      </c>
      <c r="N617" s="174">
        <v>0</v>
      </c>
      <c r="O617" s="174">
        <f>ROUND(E617*N617,2)</f>
        <v>0</v>
      </c>
      <c r="P617" s="174">
        <v>1.1500000000000002E-3</v>
      </c>
      <c r="Q617" s="174">
        <f>ROUND(E617*P617,2)</f>
        <v>0</v>
      </c>
      <c r="R617" s="174" t="s">
        <v>748</v>
      </c>
      <c r="S617" s="174" t="s">
        <v>171</v>
      </c>
      <c r="T617" s="175" t="s">
        <v>233</v>
      </c>
      <c r="U617" s="158">
        <v>9.2000000000000012E-2</v>
      </c>
      <c r="V617" s="158">
        <f>ROUND(E617*U617,2)</f>
        <v>0.18</v>
      </c>
      <c r="W617" s="158"/>
      <c r="X617" s="148"/>
      <c r="Y617" s="148"/>
      <c r="Z617" s="148"/>
      <c r="AA617" s="148"/>
      <c r="AB617" s="148"/>
      <c r="AC617" s="148"/>
      <c r="AD617" s="148"/>
      <c r="AE617" s="148"/>
      <c r="AF617" s="148"/>
      <c r="AG617" s="148" t="s">
        <v>234</v>
      </c>
      <c r="AH617" s="148"/>
      <c r="AI617" s="148"/>
      <c r="AJ617" s="148"/>
      <c r="AK617" s="148"/>
      <c r="AL617" s="148"/>
      <c r="AM617" s="148"/>
      <c r="AN617" s="148"/>
      <c r="AO617" s="148"/>
      <c r="AP617" s="148"/>
      <c r="AQ617" s="148"/>
      <c r="AR617" s="148"/>
      <c r="AS617" s="148"/>
      <c r="AT617" s="148"/>
      <c r="AU617" s="148"/>
      <c r="AV617" s="148"/>
      <c r="AW617" s="148"/>
      <c r="AX617" s="148"/>
      <c r="AY617" s="148"/>
      <c r="AZ617" s="148"/>
      <c r="BA617" s="148"/>
      <c r="BB617" s="148"/>
      <c r="BC617" s="148"/>
      <c r="BD617" s="148"/>
      <c r="BE617" s="148"/>
      <c r="BF617" s="148"/>
      <c r="BG617" s="148"/>
      <c r="BH617" s="148"/>
    </row>
    <row r="618" spans="1:60" outlineLevel="1" x14ac:dyDescent="0.2">
      <c r="A618" s="155"/>
      <c r="B618" s="156"/>
      <c r="C618" s="256"/>
      <c r="D618" s="257"/>
      <c r="E618" s="257"/>
      <c r="F618" s="257"/>
      <c r="G618" s="257"/>
      <c r="H618" s="158"/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  <c r="U618" s="158"/>
      <c r="V618" s="158"/>
      <c r="W618" s="158"/>
      <c r="X618" s="148"/>
      <c r="Y618" s="148"/>
      <c r="Z618" s="148"/>
      <c r="AA618" s="148"/>
      <c r="AB618" s="148"/>
      <c r="AC618" s="148"/>
      <c r="AD618" s="148"/>
      <c r="AE618" s="148"/>
      <c r="AF618" s="148"/>
      <c r="AG618" s="148" t="s">
        <v>176</v>
      </c>
      <c r="AH618" s="148"/>
      <c r="AI618" s="148"/>
      <c r="AJ618" s="148"/>
      <c r="AK618" s="148"/>
      <c r="AL618" s="148"/>
      <c r="AM618" s="148"/>
      <c r="AN618" s="148"/>
      <c r="AO618" s="148"/>
      <c r="AP618" s="148"/>
      <c r="AQ618" s="148"/>
      <c r="AR618" s="148"/>
      <c r="AS618" s="148"/>
      <c r="AT618" s="148"/>
      <c r="AU618" s="148"/>
      <c r="AV618" s="148"/>
      <c r="AW618" s="148"/>
      <c r="AX618" s="148"/>
      <c r="AY618" s="148"/>
      <c r="AZ618" s="148"/>
      <c r="BA618" s="148"/>
      <c r="BB618" s="148"/>
      <c r="BC618" s="148"/>
      <c r="BD618" s="148"/>
      <c r="BE618" s="148"/>
      <c r="BF618" s="148"/>
      <c r="BG618" s="148"/>
      <c r="BH618" s="148"/>
    </row>
    <row r="619" spans="1:60" outlineLevel="1" x14ac:dyDescent="0.2">
      <c r="A619" s="169">
        <v>124</v>
      </c>
      <c r="B619" s="170" t="s">
        <v>758</v>
      </c>
      <c r="C619" s="180" t="s">
        <v>759</v>
      </c>
      <c r="D619" s="171" t="s">
        <v>411</v>
      </c>
      <c r="E619" s="172">
        <v>0.60000000000000009</v>
      </c>
      <c r="F619" s="173"/>
      <c r="G619" s="174">
        <f>ROUND(E619*F619,2)</f>
        <v>0</v>
      </c>
      <c r="H619" s="173"/>
      <c r="I619" s="174">
        <f>ROUND(E619*H619,2)</f>
        <v>0</v>
      </c>
      <c r="J619" s="173"/>
      <c r="K619" s="174">
        <f>ROUND(E619*J619,2)</f>
        <v>0</v>
      </c>
      <c r="L619" s="174">
        <v>21</v>
      </c>
      <c r="M619" s="174">
        <f>G619*(1+L619/100)</f>
        <v>0</v>
      </c>
      <c r="N619" s="174">
        <v>0</v>
      </c>
      <c r="O619" s="174">
        <f>ROUND(E619*N619,2)</f>
        <v>0</v>
      </c>
      <c r="P619" s="174">
        <v>1.3500000000000001E-3</v>
      </c>
      <c r="Q619" s="174">
        <f>ROUND(E619*P619,2)</f>
        <v>0</v>
      </c>
      <c r="R619" s="174" t="s">
        <v>748</v>
      </c>
      <c r="S619" s="174" t="s">
        <v>171</v>
      </c>
      <c r="T619" s="175" t="s">
        <v>233</v>
      </c>
      <c r="U619" s="158">
        <v>9.2000000000000012E-2</v>
      </c>
      <c r="V619" s="158">
        <f>ROUND(E619*U619,2)</f>
        <v>0.06</v>
      </c>
      <c r="W619" s="158"/>
      <c r="X619" s="148"/>
      <c r="Y619" s="148"/>
      <c r="Z619" s="148"/>
      <c r="AA619" s="148"/>
      <c r="AB619" s="148"/>
      <c r="AC619" s="148"/>
      <c r="AD619" s="148"/>
      <c r="AE619" s="148"/>
      <c r="AF619" s="148"/>
      <c r="AG619" s="148" t="s">
        <v>760</v>
      </c>
      <c r="AH619" s="148"/>
      <c r="AI619" s="148"/>
      <c r="AJ619" s="148"/>
      <c r="AK619" s="148"/>
      <c r="AL619" s="148"/>
      <c r="AM619" s="148"/>
      <c r="AN619" s="148"/>
      <c r="AO619" s="148"/>
      <c r="AP619" s="148"/>
      <c r="AQ619" s="148"/>
      <c r="AR619" s="148"/>
      <c r="AS619" s="148"/>
      <c r="AT619" s="148"/>
      <c r="AU619" s="148"/>
      <c r="AV619" s="148"/>
      <c r="AW619" s="148"/>
      <c r="AX619" s="148"/>
      <c r="AY619" s="148"/>
      <c r="AZ619" s="148"/>
      <c r="BA619" s="148"/>
      <c r="BB619" s="148"/>
      <c r="BC619" s="148"/>
      <c r="BD619" s="148"/>
      <c r="BE619" s="148"/>
      <c r="BF619" s="148"/>
      <c r="BG619" s="148"/>
      <c r="BH619" s="148"/>
    </row>
    <row r="620" spans="1:60" outlineLevel="1" x14ac:dyDescent="0.2">
      <c r="A620" s="155"/>
      <c r="B620" s="156"/>
      <c r="C620" s="181" t="s">
        <v>761</v>
      </c>
      <c r="D620" s="160"/>
      <c r="E620" s="161">
        <v>0.60000000000000009</v>
      </c>
      <c r="F620" s="158"/>
      <c r="G620" s="158"/>
      <c r="H620" s="158"/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  <c r="U620" s="158"/>
      <c r="V620" s="158"/>
      <c r="W620" s="158"/>
      <c r="X620" s="148"/>
      <c r="Y620" s="148"/>
      <c r="Z620" s="148"/>
      <c r="AA620" s="148"/>
      <c r="AB620" s="148"/>
      <c r="AC620" s="148"/>
      <c r="AD620" s="148"/>
      <c r="AE620" s="148"/>
      <c r="AF620" s="148"/>
      <c r="AG620" s="148" t="s">
        <v>213</v>
      </c>
      <c r="AH620" s="148">
        <v>0</v>
      </c>
      <c r="AI620" s="148"/>
      <c r="AJ620" s="148"/>
      <c r="AK620" s="148"/>
      <c r="AL620" s="148"/>
      <c r="AM620" s="148"/>
      <c r="AN620" s="148"/>
      <c r="AO620" s="148"/>
      <c r="AP620" s="148"/>
      <c r="AQ620" s="148"/>
      <c r="AR620" s="148"/>
      <c r="AS620" s="148"/>
      <c r="AT620" s="148"/>
      <c r="AU620" s="148"/>
      <c r="AV620" s="148"/>
      <c r="AW620" s="148"/>
      <c r="AX620" s="148"/>
      <c r="AY620" s="148"/>
      <c r="AZ620" s="148"/>
      <c r="BA620" s="148"/>
      <c r="BB620" s="148"/>
      <c r="BC620" s="148"/>
      <c r="BD620" s="148"/>
      <c r="BE620" s="148"/>
      <c r="BF620" s="148"/>
      <c r="BG620" s="148"/>
      <c r="BH620" s="148"/>
    </row>
    <row r="621" spans="1:60" outlineLevel="1" x14ac:dyDescent="0.2">
      <c r="A621" s="155"/>
      <c r="B621" s="156"/>
      <c r="C621" s="243"/>
      <c r="D621" s="244"/>
      <c r="E621" s="244"/>
      <c r="F621" s="244"/>
      <c r="G621" s="244"/>
      <c r="H621" s="158"/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  <c r="U621" s="158"/>
      <c r="V621" s="158"/>
      <c r="W621" s="158"/>
      <c r="X621" s="148"/>
      <c r="Y621" s="148"/>
      <c r="Z621" s="148"/>
      <c r="AA621" s="148"/>
      <c r="AB621" s="148"/>
      <c r="AC621" s="148"/>
      <c r="AD621" s="148"/>
      <c r="AE621" s="148"/>
      <c r="AF621" s="148"/>
      <c r="AG621" s="148" t="s">
        <v>176</v>
      </c>
      <c r="AH621" s="148"/>
      <c r="AI621" s="148"/>
      <c r="AJ621" s="148"/>
      <c r="AK621" s="148"/>
      <c r="AL621" s="148"/>
      <c r="AM621" s="148"/>
      <c r="AN621" s="148"/>
      <c r="AO621" s="148"/>
      <c r="AP621" s="148"/>
      <c r="AQ621" s="148"/>
      <c r="AR621" s="148"/>
      <c r="AS621" s="148"/>
      <c r="AT621" s="148"/>
      <c r="AU621" s="148"/>
      <c r="AV621" s="148"/>
      <c r="AW621" s="148"/>
      <c r="AX621" s="148"/>
      <c r="AY621" s="148"/>
      <c r="AZ621" s="148"/>
      <c r="BA621" s="148"/>
      <c r="BB621" s="148"/>
      <c r="BC621" s="148"/>
      <c r="BD621" s="148"/>
      <c r="BE621" s="148"/>
      <c r="BF621" s="148"/>
      <c r="BG621" s="148"/>
      <c r="BH621" s="148"/>
    </row>
    <row r="622" spans="1:60" outlineLevel="1" x14ac:dyDescent="0.2">
      <c r="A622" s="169">
        <v>125</v>
      </c>
      <c r="B622" s="170" t="s">
        <v>762</v>
      </c>
      <c r="C622" s="180" t="s">
        <v>763</v>
      </c>
      <c r="D622" s="171" t="s">
        <v>411</v>
      </c>
      <c r="E622" s="172">
        <v>6</v>
      </c>
      <c r="F622" s="173"/>
      <c r="G622" s="174">
        <f>ROUND(E622*F622,2)</f>
        <v>0</v>
      </c>
      <c r="H622" s="173"/>
      <c r="I622" s="174">
        <f>ROUND(E622*H622,2)</f>
        <v>0</v>
      </c>
      <c r="J622" s="173"/>
      <c r="K622" s="174">
        <f>ROUND(E622*J622,2)</f>
        <v>0</v>
      </c>
      <c r="L622" s="174">
        <v>21</v>
      </c>
      <c r="M622" s="174">
        <f>G622*(1+L622/100)</f>
        <v>0</v>
      </c>
      <c r="N622" s="174">
        <v>0</v>
      </c>
      <c r="O622" s="174">
        <f>ROUND(E622*N622,2)</f>
        <v>0</v>
      </c>
      <c r="P622" s="174">
        <v>2.8500000000000001E-3</v>
      </c>
      <c r="Q622" s="174">
        <f>ROUND(E622*P622,2)</f>
        <v>0.02</v>
      </c>
      <c r="R622" s="174" t="s">
        <v>748</v>
      </c>
      <c r="S622" s="174" t="s">
        <v>171</v>
      </c>
      <c r="T622" s="175" t="s">
        <v>233</v>
      </c>
      <c r="U622" s="158">
        <v>6.9000000000000006E-2</v>
      </c>
      <c r="V622" s="158">
        <f>ROUND(E622*U622,2)</f>
        <v>0.41</v>
      </c>
      <c r="W622" s="158"/>
      <c r="X622" s="148"/>
      <c r="Y622" s="148"/>
      <c r="Z622" s="148"/>
      <c r="AA622" s="148"/>
      <c r="AB622" s="148"/>
      <c r="AC622" s="148"/>
      <c r="AD622" s="148"/>
      <c r="AE622" s="148"/>
      <c r="AF622" s="148"/>
      <c r="AG622" s="148" t="s">
        <v>234</v>
      </c>
      <c r="AH622" s="148"/>
      <c r="AI622" s="148"/>
      <c r="AJ622" s="148"/>
      <c r="AK622" s="148"/>
      <c r="AL622" s="148"/>
      <c r="AM622" s="148"/>
      <c r="AN622" s="148"/>
      <c r="AO622" s="148"/>
      <c r="AP622" s="148"/>
      <c r="AQ622" s="148"/>
      <c r="AR622" s="148"/>
      <c r="AS622" s="148"/>
      <c r="AT622" s="148"/>
      <c r="AU622" s="148"/>
      <c r="AV622" s="148"/>
      <c r="AW622" s="148"/>
      <c r="AX622" s="148"/>
      <c r="AY622" s="148"/>
      <c r="AZ622" s="148"/>
      <c r="BA622" s="148"/>
      <c r="BB622" s="148"/>
      <c r="BC622" s="148"/>
      <c r="BD622" s="148"/>
      <c r="BE622" s="148"/>
      <c r="BF622" s="148"/>
      <c r="BG622" s="148"/>
      <c r="BH622" s="148"/>
    </row>
    <row r="623" spans="1:60" outlineLevel="1" x14ac:dyDescent="0.2">
      <c r="A623" s="155"/>
      <c r="B623" s="156"/>
      <c r="C623" s="256"/>
      <c r="D623" s="257"/>
      <c r="E623" s="257"/>
      <c r="F623" s="257"/>
      <c r="G623" s="257"/>
      <c r="H623" s="158"/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  <c r="U623" s="158"/>
      <c r="V623" s="158"/>
      <c r="W623" s="158"/>
      <c r="X623" s="148"/>
      <c r="Y623" s="148"/>
      <c r="Z623" s="148"/>
      <c r="AA623" s="148"/>
      <c r="AB623" s="148"/>
      <c r="AC623" s="148"/>
      <c r="AD623" s="148"/>
      <c r="AE623" s="148"/>
      <c r="AF623" s="148"/>
      <c r="AG623" s="148" t="s">
        <v>176</v>
      </c>
      <c r="AH623" s="148"/>
      <c r="AI623" s="148"/>
      <c r="AJ623" s="148"/>
      <c r="AK623" s="148"/>
      <c r="AL623" s="148"/>
      <c r="AM623" s="148"/>
      <c r="AN623" s="148"/>
      <c r="AO623" s="148"/>
      <c r="AP623" s="148"/>
      <c r="AQ623" s="148"/>
      <c r="AR623" s="148"/>
      <c r="AS623" s="148"/>
      <c r="AT623" s="148"/>
      <c r="AU623" s="148"/>
      <c r="AV623" s="148"/>
      <c r="AW623" s="148"/>
      <c r="AX623" s="148"/>
      <c r="AY623" s="148"/>
      <c r="AZ623" s="148"/>
      <c r="BA623" s="148"/>
      <c r="BB623" s="148"/>
      <c r="BC623" s="148"/>
      <c r="BD623" s="148"/>
      <c r="BE623" s="148"/>
      <c r="BF623" s="148"/>
      <c r="BG623" s="148"/>
      <c r="BH623" s="148"/>
    </row>
    <row r="624" spans="1:60" ht="22.5" outlineLevel="1" x14ac:dyDescent="0.2">
      <c r="A624" s="169">
        <v>126</v>
      </c>
      <c r="B624" s="170" t="s">
        <v>764</v>
      </c>
      <c r="C624" s="180" t="s">
        <v>765</v>
      </c>
      <c r="D624" s="171" t="s">
        <v>287</v>
      </c>
      <c r="E624" s="172">
        <v>5.7890000000000004E-2</v>
      </c>
      <c r="F624" s="173"/>
      <c r="G624" s="174">
        <f>ROUND(E624*F624,2)</f>
        <v>0</v>
      </c>
      <c r="H624" s="173"/>
      <c r="I624" s="174">
        <f>ROUND(E624*H624,2)</f>
        <v>0</v>
      </c>
      <c r="J624" s="173"/>
      <c r="K624" s="174">
        <f>ROUND(E624*J624,2)</f>
        <v>0</v>
      </c>
      <c r="L624" s="174">
        <v>21</v>
      </c>
      <c r="M624" s="174">
        <f>G624*(1+L624/100)</f>
        <v>0</v>
      </c>
      <c r="N624" s="174">
        <v>1</v>
      </c>
      <c r="O624" s="174">
        <f>ROUND(E624*N624,2)</f>
        <v>0.06</v>
      </c>
      <c r="P624" s="174">
        <v>0</v>
      </c>
      <c r="Q624" s="174">
        <f>ROUND(E624*P624,2)</f>
        <v>0</v>
      </c>
      <c r="R624" s="174" t="s">
        <v>288</v>
      </c>
      <c r="S624" s="174" t="s">
        <v>171</v>
      </c>
      <c r="T624" s="175" t="s">
        <v>289</v>
      </c>
      <c r="U624" s="158">
        <v>0</v>
      </c>
      <c r="V624" s="158">
        <f>ROUND(E624*U624,2)</f>
        <v>0</v>
      </c>
      <c r="W624" s="158"/>
      <c r="X624" s="148"/>
      <c r="Y624" s="148"/>
      <c r="Z624" s="148"/>
      <c r="AA624" s="148"/>
      <c r="AB624" s="148"/>
      <c r="AC624" s="148"/>
      <c r="AD624" s="148"/>
      <c r="AE624" s="148"/>
      <c r="AF624" s="148"/>
      <c r="AG624" s="148" t="s">
        <v>290</v>
      </c>
      <c r="AH624" s="148"/>
      <c r="AI624" s="148"/>
      <c r="AJ624" s="148"/>
      <c r="AK624" s="148"/>
      <c r="AL624" s="148"/>
      <c r="AM624" s="148"/>
      <c r="AN624" s="148"/>
      <c r="AO624" s="148"/>
      <c r="AP624" s="148"/>
      <c r="AQ624" s="148"/>
      <c r="AR624" s="148"/>
      <c r="AS624" s="148"/>
      <c r="AT624" s="148"/>
      <c r="AU624" s="148"/>
      <c r="AV624" s="148"/>
      <c r="AW624" s="148"/>
      <c r="AX624" s="148"/>
      <c r="AY624" s="148"/>
      <c r="AZ624" s="148"/>
      <c r="BA624" s="148"/>
      <c r="BB624" s="148"/>
      <c r="BC624" s="148"/>
      <c r="BD624" s="148"/>
      <c r="BE624" s="148"/>
      <c r="BF624" s="148"/>
      <c r="BG624" s="148"/>
      <c r="BH624" s="148"/>
    </row>
    <row r="625" spans="1:60" outlineLevel="1" x14ac:dyDescent="0.2">
      <c r="A625" s="155"/>
      <c r="B625" s="156"/>
      <c r="C625" s="181" t="s">
        <v>766</v>
      </c>
      <c r="D625" s="160"/>
      <c r="E625" s="161">
        <v>5.7890000000000004E-2</v>
      </c>
      <c r="F625" s="158"/>
      <c r="G625" s="158"/>
      <c r="H625" s="158"/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  <c r="U625" s="158"/>
      <c r="V625" s="158"/>
      <c r="W625" s="158"/>
      <c r="X625" s="148"/>
      <c r="Y625" s="148"/>
      <c r="Z625" s="148"/>
      <c r="AA625" s="148"/>
      <c r="AB625" s="148"/>
      <c r="AC625" s="148"/>
      <c r="AD625" s="148"/>
      <c r="AE625" s="148"/>
      <c r="AF625" s="148"/>
      <c r="AG625" s="148" t="s">
        <v>213</v>
      </c>
      <c r="AH625" s="148">
        <v>0</v>
      </c>
      <c r="AI625" s="148"/>
      <c r="AJ625" s="148"/>
      <c r="AK625" s="148"/>
      <c r="AL625" s="148"/>
      <c r="AM625" s="148"/>
      <c r="AN625" s="148"/>
      <c r="AO625" s="148"/>
      <c r="AP625" s="148"/>
      <c r="AQ625" s="148"/>
      <c r="AR625" s="148"/>
      <c r="AS625" s="148"/>
      <c r="AT625" s="148"/>
      <c r="AU625" s="148"/>
      <c r="AV625" s="148"/>
      <c r="AW625" s="148"/>
      <c r="AX625" s="148"/>
      <c r="AY625" s="148"/>
      <c r="AZ625" s="148"/>
      <c r="BA625" s="148"/>
      <c r="BB625" s="148"/>
      <c r="BC625" s="148"/>
      <c r="BD625" s="148"/>
      <c r="BE625" s="148"/>
      <c r="BF625" s="148"/>
      <c r="BG625" s="148"/>
      <c r="BH625" s="148"/>
    </row>
    <row r="626" spans="1:60" outlineLevel="1" x14ac:dyDescent="0.2">
      <c r="A626" s="155"/>
      <c r="B626" s="156"/>
      <c r="C626" s="243"/>
      <c r="D626" s="244"/>
      <c r="E626" s="244"/>
      <c r="F626" s="244"/>
      <c r="G626" s="244"/>
      <c r="H626" s="158"/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  <c r="U626" s="158"/>
      <c r="V626" s="158"/>
      <c r="W626" s="158"/>
      <c r="X626" s="148"/>
      <c r="Y626" s="148"/>
      <c r="Z626" s="148"/>
      <c r="AA626" s="148"/>
      <c r="AB626" s="148"/>
      <c r="AC626" s="148"/>
      <c r="AD626" s="148"/>
      <c r="AE626" s="148"/>
      <c r="AF626" s="148"/>
      <c r="AG626" s="148" t="s">
        <v>176</v>
      </c>
      <c r="AH626" s="148"/>
      <c r="AI626" s="148"/>
      <c r="AJ626" s="148"/>
      <c r="AK626" s="148"/>
      <c r="AL626" s="148"/>
      <c r="AM626" s="148"/>
      <c r="AN626" s="148"/>
      <c r="AO626" s="148"/>
      <c r="AP626" s="148"/>
      <c r="AQ626" s="148"/>
      <c r="AR626" s="148"/>
      <c r="AS626" s="148"/>
      <c r="AT626" s="148"/>
      <c r="AU626" s="148"/>
      <c r="AV626" s="148"/>
      <c r="AW626" s="148"/>
      <c r="AX626" s="148"/>
      <c r="AY626" s="148"/>
      <c r="AZ626" s="148"/>
      <c r="BA626" s="148"/>
      <c r="BB626" s="148"/>
      <c r="BC626" s="148"/>
      <c r="BD626" s="148"/>
      <c r="BE626" s="148"/>
      <c r="BF626" s="148"/>
      <c r="BG626" s="148"/>
      <c r="BH626" s="148"/>
    </row>
    <row r="627" spans="1:60" outlineLevel="1" x14ac:dyDescent="0.2">
      <c r="A627" s="155">
        <v>127</v>
      </c>
      <c r="B627" s="156" t="s">
        <v>767</v>
      </c>
      <c r="C627" s="192" t="s">
        <v>768</v>
      </c>
      <c r="D627" s="157" t="s">
        <v>0</v>
      </c>
      <c r="E627" s="177"/>
      <c r="F627" s="159"/>
      <c r="G627" s="158">
        <f>ROUND(E627*F627,2)</f>
        <v>0</v>
      </c>
      <c r="H627" s="159"/>
      <c r="I627" s="158">
        <f>ROUND(E627*H627,2)</f>
        <v>0</v>
      </c>
      <c r="J627" s="159"/>
      <c r="K627" s="158">
        <f>ROUND(E627*J627,2)</f>
        <v>0</v>
      </c>
      <c r="L627" s="158">
        <v>21</v>
      </c>
      <c r="M627" s="158">
        <f>G627*(1+L627/100)</f>
        <v>0</v>
      </c>
      <c r="N627" s="158">
        <v>0</v>
      </c>
      <c r="O627" s="158">
        <f>ROUND(E627*N627,2)</f>
        <v>0</v>
      </c>
      <c r="P627" s="158">
        <v>0</v>
      </c>
      <c r="Q627" s="158">
        <f>ROUND(E627*P627,2)</f>
        <v>0</v>
      </c>
      <c r="R627" s="158" t="s">
        <v>748</v>
      </c>
      <c r="S627" s="158" t="s">
        <v>171</v>
      </c>
      <c r="T627" s="158" t="s">
        <v>233</v>
      </c>
      <c r="U627" s="158">
        <v>0</v>
      </c>
      <c r="V627" s="158">
        <f>ROUND(E627*U627,2)</f>
        <v>0</v>
      </c>
      <c r="W627" s="158"/>
      <c r="X627" s="148"/>
      <c r="Y627" s="148"/>
      <c r="Z627" s="148"/>
      <c r="AA627" s="148"/>
      <c r="AB627" s="148"/>
      <c r="AC627" s="148"/>
      <c r="AD627" s="148"/>
      <c r="AE627" s="148"/>
      <c r="AF627" s="148"/>
      <c r="AG627" s="148" t="s">
        <v>630</v>
      </c>
      <c r="AH627" s="148"/>
      <c r="AI627" s="148"/>
      <c r="AJ627" s="148"/>
      <c r="AK627" s="148"/>
      <c r="AL627" s="148"/>
      <c r="AM627" s="148"/>
      <c r="AN627" s="148"/>
      <c r="AO627" s="148"/>
      <c r="AP627" s="148"/>
      <c r="AQ627" s="148"/>
      <c r="AR627" s="148"/>
      <c r="AS627" s="148"/>
      <c r="AT627" s="148"/>
      <c r="AU627" s="148"/>
      <c r="AV627" s="148"/>
      <c r="AW627" s="148"/>
      <c r="AX627" s="148"/>
      <c r="AY627" s="148"/>
      <c r="AZ627" s="148"/>
      <c r="BA627" s="148"/>
      <c r="BB627" s="148"/>
      <c r="BC627" s="148"/>
      <c r="BD627" s="148"/>
      <c r="BE627" s="148"/>
      <c r="BF627" s="148"/>
      <c r="BG627" s="148"/>
      <c r="BH627" s="148"/>
    </row>
    <row r="628" spans="1:60" outlineLevel="1" x14ac:dyDescent="0.2">
      <c r="A628" s="155"/>
      <c r="B628" s="156"/>
      <c r="C628" s="260" t="s">
        <v>669</v>
      </c>
      <c r="D628" s="261"/>
      <c r="E628" s="261"/>
      <c r="F628" s="261"/>
      <c r="G628" s="261"/>
      <c r="H628" s="158"/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  <c r="U628" s="158"/>
      <c r="V628" s="158"/>
      <c r="W628" s="158"/>
      <c r="X628" s="148"/>
      <c r="Y628" s="148"/>
      <c r="Z628" s="148"/>
      <c r="AA628" s="148"/>
      <c r="AB628" s="148"/>
      <c r="AC628" s="148"/>
      <c r="AD628" s="148"/>
      <c r="AE628" s="148"/>
      <c r="AF628" s="148"/>
      <c r="AG628" s="148" t="s">
        <v>236</v>
      </c>
      <c r="AH628" s="148"/>
      <c r="AI628" s="148"/>
      <c r="AJ628" s="148"/>
      <c r="AK628" s="148"/>
      <c r="AL628" s="148"/>
      <c r="AM628" s="148"/>
      <c r="AN628" s="148"/>
      <c r="AO628" s="148"/>
      <c r="AP628" s="148"/>
      <c r="AQ628" s="148"/>
      <c r="AR628" s="148"/>
      <c r="AS628" s="148"/>
      <c r="AT628" s="148"/>
      <c r="AU628" s="148"/>
      <c r="AV628" s="148"/>
      <c r="AW628" s="148"/>
      <c r="AX628" s="148"/>
      <c r="AY628" s="148"/>
      <c r="AZ628" s="148"/>
      <c r="BA628" s="148"/>
      <c r="BB628" s="148"/>
      <c r="BC628" s="148"/>
      <c r="BD628" s="148"/>
      <c r="BE628" s="148"/>
      <c r="BF628" s="148"/>
      <c r="BG628" s="148"/>
      <c r="BH628" s="148"/>
    </row>
    <row r="629" spans="1:60" outlineLevel="1" x14ac:dyDescent="0.2">
      <c r="A629" s="155"/>
      <c r="B629" s="156"/>
      <c r="C629" s="243"/>
      <c r="D629" s="244"/>
      <c r="E629" s="244"/>
      <c r="F629" s="244"/>
      <c r="G629" s="244"/>
      <c r="H629" s="158"/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  <c r="U629" s="158"/>
      <c r="V629" s="158"/>
      <c r="W629" s="158"/>
      <c r="X629" s="148"/>
      <c r="Y629" s="148"/>
      <c r="Z629" s="148"/>
      <c r="AA629" s="148"/>
      <c r="AB629" s="148"/>
      <c r="AC629" s="148"/>
      <c r="AD629" s="148"/>
      <c r="AE629" s="148"/>
      <c r="AF629" s="148"/>
      <c r="AG629" s="148" t="s">
        <v>176</v>
      </c>
      <c r="AH629" s="148"/>
      <c r="AI629" s="148"/>
      <c r="AJ629" s="148"/>
      <c r="AK629" s="148"/>
      <c r="AL629" s="148"/>
      <c r="AM629" s="148"/>
      <c r="AN629" s="148"/>
      <c r="AO629" s="148"/>
      <c r="AP629" s="148"/>
      <c r="AQ629" s="148"/>
      <c r="AR629" s="148"/>
      <c r="AS629" s="148"/>
      <c r="AT629" s="148"/>
      <c r="AU629" s="148"/>
      <c r="AV629" s="148"/>
      <c r="AW629" s="148"/>
      <c r="AX629" s="148"/>
      <c r="AY629" s="148"/>
      <c r="AZ629" s="148"/>
      <c r="BA629" s="148"/>
      <c r="BB629" s="148"/>
      <c r="BC629" s="148"/>
      <c r="BD629" s="148"/>
      <c r="BE629" s="148"/>
      <c r="BF629" s="148"/>
      <c r="BG629" s="148"/>
      <c r="BH629" s="148"/>
    </row>
    <row r="630" spans="1:60" x14ac:dyDescent="0.2">
      <c r="A630" s="163" t="s">
        <v>166</v>
      </c>
      <c r="B630" s="164" t="s">
        <v>117</v>
      </c>
      <c r="C630" s="179" t="s">
        <v>118</v>
      </c>
      <c r="D630" s="165"/>
      <c r="E630" s="166"/>
      <c r="F630" s="167"/>
      <c r="G630" s="167">
        <f>SUMIF(AG631:AG713,"&lt;&gt;NOR",G631:G713)</f>
        <v>0</v>
      </c>
      <c r="H630" s="167"/>
      <c r="I630" s="167">
        <f>SUM(I631:I713)</f>
        <v>0</v>
      </c>
      <c r="J630" s="167"/>
      <c r="K630" s="167">
        <f>SUM(K631:K713)</f>
        <v>0</v>
      </c>
      <c r="L630" s="167"/>
      <c r="M630" s="167">
        <f>SUM(M631:M713)</f>
        <v>0</v>
      </c>
      <c r="N630" s="167"/>
      <c r="O630" s="167">
        <f>SUM(O631:O713)</f>
        <v>1.54</v>
      </c>
      <c r="P630" s="167"/>
      <c r="Q630" s="167">
        <f>SUM(Q631:Q713)</f>
        <v>0</v>
      </c>
      <c r="R630" s="167"/>
      <c r="S630" s="167"/>
      <c r="T630" s="168"/>
      <c r="U630" s="162"/>
      <c r="V630" s="162">
        <f>SUM(V631:V713)</f>
        <v>99.86</v>
      </c>
      <c r="W630" s="162"/>
      <c r="AG630" t="s">
        <v>167</v>
      </c>
    </row>
    <row r="631" spans="1:60" ht="22.5" outlineLevel="1" x14ac:dyDescent="0.2">
      <c r="A631" s="169">
        <v>128</v>
      </c>
      <c r="B631" s="170" t="s">
        <v>769</v>
      </c>
      <c r="C631" s="180" t="s">
        <v>770</v>
      </c>
      <c r="D631" s="171" t="s">
        <v>277</v>
      </c>
      <c r="E631" s="172">
        <v>15.8</v>
      </c>
      <c r="F631" s="173"/>
      <c r="G631" s="174">
        <f>ROUND(E631*F631,2)</f>
        <v>0</v>
      </c>
      <c r="H631" s="173"/>
      <c r="I631" s="174">
        <f>ROUND(E631*H631,2)</f>
        <v>0</v>
      </c>
      <c r="J631" s="173"/>
      <c r="K631" s="174">
        <f>ROUND(E631*J631,2)</f>
        <v>0</v>
      </c>
      <c r="L631" s="174">
        <v>21</v>
      </c>
      <c r="M631" s="174">
        <f>G631*(1+L631/100)</f>
        <v>0</v>
      </c>
      <c r="N631" s="174">
        <v>1.9000000000000001E-4</v>
      </c>
      <c r="O631" s="174">
        <f>ROUND(E631*N631,2)</f>
        <v>0</v>
      </c>
      <c r="P631" s="174">
        <v>0</v>
      </c>
      <c r="Q631" s="174">
        <f>ROUND(E631*P631,2)</f>
        <v>0</v>
      </c>
      <c r="R631" s="174" t="s">
        <v>771</v>
      </c>
      <c r="S631" s="174" t="s">
        <v>171</v>
      </c>
      <c r="T631" s="175" t="s">
        <v>233</v>
      </c>
      <c r="U631" s="158">
        <v>0.60300000000000009</v>
      </c>
      <c r="V631" s="158">
        <f>ROUND(E631*U631,2)</f>
        <v>9.5299999999999994</v>
      </c>
      <c r="W631" s="158"/>
      <c r="X631" s="148"/>
      <c r="Y631" s="148"/>
      <c r="Z631" s="148"/>
      <c r="AA631" s="148"/>
      <c r="AB631" s="148"/>
      <c r="AC631" s="148"/>
      <c r="AD631" s="148"/>
      <c r="AE631" s="148"/>
      <c r="AF631" s="148"/>
      <c r="AG631" s="148" t="s">
        <v>234</v>
      </c>
      <c r="AH631" s="148"/>
      <c r="AI631" s="148"/>
      <c r="AJ631" s="148"/>
      <c r="AK631" s="148"/>
      <c r="AL631" s="148"/>
      <c r="AM631" s="148"/>
      <c r="AN631" s="148"/>
      <c r="AO631" s="148"/>
      <c r="AP631" s="148"/>
      <c r="AQ631" s="148"/>
      <c r="AR631" s="148"/>
      <c r="AS631" s="148"/>
      <c r="AT631" s="148"/>
      <c r="AU631" s="148"/>
      <c r="AV631" s="148"/>
      <c r="AW631" s="148"/>
      <c r="AX631" s="148"/>
      <c r="AY631" s="148"/>
      <c r="AZ631" s="148"/>
      <c r="BA631" s="148"/>
      <c r="BB631" s="148"/>
      <c r="BC631" s="148"/>
      <c r="BD631" s="148"/>
      <c r="BE631" s="148"/>
      <c r="BF631" s="148"/>
      <c r="BG631" s="148"/>
      <c r="BH631" s="148"/>
    </row>
    <row r="632" spans="1:60" outlineLevel="1" x14ac:dyDescent="0.2">
      <c r="A632" s="155"/>
      <c r="B632" s="156"/>
      <c r="C632" s="245" t="s">
        <v>772</v>
      </c>
      <c r="D632" s="246"/>
      <c r="E632" s="246"/>
      <c r="F632" s="246"/>
      <c r="G632" s="246"/>
      <c r="H632" s="158"/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  <c r="U632" s="158"/>
      <c r="V632" s="158"/>
      <c r="W632" s="158"/>
      <c r="X632" s="148"/>
      <c r="Y632" s="148"/>
      <c r="Z632" s="148"/>
      <c r="AA632" s="148"/>
      <c r="AB632" s="148"/>
      <c r="AC632" s="148"/>
      <c r="AD632" s="148"/>
      <c r="AE632" s="148"/>
      <c r="AF632" s="148"/>
      <c r="AG632" s="148" t="s">
        <v>175</v>
      </c>
      <c r="AH632" s="148"/>
      <c r="AI632" s="148"/>
      <c r="AJ632" s="148"/>
      <c r="AK632" s="148"/>
      <c r="AL632" s="148"/>
      <c r="AM632" s="148"/>
      <c r="AN632" s="148"/>
      <c r="AO632" s="148"/>
      <c r="AP632" s="148"/>
      <c r="AQ632" s="148"/>
      <c r="AR632" s="148"/>
      <c r="AS632" s="148"/>
      <c r="AT632" s="148"/>
      <c r="AU632" s="148"/>
      <c r="AV632" s="148"/>
      <c r="AW632" s="148"/>
      <c r="AX632" s="148"/>
      <c r="AY632" s="148"/>
      <c r="AZ632" s="148"/>
      <c r="BA632" s="148"/>
      <c r="BB632" s="148"/>
      <c r="BC632" s="148"/>
      <c r="BD632" s="148"/>
      <c r="BE632" s="148"/>
      <c r="BF632" s="148"/>
      <c r="BG632" s="148"/>
      <c r="BH632" s="148"/>
    </row>
    <row r="633" spans="1:60" outlineLevel="1" x14ac:dyDescent="0.2">
      <c r="A633" s="155"/>
      <c r="B633" s="156"/>
      <c r="C633" s="189" t="s">
        <v>252</v>
      </c>
      <c r="D633" s="185"/>
      <c r="E633" s="186"/>
      <c r="F633" s="158"/>
      <c r="G633" s="158"/>
      <c r="H633" s="158"/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  <c r="U633" s="158"/>
      <c r="V633" s="158"/>
      <c r="W633" s="158"/>
      <c r="X633" s="148"/>
      <c r="Y633" s="148"/>
      <c r="Z633" s="148"/>
      <c r="AA633" s="148"/>
      <c r="AB633" s="148"/>
      <c r="AC633" s="148"/>
      <c r="AD633" s="148"/>
      <c r="AE633" s="148"/>
      <c r="AF633" s="148"/>
      <c r="AG633" s="148" t="s">
        <v>213</v>
      </c>
      <c r="AH633" s="148"/>
      <c r="AI633" s="148"/>
      <c r="AJ633" s="148"/>
      <c r="AK633" s="148"/>
      <c r="AL633" s="148"/>
      <c r="AM633" s="148"/>
      <c r="AN633" s="148"/>
      <c r="AO633" s="148"/>
      <c r="AP633" s="148"/>
      <c r="AQ633" s="148"/>
      <c r="AR633" s="148"/>
      <c r="AS633" s="148"/>
      <c r="AT633" s="148"/>
      <c r="AU633" s="148"/>
      <c r="AV633" s="148"/>
      <c r="AW633" s="148"/>
      <c r="AX633" s="148"/>
      <c r="AY633" s="148"/>
      <c r="AZ633" s="148"/>
      <c r="BA633" s="148"/>
      <c r="BB633" s="148"/>
      <c r="BC633" s="148"/>
      <c r="BD633" s="148"/>
      <c r="BE633" s="148"/>
      <c r="BF633" s="148"/>
      <c r="BG633" s="148"/>
      <c r="BH633" s="148"/>
    </row>
    <row r="634" spans="1:60" outlineLevel="1" x14ac:dyDescent="0.2">
      <c r="A634" s="155"/>
      <c r="B634" s="156"/>
      <c r="C634" s="190" t="s">
        <v>773</v>
      </c>
      <c r="D634" s="185"/>
      <c r="E634" s="186">
        <v>12.8</v>
      </c>
      <c r="F634" s="158"/>
      <c r="G634" s="158"/>
      <c r="H634" s="158"/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  <c r="U634" s="158"/>
      <c r="V634" s="158"/>
      <c r="W634" s="158"/>
      <c r="X634" s="148"/>
      <c r="Y634" s="148"/>
      <c r="Z634" s="148"/>
      <c r="AA634" s="148"/>
      <c r="AB634" s="148"/>
      <c r="AC634" s="148"/>
      <c r="AD634" s="148"/>
      <c r="AE634" s="148"/>
      <c r="AF634" s="148"/>
      <c r="AG634" s="148" t="s">
        <v>213</v>
      </c>
      <c r="AH634" s="148">
        <v>2</v>
      </c>
      <c r="AI634" s="148"/>
      <c r="AJ634" s="148"/>
      <c r="AK634" s="148"/>
      <c r="AL634" s="148"/>
      <c r="AM634" s="148"/>
      <c r="AN634" s="148"/>
      <c r="AO634" s="148"/>
      <c r="AP634" s="148"/>
      <c r="AQ634" s="148"/>
      <c r="AR634" s="148"/>
      <c r="AS634" s="148"/>
      <c r="AT634" s="148"/>
      <c r="AU634" s="148"/>
      <c r="AV634" s="148"/>
      <c r="AW634" s="148"/>
      <c r="AX634" s="148"/>
      <c r="AY634" s="148"/>
      <c r="AZ634" s="148"/>
      <c r="BA634" s="148"/>
      <c r="BB634" s="148"/>
      <c r="BC634" s="148"/>
      <c r="BD634" s="148"/>
      <c r="BE634" s="148"/>
      <c r="BF634" s="148"/>
      <c r="BG634" s="148"/>
      <c r="BH634" s="148"/>
    </row>
    <row r="635" spans="1:60" outlineLevel="1" x14ac:dyDescent="0.2">
      <c r="A635" s="155"/>
      <c r="B635" s="156"/>
      <c r="C635" s="190" t="s">
        <v>774</v>
      </c>
      <c r="D635" s="185"/>
      <c r="E635" s="186">
        <v>3</v>
      </c>
      <c r="F635" s="158"/>
      <c r="G635" s="158"/>
      <c r="H635" s="158"/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  <c r="U635" s="158"/>
      <c r="V635" s="158"/>
      <c r="W635" s="158"/>
      <c r="X635" s="148"/>
      <c r="Y635" s="148"/>
      <c r="Z635" s="148"/>
      <c r="AA635" s="148"/>
      <c r="AB635" s="148"/>
      <c r="AC635" s="148"/>
      <c r="AD635" s="148"/>
      <c r="AE635" s="148"/>
      <c r="AF635" s="148"/>
      <c r="AG635" s="148" t="s">
        <v>213</v>
      </c>
      <c r="AH635" s="148">
        <v>2</v>
      </c>
      <c r="AI635" s="148"/>
      <c r="AJ635" s="148"/>
      <c r="AK635" s="148"/>
      <c r="AL635" s="148"/>
      <c r="AM635" s="148"/>
      <c r="AN635" s="148"/>
      <c r="AO635" s="148"/>
      <c r="AP635" s="148"/>
      <c r="AQ635" s="148"/>
      <c r="AR635" s="148"/>
      <c r="AS635" s="148"/>
      <c r="AT635" s="148"/>
      <c r="AU635" s="148"/>
      <c r="AV635" s="148"/>
      <c r="AW635" s="148"/>
      <c r="AX635" s="148"/>
      <c r="AY635" s="148"/>
      <c r="AZ635" s="148"/>
      <c r="BA635" s="148"/>
      <c r="BB635" s="148"/>
      <c r="BC635" s="148"/>
      <c r="BD635" s="148"/>
      <c r="BE635" s="148"/>
      <c r="BF635" s="148"/>
      <c r="BG635" s="148"/>
      <c r="BH635" s="148"/>
    </row>
    <row r="636" spans="1:60" outlineLevel="1" x14ac:dyDescent="0.2">
      <c r="A636" s="155"/>
      <c r="B636" s="156"/>
      <c r="C636" s="191" t="s">
        <v>255</v>
      </c>
      <c r="D636" s="187"/>
      <c r="E636" s="188">
        <v>15.8</v>
      </c>
      <c r="F636" s="158"/>
      <c r="G636" s="158"/>
      <c r="H636" s="158"/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  <c r="U636" s="158"/>
      <c r="V636" s="158"/>
      <c r="W636" s="158"/>
      <c r="X636" s="148"/>
      <c r="Y636" s="148"/>
      <c r="Z636" s="148"/>
      <c r="AA636" s="148"/>
      <c r="AB636" s="148"/>
      <c r="AC636" s="148"/>
      <c r="AD636" s="148"/>
      <c r="AE636" s="148"/>
      <c r="AF636" s="148"/>
      <c r="AG636" s="148" t="s">
        <v>213</v>
      </c>
      <c r="AH636" s="148">
        <v>3</v>
      </c>
      <c r="AI636" s="148"/>
      <c r="AJ636" s="148"/>
      <c r="AK636" s="148"/>
      <c r="AL636" s="148"/>
      <c r="AM636" s="148"/>
      <c r="AN636" s="148"/>
      <c r="AO636" s="148"/>
      <c r="AP636" s="148"/>
      <c r="AQ636" s="148"/>
      <c r="AR636" s="148"/>
      <c r="AS636" s="148"/>
      <c r="AT636" s="148"/>
      <c r="AU636" s="148"/>
      <c r="AV636" s="148"/>
      <c r="AW636" s="148"/>
      <c r="AX636" s="148"/>
      <c r="AY636" s="148"/>
      <c r="AZ636" s="148"/>
      <c r="BA636" s="148"/>
      <c r="BB636" s="148"/>
      <c r="BC636" s="148"/>
      <c r="BD636" s="148"/>
      <c r="BE636" s="148"/>
      <c r="BF636" s="148"/>
      <c r="BG636" s="148"/>
      <c r="BH636" s="148"/>
    </row>
    <row r="637" spans="1:60" outlineLevel="1" x14ac:dyDescent="0.2">
      <c r="A637" s="155"/>
      <c r="B637" s="156"/>
      <c r="C637" s="189" t="s">
        <v>256</v>
      </c>
      <c r="D637" s="185"/>
      <c r="E637" s="186"/>
      <c r="F637" s="158"/>
      <c r="G637" s="158"/>
      <c r="H637" s="158"/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  <c r="U637" s="158"/>
      <c r="V637" s="158"/>
      <c r="W637" s="158"/>
      <c r="X637" s="148"/>
      <c r="Y637" s="148"/>
      <c r="Z637" s="148"/>
      <c r="AA637" s="148"/>
      <c r="AB637" s="148"/>
      <c r="AC637" s="148"/>
      <c r="AD637" s="148"/>
      <c r="AE637" s="148"/>
      <c r="AF637" s="148"/>
      <c r="AG637" s="148" t="s">
        <v>213</v>
      </c>
      <c r="AH637" s="148"/>
      <c r="AI637" s="148"/>
      <c r="AJ637" s="148"/>
      <c r="AK637" s="148"/>
      <c r="AL637" s="148"/>
      <c r="AM637" s="148"/>
      <c r="AN637" s="148"/>
      <c r="AO637" s="148"/>
      <c r="AP637" s="148"/>
      <c r="AQ637" s="148"/>
      <c r="AR637" s="148"/>
      <c r="AS637" s="148"/>
      <c r="AT637" s="148"/>
      <c r="AU637" s="148"/>
      <c r="AV637" s="148"/>
      <c r="AW637" s="148"/>
      <c r="AX637" s="148"/>
      <c r="AY637" s="148"/>
      <c r="AZ637" s="148"/>
      <c r="BA637" s="148"/>
      <c r="BB637" s="148"/>
      <c r="BC637" s="148"/>
      <c r="BD637" s="148"/>
      <c r="BE637" s="148"/>
      <c r="BF637" s="148"/>
      <c r="BG637" s="148"/>
      <c r="BH637" s="148"/>
    </row>
    <row r="638" spans="1:60" outlineLevel="1" x14ac:dyDescent="0.2">
      <c r="A638" s="155"/>
      <c r="B638" s="156"/>
      <c r="C638" s="181" t="s">
        <v>775</v>
      </c>
      <c r="D638" s="160"/>
      <c r="E638" s="161">
        <v>15.8</v>
      </c>
      <c r="F638" s="158"/>
      <c r="G638" s="158"/>
      <c r="H638" s="158"/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  <c r="U638" s="158"/>
      <c r="V638" s="158"/>
      <c r="W638" s="158"/>
      <c r="X638" s="148"/>
      <c r="Y638" s="148"/>
      <c r="Z638" s="148"/>
      <c r="AA638" s="148"/>
      <c r="AB638" s="148"/>
      <c r="AC638" s="148"/>
      <c r="AD638" s="148"/>
      <c r="AE638" s="148"/>
      <c r="AF638" s="148"/>
      <c r="AG638" s="148" t="s">
        <v>213</v>
      </c>
      <c r="AH638" s="148">
        <v>0</v>
      </c>
      <c r="AI638" s="148"/>
      <c r="AJ638" s="148"/>
      <c r="AK638" s="148"/>
      <c r="AL638" s="148"/>
      <c r="AM638" s="148"/>
      <c r="AN638" s="148"/>
      <c r="AO638" s="148"/>
      <c r="AP638" s="148"/>
      <c r="AQ638" s="148"/>
      <c r="AR638" s="148"/>
      <c r="AS638" s="148"/>
      <c r="AT638" s="148"/>
      <c r="AU638" s="148"/>
      <c r="AV638" s="148"/>
      <c r="AW638" s="148"/>
      <c r="AX638" s="148"/>
      <c r="AY638" s="148"/>
      <c r="AZ638" s="148"/>
      <c r="BA638" s="148"/>
      <c r="BB638" s="148"/>
      <c r="BC638" s="148"/>
      <c r="BD638" s="148"/>
      <c r="BE638" s="148"/>
      <c r="BF638" s="148"/>
      <c r="BG638" s="148"/>
      <c r="BH638" s="148"/>
    </row>
    <row r="639" spans="1:60" outlineLevel="1" x14ac:dyDescent="0.2">
      <c r="A639" s="155"/>
      <c r="B639" s="156"/>
      <c r="C639" s="243"/>
      <c r="D639" s="244"/>
      <c r="E639" s="244"/>
      <c r="F639" s="244"/>
      <c r="G639" s="244"/>
      <c r="H639" s="158"/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  <c r="U639" s="158"/>
      <c r="V639" s="158"/>
      <c r="W639" s="158"/>
      <c r="X639" s="148"/>
      <c r="Y639" s="148"/>
      <c r="Z639" s="148"/>
      <c r="AA639" s="148"/>
      <c r="AB639" s="148"/>
      <c r="AC639" s="148"/>
      <c r="AD639" s="148"/>
      <c r="AE639" s="148"/>
      <c r="AF639" s="148"/>
      <c r="AG639" s="148" t="s">
        <v>176</v>
      </c>
      <c r="AH639" s="148"/>
      <c r="AI639" s="148"/>
      <c r="AJ639" s="148"/>
      <c r="AK639" s="148"/>
      <c r="AL639" s="148"/>
      <c r="AM639" s="148"/>
      <c r="AN639" s="148"/>
      <c r="AO639" s="148"/>
      <c r="AP639" s="148"/>
      <c r="AQ639" s="148"/>
      <c r="AR639" s="148"/>
      <c r="AS639" s="148"/>
      <c r="AT639" s="148"/>
      <c r="AU639" s="148"/>
      <c r="AV639" s="148"/>
      <c r="AW639" s="148"/>
      <c r="AX639" s="148"/>
      <c r="AY639" s="148"/>
      <c r="AZ639" s="148"/>
      <c r="BA639" s="148"/>
      <c r="BB639" s="148"/>
      <c r="BC639" s="148"/>
      <c r="BD639" s="148"/>
      <c r="BE639" s="148"/>
      <c r="BF639" s="148"/>
      <c r="BG639" s="148"/>
      <c r="BH639" s="148"/>
    </row>
    <row r="640" spans="1:60" outlineLevel="1" x14ac:dyDescent="0.2">
      <c r="A640" s="169">
        <v>129</v>
      </c>
      <c r="B640" s="170" t="s">
        <v>776</v>
      </c>
      <c r="C640" s="180" t="s">
        <v>777</v>
      </c>
      <c r="D640" s="171" t="s">
        <v>277</v>
      </c>
      <c r="E640" s="172">
        <v>50</v>
      </c>
      <c r="F640" s="173"/>
      <c r="G640" s="174">
        <f>ROUND(E640*F640,2)</f>
        <v>0</v>
      </c>
      <c r="H640" s="173"/>
      <c r="I640" s="174">
        <f>ROUND(E640*H640,2)</f>
        <v>0</v>
      </c>
      <c r="J640" s="173"/>
      <c r="K640" s="174">
        <f>ROUND(E640*J640,2)</f>
        <v>0</v>
      </c>
      <c r="L640" s="174">
        <v>21</v>
      </c>
      <c r="M640" s="174">
        <f>G640*(1+L640/100)</f>
        <v>0</v>
      </c>
      <c r="N640" s="174">
        <v>2.5000000000000001E-4</v>
      </c>
      <c r="O640" s="174">
        <f>ROUND(E640*N640,2)</f>
        <v>0.01</v>
      </c>
      <c r="P640" s="174">
        <v>0</v>
      </c>
      <c r="Q640" s="174">
        <f>ROUND(E640*P640,2)</f>
        <v>0</v>
      </c>
      <c r="R640" s="174" t="s">
        <v>771</v>
      </c>
      <c r="S640" s="174" t="s">
        <v>171</v>
      </c>
      <c r="T640" s="175" t="s">
        <v>233</v>
      </c>
      <c r="U640" s="158">
        <v>1.32</v>
      </c>
      <c r="V640" s="158">
        <f>ROUND(E640*U640,2)</f>
        <v>66</v>
      </c>
      <c r="W640" s="158"/>
      <c r="X640" s="148"/>
      <c r="Y640" s="148"/>
      <c r="Z640" s="148"/>
      <c r="AA640" s="148"/>
      <c r="AB640" s="148"/>
      <c r="AC640" s="148"/>
      <c r="AD640" s="148"/>
      <c r="AE640" s="148"/>
      <c r="AF640" s="148"/>
      <c r="AG640" s="148" t="s">
        <v>234</v>
      </c>
      <c r="AH640" s="148"/>
      <c r="AI640" s="148"/>
      <c r="AJ640" s="148"/>
      <c r="AK640" s="148"/>
      <c r="AL640" s="148"/>
      <c r="AM640" s="148"/>
      <c r="AN640" s="148"/>
      <c r="AO640" s="148"/>
      <c r="AP640" s="148"/>
      <c r="AQ640" s="148"/>
      <c r="AR640" s="148"/>
      <c r="AS640" s="148"/>
      <c r="AT640" s="148"/>
      <c r="AU640" s="148"/>
      <c r="AV640" s="148"/>
      <c r="AW640" s="148"/>
      <c r="AX640" s="148"/>
      <c r="AY640" s="148"/>
      <c r="AZ640" s="148"/>
      <c r="BA640" s="148"/>
      <c r="BB640" s="148"/>
      <c r="BC640" s="148"/>
      <c r="BD640" s="148"/>
      <c r="BE640" s="148"/>
      <c r="BF640" s="148"/>
      <c r="BG640" s="148"/>
      <c r="BH640" s="148"/>
    </row>
    <row r="641" spans="1:60" ht="22.5" outlineLevel="1" x14ac:dyDescent="0.2">
      <c r="A641" s="155"/>
      <c r="B641" s="156"/>
      <c r="C641" s="245" t="s">
        <v>778</v>
      </c>
      <c r="D641" s="246"/>
      <c r="E641" s="246"/>
      <c r="F641" s="246"/>
      <c r="G641" s="246"/>
      <c r="H641" s="158"/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  <c r="U641" s="158"/>
      <c r="V641" s="158"/>
      <c r="W641" s="158"/>
      <c r="X641" s="148"/>
      <c r="Y641" s="148"/>
      <c r="Z641" s="148"/>
      <c r="AA641" s="148"/>
      <c r="AB641" s="148"/>
      <c r="AC641" s="148"/>
      <c r="AD641" s="148"/>
      <c r="AE641" s="148"/>
      <c r="AF641" s="148"/>
      <c r="AG641" s="148" t="s">
        <v>175</v>
      </c>
      <c r="AH641" s="148"/>
      <c r="AI641" s="148"/>
      <c r="AJ641" s="148"/>
      <c r="AK641" s="148"/>
      <c r="AL641" s="148"/>
      <c r="AM641" s="148"/>
      <c r="AN641" s="148"/>
      <c r="AO641" s="148"/>
      <c r="AP641" s="148"/>
      <c r="AQ641" s="148"/>
      <c r="AR641" s="148"/>
      <c r="AS641" s="148"/>
      <c r="AT641" s="148"/>
      <c r="AU641" s="148"/>
      <c r="AV641" s="148"/>
      <c r="AW641" s="148"/>
      <c r="AX641" s="148"/>
      <c r="AY641" s="148"/>
      <c r="AZ641" s="148"/>
      <c r="BA641" s="176" t="str">
        <f>C641</f>
        <v>včetně položení podkladního roštu do štěrkového lože, nebo na rovný pevný povrch, položení palubek a upevnění nerezovými šrouby skrytým spojem. Bez povrchové úpravy nátěrem.</v>
      </c>
      <c r="BB641" s="148"/>
      <c r="BC641" s="148"/>
      <c r="BD641" s="148"/>
      <c r="BE641" s="148"/>
      <c r="BF641" s="148"/>
      <c r="BG641" s="148"/>
      <c r="BH641" s="148"/>
    </row>
    <row r="642" spans="1:60" outlineLevel="1" x14ac:dyDescent="0.2">
      <c r="A642" s="155"/>
      <c r="B642" s="156"/>
      <c r="C642" s="181" t="s">
        <v>779</v>
      </c>
      <c r="D642" s="160"/>
      <c r="E642" s="161">
        <v>50</v>
      </c>
      <c r="F642" s="158"/>
      <c r="G642" s="158"/>
      <c r="H642" s="158"/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  <c r="U642" s="158"/>
      <c r="V642" s="158"/>
      <c r="W642" s="158"/>
      <c r="X642" s="148"/>
      <c r="Y642" s="148"/>
      <c r="Z642" s="148"/>
      <c r="AA642" s="148"/>
      <c r="AB642" s="148"/>
      <c r="AC642" s="148"/>
      <c r="AD642" s="148"/>
      <c r="AE642" s="148"/>
      <c r="AF642" s="148"/>
      <c r="AG642" s="148" t="s">
        <v>213</v>
      </c>
      <c r="AH642" s="148">
        <v>0</v>
      </c>
      <c r="AI642" s="148"/>
      <c r="AJ642" s="148"/>
      <c r="AK642" s="148"/>
      <c r="AL642" s="148"/>
      <c r="AM642" s="148"/>
      <c r="AN642" s="148"/>
      <c r="AO642" s="148"/>
      <c r="AP642" s="148"/>
      <c r="AQ642" s="148"/>
      <c r="AR642" s="148"/>
      <c r="AS642" s="148"/>
      <c r="AT642" s="148"/>
      <c r="AU642" s="148"/>
      <c r="AV642" s="148"/>
      <c r="AW642" s="148"/>
      <c r="AX642" s="148"/>
      <c r="AY642" s="148"/>
      <c r="AZ642" s="148"/>
      <c r="BA642" s="148"/>
      <c r="BB642" s="148"/>
      <c r="BC642" s="148"/>
      <c r="BD642" s="148"/>
      <c r="BE642" s="148"/>
      <c r="BF642" s="148"/>
      <c r="BG642" s="148"/>
      <c r="BH642" s="148"/>
    </row>
    <row r="643" spans="1:60" outlineLevel="1" x14ac:dyDescent="0.2">
      <c r="A643" s="155"/>
      <c r="B643" s="156"/>
      <c r="C643" s="243"/>
      <c r="D643" s="244"/>
      <c r="E643" s="244"/>
      <c r="F643" s="244"/>
      <c r="G643" s="244"/>
      <c r="H643" s="158"/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  <c r="U643" s="158"/>
      <c r="V643" s="158"/>
      <c r="W643" s="158"/>
      <c r="X643" s="148"/>
      <c r="Y643" s="148"/>
      <c r="Z643" s="148"/>
      <c r="AA643" s="148"/>
      <c r="AB643" s="148"/>
      <c r="AC643" s="148"/>
      <c r="AD643" s="148"/>
      <c r="AE643" s="148"/>
      <c r="AF643" s="148"/>
      <c r="AG643" s="148" t="s">
        <v>176</v>
      </c>
      <c r="AH643" s="148"/>
      <c r="AI643" s="148"/>
      <c r="AJ643" s="148"/>
      <c r="AK643" s="148"/>
      <c r="AL643" s="148"/>
      <c r="AM643" s="148"/>
      <c r="AN643" s="148"/>
      <c r="AO643" s="148"/>
      <c r="AP643" s="148"/>
      <c r="AQ643" s="148"/>
      <c r="AR643" s="148"/>
      <c r="AS643" s="148"/>
      <c r="AT643" s="148"/>
      <c r="AU643" s="148"/>
      <c r="AV643" s="148"/>
      <c r="AW643" s="148"/>
      <c r="AX643" s="148"/>
      <c r="AY643" s="148"/>
      <c r="AZ643" s="148"/>
      <c r="BA643" s="148"/>
      <c r="BB643" s="148"/>
      <c r="BC643" s="148"/>
      <c r="BD643" s="148"/>
      <c r="BE643" s="148"/>
      <c r="BF643" s="148"/>
      <c r="BG643" s="148"/>
      <c r="BH643" s="148"/>
    </row>
    <row r="644" spans="1:60" ht="22.5" outlineLevel="1" x14ac:dyDescent="0.2">
      <c r="A644" s="169">
        <v>130</v>
      </c>
      <c r="B644" s="170" t="s">
        <v>780</v>
      </c>
      <c r="C644" s="180" t="s">
        <v>781</v>
      </c>
      <c r="D644" s="171" t="s">
        <v>310</v>
      </c>
      <c r="E644" s="172">
        <v>12</v>
      </c>
      <c r="F644" s="173"/>
      <c r="G644" s="174">
        <f>ROUND(E644*F644,2)</f>
        <v>0</v>
      </c>
      <c r="H644" s="173"/>
      <c r="I644" s="174">
        <f>ROUND(E644*H644,2)</f>
        <v>0</v>
      </c>
      <c r="J644" s="173"/>
      <c r="K644" s="174">
        <f>ROUND(E644*J644,2)</f>
        <v>0</v>
      </c>
      <c r="L644" s="174">
        <v>21</v>
      </c>
      <c r="M644" s="174">
        <f>G644*(1+L644/100)</f>
        <v>0</v>
      </c>
      <c r="N644" s="174">
        <v>0</v>
      </c>
      <c r="O644" s="174">
        <f>ROUND(E644*N644,2)</f>
        <v>0</v>
      </c>
      <c r="P644" s="174">
        <v>0</v>
      </c>
      <c r="Q644" s="174">
        <f>ROUND(E644*P644,2)</f>
        <v>0</v>
      </c>
      <c r="R644" s="174" t="s">
        <v>771</v>
      </c>
      <c r="S644" s="174" t="s">
        <v>171</v>
      </c>
      <c r="T644" s="175" t="s">
        <v>233</v>
      </c>
      <c r="U644" s="158">
        <v>1.4000000000000001</v>
      </c>
      <c r="V644" s="158">
        <f>ROUND(E644*U644,2)</f>
        <v>16.8</v>
      </c>
      <c r="W644" s="158"/>
      <c r="X644" s="148"/>
      <c r="Y644" s="148"/>
      <c r="Z644" s="148"/>
      <c r="AA644" s="148"/>
      <c r="AB644" s="148"/>
      <c r="AC644" s="148"/>
      <c r="AD644" s="148"/>
      <c r="AE644" s="148"/>
      <c r="AF644" s="148"/>
      <c r="AG644" s="148" t="s">
        <v>234</v>
      </c>
      <c r="AH644" s="148"/>
      <c r="AI644" s="148"/>
      <c r="AJ644" s="148"/>
      <c r="AK644" s="148"/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</row>
    <row r="645" spans="1:60" outlineLevel="1" x14ac:dyDescent="0.2">
      <c r="A645" s="155"/>
      <c r="B645" s="156"/>
      <c r="C645" s="181" t="s">
        <v>491</v>
      </c>
      <c r="D645" s="160"/>
      <c r="E645" s="161">
        <v>3</v>
      </c>
      <c r="F645" s="158"/>
      <c r="G645" s="158"/>
      <c r="H645" s="158"/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  <c r="U645" s="158"/>
      <c r="V645" s="158"/>
      <c r="W645" s="158"/>
      <c r="X645" s="148"/>
      <c r="Y645" s="148"/>
      <c r="Z645" s="148"/>
      <c r="AA645" s="148"/>
      <c r="AB645" s="148"/>
      <c r="AC645" s="148"/>
      <c r="AD645" s="148"/>
      <c r="AE645" s="148"/>
      <c r="AF645" s="148"/>
      <c r="AG645" s="148" t="s">
        <v>213</v>
      </c>
      <c r="AH645" s="148">
        <v>0</v>
      </c>
      <c r="AI645" s="148"/>
      <c r="AJ645" s="148"/>
      <c r="AK645" s="148"/>
      <c r="AL645" s="148"/>
      <c r="AM645" s="148"/>
      <c r="AN645" s="148"/>
      <c r="AO645" s="148"/>
      <c r="AP645" s="148"/>
      <c r="AQ645" s="148"/>
      <c r="AR645" s="148"/>
      <c r="AS645" s="148"/>
      <c r="AT645" s="148"/>
      <c r="AU645" s="148"/>
      <c r="AV645" s="148"/>
      <c r="AW645" s="148"/>
      <c r="AX645" s="148"/>
      <c r="AY645" s="148"/>
      <c r="AZ645" s="148"/>
      <c r="BA645" s="148"/>
      <c r="BB645" s="148"/>
      <c r="BC645" s="148"/>
      <c r="BD645" s="148"/>
      <c r="BE645" s="148"/>
      <c r="BF645" s="148"/>
      <c r="BG645" s="148"/>
      <c r="BH645" s="148"/>
    </row>
    <row r="646" spans="1:60" outlineLevel="1" x14ac:dyDescent="0.2">
      <c r="A646" s="155"/>
      <c r="B646" s="156"/>
      <c r="C646" s="181" t="s">
        <v>492</v>
      </c>
      <c r="D646" s="160"/>
      <c r="E646" s="161">
        <v>5</v>
      </c>
      <c r="F646" s="158"/>
      <c r="G646" s="158"/>
      <c r="H646" s="158"/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  <c r="U646" s="158"/>
      <c r="V646" s="158"/>
      <c r="W646" s="158"/>
      <c r="X646" s="148"/>
      <c r="Y646" s="148"/>
      <c r="Z646" s="148"/>
      <c r="AA646" s="148"/>
      <c r="AB646" s="148"/>
      <c r="AC646" s="148"/>
      <c r="AD646" s="148"/>
      <c r="AE646" s="148"/>
      <c r="AF646" s="148"/>
      <c r="AG646" s="148" t="s">
        <v>213</v>
      </c>
      <c r="AH646" s="148">
        <v>0</v>
      </c>
      <c r="AI646" s="148"/>
      <c r="AJ646" s="148"/>
      <c r="AK646" s="148"/>
      <c r="AL646" s="148"/>
      <c r="AM646" s="148"/>
      <c r="AN646" s="148"/>
      <c r="AO646" s="148"/>
      <c r="AP646" s="148"/>
      <c r="AQ646" s="148"/>
      <c r="AR646" s="148"/>
      <c r="AS646" s="148"/>
      <c r="AT646" s="148"/>
      <c r="AU646" s="148"/>
      <c r="AV646" s="148"/>
      <c r="AW646" s="148"/>
      <c r="AX646" s="148"/>
      <c r="AY646" s="148"/>
      <c r="AZ646" s="148"/>
      <c r="BA646" s="148"/>
      <c r="BB646" s="148"/>
      <c r="BC646" s="148"/>
      <c r="BD646" s="148"/>
      <c r="BE646" s="148"/>
      <c r="BF646" s="148"/>
      <c r="BG646" s="148"/>
      <c r="BH646" s="148"/>
    </row>
    <row r="647" spans="1:60" outlineLevel="1" x14ac:dyDescent="0.2">
      <c r="A647" s="155"/>
      <c r="B647" s="156"/>
      <c r="C647" s="181" t="s">
        <v>493</v>
      </c>
      <c r="D647" s="160"/>
      <c r="E647" s="161">
        <v>1</v>
      </c>
      <c r="F647" s="158"/>
      <c r="G647" s="158"/>
      <c r="H647" s="158"/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  <c r="U647" s="158"/>
      <c r="V647" s="158"/>
      <c r="W647" s="158"/>
      <c r="X647" s="148"/>
      <c r="Y647" s="148"/>
      <c r="Z647" s="148"/>
      <c r="AA647" s="148"/>
      <c r="AB647" s="148"/>
      <c r="AC647" s="148"/>
      <c r="AD647" s="148"/>
      <c r="AE647" s="148"/>
      <c r="AF647" s="148"/>
      <c r="AG647" s="148" t="s">
        <v>213</v>
      </c>
      <c r="AH647" s="148">
        <v>0</v>
      </c>
      <c r="AI647" s="148"/>
      <c r="AJ647" s="148"/>
      <c r="AK647" s="148"/>
      <c r="AL647" s="148"/>
      <c r="AM647" s="148"/>
      <c r="AN647" s="148"/>
      <c r="AO647" s="148"/>
      <c r="AP647" s="148"/>
      <c r="AQ647" s="148"/>
      <c r="AR647" s="148"/>
      <c r="AS647" s="148"/>
      <c r="AT647" s="148"/>
      <c r="AU647" s="148"/>
      <c r="AV647" s="148"/>
      <c r="AW647" s="148"/>
      <c r="AX647" s="148"/>
      <c r="AY647" s="148"/>
      <c r="AZ647" s="148"/>
      <c r="BA647" s="148"/>
      <c r="BB647" s="148"/>
      <c r="BC647" s="148"/>
      <c r="BD647" s="148"/>
      <c r="BE647" s="148"/>
      <c r="BF647" s="148"/>
      <c r="BG647" s="148"/>
      <c r="BH647" s="148"/>
    </row>
    <row r="648" spans="1:60" outlineLevel="1" x14ac:dyDescent="0.2">
      <c r="A648" s="155"/>
      <c r="B648" s="156"/>
      <c r="C648" s="181" t="s">
        <v>496</v>
      </c>
      <c r="D648" s="160"/>
      <c r="E648" s="161">
        <v>1</v>
      </c>
      <c r="F648" s="158"/>
      <c r="G648" s="158"/>
      <c r="H648" s="158"/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  <c r="U648" s="158"/>
      <c r="V648" s="158"/>
      <c r="W648" s="158"/>
      <c r="X648" s="148"/>
      <c r="Y648" s="148"/>
      <c r="Z648" s="148"/>
      <c r="AA648" s="148"/>
      <c r="AB648" s="148"/>
      <c r="AC648" s="148"/>
      <c r="AD648" s="148"/>
      <c r="AE648" s="148"/>
      <c r="AF648" s="148"/>
      <c r="AG648" s="148" t="s">
        <v>213</v>
      </c>
      <c r="AH648" s="148">
        <v>0</v>
      </c>
      <c r="AI648" s="148"/>
      <c r="AJ648" s="148"/>
      <c r="AK648" s="148"/>
      <c r="AL648" s="148"/>
      <c r="AM648" s="148"/>
      <c r="AN648" s="148"/>
      <c r="AO648" s="148"/>
      <c r="AP648" s="148"/>
      <c r="AQ648" s="148"/>
      <c r="AR648" s="148"/>
      <c r="AS648" s="148"/>
      <c r="AT648" s="148"/>
      <c r="AU648" s="148"/>
      <c r="AV648" s="148"/>
      <c r="AW648" s="148"/>
      <c r="AX648" s="148"/>
      <c r="AY648" s="148"/>
      <c r="AZ648" s="148"/>
      <c r="BA648" s="148"/>
      <c r="BB648" s="148"/>
      <c r="BC648" s="148"/>
      <c r="BD648" s="148"/>
      <c r="BE648" s="148"/>
      <c r="BF648" s="148"/>
      <c r="BG648" s="148"/>
      <c r="BH648" s="148"/>
    </row>
    <row r="649" spans="1:60" outlineLevel="1" x14ac:dyDescent="0.2">
      <c r="A649" s="155"/>
      <c r="B649" s="156"/>
      <c r="C649" s="181" t="s">
        <v>497</v>
      </c>
      <c r="D649" s="160"/>
      <c r="E649" s="161">
        <v>1</v>
      </c>
      <c r="F649" s="158"/>
      <c r="G649" s="158"/>
      <c r="H649" s="158"/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  <c r="U649" s="158"/>
      <c r="V649" s="158"/>
      <c r="W649" s="158"/>
      <c r="X649" s="148"/>
      <c r="Y649" s="148"/>
      <c r="Z649" s="148"/>
      <c r="AA649" s="148"/>
      <c r="AB649" s="148"/>
      <c r="AC649" s="148"/>
      <c r="AD649" s="148"/>
      <c r="AE649" s="148"/>
      <c r="AF649" s="148"/>
      <c r="AG649" s="148" t="s">
        <v>213</v>
      </c>
      <c r="AH649" s="148">
        <v>0</v>
      </c>
      <c r="AI649" s="148"/>
      <c r="AJ649" s="148"/>
      <c r="AK649" s="148"/>
      <c r="AL649" s="148"/>
      <c r="AM649" s="148"/>
      <c r="AN649" s="148"/>
      <c r="AO649" s="148"/>
      <c r="AP649" s="148"/>
      <c r="AQ649" s="148"/>
      <c r="AR649" s="148"/>
      <c r="AS649" s="148"/>
      <c r="AT649" s="148"/>
      <c r="AU649" s="148"/>
      <c r="AV649" s="148"/>
      <c r="AW649" s="148"/>
      <c r="AX649" s="148"/>
      <c r="AY649" s="148"/>
      <c r="AZ649" s="148"/>
      <c r="BA649" s="148"/>
      <c r="BB649" s="148"/>
      <c r="BC649" s="148"/>
      <c r="BD649" s="148"/>
      <c r="BE649" s="148"/>
      <c r="BF649" s="148"/>
      <c r="BG649" s="148"/>
      <c r="BH649" s="148"/>
    </row>
    <row r="650" spans="1:60" outlineLevel="1" x14ac:dyDescent="0.2">
      <c r="A650" s="155"/>
      <c r="B650" s="156"/>
      <c r="C650" s="181" t="s">
        <v>498</v>
      </c>
      <c r="D650" s="160"/>
      <c r="E650" s="161">
        <v>1</v>
      </c>
      <c r="F650" s="158"/>
      <c r="G650" s="158"/>
      <c r="H650" s="158"/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  <c r="U650" s="158"/>
      <c r="V650" s="158"/>
      <c r="W650" s="158"/>
      <c r="X650" s="148"/>
      <c r="Y650" s="148"/>
      <c r="Z650" s="148"/>
      <c r="AA650" s="148"/>
      <c r="AB650" s="148"/>
      <c r="AC650" s="148"/>
      <c r="AD650" s="148"/>
      <c r="AE650" s="148"/>
      <c r="AF650" s="148"/>
      <c r="AG650" s="148" t="s">
        <v>213</v>
      </c>
      <c r="AH650" s="148">
        <v>0</v>
      </c>
      <c r="AI650" s="148"/>
      <c r="AJ650" s="148"/>
      <c r="AK650" s="148"/>
      <c r="AL650" s="148"/>
      <c r="AM650" s="148"/>
      <c r="AN650" s="148"/>
      <c r="AO650" s="148"/>
      <c r="AP650" s="148"/>
      <c r="AQ650" s="148"/>
      <c r="AR650" s="148"/>
      <c r="AS650" s="148"/>
      <c r="AT650" s="148"/>
      <c r="AU650" s="148"/>
      <c r="AV650" s="148"/>
      <c r="AW650" s="148"/>
      <c r="AX650" s="148"/>
      <c r="AY650" s="148"/>
      <c r="AZ650" s="148"/>
      <c r="BA650" s="148"/>
      <c r="BB650" s="148"/>
      <c r="BC650" s="148"/>
      <c r="BD650" s="148"/>
      <c r="BE650" s="148"/>
      <c r="BF650" s="148"/>
      <c r="BG650" s="148"/>
      <c r="BH650" s="148"/>
    </row>
    <row r="651" spans="1:60" outlineLevel="1" x14ac:dyDescent="0.2">
      <c r="A651" s="155"/>
      <c r="B651" s="156"/>
      <c r="C651" s="243"/>
      <c r="D651" s="244"/>
      <c r="E651" s="244"/>
      <c r="F651" s="244"/>
      <c r="G651" s="244"/>
      <c r="H651" s="158"/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  <c r="U651" s="158"/>
      <c r="V651" s="158"/>
      <c r="W651" s="158"/>
      <c r="X651" s="148"/>
      <c r="Y651" s="148"/>
      <c r="Z651" s="148"/>
      <c r="AA651" s="148"/>
      <c r="AB651" s="148"/>
      <c r="AC651" s="148"/>
      <c r="AD651" s="148"/>
      <c r="AE651" s="148"/>
      <c r="AF651" s="148"/>
      <c r="AG651" s="148" t="s">
        <v>176</v>
      </c>
      <c r="AH651" s="148"/>
      <c r="AI651" s="148"/>
      <c r="AJ651" s="148"/>
      <c r="AK651" s="148"/>
      <c r="AL651" s="148"/>
      <c r="AM651" s="148"/>
      <c r="AN651" s="148"/>
      <c r="AO651" s="148"/>
      <c r="AP651" s="148"/>
      <c r="AQ651" s="148"/>
      <c r="AR651" s="148"/>
      <c r="AS651" s="148"/>
      <c r="AT651" s="148"/>
      <c r="AU651" s="148"/>
      <c r="AV651" s="148"/>
      <c r="AW651" s="148"/>
      <c r="AX651" s="148"/>
      <c r="AY651" s="148"/>
      <c r="AZ651" s="148"/>
      <c r="BA651" s="148"/>
      <c r="BB651" s="148"/>
      <c r="BC651" s="148"/>
      <c r="BD651" s="148"/>
      <c r="BE651" s="148"/>
      <c r="BF651" s="148"/>
      <c r="BG651" s="148"/>
      <c r="BH651" s="148"/>
    </row>
    <row r="652" spans="1:60" ht="22.5" outlineLevel="1" x14ac:dyDescent="0.2">
      <c r="A652" s="169">
        <v>131</v>
      </c>
      <c r="B652" s="170" t="s">
        <v>782</v>
      </c>
      <c r="C652" s="180" t="s">
        <v>783</v>
      </c>
      <c r="D652" s="171" t="s">
        <v>310</v>
      </c>
      <c r="E652" s="172">
        <v>3</v>
      </c>
      <c r="F652" s="173"/>
      <c r="G652" s="174">
        <f>ROUND(E652*F652,2)</f>
        <v>0</v>
      </c>
      <c r="H652" s="173"/>
      <c r="I652" s="174">
        <f>ROUND(E652*H652,2)</f>
        <v>0</v>
      </c>
      <c r="J652" s="173"/>
      <c r="K652" s="174">
        <f>ROUND(E652*J652,2)</f>
        <v>0</v>
      </c>
      <c r="L652" s="174">
        <v>21</v>
      </c>
      <c r="M652" s="174">
        <f>G652*(1+L652/100)</f>
        <v>0</v>
      </c>
      <c r="N652" s="174">
        <v>0</v>
      </c>
      <c r="O652" s="174">
        <f>ROUND(E652*N652,2)</f>
        <v>0</v>
      </c>
      <c r="P652" s="174">
        <v>0</v>
      </c>
      <c r="Q652" s="174">
        <f>ROUND(E652*P652,2)</f>
        <v>0</v>
      </c>
      <c r="R652" s="174" t="s">
        <v>771</v>
      </c>
      <c r="S652" s="174" t="s">
        <v>171</v>
      </c>
      <c r="T652" s="175" t="s">
        <v>233</v>
      </c>
      <c r="U652" s="158">
        <v>2.5100000000000002</v>
      </c>
      <c r="V652" s="158">
        <f>ROUND(E652*U652,2)</f>
        <v>7.53</v>
      </c>
      <c r="W652" s="158"/>
      <c r="X652" s="148"/>
      <c r="Y652" s="148"/>
      <c r="Z652" s="148"/>
      <c r="AA652" s="148"/>
      <c r="AB652" s="148"/>
      <c r="AC652" s="148"/>
      <c r="AD652" s="148"/>
      <c r="AE652" s="148"/>
      <c r="AF652" s="148"/>
      <c r="AG652" s="148" t="s">
        <v>234</v>
      </c>
      <c r="AH652" s="148"/>
      <c r="AI652" s="148"/>
      <c r="AJ652" s="148"/>
      <c r="AK652" s="148"/>
      <c r="AL652" s="148"/>
      <c r="AM652" s="148"/>
      <c r="AN652" s="148"/>
      <c r="AO652" s="148"/>
      <c r="AP652" s="148"/>
      <c r="AQ652" s="148"/>
      <c r="AR652" s="148"/>
      <c r="AS652" s="148"/>
      <c r="AT652" s="148"/>
      <c r="AU652" s="148"/>
      <c r="AV652" s="148"/>
      <c r="AW652" s="148"/>
      <c r="AX652" s="148"/>
      <c r="AY652" s="148"/>
      <c r="AZ652" s="148"/>
      <c r="BA652" s="148"/>
      <c r="BB652" s="148"/>
      <c r="BC652" s="148"/>
      <c r="BD652" s="148"/>
      <c r="BE652" s="148"/>
      <c r="BF652" s="148"/>
      <c r="BG652" s="148"/>
      <c r="BH652" s="148"/>
    </row>
    <row r="653" spans="1:60" outlineLevel="1" x14ac:dyDescent="0.2">
      <c r="A653" s="155"/>
      <c r="B653" s="156"/>
      <c r="C653" s="245" t="s">
        <v>784</v>
      </c>
      <c r="D653" s="246"/>
      <c r="E653" s="246"/>
      <c r="F653" s="246"/>
      <c r="G653" s="246"/>
      <c r="H653" s="158"/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  <c r="U653" s="158"/>
      <c r="V653" s="158"/>
      <c r="W653" s="158"/>
      <c r="X653" s="148"/>
      <c r="Y653" s="148"/>
      <c r="Z653" s="148"/>
      <c r="AA653" s="148"/>
      <c r="AB653" s="148"/>
      <c r="AC653" s="148"/>
      <c r="AD653" s="148"/>
      <c r="AE653" s="148"/>
      <c r="AF653" s="148"/>
      <c r="AG653" s="148" t="s">
        <v>175</v>
      </c>
      <c r="AH653" s="148"/>
      <c r="AI653" s="148"/>
      <c r="AJ653" s="148"/>
      <c r="AK653" s="148"/>
      <c r="AL653" s="148"/>
      <c r="AM653" s="148"/>
      <c r="AN653" s="148"/>
      <c r="AO653" s="148"/>
      <c r="AP653" s="148"/>
      <c r="AQ653" s="148"/>
      <c r="AR653" s="148"/>
      <c r="AS653" s="148"/>
      <c r="AT653" s="148"/>
      <c r="AU653" s="148"/>
      <c r="AV653" s="148"/>
      <c r="AW653" s="148"/>
      <c r="AX653" s="148"/>
      <c r="AY653" s="148"/>
      <c r="AZ653" s="148"/>
      <c r="BA653" s="148"/>
      <c r="BB653" s="148"/>
      <c r="BC653" s="148"/>
      <c r="BD653" s="148"/>
      <c r="BE653" s="148"/>
      <c r="BF653" s="148"/>
      <c r="BG653" s="148"/>
      <c r="BH653" s="148"/>
    </row>
    <row r="654" spans="1:60" outlineLevel="1" x14ac:dyDescent="0.2">
      <c r="A654" s="155"/>
      <c r="B654" s="156"/>
      <c r="C654" s="181" t="s">
        <v>785</v>
      </c>
      <c r="D654" s="160"/>
      <c r="E654" s="161">
        <v>1</v>
      </c>
      <c r="F654" s="158"/>
      <c r="G654" s="158"/>
      <c r="H654" s="158"/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  <c r="U654" s="158"/>
      <c r="V654" s="158"/>
      <c r="W654" s="158"/>
      <c r="X654" s="148"/>
      <c r="Y654" s="148"/>
      <c r="Z654" s="148"/>
      <c r="AA654" s="148"/>
      <c r="AB654" s="148"/>
      <c r="AC654" s="148"/>
      <c r="AD654" s="148"/>
      <c r="AE654" s="148"/>
      <c r="AF654" s="148"/>
      <c r="AG654" s="148" t="s">
        <v>213</v>
      </c>
      <c r="AH654" s="148">
        <v>0</v>
      </c>
      <c r="AI654" s="148"/>
      <c r="AJ654" s="148"/>
      <c r="AK654" s="148"/>
      <c r="AL654" s="148"/>
      <c r="AM654" s="148"/>
      <c r="AN654" s="148"/>
      <c r="AO654" s="148"/>
      <c r="AP654" s="148"/>
      <c r="AQ654" s="148"/>
      <c r="AR654" s="148"/>
      <c r="AS654" s="148"/>
      <c r="AT654" s="148"/>
      <c r="AU654" s="148"/>
      <c r="AV654" s="148"/>
      <c r="AW654" s="148"/>
      <c r="AX654" s="148"/>
      <c r="AY654" s="148"/>
      <c r="AZ654" s="148"/>
      <c r="BA654" s="148"/>
      <c r="BB654" s="148"/>
      <c r="BC654" s="148"/>
      <c r="BD654" s="148"/>
      <c r="BE654" s="148"/>
      <c r="BF654" s="148"/>
      <c r="BG654" s="148"/>
      <c r="BH654" s="148"/>
    </row>
    <row r="655" spans="1:60" outlineLevel="1" x14ac:dyDescent="0.2">
      <c r="A655" s="155"/>
      <c r="B655" s="156"/>
      <c r="C655" s="181" t="s">
        <v>786</v>
      </c>
      <c r="D655" s="160"/>
      <c r="E655" s="161">
        <v>1</v>
      </c>
      <c r="F655" s="158"/>
      <c r="G655" s="158"/>
      <c r="H655" s="158"/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  <c r="U655" s="158"/>
      <c r="V655" s="158"/>
      <c r="W655" s="158"/>
      <c r="X655" s="148"/>
      <c r="Y655" s="148"/>
      <c r="Z655" s="148"/>
      <c r="AA655" s="148"/>
      <c r="AB655" s="148"/>
      <c r="AC655" s="148"/>
      <c r="AD655" s="148"/>
      <c r="AE655" s="148"/>
      <c r="AF655" s="148"/>
      <c r="AG655" s="148" t="s">
        <v>213</v>
      </c>
      <c r="AH655" s="148">
        <v>0</v>
      </c>
      <c r="AI655" s="148"/>
      <c r="AJ655" s="148"/>
      <c r="AK655" s="148"/>
      <c r="AL655" s="148"/>
      <c r="AM655" s="148"/>
      <c r="AN655" s="148"/>
      <c r="AO655" s="148"/>
      <c r="AP655" s="148"/>
      <c r="AQ655" s="148"/>
      <c r="AR655" s="148"/>
      <c r="AS655" s="148"/>
      <c r="AT655" s="148"/>
      <c r="AU655" s="148"/>
      <c r="AV655" s="148"/>
      <c r="AW655" s="148"/>
      <c r="AX655" s="148"/>
      <c r="AY655" s="148"/>
      <c r="AZ655" s="148"/>
      <c r="BA655" s="148"/>
      <c r="BB655" s="148"/>
      <c r="BC655" s="148"/>
      <c r="BD655" s="148"/>
      <c r="BE655" s="148"/>
      <c r="BF655" s="148"/>
      <c r="BG655" s="148"/>
      <c r="BH655" s="148"/>
    </row>
    <row r="656" spans="1:60" outlineLevel="1" x14ac:dyDescent="0.2">
      <c r="A656" s="155"/>
      <c r="B656" s="156"/>
      <c r="C656" s="181" t="s">
        <v>787</v>
      </c>
      <c r="D656" s="160"/>
      <c r="E656" s="161">
        <v>1</v>
      </c>
      <c r="F656" s="158"/>
      <c r="G656" s="158"/>
      <c r="H656" s="158"/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  <c r="U656" s="158"/>
      <c r="V656" s="158"/>
      <c r="W656" s="158"/>
      <c r="X656" s="148"/>
      <c r="Y656" s="148"/>
      <c r="Z656" s="148"/>
      <c r="AA656" s="148"/>
      <c r="AB656" s="148"/>
      <c r="AC656" s="148"/>
      <c r="AD656" s="148"/>
      <c r="AE656" s="148"/>
      <c r="AF656" s="148"/>
      <c r="AG656" s="148" t="s">
        <v>213</v>
      </c>
      <c r="AH656" s="148">
        <v>0</v>
      </c>
      <c r="AI656" s="148"/>
      <c r="AJ656" s="148"/>
      <c r="AK656" s="148"/>
      <c r="AL656" s="148"/>
      <c r="AM656" s="148"/>
      <c r="AN656" s="148"/>
      <c r="AO656" s="148"/>
      <c r="AP656" s="148"/>
      <c r="AQ656" s="148"/>
      <c r="AR656" s="148"/>
      <c r="AS656" s="148"/>
      <c r="AT656" s="148"/>
      <c r="AU656" s="148"/>
      <c r="AV656" s="148"/>
      <c r="AW656" s="148"/>
      <c r="AX656" s="148"/>
      <c r="AY656" s="148"/>
      <c r="AZ656" s="148"/>
      <c r="BA656" s="148"/>
      <c r="BB656" s="148"/>
      <c r="BC656" s="148"/>
      <c r="BD656" s="148"/>
      <c r="BE656" s="148"/>
      <c r="BF656" s="148"/>
      <c r="BG656" s="148"/>
      <c r="BH656" s="148"/>
    </row>
    <row r="657" spans="1:60" outlineLevel="1" x14ac:dyDescent="0.2">
      <c r="A657" s="155"/>
      <c r="B657" s="156"/>
      <c r="C657" s="243"/>
      <c r="D657" s="244"/>
      <c r="E657" s="244"/>
      <c r="F657" s="244"/>
      <c r="G657" s="244"/>
      <c r="H657" s="158"/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  <c r="U657" s="158"/>
      <c r="V657" s="158"/>
      <c r="W657" s="158"/>
      <c r="X657" s="148"/>
      <c r="Y657" s="148"/>
      <c r="Z657" s="148"/>
      <c r="AA657" s="148"/>
      <c r="AB657" s="148"/>
      <c r="AC657" s="148"/>
      <c r="AD657" s="148"/>
      <c r="AE657" s="148"/>
      <c r="AF657" s="148"/>
      <c r="AG657" s="148" t="s">
        <v>176</v>
      </c>
      <c r="AH657" s="148"/>
      <c r="AI657" s="148"/>
      <c r="AJ657" s="148"/>
      <c r="AK657" s="148"/>
      <c r="AL657" s="148"/>
      <c r="AM657" s="148"/>
      <c r="AN657" s="148"/>
      <c r="AO657" s="148"/>
      <c r="AP657" s="148"/>
      <c r="AQ657" s="148"/>
      <c r="AR657" s="148"/>
      <c r="AS657" s="148"/>
      <c r="AT657" s="148"/>
      <c r="AU657" s="148"/>
      <c r="AV657" s="148"/>
      <c r="AW657" s="148"/>
      <c r="AX657" s="148"/>
      <c r="AY657" s="148"/>
      <c r="AZ657" s="148"/>
      <c r="BA657" s="148"/>
      <c r="BB657" s="148"/>
      <c r="BC657" s="148"/>
      <c r="BD657" s="148"/>
      <c r="BE657" s="148"/>
      <c r="BF657" s="148"/>
      <c r="BG657" s="148"/>
      <c r="BH657" s="148"/>
    </row>
    <row r="658" spans="1:60" ht="22.5" outlineLevel="1" x14ac:dyDescent="0.2">
      <c r="A658" s="169">
        <v>132</v>
      </c>
      <c r="B658" s="170" t="s">
        <v>788</v>
      </c>
      <c r="C658" s="180" t="s">
        <v>789</v>
      </c>
      <c r="D658" s="171" t="s">
        <v>277</v>
      </c>
      <c r="E658" s="172">
        <v>17.380000000000003</v>
      </c>
      <c r="F658" s="173"/>
      <c r="G658" s="174">
        <f>ROUND(E658*F658,2)</f>
        <v>0</v>
      </c>
      <c r="H658" s="173"/>
      <c r="I658" s="174">
        <f>ROUND(E658*H658,2)</f>
        <v>0</v>
      </c>
      <c r="J658" s="173"/>
      <c r="K658" s="174">
        <f>ROUND(E658*J658,2)</f>
        <v>0</v>
      </c>
      <c r="L658" s="174">
        <v>21</v>
      </c>
      <c r="M658" s="174">
        <f>G658*(1+L658/100)</f>
        <v>0</v>
      </c>
      <c r="N658" s="174">
        <v>1.0200000000000001E-2</v>
      </c>
      <c r="O658" s="174">
        <f>ROUND(E658*N658,2)</f>
        <v>0.18</v>
      </c>
      <c r="P658" s="174">
        <v>0</v>
      </c>
      <c r="Q658" s="174">
        <f>ROUND(E658*P658,2)</f>
        <v>0</v>
      </c>
      <c r="R658" s="174" t="s">
        <v>288</v>
      </c>
      <c r="S658" s="174" t="s">
        <v>171</v>
      </c>
      <c r="T658" s="175" t="s">
        <v>289</v>
      </c>
      <c r="U658" s="158">
        <v>0</v>
      </c>
      <c r="V658" s="158">
        <f>ROUND(E658*U658,2)</f>
        <v>0</v>
      </c>
      <c r="W658" s="158"/>
      <c r="X658" s="148"/>
      <c r="Y658" s="148"/>
      <c r="Z658" s="148"/>
      <c r="AA658" s="148"/>
      <c r="AB658" s="148"/>
      <c r="AC658" s="148"/>
      <c r="AD658" s="148"/>
      <c r="AE658" s="148"/>
      <c r="AF658" s="148"/>
      <c r="AG658" s="148" t="s">
        <v>290</v>
      </c>
      <c r="AH658" s="148"/>
      <c r="AI658" s="148"/>
      <c r="AJ658" s="148"/>
      <c r="AK658" s="148"/>
      <c r="AL658" s="148"/>
      <c r="AM658" s="148"/>
      <c r="AN658" s="148"/>
      <c r="AO658" s="148"/>
      <c r="AP658" s="148"/>
      <c r="AQ658" s="148"/>
      <c r="AR658" s="148"/>
      <c r="AS658" s="148"/>
      <c r="AT658" s="148"/>
      <c r="AU658" s="148"/>
      <c r="AV658" s="148"/>
      <c r="AW658" s="148"/>
      <c r="AX658" s="148"/>
      <c r="AY658" s="148"/>
      <c r="AZ658" s="148"/>
      <c r="BA658" s="148"/>
      <c r="BB658" s="148"/>
      <c r="BC658" s="148"/>
      <c r="BD658" s="148"/>
      <c r="BE658" s="148"/>
      <c r="BF658" s="148"/>
      <c r="BG658" s="148"/>
      <c r="BH658" s="148"/>
    </row>
    <row r="659" spans="1:60" outlineLevel="1" x14ac:dyDescent="0.2">
      <c r="A659" s="155"/>
      <c r="B659" s="156"/>
      <c r="C659" s="189" t="s">
        <v>252</v>
      </c>
      <c r="D659" s="185"/>
      <c r="E659" s="186"/>
      <c r="F659" s="158"/>
      <c r="G659" s="158"/>
      <c r="H659" s="158"/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  <c r="U659" s="158"/>
      <c r="V659" s="158"/>
      <c r="W659" s="158"/>
      <c r="X659" s="148"/>
      <c r="Y659" s="148"/>
      <c r="Z659" s="148"/>
      <c r="AA659" s="148"/>
      <c r="AB659" s="148"/>
      <c r="AC659" s="148"/>
      <c r="AD659" s="148"/>
      <c r="AE659" s="148"/>
      <c r="AF659" s="148"/>
      <c r="AG659" s="148" t="s">
        <v>213</v>
      </c>
      <c r="AH659" s="148"/>
      <c r="AI659" s="148"/>
      <c r="AJ659" s="148"/>
      <c r="AK659" s="148"/>
      <c r="AL659" s="148"/>
      <c r="AM659" s="148"/>
      <c r="AN659" s="148"/>
      <c r="AO659" s="148"/>
      <c r="AP659" s="148"/>
      <c r="AQ659" s="148"/>
      <c r="AR659" s="148"/>
      <c r="AS659" s="148"/>
      <c r="AT659" s="148"/>
      <c r="AU659" s="148"/>
      <c r="AV659" s="148"/>
      <c r="AW659" s="148"/>
      <c r="AX659" s="148"/>
      <c r="AY659" s="148"/>
      <c r="AZ659" s="148"/>
      <c r="BA659" s="148"/>
      <c r="BB659" s="148"/>
      <c r="BC659" s="148"/>
      <c r="BD659" s="148"/>
      <c r="BE659" s="148"/>
      <c r="BF659" s="148"/>
      <c r="BG659" s="148"/>
      <c r="BH659" s="148"/>
    </row>
    <row r="660" spans="1:60" outlineLevel="1" x14ac:dyDescent="0.2">
      <c r="A660" s="155"/>
      <c r="B660" s="156"/>
      <c r="C660" s="190" t="s">
        <v>773</v>
      </c>
      <c r="D660" s="185"/>
      <c r="E660" s="186">
        <v>12.8</v>
      </c>
      <c r="F660" s="158"/>
      <c r="G660" s="158"/>
      <c r="H660" s="158"/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  <c r="U660" s="158"/>
      <c r="V660" s="158"/>
      <c r="W660" s="158"/>
      <c r="X660" s="148"/>
      <c r="Y660" s="148"/>
      <c r="Z660" s="148"/>
      <c r="AA660" s="148"/>
      <c r="AB660" s="148"/>
      <c r="AC660" s="148"/>
      <c r="AD660" s="148"/>
      <c r="AE660" s="148"/>
      <c r="AF660" s="148"/>
      <c r="AG660" s="148" t="s">
        <v>213</v>
      </c>
      <c r="AH660" s="148">
        <v>2</v>
      </c>
      <c r="AI660" s="148"/>
      <c r="AJ660" s="148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</row>
    <row r="661" spans="1:60" outlineLevel="1" x14ac:dyDescent="0.2">
      <c r="A661" s="155"/>
      <c r="B661" s="156"/>
      <c r="C661" s="190" t="s">
        <v>774</v>
      </c>
      <c r="D661" s="185"/>
      <c r="E661" s="186">
        <v>3</v>
      </c>
      <c r="F661" s="158"/>
      <c r="G661" s="158"/>
      <c r="H661" s="158"/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  <c r="U661" s="158"/>
      <c r="V661" s="158"/>
      <c r="W661" s="158"/>
      <c r="X661" s="148"/>
      <c r="Y661" s="148"/>
      <c r="Z661" s="148"/>
      <c r="AA661" s="148"/>
      <c r="AB661" s="148"/>
      <c r="AC661" s="148"/>
      <c r="AD661" s="148"/>
      <c r="AE661" s="148"/>
      <c r="AF661" s="148"/>
      <c r="AG661" s="148" t="s">
        <v>213</v>
      </c>
      <c r="AH661" s="148">
        <v>2</v>
      </c>
      <c r="AI661" s="148"/>
      <c r="AJ661" s="148"/>
      <c r="AK661" s="148"/>
      <c r="AL661" s="148"/>
      <c r="AM661" s="148"/>
      <c r="AN661" s="148"/>
      <c r="AO661" s="148"/>
      <c r="AP661" s="148"/>
      <c r="AQ661" s="148"/>
      <c r="AR661" s="148"/>
      <c r="AS661" s="148"/>
      <c r="AT661" s="148"/>
      <c r="AU661" s="148"/>
      <c r="AV661" s="148"/>
      <c r="AW661" s="148"/>
      <c r="AX661" s="148"/>
      <c r="AY661" s="148"/>
      <c r="AZ661" s="148"/>
      <c r="BA661" s="148"/>
      <c r="BB661" s="148"/>
      <c r="BC661" s="148"/>
      <c r="BD661" s="148"/>
      <c r="BE661" s="148"/>
      <c r="BF661" s="148"/>
      <c r="BG661" s="148"/>
      <c r="BH661" s="148"/>
    </row>
    <row r="662" spans="1:60" outlineLevel="1" x14ac:dyDescent="0.2">
      <c r="A662" s="155"/>
      <c r="B662" s="156"/>
      <c r="C662" s="191" t="s">
        <v>255</v>
      </c>
      <c r="D662" s="187"/>
      <c r="E662" s="188">
        <v>15.8</v>
      </c>
      <c r="F662" s="158"/>
      <c r="G662" s="158"/>
      <c r="H662" s="158"/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  <c r="U662" s="158"/>
      <c r="V662" s="158"/>
      <c r="W662" s="158"/>
      <c r="X662" s="148"/>
      <c r="Y662" s="148"/>
      <c r="Z662" s="148"/>
      <c r="AA662" s="148"/>
      <c r="AB662" s="148"/>
      <c r="AC662" s="148"/>
      <c r="AD662" s="148"/>
      <c r="AE662" s="148"/>
      <c r="AF662" s="148"/>
      <c r="AG662" s="148" t="s">
        <v>213</v>
      </c>
      <c r="AH662" s="148">
        <v>3</v>
      </c>
      <c r="AI662" s="148"/>
      <c r="AJ662" s="148"/>
      <c r="AK662" s="148"/>
      <c r="AL662" s="148"/>
      <c r="AM662" s="148"/>
      <c r="AN662" s="148"/>
      <c r="AO662" s="148"/>
      <c r="AP662" s="148"/>
      <c r="AQ662" s="148"/>
      <c r="AR662" s="148"/>
      <c r="AS662" s="148"/>
      <c r="AT662" s="148"/>
      <c r="AU662" s="148"/>
      <c r="AV662" s="148"/>
      <c r="AW662" s="148"/>
      <c r="AX662" s="148"/>
      <c r="AY662" s="148"/>
      <c r="AZ662" s="148"/>
      <c r="BA662" s="148"/>
      <c r="BB662" s="148"/>
      <c r="BC662" s="148"/>
      <c r="BD662" s="148"/>
      <c r="BE662" s="148"/>
      <c r="BF662" s="148"/>
      <c r="BG662" s="148"/>
      <c r="BH662" s="148"/>
    </row>
    <row r="663" spans="1:60" outlineLevel="1" x14ac:dyDescent="0.2">
      <c r="A663" s="155"/>
      <c r="B663" s="156"/>
      <c r="C663" s="189" t="s">
        <v>256</v>
      </c>
      <c r="D663" s="185"/>
      <c r="E663" s="186"/>
      <c r="F663" s="158"/>
      <c r="G663" s="158"/>
      <c r="H663" s="158"/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  <c r="U663" s="158"/>
      <c r="V663" s="158"/>
      <c r="W663" s="158"/>
      <c r="X663" s="148"/>
      <c r="Y663" s="148"/>
      <c r="Z663" s="148"/>
      <c r="AA663" s="148"/>
      <c r="AB663" s="148"/>
      <c r="AC663" s="148"/>
      <c r="AD663" s="148"/>
      <c r="AE663" s="148"/>
      <c r="AF663" s="148"/>
      <c r="AG663" s="148" t="s">
        <v>213</v>
      </c>
      <c r="AH663" s="148"/>
      <c r="AI663" s="148"/>
      <c r="AJ663" s="148"/>
      <c r="AK663" s="148"/>
      <c r="AL663" s="148"/>
      <c r="AM663" s="148"/>
      <c r="AN663" s="148"/>
      <c r="AO663" s="148"/>
      <c r="AP663" s="148"/>
      <c r="AQ663" s="148"/>
      <c r="AR663" s="148"/>
      <c r="AS663" s="148"/>
      <c r="AT663" s="148"/>
      <c r="AU663" s="148"/>
      <c r="AV663" s="148"/>
      <c r="AW663" s="148"/>
      <c r="AX663" s="148"/>
      <c r="AY663" s="148"/>
      <c r="AZ663" s="148"/>
      <c r="BA663" s="148"/>
      <c r="BB663" s="148"/>
      <c r="BC663" s="148"/>
      <c r="BD663" s="148"/>
      <c r="BE663" s="148"/>
      <c r="BF663" s="148"/>
      <c r="BG663" s="148"/>
      <c r="BH663" s="148"/>
    </row>
    <row r="664" spans="1:60" outlineLevel="1" x14ac:dyDescent="0.2">
      <c r="A664" s="155"/>
      <c r="B664" s="156"/>
      <c r="C664" s="181" t="s">
        <v>790</v>
      </c>
      <c r="D664" s="160"/>
      <c r="E664" s="161">
        <v>17.380000000000003</v>
      </c>
      <c r="F664" s="158"/>
      <c r="G664" s="158"/>
      <c r="H664" s="158"/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  <c r="U664" s="158"/>
      <c r="V664" s="158"/>
      <c r="W664" s="158"/>
      <c r="X664" s="148"/>
      <c r="Y664" s="148"/>
      <c r="Z664" s="148"/>
      <c r="AA664" s="148"/>
      <c r="AB664" s="148"/>
      <c r="AC664" s="148"/>
      <c r="AD664" s="148"/>
      <c r="AE664" s="148"/>
      <c r="AF664" s="148"/>
      <c r="AG664" s="148" t="s">
        <v>213</v>
      </c>
      <c r="AH664" s="148">
        <v>0</v>
      </c>
      <c r="AI664" s="148"/>
      <c r="AJ664" s="148"/>
      <c r="AK664" s="148"/>
      <c r="AL664" s="148"/>
      <c r="AM664" s="148"/>
      <c r="AN664" s="148"/>
      <c r="AO664" s="148"/>
      <c r="AP664" s="148"/>
      <c r="AQ664" s="148"/>
      <c r="AR664" s="148"/>
      <c r="AS664" s="148"/>
      <c r="AT664" s="148"/>
      <c r="AU664" s="148"/>
      <c r="AV664" s="148"/>
      <c r="AW664" s="148"/>
      <c r="AX664" s="148"/>
      <c r="AY664" s="148"/>
      <c r="AZ664" s="148"/>
      <c r="BA664" s="148"/>
      <c r="BB664" s="148"/>
      <c r="BC664" s="148"/>
      <c r="BD664" s="148"/>
      <c r="BE664" s="148"/>
      <c r="BF664" s="148"/>
      <c r="BG664" s="148"/>
      <c r="BH664" s="148"/>
    </row>
    <row r="665" spans="1:60" outlineLevel="1" x14ac:dyDescent="0.2">
      <c r="A665" s="155"/>
      <c r="B665" s="156"/>
      <c r="C665" s="243"/>
      <c r="D665" s="244"/>
      <c r="E665" s="244"/>
      <c r="F665" s="244"/>
      <c r="G665" s="244"/>
      <c r="H665" s="158"/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  <c r="U665" s="158"/>
      <c r="V665" s="158"/>
      <c r="W665" s="158"/>
      <c r="X665" s="148"/>
      <c r="Y665" s="148"/>
      <c r="Z665" s="148"/>
      <c r="AA665" s="148"/>
      <c r="AB665" s="148"/>
      <c r="AC665" s="148"/>
      <c r="AD665" s="148"/>
      <c r="AE665" s="148"/>
      <c r="AF665" s="148"/>
      <c r="AG665" s="148" t="s">
        <v>176</v>
      </c>
      <c r="AH665" s="148"/>
      <c r="AI665" s="148"/>
      <c r="AJ665" s="148"/>
      <c r="AK665" s="148"/>
      <c r="AL665" s="148"/>
      <c r="AM665" s="148"/>
      <c r="AN665" s="148"/>
      <c r="AO665" s="148"/>
      <c r="AP665" s="148"/>
      <c r="AQ665" s="148"/>
      <c r="AR665" s="148"/>
      <c r="AS665" s="148"/>
      <c r="AT665" s="148"/>
      <c r="AU665" s="148"/>
      <c r="AV665" s="148"/>
      <c r="AW665" s="148"/>
      <c r="AX665" s="148"/>
      <c r="AY665" s="148"/>
      <c r="AZ665" s="148"/>
      <c r="BA665" s="148"/>
      <c r="BB665" s="148"/>
      <c r="BC665" s="148"/>
      <c r="BD665" s="148"/>
      <c r="BE665" s="148"/>
      <c r="BF665" s="148"/>
      <c r="BG665" s="148"/>
      <c r="BH665" s="148"/>
    </row>
    <row r="666" spans="1:60" ht="22.5" outlineLevel="1" x14ac:dyDescent="0.2">
      <c r="A666" s="169">
        <v>133</v>
      </c>
      <c r="B666" s="170" t="s">
        <v>791</v>
      </c>
      <c r="C666" s="180" t="s">
        <v>792</v>
      </c>
      <c r="D666" s="171" t="s">
        <v>277</v>
      </c>
      <c r="E666" s="172">
        <v>54</v>
      </c>
      <c r="F666" s="173"/>
      <c r="G666" s="174">
        <f>ROUND(E666*F666,2)</f>
        <v>0</v>
      </c>
      <c r="H666" s="173"/>
      <c r="I666" s="174">
        <f>ROUND(E666*H666,2)</f>
        <v>0</v>
      </c>
      <c r="J666" s="173"/>
      <c r="K666" s="174">
        <f>ROUND(E666*J666,2)</f>
        <v>0</v>
      </c>
      <c r="L666" s="174">
        <v>21</v>
      </c>
      <c r="M666" s="174">
        <f>G666*(1+L666/100)</f>
        <v>0</v>
      </c>
      <c r="N666" s="174">
        <v>2.5000000000000001E-2</v>
      </c>
      <c r="O666" s="174">
        <f>ROUND(E666*N666,2)</f>
        <v>1.35</v>
      </c>
      <c r="P666" s="174">
        <v>0</v>
      </c>
      <c r="Q666" s="174">
        <f>ROUND(E666*P666,2)</f>
        <v>0</v>
      </c>
      <c r="R666" s="174" t="s">
        <v>288</v>
      </c>
      <c r="S666" s="174" t="s">
        <v>171</v>
      </c>
      <c r="T666" s="175" t="s">
        <v>289</v>
      </c>
      <c r="U666" s="158">
        <v>0</v>
      </c>
      <c r="V666" s="158">
        <f>ROUND(E666*U666,2)</f>
        <v>0</v>
      </c>
      <c r="W666" s="158"/>
      <c r="X666" s="148"/>
      <c r="Y666" s="148"/>
      <c r="Z666" s="148"/>
      <c r="AA666" s="148"/>
      <c r="AB666" s="148"/>
      <c r="AC666" s="148"/>
      <c r="AD666" s="148"/>
      <c r="AE666" s="148"/>
      <c r="AF666" s="148"/>
      <c r="AG666" s="148" t="s">
        <v>290</v>
      </c>
      <c r="AH666" s="148"/>
      <c r="AI666" s="148"/>
      <c r="AJ666" s="148"/>
      <c r="AK666" s="148"/>
      <c r="AL666" s="148"/>
      <c r="AM666" s="148"/>
      <c r="AN666" s="148"/>
      <c r="AO666" s="148"/>
      <c r="AP666" s="148"/>
      <c r="AQ666" s="148"/>
      <c r="AR666" s="148"/>
      <c r="AS666" s="148"/>
      <c r="AT666" s="148"/>
      <c r="AU666" s="148"/>
      <c r="AV666" s="148"/>
      <c r="AW666" s="148"/>
      <c r="AX666" s="148"/>
      <c r="AY666" s="148"/>
      <c r="AZ666" s="148"/>
      <c r="BA666" s="148"/>
      <c r="BB666" s="148"/>
      <c r="BC666" s="148"/>
      <c r="BD666" s="148"/>
      <c r="BE666" s="148"/>
      <c r="BF666" s="148"/>
      <c r="BG666" s="148"/>
      <c r="BH666" s="148"/>
    </row>
    <row r="667" spans="1:60" outlineLevel="1" x14ac:dyDescent="0.2">
      <c r="A667" s="155"/>
      <c r="B667" s="156"/>
      <c r="C667" s="181" t="s">
        <v>793</v>
      </c>
      <c r="D667" s="160"/>
      <c r="E667" s="161">
        <v>54</v>
      </c>
      <c r="F667" s="158"/>
      <c r="G667" s="158"/>
      <c r="H667" s="158"/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  <c r="U667" s="158"/>
      <c r="V667" s="158"/>
      <c r="W667" s="158"/>
      <c r="X667" s="148"/>
      <c r="Y667" s="148"/>
      <c r="Z667" s="148"/>
      <c r="AA667" s="148"/>
      <c r="AB667" s="148"/>
      <c r="AC667" s="148"/>
      <c r="AD667" s="148"/>
      <c r="AE667" s="148"/>
      <c r="AF667" s="148"/>
      <c r="AG667" s="148" t="s">
        <v>213</v>
      </c>
      <c r="AH667" s="148">
        <v>5</v>
      </c>
      <c r="AI667" s="148"/>
      <c r="AJ667" s="148"/>
      <c r="AK667" s="148"/>
      <c r="AL667" s="148"/>
      <c r="AM667" s="148"/>
      <c r="AN667" s="148"/>
      <c r="AO667" s="148"/>
      <c r="AP667" s="148"/>
      <c r="AQ667" s="148"/>
      <c r="AR667" s="148"/>
      <c r="AS667" s="148"/>
      <c r="AT667" s="148"/>
      <c r="AU667" s="148"/>
      <c r="AV667" s="148"/>
      <c r="AW667" s="148"/>
      <c r="AX667" s="148"/>
      <c r="AY667" s="148"/>
      <c r="AZ667" s="148"/>
      <c r="BA667" s="148"/>
      <c r="BB667" s="148"/>
      <c r="BC667" s="148"/>
      <c r="BD667" s="148"/>
      <c r="BE667" s="148"/>
      <c r="BF667" s="148"/>
      <c r="BG667" s="148"/>
      <c r="BH667" s="148"/>
    </row>
    <row r="668" spans="1:60" outlineLevel="1" x14ac:dyDescent="0.2">
      <c r="A668" s="155"/>
      <c r="B668" s="156"/>
      <c r="C668" s="243"/>
      <c r="D668" s="244"/>
      <c r="E668" s="244"/>
      <c r="F668" s="244"/>
      <c r="G668" s="244"/>
      <c r="H668" s="158"/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  <c r="U668" s="158"/>
      <c r="V668" s="158"/>
      <c r="W668" s="158"/>
      <c r="X668" s="148"/>
      <c r="Y668" s="148"/>
      <c r="Z668" s="148"/>
      <c r="AA668" s="148"/>
      <c r="AB668" s="148"/>
      <c r="AC668" s="148"/>
      <c r="AD668" s="148"/>
      <c r="AE668" s="148"/>
      <c r="AF668" s="148"/>
      <c r="AG668" s="148" t="s">
        <v>176</v>
      </c>
      <c r="AH668" s="148"/>
      <c r="AI668" s="148"/>
      <c r="AJ668" s="148"/>
      <c r="AK668" s="148"/>
      <c r="AL668" s="148"/>
      <c r="AM668" s="148"/>
      <c r="AN668" s="148"/>
      <c r="AO668" s="148"/>
      <c r="AP668" s="148"/>
      <c r="AQ668" s="148"/>
      <c r="AR668" s="148"/>
      <c r="AS668" s="148"/>
      <c r="AT668" s="148"/>
      <c r="AU668" s="148"/>
      <c r="AV668" s="148"/>
      <c r="AW668" s="148"/>
      <c r="AX668" s="148"/>
      <c r="AY668" s="148"/>
      <c r="AZ668" s="148"/>
      <c r="BA668" s="148"/>
      <c r="BB668" s="148"/>
      <c r="BC668" s="148"/>
      <c r="BD668" s="148"/>
      <c r="BE668" s="148"/>
      <c r="BF668" s="148"/>
      <c r="BG668" s="148"/>
      <c r="BH668" s="148"/>
    </row>
    <row r="669" spans="1:60" ht="22.5" outlineLevel="1" x14ac:dyDescent="0.2">
      <c r="A669" s="169">
        <v>134</v>
      </c>
      <c r="B669" s="170" t="s">
        <v>794</v>
      </c>
      <c r="C669" s="180" t="s">
        <v>795</v>
      </c>
      <c r="D669" s="171" t="s">
        <v>310</v>
      </c>
      <c r="E669" s="172">
        <v>1</v>
      </c>
      <c r="F669" s="173"/>
      <c r="G669" s="174">
        <f>ROUND(E669*F669,2)</f>
        <v>0</v>
      </c>
      <c r="H669" s="173"/>
      <c r="I669" s="174">
        <f>ROUND(E669*H669,2)</f>
        <v>0</v>
      </c>
      <c r="J669" s="173"/>
      <c r="K669" s="174">
        <f>ROUND(E669*J669,2)</f>
        <v>0</v>
      </c>
      <c r="L669" s="174">
        <v>21</v>
      </c>
      <c r="M669" s="174">
        <f>G669*(1+L669/100)</f>
        <v>0</v>
      </c>
      <c r="N669" s="174">
        <v>0</v>
      </c>
      <c r="O669" s="174">
        <f>ROUND(E669*N669,2)</f>
        <v>0</v>
      </c>
      <c r="P669" s="174">
        <v>0</v>
      </c>
      <c r="Q669" s="174">
        <f>ROUND(E669*P669,2)</f>
        <v>0</v>
      </c>
      <c r="R669" s="174"/>
      <c r="S669" s="174" t="s">
        <v>405</v>
      </c>
      <c r="T669" s="175" t="s">
        <v>172</v>
      </c>
      <c r="U669" s="158">
        <v>0</v>
      </c>
      <c r="V669" s="158">
        <f>ROUND(E669*U669,2)</f>
        <v>0</v>
      </c>
      <c r="W669" s="158"/>
      <c r="X669" s="148"/>
      <c r="Y669" s="148"/>
      <c r="Z669" s="148"/>
      <c r="AA669" s="148"/>
      <c r="AB669" s="148"/>
      <c r="AC669" s="148"/>
      <c r="AD669" s="148"/>
      <c r="AE669" s="148"/>
      <c r="AF669" s="148"/>
      <c r="AG669" s="148" t="s">
        <v>290</v>
      </c>
      <c r="AH669" s="148"/>
      <c r="AI669" s="148"/>
      <c r="AJ669" s="148"/>
      <c r="AK669" s="148"/>
      <c r="AL669" s="148"/>
      <c r="AM669" s="148"/>
      <c r="AN669" s="148"/>
      <c r="AO669" s="148"/>
      <c r="AP669" s="148"/>
      <c r="AQ669" s="148"/>
      <c r="AR669" s="148"/>
      <c r="AS669" s="148"/>
      <c r="AT669" s="148"/>
      <c r="AU669" s="148"/>
      <c r="AV669" s="148"/>
      <c r="AW669" s="148"/>
      <c r="AX669" s="148"/>
      <c r="AY669" s="148"/>
      <c r="AZ669" s="148"/>
      <c r="BA669" s="148"/>
      <c r="BB669" s="148"/>
      <c r="BC669" s="148"/>
      <c r="BD669" s="148"/>
      <c r="BE669" s="148"/>
      <c r="BF669" s="148"/>
      <c r="BG669" s="148"/>
      <c r="BH669" s="148"/>
    </row>
    <row r="670" spans="1:60" outlineLevel="1" x14ac:dyDescent="0.2">
      <c r="A670" s="155"/>
      <c r="B670" s="156"/>
      <c r="C670" s="245" t="s">
        <v>796</v>
      </c>
      <c r="D670" s="246"/>
      <c r="E670" s="246"/>
      <c r="F670" s="246"/>
      <c r="G670" s="246"/>
      <c r="H670" s="158"/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  <c r="U670" s="158"/>
      <c r="V670" s="158"/>
      <c r="W670" s="158"/>
      <c r="X670" s="148"/>
      <c r="Y670" s="148"/>
      <c r="Z670" s="148"/>
      <c r="AA670" s="148"/>
      <c r="AB670" s="148"/>
      <c r="AC670" s="148"/>
      <c r="AD670" s="148"/>
      <c r="AE670" s="148"/>
      <c r="AF670" s="148"/>
      <c r="AG670" s="148" t="s">
        <v>175</v>
      </c>
      <c r="AH670" s="148"/>
      <c r="AI670" s="148"/>
      <c r="AJ670" s="148"/>
      <c r="AK670" s="148"/>
      <c r="AL670" s="148"/>
      <c r="AM670" s="148"/>
      <c r="AN670" s="148"/>
      <c r="AO670" s="148"/>
      <c r="AP670" s="148"/>
      <c r="AQ670" s="148"/>
      <c r="AR670" s="148"/>
      <c r="AS670" s="148"/>
      <c r="AT670" s="148"/>
      <c r="AU670" s="148"/>
      <c r="AV670" s="148"/>
      <c r="AW670" s="148"/>
      <c r="AX670" s="148"/>
      <c r="AY670" s="148"/>
      <c r="AZ670" s="148"/>
      <c r="BA670" s="148"/>
      <c r="BB670" s="148"/>
      <c r="BC670" s="148"/>
      <c r="BD670" s="148"/>
      <c r="BE670" s="148"/>
      <c r="BF670" s="148"/>
      <c r="BG670" s="148"/>
      <c r="BH670" s="148"/>
    </row>
    <row r="671" spans="1:60" outlineLevel="1" x14ac:dyDescent="0.2">
      <c r="A671" s="155"/>
      <c r="B671" s="156"/>
      <c r="C671" s="243"/>
      <c r="D671" s="244"/>
      <c r="E671" s="244"/>
      <c r="F671" s="244"/>
      <c r="G671" s="244"/>
      <c r="H671" s="158"/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  <c r="U671" s="158"/>
      <c r="V671" s="158"/>
      <c r="W671" s="158"/>
      <c r="X671" s="148"/>
      <c r="Y671" s="148"/>
      <c r="Z671" s="148"/>
      <c r="AA671" s="148"/>
      <c r="AB671" s="148"/>
      <c r="AC671" s="148"/>
      <c r="AD671" s="148"/>
      <c r="AE671" s="148"/>
      <c r="AF671" s="148"/>
      <c r="AG671" s="148" t="s">
        <v>176</v>
      </c>
      <c r="AH671" s="148"/>
      <c r="AI671" s="148"/>
      <c r="AJ671" s="148"/>
      <c r="AK671" s="148"/>
      <c r="AL671" s="148"/>
      <c r="AM671" s="148"/>
      <c r="AN671" s="148"/>
      <c r="AO671" s="148"/>
      <c r="AP671" s="148"/>
      <c r="AQ671" s="148"/>
      <c r="AR671" s="148"/>
      <c r="AS671" s="148"/>
      <c r="AT671" s="148"/>
      <c r="AU671" s="148"/>
      <c r="AV671" s="148"/>
      <c r="AW671" s="148"/>
      <c r="AX671" s="148"/>
      <c r="AY671" s="148"/>
      <c r="AZ671" s="148"/>
      <c r="BA671" s="148"/>
      <c r="BB671" s="148"/>
      <c r="BC671" s="148"/>
      <c r="BD671" s="148"/>
      <c r="BE671" s="148"/>
      <c r="BF671" s="148"/>
      <c r="BG671" s="148"/>
      <c r="BH671" s="148"/>
    </row>
    <row r="672" spans="1:60" ht="22.5" outlineLevel="1" x14ac:dyDescent="0.2">
      <c r="A672" s="169">
        <v>135</v>
      </c>
      <c r="B672" s="170" t="s">
        <v>797</v>
      </c>
      <c r="C672" s="180" t="s">
        <v>798</v>
      </c>
      <c r="D672" s="171" t="s">
        <v>310</v>
      </c>
      <c r="E672" s="172">
        <v>1</v>
      </c>
      <c r="F672" s="173"/>
      <c r="G672" s="174">
        <f>ROUND(E672*F672,2)</f>
        <v>0</v>
      </c>
      <c r="H672" s="173"/>
      <c r="I672" s="174">
        <f>ROUND(E672*H672,2)</f>
        <v>0</v>
      </c>
      <c r="J672" s="173"/>
      <c r="K672" s="174">
        <f>ROUND(E672*J672,2)</f>
        <v>0</v>
      </c>
      <c r="L672" s="174">
        <v>21</v>
      </c>
      <c r="M672" s="174">
        <f>G672*(1+L672/100)</f>
        <v>0</v>
      </c>
      <c r="N672" s="174">
        <v>0</v>
      </c>
      <c r="O672" s="174">
        <f>ROUND(E672*N672,2)</f>
        <v>0</v>
      </c>
      <c r="P672" s="174">
        <v>0</v>
      </c>
      <c r="Q672" s="174">
        <f>ROUND(E672*P672,2)</f>
        <v>0</v>
      </c>
      <c r="R672" s="174"/>
      <c r="S672" s="174" t="s">
        <v>405</v>
      </c>
      <c r="T672" s="175" t="s">
        <v>172</v>
      </c>
      <c r="U672" s="158">
        <v>0</v>
      </c>
      <c r="V672" s="158">
        <f>ROUND(E672*U672,2)</f>
        <v>0</v>
      </c>
      <c r="W672" s="158"/>
      <c r="X672" s="148"/>
      <c r="Y672" s="148"/>
      <c r="Z672" s="148"/>
      <c r="AA672" s="148"/>
      <c r="AB672" s="148"/>
      <c r="AC672" s="148"/>
      <c r="AD672" s="148"/>
      <c r="AE672" s="148"/>
      <c r="AF672" s="148"/>
      <c r="AG672" s="148" t="s">
        <v>290</v>
      </c>
      <c r="AH672" s="148"/>
      <c r="AI672" s="148"/>
      <c r="AJ672" s="148"/>
      <c r="AK672" s="148"/>
      <c r="AL672" s="148"/>
      <c r="AM672" s="148"/>
      <c r="AN672" s="148"/>
      <c r="AO672" s="148"/>
      <c r="AP672" s="148"/>
      <c r="AQ672" s="148"/>
      <c r="AR672" s="148"/>
      <c r="AS672" s="148"/>
      <c r="AT672" s="148"/>
      <c r="AU672" s="148"/>
      <c r="AV672" s="148"/>
      <c r="AW672" s="148"/>
      <c r="AX672" s="148"/>
      <c r="AY672" s="148"/>
      <c r="AZ672" s="148"/>
      <c r="BA672" s="148"/>
      <c r="BB672" s="148"/>
      <c r="BC672" s="148"/>
      <c r="BD672" s="148"/>
      <c r="BE672" s="148"/>
      <c r="BF672" s="148"/>
      <c r="BG672" s="148"/>
      <c r="BH672" s="148"/>
    </row>
    <row r="673" spans="1:60" outlineLevel="1" x14ac:dyDescent="0.2">
      <c r="A673" s="155"/>
      <c r="B673" s="156"/>
      <c r="C673" s="245" t="s">
        <v>796</v>
      </c>
      <c r="D673" s="246"/>
      <c r="E673" s="246"/>
      <c r="F673" s="246"/>
      <c r="G673" s="246"/>
      <c r="H673" s="158"/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  <c r="U673" s="158"/>
      <c r="V673" s="158"/>
      <c r="W673" s="158"/>
      <c r="X673" s="148"/>
      <c r="Y673" s="148"/>
      <c r="Z673" s="148"/>
      <c r="AA673" s="148"/>
      <c r="AB673" s="148"/>
      <c r="AC673" s="148"/>
      <c r="AD673" s="148"/>
      <c r="AE673" s="148"/>
      <c r="AF673" s="148"/>
      <c r="AG673" s="148" t="s">
        <v>175</v>
      </c>
      <c r="AH673" s="148"/>
      <c r="AI673" s="148"/>
      <c r="AJ673" s="148"/>
      <c r="AK673" s="148"/>
      <c r="AL673" s="148"/>
      <c r="AM673" s="148"/>
      <c r="AN673" s="148"/>
      <c r="AO673" s="148"/>
      <c r="AP673" s="148"/>
      <c r="AQ673" s="148"/>
      <c r="AR673" s="148"/>
      <c r="AS673" s="148"/>
      <c r="AT673" s="148"/>
      <c r="AU673" s="148"/>
      <c r="AV673" s="148"/>
      <c r="AW673" s="148"/>
      <c r="AX673" s="148"/>
      <c r="AY673" s="148"/>
      <c r="AZ673" s="148"/>
      <c r="BA673" s="148"/>
      <c r="BB673" s="148"/>
      <c r="BC673" s="148"/>
      <c r="BD673" s="148"/>
      <c r="BE673" s="148"/>
      <c r="BF673" s="148"/>
      <c r="BG673" s="148"/>
      <c r="BH673" s="148"/>
    </row>
    <row r="674" spans="1:60" outlineLevel="1" x14ac:dyDescent="0.2">
      <c r="A674" s="155"/>
      <c r="B674" s="156"/>
      <c r="C674" s="243"/>
      <c r="D674" s="244"/>
      <c r="E674" s="244"/>
      <c r="F674" s="244"/>
      <c r="G674" s="244"/>
      <c r="H674" s="158"/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  <c r="U674" s="158"/>
      <c r="V674" s="158"/>
      <c r="W674" s="158"/>
      <c r="X674" s="148"/>
      <c r="Y674" s="148"/>
      <c r="Z674" s="148"/>
      <c r="AA674" s="148"/>
      <c r="AB674" s="148"/>
      <c r="AC674" s="148"/>
      <c r="AD674" s="148"/>
      <c r="AE674" s="148"/>
      <c r="AF674" s="148"/>
      <c r="AG674" s="148" t="s">
        <v>176</v>
      </c>
      <c r="AH674" s="148"/>
      <c r="AI674" s="148"/>
      <c r="AJ674" s="148"/>
      <c r="AK674" s="148"/>
      <c r="AL674" s="148"/>
      <c r="AM674" s="148"/>
      <c r="AN674" s="148"/>
      <c r="AO674" s="148"/>
      <c r="AP674" s="148"/>
      <c r="AQ674" s="148"/>
      <c r="AR674" s="148"/>
      <c r="AS674" s="148"/>
      <c r="AT674" s="148"/>
      <c r="AU674" s="148"/>
      <c r="AV674" s="148"/>
      <c r="AW674" s="148"/>
      <c r="AX674" s="148"/>
      <c r="AY674" s="148"/>
      <c r="AZ674" s="148"/>
      <c r="BA674" s="148"/>
      <c r="BB674" s="148"/>
      <c r="BC674" s="148"/>
      <c r="BD674" s="148"/>
      <c r="BE674" s="148"/>
      <c r="BF674" s="148"/>
      <c r="BG674" s="148"/>
      <c r="BH674" s="148"/>
    </row>
    <row r="675" spans="1:60" ht="22.5" outlineLevel="1" x14ac:dyDescent="0.2">
      <c r="A675" s="169">
        <v>136</v>
      </c>
      <c r="B675" s="170" t="s">
        <v>799</v>
      </c>
      <c r="C675" s="180" t="s">
        <v>798</v>
      </c>
      <c r="D675" s="171" t="s">
        <v>310</v>
      </c>
      <c r="E675" s="172">
        <v>1</v>
      </c>
      <c r="F675" s="173"/>
      <c r="G675" s="174">
        <f>ROUND(E675*F675,2)</f>
        <v>0</v>
      </c>
      <c r="H675" s="173"/>
      <c r="I675" s="174">
        <f>ROUND(E675*H675,2)</f>
        <v>0</v>
      </c>
      <c r="J675" s="173"/>
      <c r="K675" s="174">
        <f>ROUND(E675*J675,2)</f>
        <v>0</v>
      </c>
      <c r="L675" s="174">
        <v>21</v>
      </c>
      <c r="M675" s="174">
        <f>G675*(1+L675/100)</f>
        <v>0</v>
      </c>
      <c r="N675" s="174">
        <v>0</v>
      </c>
      <c r="O675" s="174">
        <f>ROUND(E675*N675,2)</f>
        <v>0</v>
      </c>
      <c r="P675" s="174">
        <v>0</v>
      </c>
      <c r="Q675" s="174">
        <f>ROUND(E675*P675,2)</f>
        <v>0</v>
      </c>
      <c r="R675" s="174"/>
      <c r="S675" s="174" t="s">
        <v>405</v>
      </c>
      <c r="T675" s="175" t="s">
        <v>172</v>
      </c>
      <c r="U675" s="158">
        <v>0</v>
      </c>
      <c r="V675" s="158">
        <f>ROUND(E675*U675,2)</f>
        <v>0</v>
      </c>
      <c r="W675" s="158"/>
      <c r="X675" s="148"/>
      <c r="Y675" s="148"/>
      <c r="Z675" s="148"/>
      <c r="AA675" s="148"/>
      <c r="AB675" s="148"/>
      <c r="AC675" s="148"/>
      <c r="AD675" s="148"/>
      <c r="AE675" s="148"/>
      <c r="AF675" s="148"/>
      <c r="AG675" s="148" t="s">
        <v>290</v>
      </c>
      <c r="AH675" s="148"/>
      <c r="AI675" s="148"/>
      <c r="AJ675" s="148"/>
      <c r="AK675" s="148"/>
      <c r="AL675" s="148"/>
      <c r="AM675" s="148"/>
      <c r="AN675" s="148"/>
      <c r="AO675" s="148"/>
      <c r="AP675" s="148"/>
      <c r="AQ675" s="148"/>
      <c r="AR675" s="148"/>
      <c r="AS675" s="148"/>
      <c r="AT675" s="148"/>
      <c r="AU675" s="148"/>
      <c r="AV675" s="148"/>
      <c r="AW675" s="148"/>
      <c r="AX675" s="148"/>
      <c r="AY675" s="148"/>
      <c r="AZ675" s="148"/>
      <c r="BA675" s="148"/>
      <c r="BB675" s="148"/>
      <c r="BC675" s="148"/>
      <c r="BD675" s="148"/>
      <c r="BE675" s="148"/>
      <c r="BF675" s="148"/>
      <c r="BG675" s="148"/>
      <c r="BH675" s="148"/>
    </row>
    <row r="676" spans="1:60" outlineLevel="1" x14ac:dyDescent="0.2">
      <c r="A676" s="155"/>
      <c r="B676" s="156"/>
      <c r="C676" s="245" t="s">
        <v>796</v>
      </c>
      <c r="D676" s="246"/>
      <c r="E676" s="246"/>
      <c r="F676" s="246"/>
      <c r="G676" s="246"/>
      <c r="H676" s="158"/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  <c r="U676" s="158"/>
      <c r="V676" s="158"/>
      <c r="W676" s="158"/>
      <c r="X676" s="148"/>
      <c r="Y676" s="148"/>
      <c r="Z676" s="148"/>
      <c r="AA676" s="148"/>
      <c r="AB676" s="148"/>
      <c r="AC676" s="148"/>
      <c r="AD676" s="148"/>
      <c r="AE676" s="148"/>
      <c r="AF676" s="148"/>
      <c r="AG676" s="148" t="s">
        <v>175</v>
      </c>
      <c r="AH676" s="148"/>
      <c r="AI676" s="148"/>
      <c r="AJ676" s="148"/>
      <c r="AK676" s="148"/>
      <c r="AL676" s="148"/>
      <c r="AM676" s="148"/>
      <c r="AN676" s="148"/>
      <c r="AO676" s="148"/>
      <c r="AP676" s="148"/>
      <c r="AQ676" s="148"/>
      <c r="AR676" s="148"/>
      <c r="AS676" s="148"/>
      <c r="AT676" s="148"/>
      <c r="AU676" s="148"/>
      <c r="AV676" s="148"/>
      <c r="AW676" s="148"/>
      <c r="AX676" s="148"/>
      <c r="AY676" s="148"/>
      <c r="AZ676" s="148"/>
      <c r="BA676" s="148"/>
      <c r="BB676" s="148"/>
      <c r="BC676" s="148"/>
      <c r="BD676" s="148"/>
      <c r="BE676" s="148"/>
      <c r="BF676" s="148"/>
      <c r="BG676" s="148"/>
      <c r="BH676" s="148"/>
    </row>
    <row r="677" spans="1:60" outlineLevel="1" x14ac:dyDescent="0.2">
      <c r="A677" s="155"/>
      <c r="B677" s="156"/>
      <c r="C677" s="243"/>
      <c r="D677" s="244"/>
      <c r="E677" s="244"/>
      <c r="F677" s="244"/>
      <c r="G677" s="244"/>
      <c r="H677" s="158"/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  <c r="U677" s="158"/>
      <c r="V677" s="158"/>
      <c r="W677" s="158"/>
      <c r="X677" s="148"/>
      <c r="Y677" s="148"/>
      <c r="Z677" s="148"/>
      <c r="AA677" s="148"/>
      <c r="AB677" s="148"/>
      <c r="AC677" s="148"/>
      <c r="AD677" s="148"/>
      <c r="AE677" s="148"/>
      <c r="AF677" s="148"/>
      <c r="AG677" s="148" t="s">
        <v>176</v>
      </c>
      <c r="AH677" s="148"/>
      <c r="AI677" s="148"/>
      <c r="AJ677" s="148"/>
      <c r="AK677" s="148"/>
      <c r="AL677" s="148"/>
      <c r="AM677" s="148"/>
      <c r="AN677" s="148"/>
      <c r="AO677" s="148"/>
      <c r="AP677" s="148"/>
      <c r="AQ677" s="148"/>
      <c r="AR677" s="148"/>
      <c r="AS677" s="148"/>
      <c r="AT677" s="148"/>
      <c r="AU677" s="148"/>
      <c r="AV677" s="148"/>
      <c r="AW677" s="148"/>
      <c r="AX677" s="148"/>
      <c r="AY677" s="148"/>
      <c r="AZ677" s="148"/>
      <c r="BA677" s="148"/>
      <c r="BB677" s="148"/>
      <c r="BC677" s="148"/>
      <c r="BD677" s="148"/>
      <c r="BE677" s="148"/>
      <c r="BF677" s="148"/>
      <c r="BG677" s="148"/>
      <c r="BH677" s="148"/>
    </row>
    <row r="678" spans="1:60" ht="22.5" outlineLevel="1" x14ac:dyDescent="0.2">
      <c r="A678" s="169">
        <v>137</v>
      </c>
      <c r="B678" s="170" t="s">
        <v>800</v>
      </c>
      <c r="C678" s="180" t="s">
        <v>801</v>
      </c>
      <c r="D678" s="171" t="s">
        <v>310</v>
      </c>
      <c r="E678" s="172">
        <v>1</v>
      </c>
      <c r="F678" s="173"/>
      <c r="G678" s="174">
        <f>ROUND(E678*F678,2)</f>
        <v>0</v>
      </c>
      <c r="H678" s="173"/>
      <c r="I678" s="174">
        <f>ROUND(E678*H678,2)</f>
        <v>0</v>
      </c>
      <c r="J678" s="173"/>
      <c r="K678" s="174">
        <f>ROUND(E678*J678,2)</f>
        <v>0</v>
      </c>
      <c r="L678" s="174">
        <v>21</v>
      </c>
      <c r="M678" s="174">
        <f>G678*(1+L678/100)</f>
        <v>0</v>
      </c>
      <c r="N678" s="174">
        <v>0</v>
      </c>
      <c r="O678" s="174">
        <f>ROUND(E678*N678,2)</f>
        <v>0</v>
      </c>
      <c r="P678" s="174">
        <v>0</v>
      </c>
      <c r="Q678" s="174">
        <f>ROUND(E678*P678,2)</f>
        <v>0</v>
      </c>
      <c r="R678" s="174"/>
      <c r="S678" s="174" t="s">
        <v>405</v>
      </c>
      <c r="T678" s="175" t="s">
        <v>172</v>
      </c>
      <c r="U678" s="158">
        <v>0</v>
      </c>
      <c r="V678" s="158">
        <f>ROUND(E678*U678,2)</f>
        <v>0</v>
      </c>
      <c r="W678" s="158"/>
      <c r="X678" s="148"/>
      <c r="Y678" s="148"/>
      <c r="Z678" s="148"/>
      <c r="AA678" s="148"/>
      <c r="AB678" s="148"/>
      <c r="AC678" s="148"/>
      <c r="AD678" s="148"/>
      <c r="AE678" s="148"/>
      <c r="AF678" s="148"/>
      <c r="AG678" s="148" t="s">
        <v>290</v>
      </c>
      <c r="AH678" s="148"/>
      <c r="AI678" s="148"/>
      <c r="AJ678" s="148"/>
      <c r="AK678" s="148"/>
      <c r="AL678" s="148"/>
      <c r="AM678" s="148"/>
      <c r="AN678" s="148"/>
      <c r="AO678" s="148"/>
      <c r="AP678" s="148"/>
      <c r="AQ678" s="148"/>
      <c r="AR678" s="148"/>
      <c r="AS678" s="148"/>
      <c r="AT678" s="148"/>
      <c r="AU678" s="148"/>
      <c r="AV678" s="148"/>
      <c r="AW678" s="148"/>
      <c r="AX678" s="148"/>
      <c r="AY678" s="148"/>
      <c r="AZ678" s="148"/>
      <c r="BA678" s="148"/>
      <c r="BB678" s="148"/>
      <c r="BC678" s="148"/>
      <c r="BD678" s="148"/>
      <c r="BE678" s="148"/>
      <c r="BF678" s="148"/>
      <c r="BG678" s="148"/>
      <c r="BH678" s="148"/>
    </row>
    <row r="679" spans="1:60" outlineLevel="1" x14ac:dyDescent="0.2">
      <c r="A679" s="155"/>
      <c r="B679" s="156"/>
      <c r="C679" s="245" t="s">
        <v>796</v>
      </c>
      <c r="D679" s="246"/>
      <c r="E679" s="246"/>
      <c r="F679" s="246"/>
      <c r="G679" s="246"/>
      <c r="H679" s="158"/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  <c r="U679" s="158"/>
      <c r="V679" s="158"/>
      <c r="W679" s="158"/>
      <c r="X679" s="148"/>
      <c r="Y679" s="148"/>
      <c r="Z679" s="148"/>
      <c r="AA679" s="148"/>
      <c r="AB679" s="148"/>
      <c r="AC679" s="148"/>
      <c r="AD679" s="148"/>
      <c r="AE679" s="148"/>
      <c r="AF679" s="148"/>
      <c r="AG679" s="148" t="s">
        <v>175</v>
      </c>
      <c r="AH679" s="148"/>
      <c r="AI679" s="148"/>
      <c r="AJ679" s="148"/>
      <c r="AK679" s="148"/>
      <c r="AL679" s="148"/>
      <c r="AM679" s="148"/>
      <c r="AN679" s="148"/>
      <c r="AO679" s="148"/>
      <c r="AP679" s="148"/>
      <c r="AQ679" s="148"/>
      <c r="AR679" s="148"/>
      <c r="AS679" s="148"/>
      <c r="AT679" s="148"/>
      <c r="AU679" s="148"/>
      <c r="AV679" s="148"/>
      <c r="AW679" s="148"/>
      <c r="AX679" s="148"/>
      <c r="AY679" s="148"/>
      <c r="AZ679" s="148"/>
      <c r="BA679" s="148"/>
      <c r="BB679" s="148"/>
      <c r="BC679" s="148"/>
      <c r="BD679" s="148"/>
      <c r="BE679" s="148"/>
      <c r="BF679" s="148"/>
      <c r="BG679" s="148"/>
      <c r="BH679" s="148"/>
    </row>
    <row r="680" spans="1:60" outlineLevel="1" x14ac:dyDescent="0.2">
      <c r="A680" s="155"/>
      <c r="B680" s="156"/>
      <c r="C680" s="243"/>
      <c r="D680" s="244"/>
      <c r="E680" s="244"/>
      <c r="F680" s="244"/>
      <c r="G680" s="244"/>
      <c r="H680" s="158"/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  <c r="U680" s="158"/>
      <c r="V680" s="158"/>
      <c r="W680" s="158"/>
      <c r="X680" s="148"/>
      <c r="Y680" s="148"/>
      <c r="Z680" s="148"/>
      <c r="AA680" s="148"/>
      <c r="AB680" s="148"/>
      <c r="AC680" s="148"/>
      <c r="AD680" s="148"/>
      <c r="AE680" s="148"/>
      <c r="AF680" s="148"/>
      <c r="AG680" s="148" t="s">
        <v>176</v>
      </c>
      <c r="AH680" s="148"/>
      <c r="AI680" s="148"/>
      <c r="AJ680" s="148"/>
      <c r="AK680" s="148"/>
      <c r="AL680" s="148"/>
      <c r="AM680" s="148"/>
      <c r="AN680" s="148"/>
      <c r="AO680" s="148"/>
      <c r="AP680" s="148"/>
      <c r="AQ680" s="148"/>
      <c r="AR680" s="148"/>
      <c r="AS680" s="148"/>
      <c r="AT680" s="148"/>
      <c r="AU680" s="148"/>
      <c r="AV680" s="148"/>
      <c r="AW680" s="148"/>
      <c r="AX680" s="148"/>
      <c r="AY680" s="148"/>
      <c r="AZ680" s="148"/>
      <c r="BA680" s="148"/>
      <c r="BB680" s="148"/>
      <c r="BC680" s="148"/>
      <c r="BD680" s="148"/>
      <c r="BE680" s="148"/>
      <c r="BF680" s="148"/>
      <c r="BG680" s="148"/>
      <c r="BH680" s="148"/>
    </row>
    <row r="681" spans="1:60" ht="22.5" outlineLevel="1" x14ac:dyDescent="0.2">
      <c r="A681" s="169">
        <v>138</v>
      </c>
      <c r="B681" s="170" t="s">
        <v>802</v>
      </c>
      <c r="C681" s="180" t="s">
        <v>798</v>
      </c>
      <c r="D681" s="171" t="s">
        <v>310</v>
      </c>
      <c r="E681" s="172">
        <v>1</v>
      </c>
      <c r="F681" s="173"/>
      <c r="G681" s="174">
        <f>ROUND(E681*F681,2)</f>
        <v>0</v>
      </c>
      <c r="H681" s="173"/>
      <c r="I681" s="174">
        <f>ROUND(E681*H681,2)</f>
        <v>0</v>
      </c>
      <c r="J681" s="173"/>
      <c r="K681" s="174">
        <f>ROUND(E681*J681,2)</f>
        <v>0</v>
      </c>
      <c r="L681" s="174">
        <v>21</v>
      </c>
      <c r="M681" s="174">
        <f>G681*(1+L681/100)</f>
        <v>0</v>
      </c>
      <c r="N681" s="174">
        <v>0</v>
      </c>
      <c r="O681" s="174">
        <f>ROUND(E681*N681,2)</f>
        <v>0</v>
      </c>
      <c r="P681" s="174">
        <v>0</v>
      </c>
      <c r="Q681" s="174">
        <f>ROUND(E681*P681,2)</f>
        <v>0</v>
      </c>
      <c r="R681" s="174"/>
      <c r="S681" s="174" t="s">
        <v>405</v>
      </c>
      <c r="T681" s="175" t="s">
        <v>172</v>
      </c>
      <c r="U681" s="158">
        <v>0</v>
      </c>
      <c r="V681" s="158">
        <f>ROUND(E681*U681,2)</f>
        <v>0</v>
      </c>
      <c r="W681" s="158"/>
      <c r="X681" s="148"/>
      <c r="Y681" s="148"/>
      <c r="Z681" s="148"/>
      <c r="AA681" s="148"/>
      <c r="AB681" s="148"/>
      <c r="AC681" s="148"/>
      <c r="AD681" s="148"/>
      <c r="AE681" s="148"/>
      <c r="AF681" s="148"/>
      <c r="AG681" s="148" t="s">
        <v>290</v>
      </c>
      <c r="AH681" s="148"/>
      <c r="AI681" s="148"/>
      <c r="AJ681" s="148"/>
      <c r="AK681" s="148"/>
      <c r="AL681" s="148"/>
      <c r="AM681" s="148"/>
      <c r="AN681" s="148"/>
      <c r="AO681" s="148"/>
      <c r="AP681" s="148"/>
      <c r="AQ681" s="148"/>
      <c r="AR681" s="148"/>
      <c r="AS681" s="148"/>
      <c r="AT681" s="148"/>
      <c r="AU681" s="148"/>
      <c r="AV681" s="148"/>
      <c r="AW681" s="148"/>
      <c r="AX681" s="148"/>
      <c r="AY681" s="148"/>
      <c r="AZ681" s="148"/>
      <c r="BA681" s="148"/>
      <c r="BB681" s="148"/>
      <c r="BC681" s="148"/>
      <c r="BD681" s="148"/>
      <c r="BE681" s="148"/>
      <c r="BF681" s="148"/>
      <c r="BG681" s="148"/>
      <c r="BH681" s="148"/>
    </row>
    <row r="682" spans="1:60" outlineLevel="1" x14ac:dyDescent="0.2">
      <c r="A682" s="155"/>
      <c r="B682" s="156"/>
      <c r="C682" s="245" t="s">
        <v>796</v>
      </c>
      <c r="D682" s="246"/>
      <c r="E682" s="246"/>
      <c r="F682" s="246"/>
      <c r="G682" s="246"/>
      <c r="H682" s="158"/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  <c r="U682" s="158"/>
      <c r="V682" s="158"/>
      <c r="W682" s="158"/>
      <c r="X682" s="148"/>
      <c r="Y682" s="148"/>
      <c r="Z682" s="148"/>
      <c r="AA682" s="148"/>
      <c r="AB682" s="148"/>
      <c r="AC682" s="148"/>
      <c r="AD682" s="148"/>
      <c r="AE682" s="148"/>
      <c r="AF682" s="148"/>
      <c r="AG682" s="148" t="s">
        <v>175</v>
      </c>
      <c r="AH682" s="148"/>
      <c r="AI682" s="148"/>
      <c r="AJ682" s="148"/>
      <c r="AK682" s="148"/>
      <c r="AL682" s="148"/>
      <c r="AM682" s="148"/>
      <c r="AN682" s="148"/>
      <c r="AO682" s="148"/>
      <c r="AP682" s="148"/>
      <c r="AQ682" s="148"/>
      <c r="AR682" s="148"/>
      <c r="AS682" s="148"/>
      <c r="AT682" s="148"/>
      <c r="AU682" s="148"/>
      <c r="AV682" s="148"/>
      <c r="AW682" s="148"/>
      <c r="AX682" s="148"/>
      <c r="AY682" s="148"/>
      <c r="AZ682" s="148"/>
      <c r="BA682" s="148"/>
      <c r="BB682" s="148"/>
      <c r="BC682" s="148"/>
      <c r="BD682" s="148"/>
      <c r="BE682" s="148"/>
      <c r="BF682" s="148"/>
      <c r="BG682" s="148"/>
      <c r="BH682" s="148"/>
    </row>
    <row r="683" spans="1:60" outlineLevel="1" x14ac:dyDescent="0.2">
      <c r="A683" s="155"/>
      <c r="B683" s="156"/>
      <c r="C683" s="243"/>
      <c r="D683" s="244"/>
      <c r="E683" s="244"/>
      <c r="F683" s="244"/>
      <c r="G683" s="244"/>
      <c r="H683" s="158"/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  <c r="U683" s="158"/>
      <c r="V683" s="158"/>
      <c r="W683" s="158"/>
      <c r="X683" s="148"/>
      <c r="Y683" s="148"/>
      <c r="Z683" s="148"/>
      <c r="AA683" s="148"/>
      <c r="AB683" s="148"/>
      <c r="AC683" s="148"/>
      <c r="AD683" s="148"/>
      <c r="AE683" s="148"/>
      <c r="AF683" s="148"/>
      <c r="AG683" s="148" t="s">
        <v>176</v>
      </c>
      <c r="AH683" s="148"/>
      <c r="AI683" s="148"/>
      <c r="AJ683" s="148"/>
      <c r="AK683" s="148"/>
      <c r="AL683" s="148"/>
      <c r="AM683" s="148"/>
      <c r="AN683" s="148"/>
      <c r="AO683" s="148"/>
      <c r="AP683" s="148"/>
      <c r="AQ683" s="148"/>
      <c r="AR683" s="148"/>
      <c r="AS683" s="148"/>
      <c r="AT683" s="148"/>
      <c r="AU683" s="148"/>
      <c r="AV683" s="148"/>
      <c r="AW683" s="148"/>
      <c r="AX683" s="148"/>
      <c r="AY683" s="148"/>
      <c r="AZ683" s="148"/>
      <c r="BA683" s="148"/>
      <c r="BB683" s="148"/>
      <c r="BC683" s="148"/>
      <c r="BD683" s="148"/>
      <c r="BE683" s="148"/>
      <c r="BF683" s="148"/>
      <c r="BG683" s="148"/>
      <c r="BH683" s="148"/>
    </row>
    <row r="684" spans="1:60" outlineLevel="1" x14ac:dyDescent="0.2">
      <c r="A684" s="169">
        <v>139</v>
      </c>
      <c r="B684" s="170" t="s">
        <v>803</v>
      </c>
      <c r="C684" s="180" t="s">
        <v>804</v>
      </c>
      <c r="D684" s="171" t="s">
        <v>310</v>
      </c>
      <c r="E684" s="172">
        <v>3</v>
      </c>
      <c r="F684" s="173"/>
      <c r="G684" s="174">
        <f>ROUND(E684*F684,2)</f>
        <v>0</v>
      </c>
      <c r="H684" s="173"/>
      <c r="I684" s="174">
        <f>ROUND(E684*H684,2)</f>
        <v>0</v>
      </c>
      <c r="J684" s="173"/>
      <c r="K684" s="174">
        <f>ROUND(E684*J684,2)</f>
        <v>0</v>
      </c>
      <c r="L684" s="174">
        <v>21</v>
      </c>
      <c r="M684" s="174">
        <f>G684*(1+L684/100)</f>
        <v>0</v>
      </c>
      <c r="N684" s="174">
        <v>0</v>
      </c>
      <c r="O684" s="174">
        <f>ROUND(E684*N684,2)</f>
        <v>0</v>
      </c>
      <c r="P684" s="174">
        <v>0</v>
      </c>
      <c r="Q684" s="174">
        <f>ROUND(E684*P684,2)</f>
        <v>0</v>
      </c>
      <c r="R684" s="174"/>
      <c r="S684" s="174" t="s">
        <v>405</v>
      </c>
      <c r="T684" s="175" t="s">
        <v>172</v>
      </c>
      <c r="U684" s="158">
        <v>0</v>
      </c>
      <c r="V684" s="158">
        <f>ROUND(E684*U684,2)</f>
        <v>0</v>
      </c>
      <c r="W684" s="158"/>
      <c r="X684" s="148"/>
      <c r="Y684" s="148"/>
      <c r="Z684" s="148"/>
      <c r="AA684" s="148"/>
      <c r="AB684" s="148"/>
      <c r="AC684" s="148"/>
      <c r="AD684" s="148"/>
      <c r="AE684" s="148"/>
      <c r="AF684" s="148"/>
      <c r="AG684" s="148" t="s">
        <v>290</v>
      </c>
      <c r="AH684" s="148"/>
      <c r="AI684" s="148"/>
      <c r="AJ684" s="148"/>
      <c r="AK684" s="148"/>
      <c r="AL684" s="148"/>
      <c r="AM684" s="148"/>
      <c r="AN684" s="148"/>
      <c r="AO684" s="148"/>
      <c r="AP684" s="148"/>
      <c r="AQ684" s="148"/>
      <c r="AR684" s="148"/>
      <c r="AS684" s="148"/>
      <c r="AT684" s="148"/>
      <c r="AU684" s="148"/>
      <c r="AV684" s="148"/>
      <c r="AW684" s="148"/>
      <c r="AX684" s="148"/>
      <c r="AY684" s="148"/>
      <c r="AZ684" s="148"/>
      <c r="BA684" s="148"/>
      <c r="BB684" s="148"/>
      <c r="BC684" s="148"/>
      <c r="BD684" s="148"/>
      <c r="BE684" s="148"/>
      <c r="BF684" s="148"/>
      <c r="BG684" s="148"/>
      <c r="BH684" s="148"/>
    </row>
    <row r="685" spans="1:60" outlineLevel="1" x14ac:dyDescent="0.2">
      <c r="A685" s="155"/>
      <c r="B685" s="156"/>
      <c r="C685" s="245" t="s">
        <v>796</v>
      </c>
      <c r="D685" s="246"/>
      <c r="E685" s="246"/>
      <c r="F685" s="246"/>
      <c r="G685" s="246"/>
      <c r="H685" s="158"/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  <c r="U685" s="158"/>
      <c r="V685" s="158"/>
      <c r="W685" s="158"/>
      <c r="X685" s="148"/>
      <c r="Y685" s="148"/>
      <c r="Z685" s="148"/>
      <c r="AA685" s="148"/>
      <c r="AB685" s="148"/>
      <c r="AC685" s="148"/>
      <c r="AD685" s="148"/>
      <c r="AE685" s="148"/>
      <c r="AF685" s="148"/>
      <c r="AG685" s="148" t="s">
        <v>175</v>
      </c>
      <c r="AH685" s="148"/>
      <c r="AI685" s="148"/>
      <c r="AJ685" s="148"/>
      <c r="AK685" s="148"/>
      <c r="AL685" s="148"/>
      <c r="AM685" s="148"/>
      <c r="AN685" s="148"/>
      <c r="AO685" s="148"/>
      <c r="AP685" s="148"/>
      <c r="AQ685" s="148"/>
      <c r="AR685" s="148"/>
      <c r="AS685" s="148"/>
      <c r="AT685" s="148"/>
      <c r="AU685" s="148"/>
      <c r="AV685" s="148"/>
      <c r="AW685" s="148"/>
      <c r="AX685" s="148"/>
      <c r="AY685" s="148"/>
      <c r="AZ685" s="148"/>
      <c r="BA685" s="148"/>
      <c r="BB685" s="148"/>
      <c r="BC685" s="148"/>
      <c r="BD685" s="148"/>
      <c r="BE685" s="148"/>
      <c r="BF685" s="148"/>
      <c r="BG685" s="148"/>
      <c r="BH685" s="148"/>
    </row>
    <row r="686" spans="1:60" outlineLevel="1" x14ac:dyDescent="0.2">
      <c r="A686" s="155"/>
      <c r="B686" s="156"/>
      <c r="C686" s="243"/>
      <c r="D686" s="244"/>
      <c r="E686" s="244"/>
      <c r="F686" s="244"/>
      <c r="G686" s="244"/>
      <c r="H686" s="158"/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  <c r="U686" s="158"/>
      <c r="V686" s="158"/>
      <c r="W686" s="158"/>
      <c r="X686" s="148"/>
      <c r="Y686" s="148"/>
      <c r="Z686" s="148"/>
      <c r="AA686" s="148"/>
      <c r="AB686" s="148"/>
      <c r="AC686" s="148"/>
      <c r="AD686" s="148"/>
      <c r="AE686" s="148"/>
      <c r="AF686" s="148"/>
      <c r="AG686" s="148" t="s">
        <v>176</v>
      </c>
      <c r="AH686" s="148"/>
      <c r="AI686" s="148"/>
      <c r="AJ686" s="148"/>
      <c r="AK686" s="148"/>
      <c r="AL686" s="148"/>
      <c r="AM686" s="148"/>
      <c r="AN686" s="148"/>
      <c r="AO686" s="148"/>
      <c r="AP686" s="148"/>
      <c r="AQ686" s="148"/>
      <c r="AR686" s="148"/>
      <c r="AS686" s="148"/>
      <c r="AT686" s="148"/>
      <c r="AU686" s="148"/>
      <c r="AV686" s="148"/>
      <c r="AW686" s="148"/>
      <c r="AX686" s="148"/>
      <c r="AY686" s="148"/>
      <c r="AZ686" s="148"/>
      <c r="BA686" s="148"/>
      <c r="BB686" s="148"/>
      <c r="BC686" s="148"/>
      <c r="BD686" s="148"/>
      <c r="BE686" s="148"/>
      <c r="BF686" s="148"/>
      <c r="BG686" s="148"/>
      <c r="BH686" s="148"/>
    </row>
    <row r="687" spans="1:60" outlineLevel="1" x14ac:dyDescent="0.2">
      <c r="A687" s="169">
        <v>140</v>
      </c>
      <c r="B687" s="170" t="s">
        <v>805</v>
      </c>
      <c r="C687" s="180" t="s">
        <v>806</v>
      </c>
      <c r="D687" s="171" t="s">
        <v>310</v>
      </c>
      <c r="E687" s="172">
        <v>5</v>
      </c>
      <c r="F687" s="173"/>
      <c r="G687" s="174">
        <f>ROUND(E687*F687,2)</f>
        <v>0</v>
      </c>
      <c r="H687" s="173"/>
      <c r="I687" s="174">
        <f>ROUND(E687*H687,2)</f>
        <v>0</v>
      </c>
      <c r="J687" s="173"/>
      <c r="K687" s="174">
        <f>ROUND(E687*J687,2)</f>
        <v>0</v>
      </c>
      <c r="L687" s="174">
        <v>21</v>
      </c>
      <c r="M687" s="174">
        <f>G687*(1+L687/100)</f>
        <v>0</v>
      </c>
      <c r="N687" s="174">
        <v>0</v>
      </c>
      <c r="O687" s="174">
        <f>ROUND(E687*N687,2)</f>
        <v>0</v>
      </c>
      <c r="P687" s="174">
        <v>0</v>
      </c>
      <c r="Q687" s="174">
        <f>ROUND(E687*P687,2)</f>
        <v>0</v>
      </c>
      <c r="R687" s="174"/>
      <c r="S687" s="174" t="s">
        <v>405</v>
      </c>
      <c r="T687" s="175" t="s">
        <v>172</v>
      </c>
      <c r="U687" s="158">
        <v>0</v>
      </c>
      <c r="V687" s="158">
        <f>ROUND(E687*U687,2)</f>
        <v>0</v>
      </c>
      <c r="W687" s="158"/>
      <c r="X687" s="148"/>
      <c r="Y687" s="148"/>
      <c r="Z687" s="148"/>
      <c r="AA687" s="148"/>
      <c r="AB687" s="148"/>
      <c r="AC687" s="148"/>
      <c r="AD687" s="148"/>
      <c r="AE687" s="148"/>
      <c r="AF687" s="148"/>
      <c r="AG687" s="148" t="s">
        <v>290</v>
      </c>
      <c r="AH687" s="148"/>
      <c r="AI687" s="148"/>
      <c r="AJ687" s="148"/>
      <c r="AK687" s="148"/>
      <c r="AL687" s="148"/>
      <c r="AM687" s="148"/>
      <c r="AN687" s="148"/>
      <c r="AO687" s="148"/>
      <c r="AP687" s="148"/>
      <c r="AQ687" s="148"/>
      <c r="AR687" s="148"/>
      <c r="AS687" s="148"/>
      <c r="AT687" s="148"/>
      <c r="AU687" s="148"/>
      <c r="AV687" s="148"/>
      <c r="AW687" s="148"/>
      <c r="AX687" s="148"/>
      <c r="AY687" s="148"/>
      <c r="AZ687" s="148"/>
      <c r="BA687" s="148"/>
      <c r="BB687" s="148"/>
      <c r="BC687" s="148"/>
      <c r="BD687" s="148"/>
      <c r="BE687" s="148"/>
      <c r="BF687" s="148"/>
      <c r="BG687" s="148"/>
      <c r="BH687" s="148"/>
    </row>
    <row r="688" spans="1:60" outlineLevel="1" x14ac:dyDescent="0.2">
      <c r="A688" s="155"/>
      <c r="B688" s="156"/>
      <c r="C688" s="245" t="s">
        <v>796</v>
      </c>
      <c r="D688" s="246"/>
      <c r="E688" s="246"/>
      <c r="F688" s="246"/>
      <c r="G688" s="246"/>
      <c r="H688" s="158"/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  <c r="U688" s="158"/>
      <c r="V688" s="158"/>
      <c r="W688" s="158"/>
      <c r="X688" s="148"/>
      <c r="Y688" s="148"/>
      <c r="Z688" s="148"/>
      <c r="AA688" s="148"/>
      <c r="AB688" s="148"/>
      <c r="AC688" s="148"/>
      <c r="AD688" s="148"/>
      <c r="AE688" s="148"/>
      <c r="AF688" s="148"/>
      <c r="AG688" s="148" t="s">
        <v>175</v>
      </c>
      <c r="AH688" s="148"/>
      <c r="AI688" s="148"/>
      <c r="AJ688" s="148"/>
      <c r="AK688" s="148"/>
      <c r="AL688" s="148"/>
      <c r="AM688" s="148"/>
      <c r="AN688" s="148"/>
      <c r="AO688" s="148"/>
      <c r="AP688" s="148"/>
      <c r="AQ688" s="148"/>
      <c r="AR688" s="148"/>
      <c r="AS688" s="148"/>
      <c r="AT688" s="148"/>
      <c r="AU688" s="148"/>
      <c r="AV688" s="148"/>
      <c r="AW688" s="148"/>
      <c r="AX688" s="148"/>
      <c r="AY688" s="148"/>
      <c r="AZ688" s="148"/>
      <c r="BA688" s="148"/>
      <c r="BB688" s="148"/>
      <c r="BC688" s="148"/>
      <c r="BD688" s="148"/>
      <c r="BE688" s="148"/>
      <c r="BF688" s="148"/>
      <c r="BG688" s="148"/>
      <c r="BH688" s="148"/>
    </row>
    <row r="689" spans="1:60" outlineLevel="1" x14ac:dyDescent="0.2">
      <c r="A689" s="155"/>
      <c r="B689" s="156"/>
      <c r="C689" s="243"/>
      <c r="D689" s="244"/>
      <c r="E689" s="244"/>
      <c r="F689" s="244"/>
      <c r="G689" s="244"/>
      <c r="H689" s="158"/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  <c r="U689" s="158"/>
      <c r="V689" s="158"/>
      <c r="W689" s="158"/>
      <c r="X689" s="148"/>
      <c r="Y689" s="148"/>
      <c r="Z689" s="148"/>
      <c r="AA689" s="148"/>
      <c r="AB689" s="148"/>
      <c r="AC689" s="148"/>
      <c r="AD689" s="148"/>
      <c r="AE689" s="148"/>
      <c r="AF689" s="148"/>
      <c r="AG689" s="148" t="s">
        <v>176</v>
      </c>
      <c r="AH689" s="148"/>
      <c r="AI689" s="148"/>
      <c r="AJ689" s="148"/>
      <c r="AK689" s="148"/>
      <c r="AL689" s="148"/>
      <c r="AM689" s="148"/>
      <c r="AN689" s="148"/>
      <c r="AO689" s="148"/>
      <c r="AP689" s="148"/>
      <c r="AQ689" s="148"/>
      <c r="AR689" s="148"/>
      <c r="AS689" s="148"/>
      <c r="AT689" s="148"/>
      <c r="AU689" s="148"/>
      <c r="AV689" s="148"/>
      <c r="AW689" s="148"/>
      <c r="AX689" s="148"/>
      <c r="AY689" s="148"/>
      <c r="AZ689" s="148"/>
      <c r="BA689" s="148"/>
      <c r="BB689" s="148"/>
      <c r="BC689" s="148"/>
      <c r="BD689" s="148"/>
      <c r="BE689" s="148"/>
      <c r="BF689" s="148"/>
      <c r="BG689" s="148"/>
      <c r="BH689" s="148"/>
    </row>
    <row r="690" spans="1:60" ht="22.5" outlineLevel="1" x14ac:dyDescent="0.2">
      <c r="A690" s="169">
        <v>141</v>
      </c>
      <c r="B690" s="170" t="s">
        <v>807</v>
      </c>
      <c r="C690" s="180" t="s">
        <v>808</v>
      </c>
      <c r="D690" s="171" t="s">
        <v>310</v>
      </c>
      <c r="E690" s="172">
        <v>1</v>
      </c>
      <c r="F690" s="173"/>
      <c r="G690" s="174">
        <f>ROUND(E690*F690,2)</f>
        <v>0</v>
      </c>
      <c r="H690" s="173"/>
      <c r="I690" s="174">
        <f>ROUND(E690*H690,2)</f>
        <v>0</v>
      </c>
      <c r="J690" s="173"/>
      <c r="K690" s="174">
        <f>ROUND(E690*J690,2)</f>
        <v>0</v>
      </c>
      <c r="L690" s="174">
        <v>21</v>
      </c>
      <c r="M690" s="174">
        <f>G690*(1+L690/100)</f>
        <v>0</v>
      </c>
      <c r="N690" s="174">
        <v>0</v>
      </c>
      <c r="O690" s="174">
        <f>ROUND(E690*N690,2)</f>
        <v>0</v>
      </c>
      <c r="P690" s="174">
        <v>0</v>
      </c>
      <c r="Q690" s="174">
        <f>ROUND(E690*P690,2)</f>
        <v>0</v>
      </c>
      <c r="R690" s="174"/>
      <c r="S690" s="174" t="s">
        <v>405</v>
      </c>
      <c r="T690" s="175" t="s">
        <v>172</v>
      </c>
      <c r="U690" s="158">
        <v>0</v>
      </c>
      <c r="V690" s="158">
        <f>ROUND(E690*U690,2)</f>
        <v>0</v>
      </c>
      <c r="W690" s="158"/>
      <c r="X690" s="148"/>
      <c r="Y690" s="148"/>
      <c r="Z690" s="148"/>
      <c r="AA690" s="148"/>
      <c r="AB690" s="148"/>
      <c r="AC690" s="148"/>
      <c r="AD690" s="148"/>
      <c r="AE690" s="148"/>
      <c r="AF690" s="148"/>
      <c r="AG690" s="148" t="s">
        <v>290</v>
      </c>
      <c r="AH690" s="148"/>
      <c r="AI690" s="148"/>
      <c r="AJ690" s="148"/>
      <c r="AK690" s="148"/>
      <c r="AL690" s="148"/>
      <c r="AM690" s="148"/>
      <c r="AN690" s="148"/>
      <c r="AO690" s="148"/>
      <c r="AP690" s="148"/>
      <c r="AQ690" s="148"/>
      <c r="AR690" s="148"/>
      <c r="AS690" s="148"/>
      <c r="AT690" s="148"/>
      <c r="AU690" s="148"/>
      <c r="AV690" s="148"/>
      <c r="AW690" s="148"/>
      <c r="AX690" s="148"/>
      <c r="AY690" s="148"/>
      <c r="AZ690" s="148"/>
      <c r="BA690" s="148"/>
      <c r="BB690" s="148"/>
      <c r="BC690" s="148"/>
      <c r="BD690" s="148"/>
      <c r="BE690" s="148"/>
      <c r="BF690" s="148"/>
      <c r="BG690" s="148"/>
      <c r="BH690" s="148"/>
    </row>
    <row r="691" spans="1:60" outlineLevel="1" x14ac:dyDescent="0.2">
      <c r="A691" s="155"/>
      <c r="B691" s="156"/>
      <c r="C691" s="245" t="s">
        <v>796</v>
      </c>
      <c r="D691" s="246"/>
      <c r="E691" s="246"/>
      <c r="F691" s="246"/>
      <c r="G691" s="246"/>
      <c r="H691" s="158"/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  <c r="U691" s="158"/>
      <c r="V691" s="158"/>
      <c r="W691" s="158"/>
      <c r="X691" s="148"/>
      <c r="Y691" s="148"/>
      <c r="Z691" s="148"/>
      <c r="AA691" s="148"/>
      <c r="AB691" s="148"/>
      <c r="AC691" s="148"/>
      <c r="AD691" s="148"/>
      <c r="AE691" s="148"/>
      <c r="AF691" s="148"/>
      <c r="AG691" s="148" t="s">
        <v>175</v>
      </c>
      <c r="AH691" s="148"/>
      <c r="AI691" s="148"/>
      <c r="AJ691" s="148"/>
      <c r="AK691" s="148"/>
      <c r="AL691" s="148"/>
      <c r="AM691" s="148"/>
      <c r="AN691" s="148"/>
      <c r="AO691" s="148"/>
      <c r="AP691" s="148"/>
      <c r="AQ691" s="148"/>
      <c r="AR691" s="148"/>
      <c r="AS691" s="148"/>
      <c r="AT691" s="148"/>
      <c r="AU691" s="148"/>
      <c r="AV691" s="148"/>
      <c r="AW691" s="148"/>
      <c r="AX691" s="148"/>
      <c r="AY691" s="148"/>
      <c r="AZ691" s="148"/>
      <c r="BA691" s="148"/>
      <c r="BB691" s="148"/>
      <c r="BC691" s="148"/>
      <c r="BD691" s="148"/>
      <c r="BE691" s="148"/>
      <c r="BF691" s="148"/>
      <c r="BG691" s="148"/>
      <c r="BH691" s="148"/>
    </row>
    <row r="692" spans="1:60" outlineLevel="1" x14ac:dyDescent="0.2">
      <c r="A692" s="155"/>
      <c r="B692" s="156"/>
      <c r="C692" s="243"/>
      <c r="D692" s="244"/>
      <c r="E692" s="244"/>
      <c r="F692" s="244"/>
      <c r="G692" s="244"/>
      <c r="H692" s="158"/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  <c r="U692" s="158"/>
      <c r="V692" s="158"/>
      <c r="W692" s="158"/>
      <c r="X692" s="148"/>
      <c r="Y692" s="148"/>
      <c r="Z692" s="148"/>
      <c r="AA692" s="148"/>
      <c r="AB692" s="148"/>
      <c r="AC692" s="148"/>
      <c r="AD692" s="148"/>
      <c r="AE692" s="148"/>
      <c r="AF692" s="148"/>
      <c r="AG692" s="148" t="s">
        <v>176</v>
      </c>
      <c r="AH692" s="148"/>
      <c r="AI692" s="148"/>
      <c r="AJ692" s="148"/>
      <c r="AK692" s="148"/>
      <c r="AL692" s="148"/>
      <c r="AM692" s="148"/>
      <c r="AN692" s="148"/>
      <c r="AO692" s="148"/>
      <c r="AP692" s="148"/>
      <c r="AQ692" s="148"/>
      <c r="AR692" s="148"/>
      <c r="AS692" s="148"/>
      <c r="AT692" s="148"/>
      <c r="AU692" s="148"/>
      <c r="AV692" s="148"/>
      <c r="AW692" s="148"/>
      <c r="AX692" s="148"/>
      <c r="AY692" s="148"/>
      <c r="AZ692" s="148"/>
      <c r="BA692" s="148"/>
      <c r="BB692" s="148"/>
      <c r="BC692" s="148"/>
      <c r="BD692" s="148"/>
      <c r="BE692" s="148"/>
      <c r="BF692" s="148"/>
      <c r="BG692" s="148"/>
      <c r="BH692" s="148"/>
    </row>
    <row r="693" spans="1:60" ht="22.5" outlineLevel="1" x14ac:dyDescent="0.2">
      <c r="A693" s="169">
        <v>142</v>
      </c>
      <c r="B693" s="170" t="s">
        <v>809</v>
      </c>
      <c r="C693" s="180" t="s">
        <v>810</v>
      </c>
      <c r="D693" s="171" t="s">
        <v>310</v>
      </c>
      <c r="E693" s="172">
        <v>1</v>
      </c>
      <c r="F693" s="173"/>
      <c r="G693" s="174">
        <f>ROUND(E693*F693,2)</f>
        <v>0</v>
      </c>
      <c r="H693" s="173"/>
      <c r="I693" s="174">
        <f>ROUND(E693*H693,2)</f>
        <v>0</v>
      </c>
      <c r="J693" s="173"/>
      <c r="K693" s="174">
        <f>ROUND(E693*J693,2)</f>
        <v>0</v>
      </c>
      <c r="L693" s="174">
        <v>21</v>
      </c>
      <c r="M693" s="174">
        <f>G693*(1+L693/100)</f>
        <v>0</v>
      </c>
      <c r="N693" s="174">
        <v>0</v>
      </c>
      <c r="O693" s="174">
        <f>ROUND(E693*N693,2)</f>
        <v>0</v>
      </c>
      <c r="P693" s="174">
        <v>0</v>
      </c>
      <c r="Q693" s="174">
        <f>ROUND(E693*P693,2)</f>
        <v>0</v>
      </c>
      <c r="R693" s="174"/>
      <c r="S693" s="174" t="s">
        <v>405</v>
      </c>
      <c r="T693" s="175" t="s">
        <v>172</v>
      </c>
      <c r="U693" s="158">
        <v>0</v>
      </c>
      <c r="V693" s="158">
        <f>ROUND(E693*U693,2)</f>
        <v>0</v>
      </c>
      <c r="W693" s="158"/>
      <c r="X693" s="148"/>
      <c r="Y693" s="148"/>
      <c r="Z693" s="148"/>
      <c r="AA693" s="148"/>
      <c r="AB693" s="148"/>
      <c r="AC693" s="148"/>
      <c r="AD693" s="148"/>
      <c r="AE693" s="148"/>
      <c r="AF693" s="148"/>
      <c r="AG693" s="148" t="s">
        <v>290</v>
      </c>
      <c r="AH693" s="148"/>
      <c r="AI693" s="148"/>
      <c r="AJ693" s="148"/>
      <c r="AK693" s="148"/>
      <c r="AL693" s="148"/>
      <c r="AM693" s="148"/>
      <c r="AN693" s="148"/>
      <c r="AO693" s="148"/>
      <c r="AP693" s="148"/>
      <c r="AQ693" s="148"/>
      <c r="AR693" s="148"/>
      <c r="AS693" s="148"/>
      <c r="AT693" s="148"/>
      <c r="AU693" s="148"/>
      <c r="AV693" s="148"/>
      <c r="AW693" s="148"/>
      <c r="AX693" s="148"/>
      <c r="AY693" s="148"/>
      <c r="AZ693" s="148"/>
      <c r="BA693" s="148"/>
      <c r="BB693" s="148"/>
      <c r="BC693" s="148"/>
      <c r="BD693" s="148"/>
      <c r="BE693" s="148"/>
      <c r="BF693" s="148"/>
      <c r="BG693" s="148"/>
      <c r="BH693" s="148"/>
    </row>
    <row r="694" spans="1:60" outlineLevel="1" x14ac:dyDescent="0.2">
      <c r="A694" s="155"/>
      <c r="B694" s="156"/>
      <c r="C694" s="245" t="s">
        <v>796</v>
      </c>
      <c r="D694" s="246"/>
      <c r="E694" s="246"/>
      <c r="F694" s="246"/>
      <c r="G694" s="246"/>
      <c r="H694" s="158"/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  <c r="U694" s="158"/>
      <c r="V694" s="158"/>
      <c r="W694" s="158"/>
      <c r="X694" s="148"/>
      <c r="Y694" s="148"/>
      <c r="Z694" s="148"/>
      <c r="AA694" s="148"/>
      <c r="AB694" s="148"/>
      <c r="AC694" s="148"/>
      <c r="AD694" s="148"/>
      <c r="AE694" s="148"/>
      <c r="AF694" s="148"/>
      <c r="AG694" s="148" t="s">
        <v>175</v>
      </c>
      <c r="AH694" s="148"/>
      <c r="AI694" s="148"/>
      <c r="AJ694" s="148"/>
      <c r="AK694" s="148"/>
      <c r="AL694" s="148"/>
      <c r="AM694" s="148"/>
      <c r="AN694" s="148"/>
      <c r="AO694" s="148"/>
      <c r="AP694" s="148"/>
      <c r="AQ694" s="148"/>
      <c r="AR694" s="148"/>
      <c r="AS694" s="148"/>
      <c r="AT694" s="148"/>
      <c r="AU694" s="148"/>
      <c r="AV694" s="148"/>
      <c r="AW694" s="148"/>
      <c r="AX694" s="148"/>
      <c r="AY694" s="148"/>
      <c r="AZ694" s="148"/>
      <c r="BA694" s="148"/>
      <c r="BB694" s="148"/>
      <c r="BC694" s="148"/>
      <c r="BD694" s="148"/>
      <c r="BE694" s="148"/>
      <c r="BF694" s="148"/>
      <c r="BG694" s="148"/>
      <c r="BH694" s="148"/>
    </row>
    <row r="695" spans="1:60" outlineLevel="1" x14ac:dyDescent="0.2">
      <c r="A695" s="155"/>
      <c r="B695" s="156"/>
      <c r="C695" s="243"/>
      <c r="D695" s="244"/>
      <c r="E695" s="244"/>
      <c r="F695" s="244"/>
      <c r="G695" s="244"/>
      <c r="H695" s="158"/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  <c r="U695" s="158"/>
      <c r="V695" s="158"/>
      <c r="W695" s="158"/>
      <c r="X695" s="148"/>
      <c r="Y695" s="148"/>
      <c r="Z695" s="148"/>
      <c r="AA695" s="148"/>
      <c r="AB695" s="148"/>
      <c r="AC695" s="148"/>
      <c r="AD695" s="148"/>
      <c r="AE695" s="148"/>
      <c r="AF695" s="148"/>
      <c r="AG695" s="148" t="s">
        <v>176</v>
      </c>
      <c r="AH695" s="148"/>
      <c r="AI695" s="148"/>
      <c r="AJ695" s="148"/>
      <c r="AK695" s="148"/>
      <c r="AL695" s="148"/>
      <c r="AM695" s="148"/>
      <c r="AN695" s="148"/>
      <c r="AO695" s="148"/>
      <c r="AP695" s="148"/>
      <c r="AQ695" s="148"/>
      <c r="AR695" s="148"/>
      <c r="AS695" s="148"/>
      <c r="AT695" s="148"/>
      <c r="AU695" s="148"/>
      <c r="AV695" s="148"/>
      <c r="AW695" s="148"/>
      <c r="AX695" s="148"/>
      <c r="AY695" s="148"/>
      <c r="AZ695" s="148"/>
      <c r="BA695" s="148"/>
      <c r="BB695" s="148"/>
      <c r="BC695" s="148"/>
      <c r="BD695" s="148"/>
      <c r="BE695" s="148"/>
      <c r="BF695" s="148"/>
      <c r="BG695" s="148"/>
      <c r="BH695" s="148"/>
    </row>
    <row r="696" spans="1:60" ht="22.5" outlineLevel="1" x14ac:dyDescent="0.2">
      <c r="A696" s="169">
        <v>143</v>
      </c>
      <c r="B696" s="170" t="s">
        <v>811</v>
      </c>
      <c r="C696" s="180" t="s">
        <v>812</v>
      </c>
      <c r="D696" s="171" t="s">
        <v>310</v>
      </c>
      <c r="E696" s="172">
        <v>1</v>
      </c>
      <c r="F696" s="173"/>
      <c r="G696" s="174">
        <f>ROUND(E696*F696,2)</f>
        <v>0</v>
      </c>
      <c r="H696" s="173"/>
      <c r="I696" s="174">
        <f>ROUND(E696*H696,2)</f>
        <v>0</v>
      </c>
      <c r="J696" s="173"/>
      <c r="K696" s="174">
        <f>ROUND(E696*J696,2)</f>
        <v>0</v>
      </c>
      <c r="L696" s="174">
        <v>21</v>
      </c>
      <c r="M696" s="174">
        <f>G696*(1+L696/100)</f>
        <v>0</v>
      </c>
      <c r="N696" s="174">
        <v>0</v>
      </c>
      <c r="O696" s="174">
        <f>ROUND(E696*N696,2)</f>
        <v>0</v>
      </c>
      <c r="P696" s="174">
        <v>0</v>
      </c>
      <c r="Q696" s="174">
        <f>ROUND(E696*P696,2)</f>
        <v>0</v>
      </c>
      <c r="R696" s="174"/>
      <c r="S696" s="174" t="s">
        <v>405</v>
      </c>
      <c r="T696" s="175" t="s">
        <v>172</v>
      </c>
      <c r="U696" s="158">
        <v>0</v>
      </c>
      <c r="V696" s="158">
        <f>ROUND(E696*U696,2)</f>
        <v>0</v>
      </c>
      <c r="W696" s="158"/>
      <c r="X696" s="148"/>
      <c r="Y696" s="148"/>
      <c r="Z696" s="148"/>
      <c r="AA696" s="148"/>
      <c r="AB696" s="148"/>
      <c r="AC696" s="148"/>
      <c r="AD696" s="148"/>
      <c r="AE696" s="148"/>
      <c r="AF696" s="148"/>
      <c r="AG696" s="148" t="s">
        <v>290</v>
      </c>
      <c r="AH696" s="148"/>
      <c r="AI696" s="148"/>
      <c r="AJ696" s="148"/>
      <c r="AK696" s="148"/>
      <c r="AL696" s="148"/>
      <c r="AM696" s="148"/>
      <c r="AN696" s="148"/>
      <c r="AO696" s="148"/>
      <c r="AP696" s="148"/>
      <c r="AQ696" s="148"/>
      <c r="AR696" s="148"/>
      <c r="AS696" s="148"/>
      <c r="AT696" s="148"/>
      <c r="AU696" s="148"/>
      <c r="AV696" s="148"/>
      <c r="AW696" s="148"/>
      <c r="AX696" s="148"/>
      <c r="AY696" s="148"/>
      <c r="AZ696" s="148"/>
      <c r="BA696" s="148"/>
      <c r="BB696" s="148"/>
      <c r="BC696" s="148"/>
      <c r="BD696" s="148"/>
      <c r="BE696" s="148"/>
      <c r="BF696" s="148"/>
      <c r="BG696" s="148"/>
      <c r="BH696" s="148"/>
    </row>
    <row r="697" spans="1:60" outlineLevel="1" x14ac:dyDescent="0.2">
      <c r="A697" s="155"/>
      <c r="B697" s="156"/>
      <c r="C697" s="245" t="s">
        <v>796</v>
      </c>
      <c r="D697" s="246"/>
      <c r="E697" s="246"/>
      <c r="F697" s="246"/>
      <c r="G697" s="246"/>
      <c r="H697" s="158"/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  <c r="U697" s="158"/>
      <c r="V697" s="158"/>
      <c r="W697" s="158"/>
      <c r="X697" s="148"/>
      <c r="Y697" s="148"/>
      <c r="Z697" s="148"/>
      <c r="AA697" s="148"/>
      <c r="AB697" s="148"/>
      <c r="AC697" s="148"/>
      <c r="AD697" s="148"/>
      <c r="AE697" s="148"/>
      <c r="AF697" s="148"/>
      <c r="AG697" s="148" t="s">
        <v>175</v>
      </c>
      <c r="AH697" s="148"/>
      <c r="AI697" s="148"/>
      <c r="AJ697" s="148"/>
      <c r="AK697" s="148"/>
      <c r="AL697" s="148"/>
      <c r="AM697" s="148"/>
      <c r="AN697" s="148"/>
      <c r="AO697" s="148"/>
      <c r="AP697" s="148"/>
      <c r="AQ697" s="148"/>
      <c r="AR697" s="148"/>
      <c r="AS697" s="148"/>
      <c r="AT697" s="148"/>
      <c r="AU697" s="148"/>
      <c r="AV697" s="148"/>
      <c r="AW697" s="148"/>
      <c r="AX697" s="148"/>
      <c r="AY697" s="148"/>
      <c r="AZ697" s="148"/>
      <c r="BA697" s="148"/>
      <c r="BB697" s="148"/>
      <c r="BC697" s="148"/>
      <c r="BD697" s="148"/>
      <c r="BE697" s="148"/>
      <c r="BF697" s="148"/>
      <c r="BG697" s="148"/>
      <c r="BH697" s="148"/>
    </row>
    <row r="698" spans="1:60" outlineLevel="1" x14ac:dyDescent="0.2">
      <c r="A698" s="155"/>
      <c r="B698" s="156"/>
      <c r="C698" s="243"/>
      <c r="D698" s="244"/>
      <c r="E698" s="244"/>
      <c r="F698" s="244"/>
      <c r="G698" s="244"/>
      <c r="H698" s="158"/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  <c r="U698" s="158"/>
      <c r="V698" s="158"/>
      <c r="W698" s="158"/>
      <c r="X698" s="148"/>
      <c r="Y698" s="148"/>
      <c r="Z698" s="148"/>
      <c r="AA698" s="148"/>
      <c r="AB698" s="148"/>
      <c r="AC698" s="148"/>
      <c r="AD698" s="148"/>
      <c r="AE698" s="148"/>
      <c r="AF698" s="148"/>
      <c r="AG698" s="148" t="s">
        <v>176</v>
      </c>
      <c r="AH698" s="148"/>
      <c r="AI698" s="148"/>
      <c r="AJ698" s="148"/>
      <c r="AK698" s="148"/>
      <c r="AL698" s="148"/>
      <c r="AM698" s="148"/>
      <c r="AN698" s="148"/>
      <c r="AO698" s="148"/>
      <c r="AP698" s="148"/>
      <c r="AQ698" s="148"/>
      <c r="AR698" s="148"/>
      <c r="AS698" s="148"/>
      <c r="AT698" s="148"/>
      <c r="AU698" s="148"/>
      <c r="AV698" s="148"/>
      <c r="AW698" s="148"/>
      <c r="AX698" s="148"/>
      <c r="AY698" s="148"/>
      <c r="AZ698" s="148"/>
      <c r="BA698" s="148"/>
      <c r="BB698" s="148"/>
      <c r="BC698" s="148"/>
      <c r="BD698" s="148"/>
      <c r="BE698" s="148"/>
      <c r="BF698" s="148"/>
      <c r="BG698" s="148"/>
      <c r="BH698" s="148"/>
    </row>
    <row r="699" spans="1:60" ht="22.5" outlineLevel="1" x14ac:dyDescent="0.2">
      <c r="A699" s="169">
        <v>144</v>
      </c>
      <c r="B699" s="170" t="s">
        <v>813</v>
      </c>
      <c r="C699" s="180" t="s">
        <v>814</v>
      </c>
      <c r="D699" s="171" t="s">
        <v>310</v>
      </c>
      <c r="E699" s="172">
        <v>1</v>
      </c>
      <c r="F699" s="173"/>
      <c r="G699" s="174">
        <f>ROUND(E699*F699,2)</f>
        <v>0</v>
      </c>
      <c r="H699" s="173"/>
      <c r="I699" s="174">
        <f>ROUND(E699*H699,2)</f>
        <v>0</v>
      </c>
      <c r="J699" s="173"/>
      <c r="K699" s="174">
        <f>ROUND(E699*J699,2)</f>
        <v>0</v>
      </c>
      <c r="L699" s="174">
        <v>21</v>
      </c>
      <c r="M699" s="174">
        <f>G699*(1+L699/100)</f>
        <v>0</v>
      </c>
      <c r="N699" s="174">
        <v>0</v>
      </c>
      <c r="O699" s="174">
        <f>ROUND(E699*N699,2)</f>
        <v>0</v>
      </c>
      <c r="P699" s="174">
        <v>0</v>
      </c>
      <c r="Q699" s="174">
        <f>ROUND(E699*P699,2)</f>
        <v>0</v>
      </c>
      <c r="R699" s="174"/>
      <c r="S699" s="174" t="s">
        <v>405</v>
      </c>
      <c r="T699" s="175" t="s">
        <v>172</v>
      </c>
      <c r="U699" s="158">
        <v>0</v>
      </c>
      <c r="V699" s="158">
        <f>ROUND(E699*U699,2)</f>
        <v>0</v>
      </c>
      <c r="W699" s="158"/>
      <c r="X699" s="148"/>
      <c r="Y699" s="148"/>
      <c r="Z699" s="148"/>
      <c r="AA699" s="148"/>
      <c r="AB699" s="148"/>
      <c r="AC699" s="148"/>
      <c r="AD699" s="148"/>
      <c r="AE699" s="148"/>
      <c r="AF699" s="148"/>
      <c r="AG699" s="148" t="s">
        <v>290</v>
      </c>
      <c r="AH699" s="148"/>
      <c r="AI699" s="148"/>
      <c r="AJ699" s="148"/>
      <c r="AK699" s="148"/>
      <c r="AL699" s="148"/>
      <c r="AM699" s="148"/>
      <c r="AN699" s="148"/>
      <c r="AO699" s="148"/>
      <c r="AP699" s="148"/>
      <c r="AQ699" s="148"/>
      <c r="AR699" s="148"/>
      <c r="AS699" s="148"/>
      <c r="AT699" s="148"/>
      <c r="AU699" s="148"/>
      <c r="AV699" s="148"/>
      <c r="AW699" s="148"/>
      <c r="AX699" s="148"/>
      <c r="AY699" s="148"/>
      <c r="AZ699" s="148"/>
      <c r="BA699" s="148"/>
      <c r="BB699" s="148"/>
      <c r="BC699" s="148"/>
      <c r="BD699" s="148"/>
      <c r="BE699" s="148"/>
      <c r="BF699" s="148"/>
      <c r="BG699" s="148"/>
      <c r="BH699" s="148"/>
    </row>
    <row r="700" spans="1:60" outlineLevel="1" x14ac:dyDescent="0.2">
      <c r="A700" s="155"/>
      <c r="B700" s="156"/>
      <c r="C700" s="245" t="s">
        <v>796</v>
      </c>
      <c r="D700" s="246"/>
      <c r="E700" s="246"/>
      <c r="F700" s="246"/>
      <c r="G700" s="246"/>
      <c r="H700" s="158"/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  <c r="U700" s="158"/>
      <c r="V700" s="158"/>
      <c r="W700" s="158"/>
      <c r="X700" s="148"/>
      <c r="Y700" s="148"/>
      <c r="Z700" s="148"/>
      <c r="AA700" s="148"/>
      <c r="AB700" s="148"/>
      <c r="AC700" s="148"/>
      <c r="AD700" s="148"/>
      <c r="AE700" s="148"/>
      <c r="AF700" s="148"/>
      <c r="AG700" s="148" t="s">
        <v>175</v>
      </c>
      <c r="AH700" s="148"/>
      <c r="AI700" s="148"/>
      <c r="AJ700" s="148"/>
      <c r="AK700" s="148"/>
      <c r="AL700" s="148"/>
      <c r="AM700" s="148"/>
      <c r="AN700" s="148"/>
      <c r="AO700" s="148"/>
      <c r="AP700" s="148"/>
      <c r="AQ700" s="148"/>
      <c r="AR700" s="148"/>
      <c r="AS700" s="148"/>
      <c r="AT700" s="148"/>
      <c r="AU700" s="148"/>
      <c r="AV700" s="148"/>
      <c r="AW700" s="148"/>
      <c r="AX700" s="148"/>
      <c r="AY700" s="148"/>
      <c r="AZ700" s="148"/>
      <c r="BA700" s="148"/>
      <c r="BB700" s="148"/>
      <c r="BC700" s="148"/>
      <c r="BD700" s="148"/>
      <c r="BE700" s="148"/>
      <c r="BF700" s="148"/>
      <c r="BG700" s="148"/>
      <c r="BH700" s="148"/>
    </row>
    <row r="701" spans="1:60" outlineLevel="1" x14ac:dyDescent="0.2">
      <c r="A701" s="155"/>
      <c r="B701" s="156"/>
      <c r="C701" s="243"/>
      <c r="D701" s="244"/>
      <c r="E701" s="244"/>
      <c r="F701" s="244"/>
      <c r="G701" s="244"/>
      <c r="H701" s="158"/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  <c r="U701" s="158"/>
      <c r="V701" s="158"/>
      <c r="W701" s="158"/>
      <c r="X701" s="148"/>
      <c r="Y701" s="148"/>
      <c r="Z701" s="148"/>
      <c r="AA701" s="148"/>
      <c r="AB701" s="148"/>
      <c r="AC701" s="148"/>
      <c r="AD701" s="148"/>
      <c r="AE701" s="148"/>
      <c r="AF701" s="148"/>
      <c r="AG701" s="148" t="s">
        <v>176</v>
      </c>
      <c r="AH701" s="148"/>
      <c r="AI701" s="148"/>
      <c r="AJ701" s="148"/>
      <c r="AK701" s="148"/>
      <c r="AL701" s="148"/>
      <c r="AM701" s="148"/>
      <c r="AN701" s="148"/>
      <c r="AO701" s="148"/>
      <c r="AP701" s="148"/>
      <c r="AQ701" s="148"/>
      <c r="AR701" s="148"/>
      <c r="AS701" s="148"/>
      <c r="AT701" s="148"/>
      <c r="AU701" s="148"/>
      <c r="AV701" s="148"/>
      <c r="AW701" s="148"/>
      <c r="AX701" s="148"/>
      <c r="AY701" s="148"/>
      <c r="AZ701" s="148"/>
      <c r="BA701" s="148"/>
      <c r="BB701" s="148"/>
      <c r="BC701" s="148"/>
      <c r="BD701" s="148"/>
      <c r="BE701" s="148"/>
      <c r="BF701" s="148"/>
      <c r="BG701" s="148"/>
      <c r="BH701" s="148"/>
    </row>
    <row r="702" spans="1:60" outlineLevel="1" x14ac:dyDescent="0.2">
      <c r="A702" s="169">
        <v>145</v>
      </c>
      <c r="B702" s="170" t="s">
        <v>815</v>
      </c>
      <c r="C702" s="180" t="s">
        <v>816</v>
      </c>
      <c r="D702" s="171" t="s">
        <v>310</v>
      </c>
      <c r="E702" s="172">
        <v>1</v>
      </c>
      <c r="F702" s="173"/>
      <c r="G702" s="174">
        <f>ROUND(E702*F702,2)</f>
        <v>0</v>
      </c>
      <c r="H702" s="173"/>
      <c r="I702" s="174">
        <f>ROUND(E702*H702,2)</f>
        <v>0</v>
      </c>
      <c r="J702" s="173"/>
      <c r="K702" s="174">
        <f>ROUND(E702*J702,2)</f>
        <v>0</v>
      </c>
      <c r="L702" s="174">
        <v>21</v>
      </c>
      <c r="M702" s="174">
        <f>G702*(1+L702/100)</f>
        <v>0</v>
      </c>
      <c r="N702" s="174">
        <v>0</v>
      </c>
      <c r="O702" s="174">
        <f>ROUND(E702*N702,2)</f>
        <v>0</v>
      </c>
      <c r="P702" s="174">
        <v>0</v>
      </c>
      <c r="Q702" s="174">
        <f>ROUND(E702*P702,2)</f>
        <v>0</v>
      </c>
      <c r="R702" s="174"/>
      <c r="S702" s="174" t="s">
        <v>405</v>
      </c>
      <c r="T702" s="175" t="s">
        <v>172</v>
      </c>
      <c r="U702" s="158">
        <v>0</v>
      </c>
      <c r="V702" s="158">
        <f>ROUND(E702*U702,2)</f>
        <v>0</v>
      </c>
      <c r="W702" s="158"/>
      <c r="X702" s="148"/>
      <c r="Y702" s="148"/>
      <c r="Z702" s="148"/>
      <c r="AA702" s="148"/>
      <c r="AB702" s="148"/>
      <c r="AC702" s="148"/>
      <c r="AD702" s="148"/>
      <c r="AE702" s="148"/>
      <c r="AF702" s="148"/>
      <c r="AG702" s="148" t="s">
        <v>290</v>
      </c>
      <c r="AH702" s="148"/>
      <c r="AI702" s="148"/>
      <c r="AJ702" s="148"/>
      <c r="AK702" s="148"/>
      <c r="AL702" s="148"/>
      <c r="AM702" s="148"/>
      <c r="AN702" s="148"/>
      <c r="AO702" s="148"/>
      <c r="AP702" s="148"/>
      <c r="AQ702" s="148"/>
      <c r="AR702" s="148"/>
      <c r="AS702" s="148"/>
      <c r="AT702" s="148"/>
      <c r="AU702" s="148"/>
      <c r="AV702" s="148"/>
      <c r="AW702" s="148"/>
      <c r="AX702" s="148"/>
      <c r="AY702" s="148"/>
      <c r="AZ702" s="148"/>
      <c r="BA702" s="148"/>
      <c r="BB702" s="148"/>
      <c r="BC702" s="148"/>
      <c r="BD702" s="148"/>
      <c r="BE702" s="148"/>
      <c r="BF702" s="148"/>
      <c r="BG702" s="148"/>
      <c r="BH702" s="148"/>
    </row>
    <row r="703" spans="1:60" outlineLevel="1" x14ac:dyDescent="0.2">
      <c r="A703" s="155"/>
      <c r="B703" s="156"/>
      <c r="C703" s="245" t="s">
        <v>796</v>
      </c>
      <c r="D703" s="246"/>
      <c r="E703" s="246"/>
      <c r="F703" s="246"/>
      <c r="G703" s="246"/>
      <c r="H703" s="158"/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  <c r="U703" s="158"/>
      <c r="V703" s="158"/>
      <c r="W703" s="158"/>
      <c r="X703" s="148"/>
      <c r="Y703" s="148"/>
      <c r="Z703" s="148"/>
      <c r="AA703" s="148"/>
      <c r="AB703" s="148"/>
      <c r="AC703" s="148"/>
      <c r="AD703" s="148"/>
      <c r="AE703" s="148"/>
      <c r="AF703" s="148"/>
      <c r="AG703" s="148" t="s">
        <v>175</v>
      </c>
      <c r="AH703" s="148"/>
      <c r="AI703" s="148"/>
      <c r="AJ703" s="148"/>
      <c r="AK703" s="148"/>
      <c r="AL703" s="148"/>
      <c r="AM703" s="148"/>
      <c r="AN703" s="148"/>
      <c r="AO703" s="148"/>
      <c r="AP703" s="148"/>
      <c r="AQ703" s="148"/>
      <c r="AR703" s="148"/>
      <c r="AS703" s="148"/>
      <c r="AT703" s="148"/>
      <c r="AU703" s="148"/>
      <c r="AV703" s="148"/>
      <c r="AW703" s="148"/>
      <c r="AX703" s="148"/>
      <c r="AY703" s="148"/>
      <c r="AZ703" s="148"/>
      <c r="BA703" s="148"/>
      <c r="BB703" s="148"/>
      <c r="BC703" s="148"/>
      <c r="BD703" s="148"/>
      <c r="BE703" s="148"/>
      <c r="BF703" s="148"/>
      <c r="BG703" s="148"/>
      <c r="BH703" s="148"/>
    </row>
    <row r="704" spans="1:60" outlineLevel="1" x14ac:dyDescent="0.2">
      <c r="A704" s="155"/>
      <c r="B704" s="156"/>
      <c r="C704" s="243"/>
      <c r="D704" s="244"/>
      <c r="E704" s="244"/>
      <c r="F704" s="244"/>
      <c r="G704" s="244"/>
      <c r="H704" s="158"/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  <c r="U704" s="158"/>
      <c r="V704" s="158"/>
      <c r="W704" s="158"/>
      <c r="X704" s="148"/>
      <c r="Y704" s="148"/>
      <c r="Z704" s="148"/>
      <c r="AA704" s="148"/>
      <c r="AB704" s="148"/>
      <c r="AC704" s="148"/>
      <c r="AD704" s="148"/>
      <c r="AE704" s="148"/>
      <c r="AF704" s="148"/>
      <c r="AG704" s="148" t="s">
        <v>176</v>
      </c>
      <c r="AH704" s="148"/>
      <c r="AI704" s="148"/>
      <c r="AJ704" s="148"/>
      <c r="AK704" s="148"/>
      <c r="AL704" s="148"/>
      <c r="AM704" s="148"/>
      <c r="AN704" s="148"/>
      <c r="AO704" s="148"/>
      <c r="AP704" s="148"/>
      <c r="AQ704" s="148"/>
      <c r="AR704" s="148"/>
      <c r="AS704" s="148"/>
      <c r="AT704" s="148"/>
      <c r="AU704" s="148"/>
      <c r="AV704" s="148"/>
      <c r="AW704" s="148"/>
      <c r="AX704" s="148"/>
      <c r="AY704" s="148"/>
      <c r="AZ704" s="148"/>
      <c r="BA704" s="148"/>
      <c r="BB704" s="148"/>
      <c r="BC704" s="148"/>
      <c r="BD704" s="148"/>
      <c r="BE704" s="148"/>
      <c r="BF704" s="148"/>
      <c r="BG704" s="148"/>
      <c r="BH704" s="148"/>
    </row>
    <row r="705" spans="1:60" outlineLevel="1" x14ac:dyDescent="0.2">
      <c r="A705" s="169">
        <v>146</v>
      </c>
      <c r="B705" s="170" t="s">
        <v>817</v>
      </c>
      <c r="C705" s="180" t="s">
        <v>818</v>
      </c>
      <c r="D705" s="171" t="s">
        <v>310</v>
      </c>
      <c r="E705" s="172">
        <v>1</v>
      </c>
      <c r="F705" s="173"/>
      <c r="G705" s="174">
        <f>ROUND(E705*F705,2)</f>
        <v>0</v>
      </c>
      <c r="H705" s="173"/>
      <c r="I705" s="174">
        <f>ROUND(E705*H705,2)</f>
        <v>0</v>
      </c>
      <c r="J705" s="173"/>
      <c r="K705" s="174">
        <f>ROUND(E705*J705,2)</f>
        <v>0</v>
      </c>
      <c r="L705" s="174">
        <v>21</v>
      </c>
      <c r="M705" s="174">
        <f>G705*(1+L705/100)</f>
        <v>0</v>
      </c>
      <c r="N705" s="174">
        <v>0</v>
      </c>
      <c r="O705" s="174">
        <f>ROUND(E705*N705,2)</f>
        <v>0</v>
      </c>
      <c r="P705" s="174">
        <v>0</v>
      </c>
      <c r="Q705" s="174">
        <f>ROUND(E705*P705,2)</f>
        <v>0</v>
      </c>
      <c r="R705" s="174"/>
      <c r="S705" s="174" t="s">
        <v>405</v>
      </c>
      <c r="T705" s="175" t="s">
        <v>172</v>
      </c>
      <c r="U705" s="158">
        <v>0</v>
      </c>
      <c r="V705" s="158">
        <f>ROUND(E705*U705,2)</f>
        <v>0</v>
      </c>
      <c r="W705" s="158"/>
      <c r="X705" s="148"/>
      <c r="Y705" s="148"/>
      <c r="Z705" s="148"/>
      <c r="AA705" s="148"/>
      <c r="AB705" s="148"/>
      <c r="AC705" s="148"/>
      <c r="AD705" s="148"/>
      <c r="AE705" s="148"/>
      <c r="AF705" s="148"/>
      <c r="AG705" s="148" t="s">
        <v>290</v>
      </c>
      <c r="AH705" s="148"/>
      <c r="AI705" s="148"/>
      <c r="AJ705" s="148"/>
      <c r="AK705" s="148"/>
      <c r="AL705" s="148"/>
      <c r="AM705" s="148"/>
      <c r="AN705" s="148"/>
      <c r="AO705" s="148"/>
      <c r="AP705" s="148"/>
      <c r="AQ705" s="148"/>
      <c r="AR705" s="148"/>
      <c r="AS705" s="148"/>
      <c r="AT705" s="148"/>
      <c r="AU705" s="148"/>
      <c r="AV705" s="148"/>
      <c r="AW705" s="148"/>
      <c r="AX705" s="148"/>
      <c r="AY705" s="148"/>
      <c r="AZ705" s="148"/>
      <c r="BA705" s="148"/>
      <c r="BB705" s="148"/>
      <c r="BC705" s="148"/>
      <c r="BD705" s="148"/>
      <c r="BE705" s="148"/>
      <c r="BF705" s="148"/>
      <c r="BG705" s="148"/>
      <c r="BH705" s="148"/>
    </row>
    <row r="706" spans="1:60" outlineLevel="1" x14ac:dyDescent="0.2">
      <c r="A706" s="155"/>
      <c r="B706" s="156"/>
      <c r="C706" s="245" t="s">
        <v>796</v>
      </c>
      <c r="D706" s="246"/>
      <c r="E706" s="246"/>
      <c r="F706" s="246"/>
      <c r="G706" s="246"/>
      <c r="H706" s="158"/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  <c r="U706" s="158"/>
      <c r="V706" s="158"/>
      <c r="W706" s="158"/>
      <c r="X706" s="148"/>
      <c r="Y706" s="148"/>
      <c r="Z706" s="148"/>
      <c r="AA706" s="148"/>
      <c r="AB706" s="148"/>
      <c r="AC706" s="148"/>
      <c r="AD706" s="148"/>
      <c r="AE706" s="148"/>
      <c r="AF706" s="148"/>
      <c r="AG706" s="148" t="s">
        <v>175</v>
      </c>
      <c r="AH706" s="148"/>
      <c r="AI706" s="148"/>
      <c r="AJ706" s="148"/>
      <c r="AK706" s="148"/>
      <c r="AL706" s="148"/>
      <c r="AM706" s="148"/>
      <c r="AN706" s="148"/>
      <c r="AO706" s="148"/>
      <c r="AP706" s="148"/>
      <c r="AQ706" s="148"/>
      <c r="AR706" s="148"/>
      <c r="AS706" s="148"/>
      <c r="AT706" s="148"/>
      <c r="AU706" s="148"/>
      <c r="AV706" s="148"/>
      <c r="AW706" s="148"/>
      <c r="AX706" s="148"/>
      <c r="AY706" s="148"/>
      <c r="AZ706" s="148"/>
      <c r="BA706" s="148"/>
      <c r="BB706" s="148"/>
      <c r="BC706" s="148"/>
      <c r="BD706" s="148"/>
      <c r="BE706" s="148"/>
      <c r="BF706" s="148"/>
      <c r="BG706" s="148"/>
      <c r="BH706" s="148"/>
    </row>
    <row r="707" spans="1:60" outlineLevel="1" x14ac:dyDescent="0.2">
      <c r="A707" s="155"/>
      <c r="B707" s="156"/>
      <c r="C707" s="243"/>
      <c r="D707" s="244"/>
      <c r="E707" s="244"/>
      <c r="F707" s="244"/>
      <c r="G707" s="244"/>
      <c r="H707" s="158"/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  <c r="U707" s="158"/>
      <c r="V707" s="158"/>
      <c r="W707" s="158"/>
      <c r="X707" s="148"/>
      <c r="Y707" s="148"/>
      <c r="Z707" s="148"/>
      <c r="AA707" s="148"/>
      <c r="AB707" s="148"/>
      <c r="AC707" s="148"/>
      <c r="AD707" s="148"/>
      <c r="AE707" s="148"/>
      <c r="AF707" s="148"/>
      <c r="AG707" s="148" t="s">
        <v>176</v>
      </c>
      <c r="AH707" s="148"/>
      <c r="AI707" s="148"/>
      <c r="AJ707" s="148"/>
      <c r="AK707" s="148"/>
      <c r="AL707" s="148"/>
      <c r="AM707" s="148"/>
      <c r="AN707" s="148"/>
      <c r="AO707" s="148"/>
      <c r="AP707" s="148"/>
      <c r="AQ707" s="148"/>
      <c r="AR707" s="148"/>
      <c r="AS707" s="148"/>
      <c r="AT707" s="148"/>
      <c r="AU707" s="148"/>
      <c r="AV707" s="148"/>
      <c r="AW707" s="148"/>
      <c r="AX707" s="148"/>
      <c r="AY707" s="148"/>
      <c r="AZ707" s="148"/>
      <c r="BA707" s="148"/>
      <c r="BB707" s="148"/>
      <c r="BC707" s="148"/>
      <c r="BD707" s="148"/>
      <c r="BE707" s="148"/>
      <c r="BF707" s="148"/>
      <c r="BG707" s="148"/>
      <c r="BH707" s="148"/>
    </row>
    <row r="708" spans="1:60" outlineLevel="1" x14ac:dyDescent="0.2">
      <c r="A708" s="169">
        <v>147</v>
      </c>
      <c r="B708" s="170" t="s">
        <v>819</v>
      </c>
      <c r="C708" s="180" t="s">
        <v>806</v>
      </c>
      <c r="D708" s="171" t="s">
        <v>310</v>
      </c>
      <c r="E708" s="172">
        <v>1</v>
      </c>
      <c r="F708" s="173"/>
      <c r="G708" s="174">
        <f>ROUND(E708*F708,2)</f>
        <v>0</v>
      </c>
      <c r="H708" s="173"/>
      <c r="I708" s="174">
        <f>ROUND(E708*H708,2)</f>
        <v>0</v>
      </c>
      <c r="J708" s="173"/>
      <c r="K708" s="174">
        <f>ROUND(E708*J708,2)</f>
        <v>0</v>
      </c>
      <c r="L708" s="174">
        <v>21</v>
      </c>
      <c r="M708" s="174">
        <f>G708*(1+L708/100)</f>
        <v>0</v>
      </c>
      <c r="N708" s="174">
        <v>0</v>
      </c>
      <c r="O708" s="174">
        <f>ROUND(E708*N708,2)</f>
        <v>0</v>
      </c>
      <c r="P708" s="174">
        <v>0</v>
      </c>
      <c r="Q708" s="174">
        <f>ROUND(E708*P708,2)</f>
        <v>0</v>
      </c>
      <c r="R708" s="174"/>
      <c r="S708" s="174" t="s">
        <v>405</v>
      </c>
      <c r="T708" s="175" t="s">
        <v>172</v>
      </c>
      <c r="U708" s="158">
        <v>0</v>
      </c>
      <c r="V708" s="158">
        <f>ROUND(E708*U708,2)</f>
        <v>0</v>
      </c>
      <c r="W708" s="158"/>
      <c r="X708" s="148"/>
      <c r="Y708" s="148"/>
      <c r="Z708" s="148"/>
      <c r="AA708" s="148"/>
      <c r="AB708" s="148"/>
      <c r="AC708" s="148"/>
      <c r="AD708" s="148"/>
      <c r="AE708" s="148"/>
      <c r="AF708" s="148"/>
      <c r="AG708" s="148" t="s">
        <v>290</v>
      </c>
      <c r="AH708" s="148"/>
      <c r="AI708" s="148"/>
      <c r="AJ708" s="148"/>
      <c r="AK708" s="148"/>
      <c r="AL708" s="148"/>
      <c r="AM708" s="148"/>
      <c r="AN708" s="148"/>
      <c r="AO708" s="148"/>
      <c r="AP708" s="148"/>
      <c r="AQ708" s="148"/>
      <c r="AR708" s="148"/>
      <c r="AS708" s="148"/>
      <c r="AT708" s="148"/>
      <c r="AU708" s="148"/>
      <c r="AV708" s="148"/>
      <c r="AW708" s="148"/>
      <c r="AX708" s="148"/>
      <c r="AY708" s="148"/>
      <c r="AZ708" s="148"/>
      <c r="BA708" s="148"/>
      <c r="BB708" s="148"/>
      <c r="BC708" s="148"/>
      <c r="BD708" s="148"/>
      <c r="BE708" s="148"/>
      <c r="BF708" s="148"/>
      <c r="BG708" s="148"/>
      <c r="BH708" s="148"/>
    </row>
    <row r="709" spans="1:60" outlineLevel="1" x14ac:dyDescent="0.2">
      <c r="A709" s="155"/>
      <c r="B709" s="156"/>
      <c r="C709" s="245" t="s">
        <v>796</v>
      </c>
      <c r="D709" s="246"/>
      <c r="E709" s="246"/>
      <c r="F709" s="246"/>
      <c r="G709" s="246"/>
      <c r="H709" s="158"/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  <c r="U709" s="158"/>
      <c r="V709" s="158"/>
      <c r="W709" s="158"/>
      <c r="X709" s="148"/>
      <c r="Y709" s="148"/>
      <c r="Z709" s="148"/>
      <c r="AA709" s="148"/>
      <c r="AB709" s="148"/>
      <c r="AC709" s="148"/>
      <c r="AD709" s="148"/>
      <c r="AE709" s="148"/>
      <c r="AF709" s="148"/>
      <c r="AG709" s="148" t="s">
        <v>175</v>
      </c>
      <c r="AH709" s="148"/>
      <c r="AI709" s="148"/>
      <c r="AJ709" s="148"/>
      <c r="AK709" s="148"/>
      <c r="AL709" s="148"/>
      <c r="AM709" s="148"/>
      <c r="AN709" s="148"/>
      <c r="AO709" s="148"/>
      <c r="AP709" s="148"/>
      <c r="AQ709" s="148"/>
      <c r="AR709" s="148"/>
      <c r="AS709" s="148"/>
      <c r="AT709" s="148"/>
      <c r="AU709" s="148"/>
      <c r="AV709" s="148"/>
      <c r="AW709" s="148"/>
      <c r="AX709" s="148"/>
      <c r="AY709" s="148"/>
      <c r="AZ709" s="148"/>
      <c r="BA709" s="148"/>
      <c r="BB709" s="148"/>
      <c r="BC709" s="148"/>
      <c r="BD709" s="148"/>
      <c r="BE709" s="148"/>
      <c r="BF709" s="148"/>
      <c r="BG709" s="148"/>
      <c r="BH709" s="148"/>
    </row>
    <row r="710" spans="1:60" outlineLevel="1" x14ac:dyDescent="0.2">
      <c r="A710" s="155"/>
      <c r="B710" s="156"/>
      <c r="C710" s="243"/>
      <c r="D710" s="244"/>
      <c r="E710" s="244"/>
      <c r="F710" s="244"/>
      <c r="G710" s="244"/>
      <c r="H710" s="158"/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  <c r="U710" s="158"/>
      <c r="V710" s="158"/>
      <c r="W710" s="158"/>
      <c r="X710" s="148"/>
      <c r="Y710" s="148"/>
      <c r="Z710" s="148"/>
      <c r="AA710" s="148"/>
      <c r="AB710" s="148"/>
      <c r="AC710" s="148"/>
      <c r="AD710" s="148"/>
      <c r="AE710" s="148"/>
      <c r="AF710" s="148"/>
      <c r="AG710" s="148" t="s">
        <v>176</v>
      </c>
      <c r="AH710" s="148"/>
      <c r="AI710" s="148"/>
      <c r="AJ710" s="148"/>
      <c r="AK710" s="148"/>
      <c r="AL710" s="148"/>
      <c r="AM710" s="148"/>
      <c r="AN710" s="148"/>
      <c r="AO710" s="148"/>
      <c r="AP710" s="148"/>
      <c r="AQ710" s="148"/>
      <c r="AR710" s="148"/>
      <c r="AS710" s="148"/>
      <c r="AT710" s="148"/>
      <c r="AU710" s="148"/>
      <c r="AV710" s="148"/>
      <c r="AW710" s="148"/>
      <c r="AX710" s="148"/>
      <c r="AY710" s="148"/>
      <c r="AZ710" s="148"/>
      <c r="BA710" s="148"/>
      <c r="BB710" s="148"/>
      <c r="BC710" s="148"/>
      <c r="BD710" s="148"/>
      <c r="BE710" s="148"/>
      <c r="BF710" s="148"/>
      <c r="BG710" s="148"/>
      <c r="BH710" s="148"/>
    </row>
    <row r="711" spans="1:60" outlineLevel="1" x14ac:dyDescent="0.2">
      <c r="A711" s="155">
        <v>148</v>
      </c>
      <c r="B711" s="156" t="s">
        <v>820</v>
      </c>
      <c r="C711" s="192" t="s">
        <v>821</v>
      </c>
      <c r="D711" s="157" t="s">
        <v>0</v>
      </c>
      <c r="E711" s="177"/>
      <c r="F711" s="159"/>
      <c r="G711" s="158">
        <f>ROUND(E711*F711,2)</f>
        <v>0</v>
      </c>
      <c r="H711" s="159"/>
      <c r="I711" s="158">
        <f>ROUND(E711*H711,2)</f>
        <v>0</v>
      </c>
      <c r="J711" s="159"/>
      <c r="K711" s="158">
        <f>ROUND(E711*J711,2)</f>
        <v>0</v>
      </c>
      <c r="L711" s="158">
        <v>21</v>
      </c>
      <c r="M711" s="158">
        <f>G711*(1+L711/100)</f>
        <v>0</v>
      </c>
      <c r="N711" s="158">
        <v>0</v>
      </c>
      <c r="O711" s="158">
        <f>ROUND(E711*N711,2)</f>
        <v>0</v>
      </c>
      <c r="P711" s="158">
        <v>0</v>
      </c>
      <c r="Q711" s="158">
        <f>ROUND(E711*P711,2)</f>
        <v>0</v>
      </c>
      <c r="R711" s="158" t="s">
        <v>771</v>
      </c>
      <c r="S711" s="158" t="s">
        <v>171</v>
      </c>
      <c r="T711" s="158" t="s">
        <v>233</v>
      </c>
      <c r="U711" s="158">
        <v>0</v>
      </c>
      <c r="V711" s="158">
        <f>ROUND(E711*U711,2)</f>
        <v>0</v>
      </c>
      <c r="W711" s="158"/>
      <c r="X711" s="148"/>
      <c r="Y711" s="148"/>
      <c r="Z711" s="148"/>
      <c r="AA711" s="148"/>
      <c r="AB711" s="148"/>
      <c r="AC711" s="148"/>
      <c r="AD711" s="148"/>
      <c r="AE711" s="148"/>
      <c r="AF711" s="148"/>
      <c r="AG711" s="148" t="s">
        <v>630</v>
      </c>
      <c r="AH711" s="148"/>
      <c r="AI711" s="148"/>
      <c r="AJ711" s="148"/>
      <c r="AK711" s="148"/>
      <c r="AL711" s="148"/>
      <c r="AM711" s="148"/>
      <c r="AN711" s="148"/>
      <c r="AO711" s="148"/>
      <c r="AP711" s="148"/>
      <c r="AQ711" s="148"/>
      <c r="AR711" s="148"/>
      <c r="AS711" s="148"/>
      <c r="AT711" s="148"/>
      <c r="AU711" s="148"/>
      <c r="AV711" s="148"/>
      <c r="AW711" s="148"/>
      <c r="AX711" s="148"/>
      <c r="AY711" s="148"/>
      <c r="AZ711" s="148"/>
      <c r="BA711" s="148"/>
      <c r="BB711" s="148"/>
      <c r="BC711" s="148"/>
      <c r="BD711" s="148"/>
      <c r="BE711" s="148"/>
      <c r="BF711" s="148"/>
      <c r="BG711" s="148"/>
      <c r="BH711" s="148"/>
    </row>
    <row r="712" spans="1:60" outlineLevel="1" x14ac:dyDescent="0.2">
      <c r="A712" s="155"/>
      <c r="B712" s="156"/>
      <c r="C712" s="260" t="s">
        <v>669</v>
      </c>
      <c r="D712" s="261"/>
      <c r="E712" s="261"/>
      <c r="F712" s="261"/>
      <c r="G712" s="261"/>
      <c r="H712" s="158"/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  <c r="U712" s="158"/>
      <c r="V712" s="158"/>
      <c r="W712" s="158"/>
      <c r="X712" s="148"/>
      <c r="Y712" s="148"/>
      <c r="Z712" s="148"/>
      <c r="AA712" s="148"/>
      <c r="AB712" s="148"/>
      <c r="AC712" s="148"/>
      <c r="AD712" s="148"/>
      <c r="AE712" s="148"/>
      <c r="AF712" s="148"/>
      <c r="AG712" s="148" t="s">
        <v>236</v>
      </c>
      <c r="AH712" s="148"/>
      <c r="AI712" s="148"/>
      <c r="AJ712" s="148"/>
      <c r="AK712" s="148"/>
      <c r="AL712" s="148"/>
      <c r="AM712" s="148"/>
      <c r="AN712" s="148"/>
      <c r="AO712" s="148"/>
      <c r="AP712" s="148"/>
      <c r="AQ712" s="148"/>
      <c r="AR712" s="148"/>
      <c r="AS712" s="148"/>
      <c r="AT712" s="148"/>
      <c r="AU712" s="148"/>
      <c r="AV712" s="148"/>
      <c r="AW712" s="148"/>
      <c r="AX712" s="148"/>
      <c r="AY712" s="148"/>
      <c r="AZ712" s="148"/>
      <c r="BA712" s="148"/>
      <c r="BB712" s="148"/>
      <c r="BC712" s="148"/>
      <c r="BD712" s="148"/>
      <c r="BE712" s="148"/>
      <c r="BF712" s="148"/>
      <c r="BG712" s="148"/>
      <c r="BH712" s="148"/>
    </row>
    <row r="713" spans="1:60" outlineLevel="1" x14ac:dyDescent="0.2">
      <c r="A713" s="155"/>
      <c r="B713" s="156"/>
      <c r="C713" s="243"/>
      <c r="D713" s="244"/>
      <c r="E713" s="244"/>
      <c r="F713" s="244"/>
      <c r="G713" s="244"/>
      <c r="H713" s="158"/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  <c r="U713" s="158"/>
      <c r="V713" s="158"/>
      <c r="W713" s="158"/>
      <c r="X713" s="148"/>
      <c r="Y713" s="148"/>
      <c r="Z713" s="148"/>
      <c r="AA713" s="148"/>
      <c r="AB713" s="148"/>
      <c r="AC713" s="148"/>
      <c r="AD713" s="148"/>
      <c r="AE713" s="148"/>
      <c r="AF713" s="148"/>
      <c r="AG713" s="148" t="s">
        <v>176</v>
      </c>
      <c r="AH713" s="148"/>
      <c r="AI713" s="148"/>
      <c r="AJ713" s="148"/>
      <c r="AK713" s="148"/>
      <c r="AL713" s="148"/>
      <c r="AM713" s="148"/>
      <c r="AN713" s="148"/>
      <c r="AO713" s="148"/>
      <c r="AP713" s="148"/>
      <c r="AQ713" s="148"/>
      <c r="AR713" s="148"/>
      <c r="AS713" s="148"/>
      <c r="AT713" s="148"/>
      <c r="AU713" s="148"/>
      <c r="AV713" s="148"/>
      <c r="AW713" s="148"/>
      <c r="AX713" s="148"/>
      <c r="AY713" s="148"/>
      <c r="AZ713" s="148"/>
      <c r="BA713" s="148"/>
      <c r="BB713" s="148"/>
      <c r="BC713" s="148"/>
      <c r="BD713" s="148"/>
      <c r="BE713" s="148"/>
      <c r="BF713" s="148"/>
      <c r="BG713" s="148"/>
      <c r="BH713" s="148"/>
    </row>
    <row r="714" spans="1:60" x14ac:dyDescent="0.2">
      <c r="A714" s="163" t="s">
        <v>166</v>
      </c>
      <c r="B714" s="164" t="s">
        <v>119</v>
      </c>
      <c r="C714" s="179" t="s">
        <v>120</v>
      </c>
      <c r="D714" s="165"/>
      <c r="E714" s="166"/>
      <c r="F714" s="167"/>
      <c r="G714" s="167">
        <f>SUMIF(AG715:AG725,"&lt;&gt;NOR",G715:G725)</f>
        <v>0</v>
      </c>
      <c r="H714" s="167"/>
      <c r="I714" s="167">
        <f>SUM(I715:I725)</f>
        <v>0</v>
      </c>
      <c r="J714" s="167"/>
      <c r="K714" s="167">
        <f>SUM(K715:K725)</f>
        <v>0</v>
      </c>
      <c r="L714" s="167"/>
      <c r="M714" s="167">
        <f>SUM(M715:M725)</f>
        <v>0</v>
      </c>
      <c r="N714" s="167"/>
      <c r="O714" s="167">
        <f>SUM(O715:O725)</f>
        <v>0.12</v>
      </c>
      <c r="P714" s="167"/>
      <c r="Q714" s="167">
        <f>SUM(Q715:Q725)</f>
        <v>0</v>
      </c>
      <c r="R714" s="167"/>
      <c r="S714" s="167"/>
      <c r="T714" s="168"/>
      <c r="U714" s="162"/>
      <c r="V714" s="162">
        <f>SUM(V715:V725)</f>
        <v>18.14</v>
      </c>
      <c r="W714" s="162"/>
      <c r="AG714" t="s">
        <v>167</v>
      </c>
    </row>
    <row r="715" spans="1:60" ht="22.5" outlineLevel="1" x14ac:dyDescent="0.2">
      <c r="A715" s="169">
        <v>149</v>
      </c>
      <c r="B715" s="170" t="s">
        <v>822</v>
      </c>
      <c r="C715" s="180" t="s">
        <v>823</v>
      </c>
      <c r="D715" s="171" t="s">
        <v>277</v>
      </c>
      <c r="E715" s="172">
        <v>32.700000000000003</v>
      </c>
      <c r="F715" s="173"/>
      <c r="G715" s="174">
        <f>ROUND(E715*F715,2)</f>
        <v>0</v>
      </c>
      <c r="H715" s="173"/>
      <c r="I715" s="174">
        <f>ROUND(E715*H715,2)</f>
        <v>0</v>
      </c>
      <c r="J715" s="173"/>
      <c r="K715" s="174">
        <f>ROUND(E715*J715,2)</f>
        <v>0</v>
      </c>
      <c r="L715" s="174">
        <v>21</v>
      </c>
      <c r="M715" s="174">
        <f>G715*(1+L715/100)</f>
        <v>0</v>
      </c>
      <c r="N715" s="174">
        <v>3.6800000000000001E-3</v>
      </c>
      <c r="O715" s="174">
        <f>ROUND(E715*N715,2)</f>
        <v>0.12</v>
      </c>
      <c r="P715" s="174">
        <v>0</v>
      </c>
      <c r="Q715" s="174">
        <f>ROUND(E715*P715,2)</f>
        <v>0</v>
      </c>
      <c r="R715" s="174" t="s">
        <v>824</v>
      </c>
      <c r="S715" s="174" t="s">
        <v>171</v>
      </c>
      <c r="T715" s="175" t="s">
        <v>233</v>
      </c>
      <c r="U715" s="158">
        <v>0.42000000000000004</v>
      </c>
      <c r="V715" s="158">
        <f>ROUND(E715*U715,2)</f>
        <v>13.73</v>
      </c>
      <c r="W715" s="158"/>
      <c r="X715" s="148"/>
      <c r="Y715" s="148"/>
      <c r="Z715" s="148"/>
      <c r="AA715" s="148"/>
      <c r="AB715" s="148"/>
      <c r="AC715" s="148"/>
      <c r="AD715" s="148"/>
      <c r="AE715" s="148"/>
      <c r="AF715" s="148"/>
      <c r="AG715" s="148" t="s">
        <v>234</v>
      </c>
      <c r="AH715" s="148"/>
      <c r="AI715" s="148"/>
      <c r="AJ715" s="148"/>
      <c r="AK715" s="148"/>
      <c r="AL715" s="148"/>
      <c r="AM715" s="148"/>
      <c r="AN715" s="148"/>
      <c r="AO715" s="148"/>
      <c r="AP715" s="148"/>
      <c r="AQ715" s="148"/>
      <c r="AR715" s="148"/>
      <c r="AS715" s="148"/>
      <c r="AT715" s="148"/>
      <c r="AU715" s="148"/>
      <c r="AV715" s="148"/>
      <c r="AW715" s="148"/>
      <c r="AX715" s="148"/>
      <c r="AY715" s="148"/>
      <c r="AZ715" s="148"/>
      <c r="BA715" s="148"/>
      <c r="BB715" s="148"/>
      <c r="BC715" s="148"/>
      <c r="BD715" s="148"/>
      <c r="BE715" s="148"/>
      <c r="BF715" s="148"/>
      <c r="BG715" s="148"/>
      <c r="BH715" s="148"/>
    </row>
    <row r="716" spans="1:60" outlineLevel="1" x14ac:dyDescent="0.2">
      <c r="A716" s="155"/>
      <c r="B716" s="156"/>
      <c r="C716" s="181" t="s">
        <v>825</v>
      </c>
      <c r="D716" s="160"/>
      <c r="E716" s="161">
        <v>32.700000000000003</v>
      </c>
      <c r="F716" s="158"/>
      <c r="G716" s="158"/>
      <c r="H716" s="158"/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  <c r="U716" s="158"/>
      <c r="V716" s="158"/>
      <c r="W716" s="158"/>
      <c r="X716" s="148"/>
      <c r="Y716" s="148"/>
      <c r="Z716" s="148"/>
      <c r="AA716" s="148"/>
      <c r="AB716" s="148"/>
      <c r="AC716" s="148"/>
      <c r="AD716" s="148"/>
      <c r="AE716" s="148"/>
      <c r="AF716" s="148"/>
      <c r="AG716" s="148" t="s">
        <v>213</v>
      </c>
      <c r="AH716" s="148">
        <v>0</v>
      </c>
      <c r="AI716" s="148"/>
      <c r="AJ716" s="148"/>
      <c r="AK716" s="148"/>
      <c r="AL716" s="148"/>
      <c r="AM716" s="148"/>
      <c r="AN716" s="148"/>
      <c r="AO716" s="148"/>
      <c r="AP716" s="148"/>
      <c r="AQ716" s="148"/>
      <c r="AR716" s="148"/>
      <c r="AS716" s="148"/>
      <c r="AT716" s="148"/>
      <c r="AU716" s="148"/>
      <c r="AV716" s="148"/>
      <c r="AW716" s="148"/>
      <c r="AX716" s="148"/>
      <c r="AY716" s="148"/>
      <c r="AZ716" s="148"/>
      <c r="BA716" s="148"/>
      <c r="BB716" s="148"/>
      <c r="BC716" s="148"/>
      <c r="BD716" s="148"/>
      <c r="BE716" s="148"/>
      <c r="BF716" s="148"/>
      <c r="BG716" s="148"/>
      <c r="BH716" s="148"/>
    </row>
    <row r="717" spans="1:60" outlineLevel="1" x14ac:dyDescent="0.2">
      <c r="A717" s="155"/>
      <c r="B717" s="156"/>
      <c r="C717" s="243"/>
      <c r="D717" s="244"/>
      <c r="E717" s="244"/>
      <c r="F717" s="244"/>
      <c r="G717" s="244"/>
      <c r="H717" s="158"/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  <c r="U717" s="158"/>
      <c r="V717" s="158"/>
      <c r="W717" s="158"/>
      <c r="X717" s="148"/>
      <c r="Y717" s="148"/>
      <c r="Z717" s="148"/>
      <c r="AA717" s="148"/>
      <c r="AB717" s="148"/>
      <c r="AC717" s="148"/>
      <c r="AD717" s="148"/>
      <c r="AE717" s="148"/>
      <c r="AF717" s="148"/>
      <c r="AG717" s="148" t="s">
        <v>176</v>
      </c>
      <c r="AH717" s="148"/>
      <c r="AI717" s="148"/>
      <c r="AJ717" s="148"/>
      <c r="AK717" s="148"/>
      <c r="AL717" s="148"/>
      <c r="AM717" s="148"/>
      <c r="AN717" s="148"/>
      <c r="AO717" s="148"/>
      <c r="AP717" s="148"/>
      <c r="AQ717" s="148"/>
      <c r="AR717" s="148"/>
      <c r="AS717" s="148"/>
      <c r="AT717" s="148"/>
      <c r="AU717" s="148"/>
      <c r="AV717" s="148"/>
      <c r="AW717" s="148"/>
      <c r="AX717" s="148"/>
      <c r="AY717" s="148"/>
      <c r="AZ717" s="148"/>
      <c r="BA717" s="148"/>
      <c r="BB717" s="148"/>
      <c r="BC717" s="148"/>
      <c r="BD717" s="148"/>
      <c r="BE717" s="148"/>
      <c r="BF717" s="148"/>
      <c r="BG717" s="148"/>
      <c r="BH717" s="148"/>
    </row>
    <row r="718" spans="1:60" outlineLevel="1" x14ac:dyDescent="0.2">
      <c r="A718" s="169">
        <v>150</v>
      </c>
      <c r="B718" s="170" t="s">
        <v>826</v>
      </c>
      <c r="C718" s="180" t="s">
        <v>827</v>
      </c>
      <c r="D718" s="171" t="s">
        <v>828</v>
      </c>
      <c r="E718" s="172">
        <v>84.87</v>
      </c>
      <c r="F718" s="173"/>
      <c r="G718" s="174">
        <f>ROUND(E718*F718,2)</f>
        <v>0</v>
      </c>
      <c r="H718" s="173"/>
      <c r="I718" s="174">
        <f>ROUND(E718*H718,2)</f>
        <v>0</v>
      </c>
      <c r="J718" s="173"/>
      <c r="K718" s="174">
        <f>ROUND(E718*J718,2)</f>
        <v>0</v>
      </c>
      <c r="L718" s="174">
        <v>21</v>
      </c>
      <c r="M718" s="174">
        <f>G718*(1+L718/100)</f>
        <v>0</v>
      </c>
      <c r="N718" s="174">
        <v>5.0000000000000002E-5</v>
      </c>
      <c r="O718" s="174">
        <f>ROUND(E718*N718,2)</f>
        <v>0</v>
      </c>
      <c r="P718" s="174">
        <v>0</v>
      </c>
      <c r="Q718" s="174">
        <f>ROUND(E718*P718,2)</f>
        <v>0</v>
      </c>
      <c r="R718" s="174" t="s">
        <v>824</v>
      </c>
      <c r="S718" s="174" t="s">
        <v>171</v>
      </c>
      <c r="T718" s="175" t="s">
        <v>233</v>
      </c>
      <c r="U718" s="158">
        <v>5.2000000000000005E-2</v>
      </c>
      <c r="V718" s="158">
        <f>ROUND(E718*U718,2)</f>
        <v>4.41</v>
      </c>
      <c r="W718" s="158"/>
      <c r="X718" s="148"/>
      <c r="Y718" s="148"/>
      <c r="Z718" s="148"/>
      <c r="AA718" s="148"/>
      <c r="AB718" s="148"/>
      <c r="AC718" s="148"/>
      <c r="AD718" s="148"/>
      <c r="AE718" s="148"/>
      <c r="AF718" s="148"/>
      <c r="AG718" s="148" t="s">
        <v>234</v>
      </c>
      <c r="AH718" s="148"/>
      <c r="AI718" s="148"/>
      <c r="AJ718" s="148"/>
      <c r="AK718" s="148"/>
      <c r="AL718" s="148"/>
      <c r="AM718" s="148"/>
      <c r="AN718" s="148"/>
      <c r="AO718" s="148"/>
      <c r="AP718" s="148"/>
      <c r="AQ718" s="148"/>
      <c r="AR718" s="148"/>
      <c r="AS718" s="148"/>
      <c r="AT718" s="148"/>
      <c r="AU718" s="148"/>
      <c r="AV718" s="148"/>
      <c r="AW718" s="148"/>
      <c r="AX718" s="148"/>
      <c r="AY718" s="148"/>
      <c r="AZ718" s="148"/>
      <c r="BA718" s="148"/>
      <c r="BB718" s="148"/>
      <c r="BC718" s="148"/>
      <c r="BD718" s="148"/>
      <c r="BE718" s="148"/>
      <c r="BF718" s="148"/>
      <c r="BG718" s="148"/>
      <c r="BH718" s="148"/>
    </row>
    <row r="719" spans="1:60" outlineLevel="1" x14ac:dyDescent="0.2">
      <c r="A719" s="155"/>
      <c r="B719" s="156"/>
      <c r="C719" s="181" t="s">
        <v>829</v>
      </c>
      <c r="D719" s="160"/>
      <c r="E719" s="161">
        <v>84.87</v>
      </c>
      <c r="F719" s="158"/>
      <c r="G719" s="158"/>
      <c r="H719" s="158"/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  <c r="U719" s="158"/>
      <c r="V719" s="158"/>
      <c r="W719" s="158"/>
      <c r="X719" s="148"/>
      <c r="Y719" s="148"/>
      <c r="Z719" s="148"/>
      <c r="AA719" s="148"/>
      <c r="AB719" s="148"/>
      <c r="AC719" s="148"/>
      <c r="AD719" s="148"/>
      <c r="AE719" s="148"/>
      <c r="AF719" s="148"/>
      <c r="AG719" s="148" t="s">
        <v>213</v>
      </c>
      <c r="AH719" s="148">
        <v>0</v>
      </c>
      <c r="AI719" s="148"/>
      <c r="AJ719" s="148"/>
      <c r="AK719" s="148"/>
      <c r="AL719" s="148"/>
      <c r="AM719" s="148"/>
      <c r="AN719" s="148"/>
      <c r="AO719" s="148"/>
      <c r="AP719" s="148"/>
      <c r="AQ719" s="148"/>
      <c r="AR719" s="148"/>
      <c r="AS719" s="148"/>
      <c r="AT719" s="148"/>
      <c r="AU719" s="148"/>
      <c r="AV719" s="148"/>
      <c r="AW719" s="148"/>
      <c r="AX719" s="148"/>
      <c r="AY719" s="148"/>
      <c r="AZ719" s="148"/>
      <c r="BA719" s="148"/>
      <c r="BB719" s="148"/>
      <c r="BC719" s="148"/>
      <c r="BD719" s="148"/>
      <c r="BE719" s="148"/>
      <c r="BF719" s="148"/>
      <c r="BG719" s="148"/>
      <c r="BH719" s="148"/>
    </row>
    <row r="720" spans="1:60" outlineLevel="1" x14ac:dyDescent="0.2">
      <c r="A720" s="155"/>
      <c r="B720" s="156"/>
      <c r="C720" s="243"/>
      <c r="D720" s="244"/>
      <c r="E720" s="244"/>
      <c r="F720" s="244"/>
      <c r="G720" s="244"/>
      <c r="H720" s="158"/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  <c r="U720" s="158"/>
      <c r="V720" s="158"/>
      <c r="W720" s="158"/>
      <c r="X720" s="148"/>
      <c r="Y720" s="148"/>
      <c r="Z720" s="148"/>
      <c r="AA720" s="148"/>
      <c r="AB720" s="148"/>
      <c r="AC720" s="148"/>
      <c r="AD720" s="148"/>
      <c r="AE720" s="148"/>
      <c r="AF720" s="148"/>
      <c r="AG720" s="148" t="s">
        <v>176</v>
      </c>
      <c r="AH720" s="148"/>
      <c r="AI720" s="148"/>
      <c r="AJ720" s="148"/>
      <c r="AK720" s="148"/>
      <c r="AL720" s="148"/>
      <c r="AM720" s="148"/>
      <c r="AN720" s="148"/>
      <c r="AO720" s="148"/>
      <c r="AP720" s="148"/>
      <c r="AQ720" s="148"/>
      <c r="AR720" s="148"/>
      <c r="AS720" s="148"/>
      <c r="AT720" s="148"/>
      <c r="AU720" s="148"/>
      <c r="AV720" s="148"/>
      <c r="AW720" s="148"/>
      <c r="AX720" s="148"/>
      <c r="AY720" s="148"/>
      <c r="AZ720" s="148"/>
      <c r="BA720" s="148"/>
      <c r="BB720" s="148"/>
      <c r="BC720" s="148"/>
      <c r="BD720" s="148"/>
      <c r="BE720" s="148"/>
      <c r="BF720" s="148"/>
      <c r="BG720" s="148"/>
      <c r="BH720" s="148"/>
    </row>
    <row r="721" spans="1:60" outlineLevel="1" x14ac:dyDescent="0.2">
      <c r="A721" s="169">
        <v>151</v>
      </c>
      <c r="B721" s="170" t="s">
        <v>830</v>
      </c>
      <c r="C721" s="180" t="s">
        <v>831</v>
      </c>
      <c r="D721" s="171" t="s">
        <v>828</v>
      </c>
      <c r="E721" s="172">
        <v>84.87</v>
      </c>
      <c r="F721" s="173"/>
      <c r="G721" s="174">
        <f>ROUND(E721*F721,2)</f>
        <v>0</v>
      </c>
      <c r="H721" s="173"/>
      <c r="I721" s="174">
        <f>ROUND(E721*H721,2)</f>
        <v>0</v>
      </c>
      <c r="J721" s="173"/>
      <c r="K721" s="174">
        <f>ROUND(E721*J721,2)</f>
        <v>0</v>
      </c>
      <c r="L721" s="174">
        <v>21</v>
      </c>
      <c r="M721" s="174">
        <f>G721*(1+L721/100)</f>
        <v>0</v>
      </c>
      <c r="N721" s="174">
        <v>0</v>
      </c>
      <c r="O721" s="174">
        <f>ROUND(E721*N721,2)</f>
        <v>0</v>
      </c>
      <c r="P721" s="174">
        <v>0</v>
      </c>
      <c r="Q721" s="174">
        <f>ROUND(E721*P721,2)</f>
        <v>0</v>
      </c>
      <c r="R721" s="174"/>
      <c r="S721" s="174" t="s">
        <v>405</v>
      </c>
      <c r="T721" s="175" t="s">
        <v>172</v>
      </c>
      <c r="U721" s="158">
        <v>0</v>
      </c>
      <c r="V721" s="158">
        <f>ROUND(E721*U721,2)</f>
        <v>0</v>
      </c>
      <c r="W721" s="158"/>
      <c r="X721" s="148"/>
      <c r="Y721" s="148"/>
      <c r="Z721" s="148"/>
      <c r="AA721" s="148"/>
      <c r="AB721" s="148"/>
      <c r="AC721" s="148"/>
      <c r="AD721" s="148"/>
      <c r="AE721" s="148"/>
      <c r="AF721" s="148"/>
      <c r="AG721" s="148" t="s">
        <v>290</v>
      </c>
      <c r="AH721" s="148"/>
      <c r="AI721" s="148"/>
      <c r="AJ721" s="148"/>
      <c r="AK721" s="148"/>
      <c r="AL721" s="148"/>
      <c r="AM721" s="148"/>
      <c r="AN721" s="148"/>
      <c r="AO721" s="148"/>
      <c r="AP721" s="148"/>
      <c r="AQ721" s="148"/>
      <c r="AR721" s="148"/>
      <c r="AS721" s="148"/>
      <c r="AT721" s="148"/>
      <c r="AU721" s="148"/>
      <c r="AV721" s="148"/>
      <c r="AW721" s="148"/>
      <c r="AX721" s="148"/>
      <c r="AY721" s="148"/>
      <c r="AZ721" s="148"/>
      <c r="BA721" s="148"/>
      <c r="BB721" s="148"/>
      <c r="BC721" s="148"/>
      <c r="BD721" s="148"/>
      <c r="BE721" s="148"/>
      <c r="BF721" s="148"/>
      <c r="BG721" s="148"/>
      <c r="BH721" s="148"/>
    </row>
    <row r="722" spans="1:60" outlineLevel="1" x14ac:dyDescent="0.2">
      <c r="A722" s="155"/>
      <c r="B722" s="156"/>
      <c r="C722" s="256"/>
      <c r="D722" s="257"/>
      <c r="E722" s="257"/>
      <c r="F722" s="257"/>
      <c r="G722" s="257"/>
      <c r="H722" s="158"/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  <c r="U722" s="158"/>
      <c r="V722" s="158"/>
      <c r="W722" s="158"/>
      <c r="X722" s="148"/>
      <c r="Y722" s="148"/>
      <c r="Z722" s="148"/>
      <c r="AA722" s="148"/>
      <c r="AB722" s="148"/>
      <c r="AC722" s="148"/>
      <c r="AD722" s="148"/>
      <c r="AE722" s="148"/>
      <c r="AF722" s="148"/>
      <c r="AG722" s="148" t="s">
        <v>176</v>
      </c>
      <c r="AH722" s="148"/>
      <c r="AI722" s="148"/>
      <c r="AJ722" s="148"/>
      <c r="AK722" s="148"/>
      <c r="AL722" s="148"/>
      <c r="AM722" s="148"/>
      <c r="AN722" s="148"/>
      <c r="AO722" s="148"/>
      <c r="AP722" s="148"/>
      <c r="AQ722" s="148"/>
      <c r="AR722" s="148"/>
      <c r="AS722" s="148"/>
      <c r="AT722" s="148"/>
      <c r="AU722" s="148"/>
      <c r="AV722" s="148"/>
      <c r="AW722" s="148"/>
      <c r="AX722" s="148"/>
      <c r="AY722" s="148"/>
      <c r="AZ722" s="148"/>
      <c r="BA722" s="148"/>
      <c r="BB722" s="148"/>
      <c r="BC722" s="148"/>
      <c r="BD722" s="148"/>
      <c r="BE722" s="148"/>
      <c r="BF722" s="148"/>
      <c r="BG722" s="148"/>
      <c r="BH722" s="148"/>
    </row>
    <row r="723" spans="1:60" outlineLevel="1" x14ac:dyDescent="0.2">
      <c r="A723" s="155">
        <v>152</v>
      </c>
      <c r="B723" s="156" t="s">
        <v>832</v>
      </c>
      <c r="C723" s="192" t="s">
        <v>833</v>
      </c>
      <c r="D723" s="157" t="s">
        <v>0</v>
      </c>
      <c r="E723" s="177"/>
      <c r="F723" s="159"/>
      <c r="G723" s="158">
        <f>ROUND(E723*F723,2)</f>
        <v>0</v>
      </c>
      <c r="H723" s="159"/>
      <c r="I723" s="158">
        <f>ROUND(E723*H723,2)</f>
        <v>0</v>
      </c>
      <c r="J723" s="159"/>
      <c r="K723" s="158">
        <f>ROUND(E723*J723,2)</f>
        <v>0</v>
      </c>
      <c r="L723" s="158">
        <v>21</v>
      </c>
      <c r="M723" s="158">
        <f>G723*(1+L723/100)</f>
        <v>0</v>
      </c>
      <c r="N723" s="158">
        <v>0</v>
      </c>
      <c r="O723" s="158">
        <f>ROUND(E723*N723,2)</f>
        <v>0</v>
      </c>
      <c r="P723" s="158">
        <v>0</v>
      </c>
      <c r="Q723" s="158">
        <f>ROUND(E723*P723,2)</f>
        <v>0</v>
      </c>
      <c r="R723" s="158" t="s">
        <v>824</v>
      </c>
      <c r="S723" s="158" t="s">
        <v>171</v>
      </c>
      <c r="T723" s="158" t="s">
        <v>233</v>
      </c>
      <c r="U723" s="158">
        <v>0</v>
      </c>
      <c r="V723" s="158">
        <f>ROUND(E723*U723,2)</f>
        <v>0</v>
      </c>
      <c r="W723" s="158"/>
      <c r="X723" s="148"/>
      <c r="Y723" s="148"/>
      <c r="Z723" s="148"/>
      <c r="AA723" s="148"/>
      <c r="AB723" s="148"/>
      <c r="AC723" s="148"/>
      <c r="AD723" s="148"/>
      <c r="AE723" s="148"/>
      <c r="AF723" s="148"/>
      <c r="AG723" s="148" t="s">
        <v>630</v>
      </c>
      <c r="AH723" s="148"/>
      <c r="AI723" s="148"/>
      <c r="AJ723" s="148"/>
      <c r="AK723" s="148"/>
      <c r="AL723" s="148"/>
      <c r="AM723" s="148"/>
      <c r="AN723" s="148"/>
      <c r="AO723" s="148"/>
      <c r="AP723" s="148"/>
      <c r="AQ723" s="148"/>
      <c r="AR723" s="148"/>
      <c r="AS723" s="148"/>
      <c r="AT723" s="148"/>
      <c r="AU723" s="148"/>
      <c r="AV723" s="148"/>
      <c r="AW723" s="148"/>
      <c r="AX723" s="148"/>
      <c r="AY723" s="148"/>
      <c r="AZ723" s="148"/>
      <c r="BA723" s="148"/>
      <c r="BB723" s="148"/>
      <c r="BC723" s="148"/>
      <c r="BD723" s="148"/>
      <c r="BE723" s="148"/>
      <c r="BF723" s="148"/>
      <c r="BG723" s="148"/>
      <c r="BH723" s="148"/>
    </row>
    <row r="724" spans="1:60" outlineLevel="1" x14ac:dyDescent="0.2">
      <c r="A724" s="155"/>
      <c r="B724" s="156"/>
      <c r="C724" s="260" t="s">
        <v>669</v>
      </c>
      <c r="D724" s="261"/>
      <c r="E724" s="261"/>
      <c r="F724" s="261"/>
      <c r="G724" s="261"/>
      <c r="H724" s="158"/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  <c r="U724" s="158"/>
      <c r="V724" s="158"/>
      <c r="W724" s="158"/>
      <c r="X724" s="148"/>
      <c r="Y724" s="148"/>
      <c r="Z724" s="148"/>
      <c r="AA724" s="148"/>
      <c r="AB724" s="148"/>
      <c r="AC724" s="148"/>
      <c r="AD724" s="148"/>
      <c r="AE724" s="148"/>
      <c r="AF724" s="148"/>
      <c r="AG724" s="148" t="s">
        <v>236</v>
      </c>
      <c r="AH724" s="148"/>
      <c r="AI724" s="148"/>
      <c r="AJ724" s="148"/>
      <c r="AK724" s="148"/>
      <c r="AL724" s="148"/>
      <c r="AM724" s="148"/>
      <c r="AN724" s="148"/>
      <c r="AO724" s="148"/>
      <c r="AP724" s="148"/>
      <c r="AQ724" s="148"/>
      <c r="AR724" s="148"/>
      <c r="AS724" s="148"/>
      <c r="AT724" s="148"/>
      <c r="AU724" s="148"/>
      <c r="AV724" s="148"/>
      <c r="AW724" s="148"/>
      <c r="AX724" s="148"/>
      <c r="AY724" s="148"/>
      <c r="AZ724" s="148"/>
      <c r="BA724" s="148"/>
      <c r="BB724" s="148"/>
      <c r="BC724" s="148"/>
      <c r="BD724" s="148"/>
      <c r="BE724" s="148"/>
      <c r="BF724" s="148"/>
      <c r="BG724" s="148"/>
      <c r="BH724" s="148"/>
    </row>
    <row r="725" spans="1:60" outlineLevel="1" x14ac:dyDescent="0.2">
      <c r="A725" s="155"/>
      <c r="B725" s="156"/>
      <c r="C725" s="243"/>
      <c r="D725" s="244"/>
      <c r="E725" s="244"/>
      <c r="F725" s="244"/>
      <c r="G725" s="244"/>
      <c r="H725" s="158"/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  <c r="U725" s="158"/>
      <c r="V725" s="158"/>
      <c r="W725" s="158"/>
      <c r="X725" s="148"/>
      <c r="Y725" s="148"/>
      <c r="Z725" s="148"/>
      <c r="AA725" s="148"/>
      <c r="AB725" s="148"/>
      <c r="AC725" s="148"/>
      <c r="AD725" s="148"/>
      <c r="AE725" s="148"/>
      <c r="AF725" s="148"/>
      <c r="AG725" s="148" t="s">
        <v>176</v>
      </c>
      <c r="AH725" s="148"/>
      <c r="AI725" s="148"/>
      <c r="AJ725" s="148"/>
      <c r="AK725" s="148"/>
      <c r="AL725" s="148"/>
      <c r="AM725" s="148"/>
      <c r="AN725" s="148"/>
      <c r="AO725" s="148"/>
      <c r="AP725" s="148"/>
      <c r="AQ725" s="148"/>
      <c r="AR725" s="148"/>
      <c r="AS725" s="148"/>
      <c r="AT725" s="148"/>
      <c r="AU725" s="148"/>
      <c r="AV725" s="148"/>
      <c r="AW725" s="148"/>
      <c r="AX725" s="148"/>
      <c r="AY725" s="148"/>
      <c r="AZ725" s="148"/>
      <c r="BA725" s="148"/>
      <c r="BB725" s="148"/>
      <c r="BC725" s="148"/>
      <c r="BD725" s="148"/>
      <c r="BE725" s="148"/>
      <c r="BF725" s="148"/>
      <c r="BG725" s="148"/>
      <c r="BH725" s="148"/>
    </row>
    <row r="726" spans="1:60" x14ac:dyDescent="0.2">
      <c r="A726" s="163" t="s">
        <v>166</v>
      </c>
      <c r="B726" s="164" t="s">
        <v>123</v>
      </c>
      <c r="C726" s="179" t="s">
        <v>124</v>
      </c>
      <c r="D726" s="165"/>
      <c r="E726" s="166"/>
      <c r="F726" s="167"/>
      <c r="G726" s="167">
        <f>SUMIF(AG727:AG736,"&lt;&gt;NOR",G727:G736)</f>
        <v>0</v>
      </c>
      <c r="H726" s="167"/>
      <c r="I726" s="167">
        <f>SUM(I727:I736)</f>
        <v>0</v>
      </c>
      <c r="J726" s="167"/>
      <c r="K726" s="167">
        <f>SUM(K727:K736)</f>
        <v>0</v>
      </c>
      <c r="L726" s="167"/>
      <c r="M726" s="167">
        <f>SUM(M727:M736)</f>
        <v>0</v>
      </c>
      <c r="N726" s="167"/>
      <c r="O726" s="167">
        <f>SUM(O727:O736)</f>
        <v>0.59</v>
      </c>
      <c r="P726" s="167"/>
      <c r="Q726" s="167">
        <f>SUM(Q727:Q736)</f>
        <v>0</v>
      </c>
      <c r="R726" s="167"/>
      <c r="S726" s="167"/>
      <c r="T726" s="168"/>
      <c r="U726" s="162"/>
      <c r="V726" s="162">
        <f>SUM(V727:V736)</f>
        <v>22.2</v>
      </c>
      <c r="W726" s="162"/>
      <c r="AG726" t="s">
        <v>167</v>
      </c>
    </row>
    <row r="727" spans="1:60" ht="22.5" outlineLevel="1" x14ac:dyDescent="0.2">
      <c r="A727" s="169">
        <v>153</v>
      </c>
      <c r="B727" s="170" t="s">
        <v>834</v>
      </c>
      <c r="C727" s="180" t="s">
        <v>835</v>
      </c>
      <c r="D727" s="171" t="s">
        <v>277</v>
      </c>
      <c r="E727" s="172">
        <v>22.700000000000003</v>
      </c>
      <c r="F727" s="173"/>
      <c r="G727" s="174">
        <f>ROUND(E727*F727,2)</f>
        <v>0</v>
      </c>
      <c r="H727" s="173"/>
      <c r="I727" s="174">
        <f>ROUND(E727*H727,2)</f>
        <v>0</v>
      </c>
      <c r="J727" s="173"/>
      <c r="K727" s="174">
        <f>ROUND(E727*J727,2)</f>
        <v>0</v>
      </c>
      <c r="L727" s="174">
        <v>21</v>
      </c>
      <c r="M727" s="174">
        <f>G727*(1+L727/100)</f>
        <v>0</v>
      </c>
      <c r="N727" s="174">
        <v>5.0400000000000002E-3</v>
      </c>
      <c r="O727" s="174">
        <f>ROUND(E727*N727,2)</f>
        <v>0.11</v>
      </c>
      <c r="P727" s="174">
        <v>0</v>
      </c>
      <c r="Q727" s="174">
        <f>ROUND(E727*P727,2)</f>
        <v>0</v>
      </c>
      <c r="R727" s="174" t="s">
        <v>836</v>
      </c>
      <c r="S727" s="174" t="s">
        <v>171</v>
      </c>
      <c r="T727" s="175" t="s">
        <v>233</v>
      </c>
      <c r="U727" s="158">
        <v>0.97800000000000009</v>
      </c>
      <c r="V727" s="158">
        <f>ROUND(E727*U727,2)</f>
        <v>22.2</v>
      </c>
      <c r="W727" s="158"/>
      <c r="X727" s="148"/>
      <c r="Y727" s="148"/>
      <c r="Z727" s="148"/>
      <c r="AA727" s="148"/>
      <c r="AB727" s="148"/>
      <c r="AC727" s="148"/>
      <c r="AD727" s="148"/>
      <c r="AE727" s="148"/>
      <c r="AF727" s="148"/>
      <c r="AG727" s="148" t="s">
        <v>234</v>
      </c>
      <c r="AH727" s="148"/>
      <c r="AI727" s="148"/>
      <c r="AJ727" s="148"/>
      <c r="AK727" s="148"/>
      <c r="AL727" s="148"/>
      <c r="AM727" s="148"/>
      <c r="AN727" s="148"/>
      <c r="AO727" s="148"/>
      <c r="AP727" s="148"/>
      <c r="AQ727" s="148"/>
      <c r="AR727" s="148"/>
      <c r="AS727" s="148"/>
      <c r="AT727" s="148"/>
      <c r="AU727" s="148"/>
      <c r="AV727" s="148"/>
      <c r="AW727" s="148"/>
      <c r="AX727" s="148"/>
      <c r="AY727" s="148"/>
      <c r="AZ727" s="148"/>
      <c r="BA727" s="148"/>
      <c r="BB727" s="148"/>
      <c r="BC727" s="148"/>
      <c r="BD727" s="148"/>
      <c r="BE727" s="148"/>
      <c r="BF727" s="148"/>
      <c r="BG727" s="148"/>
      <c r="BH727" s="148"/>
    </row>
    <row r="728" spans="1:60" outlineLevel="1" x14ac:dyDescent="0.2">
      <c r="A728" s="155"/>
      <c r="B728" s="156"/>
      <c r="C728" s="181" t="s">
        <v>837</v>
      </c>
      <c r="D728" s="160"/>
      <c r="E728" s="161">
        <v>11.8</v>
      </c>
      <c r="F728" s="158"/>
      <c r="G728" s="158"/>
      <c r="H728" s="158"/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  <c r="U728" s="158"/>
      <c r="V728" s="158"/>
      <c r="W728" s="158"/>
      <c r="X728" s="148"/>
      <c r="Y728" s="148"/>
      <c r="Z728" s="148"/>
      <c r="AA728" s="148"/>
      <c r="AB728" s="148"/>
      <c r="AC728" s="148"/>
      <c r="AD728" s="148"/>
      <c r="AE728" s="148"/>
      <c r="AF728" s="148"/>
      <c r="AG728" s="148" t="s">
        <v>213</v>
      </c>
      <c r="AH728" s="148">
        <v>0</v>
      </c>
      <c r="AI728" s="148"/>
      <c r="AJ728" s="148"/>
      <c r="AK728" s="148"/>
      <c r="AL728" s="148"/>
      <c r="AM728" s="148"/>
      <c r="AN728" s="148"/>
      <c r="AO728" s="148"/>
      <c r="AP728" s="148"/>
      <c r="AQ728" s="148"/>
      <c r="AR728" s="148"/>
      <c r="AS728" s="148"/>
      <c r="AT728" s="148"/>
      <c r="AU728" s="148"/>
      <c r="AV728" s="148"/>
      <c r="AW728" s="148"/>
      <c r="AX728" s="148"/>
      <c r="AY728" s="148"/>
      <c r="AZ728" s="148"/>
      <c r="BA728" s="148"/>
      <c r="BB728" s="148"/>
      <c r="BC728" s="148"/>
      <c r="BD728" s="148"/>
      <c r="BE728" s="148"/>
      <c r="BF728" s="148"/>
      <c r="BG728" s="148"/>
      <c r="BH728" s="148"/>
    </row>
    <row r="729" spans="1:60" outlineLevel="1" x14ac:dyDescent="0.2">
      <c r="A729" s="155"/>
      <c r="B729" s="156"/>
      <c r="C729" s="181" t="s">
        <v>838</v>
      </c>
      <c r="D729" s="160"/>
      <c r="E729" s="161">
        <v>10.9</v>
      </c>
      <c r="F729" s="158"/>
      <c r="G729" s="158"/>
      <c r="H729" s="158"/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  <c r="U729" s="158"/>
      <c r="V729" s="158"/>
      <c r="W729" s="158"/>
      <c r="X729" s="148"/>
      <c r="Y729" s="148"/>
      <c r="Z729" s="148"/>
      <c r="AA729" s="148"/>
      <c r="AB729" s="148"/>
      <c r="AC729" s="148"/>
      <c r="AD729" s="148"/>
      <c r="AE729" s="148"/>
      <c r="AF729" s="148"/>
      <c r="AG729" s="148" t="s">
        <v>213</v>
      </c>
      <c r="AH729" s="148">
        <v>0</v>
      </c>
      <c r="AI729" s="148"/>
      <c r="AJ729" s="148"/>
      <c r="AK729" s="148"/>
      <c r="AL729" s="148"/>
      <c r="AM729" s="148"/>
      <c r="AN729" s="148"/>
      <c r="AO729" s="148"/>
      <c r="AP729" s="148"/>
      <c r="AQ729" s="148"/>
      <c r="AR729" s="148"/>
      <c r="AS729" s="148"/>
      <c r="AT729" s="148"/>
      <c r="AU729" s="148"/>
      <c r="AV729" s="148"/>
      <c r="AW729" s="148"/>
      <c r="AX729" s="148"/>
      <c r="AY729" s="148"/>
      <c r="AZ729" s="148"/>
      <c r="BA729" s="148"/>
      <c r="BB729" s="148"/>
      <c r="BC729" s="148"/>
      <c r="BD729" s="148"/>
      <c r="BE729" s="148"/>
      <c r="BF729" s="148"/>
      <c r="BG729" s="148"/>
      <c r="BH729" s="148"/>
    </row>
    <row r="730" spans="1:60" outlineLevel="1" x14ac:dyDescent="0.2">
      <c r="A730" s="155"/>
      <c r="B730" s="156"/>
      <c r="C730" s="243"/>
      <c r="D730" s="244"/>
      <c r="E730" s="244"/>
      <c r="F730" s="244"/>
      <c r="G730" s="244"/>
      <c r="H730" s="158"/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  <c r="U730" s="158"/>
      <c r="V730" s="158"/>
      <c r="W730" s="158"/>
      <c r="X730" s="148"/>
      <c r="Y730" s="148"/>
      <c r="Z730" s="148"/>
      <c r="AA730" s="148"/>
      <c r="AB730" s="148"/>
      <c r="AC730" s="148"/>
      <c r="AD730" s="148"/>
      <c r="AE730" s="148"/>
      <c r="AF730" s="148"/>
      <c r="AG730" s="148" t="s">
        <v>176</v>
      </c>
      <c r="AH730" s="148"/>
      <c r="AI730" s="148"/>
      <c r="AJ730" s="148"/>
      <c r="AK730" s="148"/>
      <c r="AL730" s="148"/>
      <c r="AM730" s="148"/>
      <c r="AN730" s="148"/>
      <c r="AO730" s="148"/>
      <c r="AP730" s="148"/>
      <c r="AQ730" s="148"/>
      <c r="AR730" s="148"/>
      <c r="AS730" s="148"/>
      <c r="AT730" s="148"/>
      <c r="AU730" s="148"/>
      <c r="AV730" s="148"/>
      <c r="AW730" s="148"/>
      <c r="AX730" s="148"/>
      <c r="AY730" s="148"/>
      <c r="AZ730" s="148"/>
      <c r="BA730" s="148"/>
      <c r="BB730" s="148"/>
      <c r="BC730" s="148"/>
      <c r="BD730" s="148"/>
      <c r="BE730" s="148"/>
      <c r="BF730" s="148"/>
      <c r="BG730" s="148"/>
      <c r="BH730" s="148"/>
    </row>
    <row r="731" spans="1:60" ht="22.5" outlineLevel="1" x14ac:dyDescent="0.2">
      <c r="A731" s="169">
        <v>154</v>
      </c>
      <c r="B731" s="170" t="s">
        <v>839</v>
      </c>
      <c r="C731" s="180" t="s">
        <v>840</v>
      </c>
      <c r="D731" s="171" t="s">
        <v>277</v>
      </c>
      <c r="E731" s="172">
        <v>24.970000000000002</v>
      </c>
      <c r="F731" s="173"/>
      <c r="G731" s="174">
        <f>ROUND(E731*F731,2)</f>
        <v>0</v>
      </c>
      <c r="H731" s="173"/>
      <c r="I731" s="174">
        <f>ROUND(E731*H731,2)</f>
        <v>0</v>
      </c>
      <c r="J731" s="173"/>
      <c r="K731" s="174">
        <f>ROUND(E731*J731,2)</f>
        <v>0</v>
      </c>
      <c r="L731" s="174">
        <v>21</v>
      </c>
      <c r="M731" s="174">
        <f>G731*(1+L731/100)</f>
        <v>0</v>
      </c>
      <c r="N731" s="174">
        <v>1.9200000000000002E-2</v>
      </c>
      <c r="O731" s="174">
        <f>ROUND(E731*N731,2)</f>
        <v>0.48</v>
      </c>
      <c r="P731" s="174">
        <v>0</v>
      </c>
      <c r="Q731" s="174">
        <f>ROUND(E731*P731,2)</f>
        <v>0</v>
      </c>
      <c r="R731" s="174" t="s">
        <v>288</v>
      </c>
      <c r="S731" s="174" t="s">
        <v>171</v>
      </c>
      <c r="T731" s="175" t="s">
        <v>289</v>
      </c>
      <c r="U731" s="158">
        <v>0</v>
      </c>
      <c r="V731" s="158">
        <f>ROUND(E731*U731,2)</f>
        <v>0</v>
      </c>
      <c r="W731" s="158"/>
      <c r="X731" s="148"/>
      <c r="Y731" s="148"/>
      <c r="Z731" s="148"/>
      <c r="AA731" s="148"/>
      <c r="AB731" s="148"/>
      <c r="AC731" s="148"/>
      <c r="AD731" s="148"/>
      <c r="AE731" s="148"/>
      <c r="AF731" s="148"/>
      <c r="AG731" s="148" t="s">
        <v>290</v>
      </c>
      <c r="AH731" s="148"/>
      <c r="AI731" s="148"/>
      <c r="AJ731" s="148"/>
      <c r="AK731" s="148"/>
      <c r="AL731" s="148"/>
      <c r="AM731" s="148"/>
      <c r="AN731" s="148"/>
      <c r="AO731" s="148"/>
      <c r="AP731" s="148"/>
      <c r="AQ731" s="148"/>
      <c r="AR731" s="148"/>
      <c r="AS731" s="148"/>
      <c r="AT731" s="148"/>
      <c r="AU731" s="148"/>
      <c r="AV731" s="148"/>
      <c r="AW731" s="148"/>
      <c r="AX731" s="148"/>
      <c r="AY731" s="148"/>
      <c r="AZ731" s="148"/>
      <c r="BA731" s="148"/>
      <c r="BB731" s="148"/>
      <c r="BC731" s="148"/>
      <c r="BD731" s="148"/>
      <c r="BE731" s="148"/>
      <c r="BF731" s="148"/>
      <c r="BG731" s="148"/>
      <c r="BH731" s="148"/>
    </row>
    <row r="732" spans="1:60" outlineLevel="1" x14ac:dyDescent="0.2">
      <c r="A732" s="155"/>
      <c r="B732" s="156"/>
      <c r="C732" s="181" t="s">
        <v>841</v>
      </c>
      <c r="D732" s="160"/>
      <c r="E732" s="161">
        <v>24.970000000000002</v>
      </c>
      <c r="F732" s="158"/>
      <c r="G732" s="158"/>
      <c r="H732" s="158"/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  <c r="U732" s="158"/>
      <c r="V732" s="158"/>
      <c r="W732" s="158"/>
      <c r="X732" s="148"/>
      <c r="Y732" s="148"/>
      <c r="Z732" s="148"/>
      <c r="AA732" s="148"/>
      <c r="AB732" s="148"/>
      <c r="AC732" s="148"/>
      <c r="AD732" s="148"/>
      <c r="AE732" s="148"/>
      <c r="AF732" s="148"/>
      <c r="AG732" s="148" t="s">
        <v>213</v>
      </c>
      <c r="AH732" s="148">
        <v>5</v>
      </c>
      <c r="AI732" s="148"/>
      <c r="AJ732" s="148"/>
      <c r="AK732" s="148"/>
      <c r="AL732" s="148"/>
      <c r="AM732" s="148"/>
      <c r="AN732" s="148"/>
      <c r="AO732" s="148"/>
      <c r="AP732" s="148"/>
      <c r="AQ732" s="148"/>
      <c r="AR732" s="148"/>
      <c r="AS732" s="148"/>
      <c r="AT732" s="148"/>
      <c r="AU732" s="148"/>
      <c r="AV732" s="148"/>
      <c r="AW732" s="148"/>
      <c r="AX732" s="148"/>
      <c r="AY732" s="148"/>
      <c r="AZ732" s="148"/>
      <c r="BA732" s="148"/>
      <c r="BB732" s="148"/>
      <c r="BC732" s="148"/>
      <c r="BD732" s="148"/>
      <c r="BE732" s="148"/>
      <c r="BF732" s="148"/>
      <c r="BG732" s="148"/>
      <c r="BH732" s="148"/>
    </row>
    <row r="733" spans="1:60" outlineLevel="1" x14ac:dyDescent="0.2">
      <c r="A733" s="155"/>
      <c r="B733" s="156"/>
      <c r="C733" s="243"/>
      <c r="D733" s="244"/>
      <c r="E733" s="244"/>
      <c r="F733" s="244"/>
      <c r="G733" s="244"/>
      <c r="H733" s="158"/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  <c r="U733" s="158"/>
      <c r="V733" s="158"/>
      <c r="W733" s="158"/>
      <c r="X733" s="148"/>
      <c r="Y733" s="148"/>
      <c r="Z733" s="148"/>
      <c r="AA733" s="148"/>
      <c r="AB733" s="148"/>
      <c r="AC733" s="148"/>
      <c r="AD733" s="148"/>
      <c r="AE733" s="148"/>
      <c r="AF733" s="148"/>
      <c r="AG733" s="148" t="s">
        <v>176</v>
      </c>
      <c r="AH733" s="148"/>
      <c r="AI733" s="148"/>
      <c r="AJ733" s="148"/>
      <c r="AK733" s="148"/>
      <c r="AL733" s="148"/>
      <c r="AM733" s="148"/>
      <c r="AN733" s="148"/>
      <c r="AO733" s="148"/>
      <c r="AP733" s="148"/>
      <c r="AQ733" s="148"/>
      <c r="AR733" s="148"/>
      <c r="AS733" s="148"/>
      <c r="AT733" s="148"/>
      <c r="AU733" s="148"/>
      <c r="AV733" s="148"/>
      <c r="AW733" s="148"/>
      <c r="AX733" s="148"/>
      <c r="AY733" s="148"/>
      <c r="AZ733" s="148"/>
      <c r="BA733" s="148"/>
      <c r="BB733" s="148"/>
      <c r="BC733" s="148"/>
      <c r="BD733" s="148"/>
      <c r="BE733" s="148"/>
      <c r="BF733" s="148"/>
      <c r="BG733" s="148"/>
      <c r="BH733" s="148"/>
    </row>
    <row r="734" spans="1:60" outlineLevel="1" x14ac:dyDescent="0.2">
      <c r="A734" s="155">
        <v>155</v>
      </c>
      <c r="B734" s="156" t="s">
        <v>842</v>
      </c>
      <c r="C734" s="192" t="s">
        <v>843</v>
      </c>
      <c r="D734" s="157" t="s">
        <v>0</v>
      </c>
      <c r="E734" s="177"/>
      <c r="F734" s="159"/>
      <c r="G734" s="158">
        <f>ROUND(E734*F734,2)</f>
        <v>0</v>
      </c>
      <c r="H734" s="159"/>
      <c r="I734" s="158">
        <f>ROUND(E734*H734,2)</f>
        <v>0</v>
      </c>
      <c r="J734" s="159"/>
      <c r="K734" s="158">
        <f>ROUND(E734*J734,2)</f>
        <v>0</v>
      </c>
      <c r="L734" s="158">
        <v>21</v>
      </c>
      <c r="M734" s="158">
        <f>G734*(1+L734/100)</f>
        <v>0</v>
      </c>
      <c r="N734" s="158">
        <v>0</v>
      </c>
      <c r="O734" s="158">
        <f>ROUND(E734*N734,2)</f>
        <v>0</v>
      </c>
      <c r="P734" s="158">
        <v>0</v>
      </c>
      <c r="Q734" s="158">
        <f>ROUND(E734*P734,2)</f>
        <v>0</v>
      </c>
      <c r="R734" s="158" t="s">
        <v>836</v>
      </c>
      <c r="S734" s="158" t="s">
        <v>171</v>
      </c>
      <c r="T734" s="158" t="s">
        <v>233</v>
      </c>
      <c r="U734" s="158">
        <v>0</v>
      </c>
      <c r="V734" s="158">
        <f>ROUND(E734*U734,2)</f>
        <v>0</v>
      </c>
      <c r="W734" s="158"/>
      <c r="X734" s="148"/>
      <c r="Y734" s="148"/>
      <c r="Z734" s="148"/>
      <c r="AA734" s="148"/>
      <c r="AB734" s="148"/>
      <c r="AC734" s="148"/>
      <c r="AD734" s="148"/>
      <c r="AE734" s="148"/>
      <c r="AF734" s="148"/>
      <c r="AG734" s="148" t="s">
        <v>630</v>
      </c>
      <c r="AH734" s="148"/>
      <c r="AI734" s="148"/>
      <c r="AJ734" s="148"/>
      <c r="AK734" s="148"/>
      <c r="AL734" s="148"/>
      <c r="AM734" s="148"/>
      <c r="AN734" s="148"/>
      <c r="AO734" s="148"/>
      <c r="AP734" s="148"/>
      <c r="AQ734" s="148"/>
      <c r="AR734" s="148"/>
      <c r="AS734" s="148"/>
      <c r="AT734" s="148"/>
      <c r="AU734" s="148"/>
      <c r="AV734" s="148"/>
      <c r="AW734" s="148"/>
      <c r="AX734" s="148"/>
      <c r="AY734" s="148"/>
      <c r="AZ734" s="148"/>
      <c r="BA734" s="148"/>
      <c r="BB734" s="148"/>
      <c r="BC734" s="148"/>
      <c r="BD734" s="148"/>
      <c r="BE734" s="148"/>
      <c r="BF734" s="148"/>
      <c r="BG734" s="148"/>
      <c r="BH734" s="148"/>
    </row>
    <row r="735" spans="1:60" outlineLevel="1" x14ac:dyDescent="0.2">
      <c r="A735" s="155"/>
      <c r="B735" s="156"/>
      <c r="C735" s="260" t="s">
        <v>669</v>
      </c>
      <c r="D735" s="261"/>
      <c r="E735" s="261"/>
      <c r="F735" s="261"/>
      <c r="G735" s="261"/>
      <c r="H735" s="158"/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  <c r="U735" s="158"/>
      <c r="V735" s="158"/>
      <c r="W735" s="158"/>
      <c r="X735" s="148"/>
      <c r="Y735" s="148"/>
      <c r="Z735" s="148"/>
      <c r="AA735" s="148"/>
      <c r="AB735" s="148"/>
      <c r="AC735" s="148"/>
      <c r="AD735" s="148"/>
      <c r="AE735" s="148"/>
      <c r="AF735" s="148"/>
      <c r="AG735" s="148" t="s">
        <v>236</v>
      </c>
      <c r="AH735" s="148"/>
      <c r="AI735" s="148"/>
      <c r="AJ735" s="148"/>
      <c r="AK735" s="148"/>
      <c r="AL735" s="148"/>
      <c r="AM735" s="148"/>
      <c r="AN735" s="148"/>
      <c r="AO735" s="148"/>
      <c r="AP735" s="148"/>
      <c r="AQ735" s="148"/>
      <c r="AR735" s="148"/>
      <c r="AS735" s="148"/>
      <c r="AT735" s="148"/>
      <c r="AU735" s="148"/>
      <c r="AV735" s="148"/>
      <c r="AW735" s="148"/>
      <c r="AX735" s="148"/>
      <c r="AY735" s="148"/>
      <c r="AZ735" s="148"/>
      <c r="BA735" s="148"/>
      <c r="BB735" s="148"/>
      <c r="BC735" s="148"/>
      <c r="BD735" s="148"/>
      <c r="BE735" s="148"/>
      <c r="BF735" s="148"/>
      <c r="BG735" s="148"/>
      <c r="BH735" s="148"/>
    </row>
    <row r="736" spans="1:60" outlineLevel="1" x14ac:dyDescent="0.2">
      <c r="A736" s="155"/>
      <c r="B736" s="156"/>
      <c r="C736" s="243"/>
      <c r="D736" s="244"/>
      <c r="E736" s="244"/>
      <c r="F736" s="244"/>
      <c r="G736" s="244"/>
      <c r="H736" s="158"/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  <c r="U736" s="158"/>
      <c r="V736" s="158"/>
      <c r="W736" s="158"/>
      <c r="X736" s="148"/>
      <c r="Y736" s="148"/>
      <c r="Z736" s="148"/>
      <c r="AA736" s="148"/>
      <c r="AB736" s="148"/>
      <c r="AC736" s="148"/>
      <c r="AD736" s="148"/>
      <c r="AE736" s="148"/>
      <c r="AF736" s="148"/>
      <c r="AG736" s="148" t="s">
        <v>176</v>
      </c>
      <c r="AH736" s="148"/>
      <c r="AI736" s="148"/>
      <c r="AJ736" s="148"/>
      <c r="AK736" s="148"/>
      <c r="AL736" s="148"/>
      <c r="AM736" s="148"/>
      <c r="AN736" s="148"/>
      <c r="AO736" s="148"/>
      <c r="AP736" s="148"/>
      <c r="AQ736" s="148"/>
      <c r="AR736" s="148"/>
      <c r="AS736" s="148"/>
      <c r="AT736" s="148"/>
      <c r="AU736" s="148"/>
      <c r="AV736" s="148"/>
      <c r="AW736" s="148"/>
      <c r="AX736" s="148"/>
      <c r="AY736" s="148"/>
      <c r="AZ736" s="148"/>
      <c r="BA736" s="148"/>
      <c r="BB736" s="148"/>
      <c r="BC736" s="148"/>
      <c r="BD736" s="148"/>
      <c r="BE736" s="148"/>
      <c r="BF736" s="148"/>
      <c r="BG736" s="148"/>
      <c r="BH736" s="148"/>
    </row>
    <row r="737" spans="1:60" x14ac:dyDescent="0.2">
      <c r="A737" s="163" t="s">
        <v>166</v>
      </c>
      <c r="B737" s="164" t="s">
        <v>125</v>
      </c>
      <c r="C737" s="179" t="s">
        <v>126</v>
      </c>
      <c r="D737" s="165"/>
      <c r="E737" s="166"/>
      <c r="F737" s="167"/>
      <c r="G737" s="167">
        <f>SUMIF(AG738:AG768,"&lt;&gt;NOR",G738:G768)</f>
        <v>0</v>
      </c>
      <c r="H737" s="167"/>
      <c r="I737" s="167">
        <f>SUM(I738:I768)</f>
        <v>0</v>
      </c>
      <c r="J737" s="167"/>
      <c r="K737" s="167">
        <f>SUM(K738:K768)</f>
        <v>0</v>
      </c>
      <c r="L737" s="167"/>
      <c r="M737" s="167">
        <f>SUM(M738:M768)</f>
        <v>0</v>
      </c>
      <c r="N737" s="167"/>
      <c r="O737" s="167">
        <f>SUM(O738:O768)</f>
        <v>0.48000000000000004</v>
      </c>
      <c r="P737" s="167"/>
      <c r="Q737" s="167">
        <f>SUM(Q738:Q768)</f>
        <v>0</v>
      </c>
      <c r="R737" s="167"/>
      <c r="S737" s="167"/>
      <c r="T737" s="168"/>
      <c r="U737" s="162"/>
      <c r="V737" s="162">
        <f>SUM(V738:V768)</f>
        <v>83.850000000000009</v>
      </c>
      <c r="W737" s="162"/>
      <c r="AG737" t="s">
        <v>167</v>
      </c>
    </row>
    <row r="738" spans="1:60" outlineLevel="1" x14ac:dyDescent="0.2">
      <c r="A738" s="169">
        <v>156</v>
      </c>
      <c r="B738" s="170" t="s">
        <v>844</v>
      </c>
      <c r="C738" s="180" t="s">
        <v>845</v>
      </c>
      <c r="D738" s="171" t="s">
        <v>277</v>
      </c>
      <c r="E738" s="172">
        <v>153.60000000000002</v>
      </c>
      <c r="F738" s="173"/>
      <c r="G738" s="174">
        <f>ROUND(E738*F738,2)</f>
        <v>0</v>
      </c>
      <c r="H738" s="173"/>
      <c r="I738" s="174">
        <f>ROUND(E738*H738,2)</f>
        <v>0</v>
      </c>
      <c r="J738" s="173"/>
      <c r="K738" s="174">
        <f>ROUND(E738*J738,2)</f>
        <v>0</v>
      </c>
      <c r="L738" s="174">
        <v>21</v>
      </c>
      <c r="M738" s="174">
        <f>G738*(1+L738/100)</f>
        <v>0</v>
      </c>
      <c r="N738" s="174">
        <v>0</v>
      </c>
      <c r="O738" s="174">
        <f>ROUND(E738*N738,2)</f>
        <v>0</v>
      </c>
      <c r="P738" s="174">
        <v>0</v>
      </c>
      <c r="Q738" s="174">
        <f>ROUND(E738*P738,2)</f>
        <v>0</v>
      </c>
      <c r="R738" s="174" t="s">
        <v>846</v>
      </c>
      <c r="S738" s="174" t="s">
        <v>171</v>
      </c>
      <c r="T738" s="175" t="s">
        <v>233</v>
      </c>
      <c r="U738" s="158">
        <v>4.6000000000000006E-2</v>
      </c>
      <c r="V738" s="158">
        <f>ROUND(E738*U738,2)</f>
        <v>7.07</v>
      </c>
      <c r="W738" s="158"/>
      <c r="X738" s="148"/>
      <c r="Y738" s="148"/>
      <c r="Z738" s="148"/>
      <c r="AA738" s="148"/>
      <c r="AB738" s="148"/>
      <c r="AC738" s="148"/>
      <c r="AD738" s="148"/>
      <c r="AE738" s="148"/>
      <c r="AF738" s="148"/>
      <c r="AG738" s="148" t="s">
        <v>234</v>
      </c>
      <c r="AH738" s="148"/>
      <c r="AI738" s="148"/>
      <c r="AJ738" s="148"/>
      <c r="AK738" s="148"/>
      <c r="AL738" s="148"/>
      <c r="AM738" s="148"/>
      <c r="AN738" s="148"/>
      <c r="AO738" s="148"/>
      <c r="AP738" s="148"/>
      <c r="AQ738" s="148"/>
      <c r="AR738" s="148"/>
      <c r="AS738" s="148"/>
      <c r="AT738" s="148"/>
      <c r="AU738" s="148"/>
      <c r="AV738" s="148"/>
      <c r="AW738" s="148"/>
      <c r="AX738" s="148"/>
      <c r="AY738" s="148"/>
      <c r="AZ738" s="148"/>
      <c r="BA738" s="148"/>
      <c r="BB738" s="148"/>
      <c r="BC738" s="148"/>
      <c r="BD738" s="148"/>
      <c r="BE738" s="148"/>
      <c r="BF738" s="148"/>
      <c r="BG738" s="148"/>
      <c r="BH738" s="148"/>
    </row>
    <row r="739" spans="1:60" outlineLevel="1" x14ac:dyDescent="0.2">
      <c r="A739" s="155"/>
      <c r="B739" s="156"/>
      <c r="C739" s="258" t="s">
        <v>847</v>
      </c>
      <c r="D739" s="259"/>
      <c r="E739" s="259"/>
      <c r="F739" s="259"/>
      <c r="G739" s="259"/>
      <c r="H739" s="158"/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  <c r="U739" s="158"/>
      <c r="V739" s="158"/>
      <c r="W739" s="158"/>
      <c r="X739" s="148"/>
      <c r="Y739" s="148"/>
      <c r="Z739" s="148"/>
      <c r="AA739" s="148"/>
      <c r="AB739" s="148"/>
      <c r="AC739" s="148"/>
      <c r="AD739" s="148"/>
      <c r="AE739" s="148"/>
      <c r="AF739" s="148"/>
      <c r="AG739" s="148" t="s">
        <v>236</v>
      </c>
      <c r="AH739" s="148"/>
      <c r="AI739" s="148"/>
      <c r="AJ739" s="148"/>
      <c r="AK739" s="148"/>
      <c r="AL739" s="148"/>
      <c r="AM739" s="148"/>
      <c r="AN739" s="148"/>
      <c r="AO739" s="148"/>
      <c r="AP739" s="148"/>
      <c r="AQ739" s="148"/>
      <c r="AR739" s="148"/>
      <c r="AS739" s="148"/>
      <c r="AT739" s="148"/>
      <c r="AU739" s="148"/>
      <c r="AV739" s="148"/>
      <c r="AW739" s="148"/>
      <c r="AX739" s="148"/>
      <c r="AY739" s="148"/>
      <c r="AZ739" s="148"/>
      <c r="BA739" s="148"/>
      <c r="BB739" s="148"/>
      <c r="BC739" s="148"/>
      <c r="BD739" s="148"/>
      <c r="BE739" s="148"/>
      <c r="BF739" s="148"/>
      <c r="BG739" s="148"/>
      <c r="BH739" s="148"/>
    </row>
    <row r="740" spans="1:60" outlineLevel="1" x14ac:dyDescent="0.2">
      <c r="A740" s="155"/>
      <c r="B740" s="156"/>
      <c r="C740" s="181" t="s">
        <v>848</v>
      </c>
      <c r="D740" s="160"/>
      <c r="E740" s="161">
        <v>76.400000000000006</v>
      </c>
      <c r="F740" s="158"/>
      <c r="G740" s="158"/>
      <c r="H740" s="158"/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  <c r="U740" s="158"/>
      <c r="V740" s="158"/>
      <c r="W740" s="158"/>
      <c r="X740" s="148"/>
      <c r="Y740" s="148"/>
      <c r="Z740" s="148"/>
      <c r="AA740" s="148"/>
      <c r="AB740" s="148"/>
      <c r="AC740" s="148"/>
      <c r="AD740" s="148"/>
      <c r="AE740" s="148"/>
      <c r="AF740" s="148"/>
      <c r="AG740" s="148" t="s">
        <v>213</v>
      </c>
      <c r="AH740" s="148">
        <v>5</v>
      </c>
      <c r="AI740" s="148"/>
      <c r="AJ740" s="148"/>
      <c r="AK740" s="148"/>
      <c r="AL740" s="148"/>
      <c r="AM740" s="148"/>
      <c r="AN740" s="148"/>
      <c r="AO740" s="148"/>
      <c r="AP740" s="148"/>
      <c r="AQ740" s="148"/>
      <c r="AR740" s="148"/>
      <c r="AS740" s="148"/>
      <c r="AT740" s="148"/>
      <c r="AU740" s="148"/>
      <c r="AV740" s="148"/>
      <c r="AW740" s="148"/>
      <c r="AX740" s="148"/>
      <c r="AY740" s="148"/>
      <c r="AZ740" s="148"/>
      <c r="BA740" s="148"/>
      <c r="BB740" s="148"/>
      <c r="BC740" s="148"/>
      <c r="BD740" s="148"/>
      <c r="BE740" s="148"/>
      <c r="BF740" s="148"/>
      <c r="BG740" s="148"/>
      <c r="BH740" s="148"/>
    </row>
    <row r="741" spans="1:60" outlineLevel="1" x14ac:dyDescent="0.2">
      <c r="A741" s="155"/>
      <c r="B741" s="156"/>
      <c r="C741" s="181" t="s">
        <v>849</v>
      </c>
      <c r="D741" s="160"/>
      <c r="E741" s="161">
        <v>77.2</v>
      </c>
      <c r="F741" s="158"/>
      <c r="G741" s="158"/>
      <c r="H741" s="158"/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  <c r="U741" s="158"/>
      <c r="V741" s="158"/>
      <c r="W741" s="158"/>
      <c r="X741" s="148"/>
      <c r="Y741" s="148"/>
      <c r="Z741" s="148"/>
      <c r="AA741" s="148"/>
      <c r="AB741" s="148"/>
      <c r="AC741" s="148"/>
      <c r="AD741" s="148"/>
      <c r="AE741" s="148"/>
      <c r="AF741" s="148"/>
      <c r="AG741" s="148" t="s">
        <v>213</v>
      </c>
      <c r="AH741" s="148">
        <v>5</v>
      </c>
      <c r="AI741" s="148"/>
      <c r="AJ741" s="148"/>
      <c r="AK741" s="148"/>
      <c r="AL741" s="148"/>
      <c r="AM741" s="148"/>
      <c r="AN741" s="148"/>
      <c r="AO741" s="148"/>
      <c r="AP741" s="148"/>
      <c r="AQ741" s="148"/>
      <c r="AR741" s="148"/>
      <c r="AS741" s="148"/>
      <c r="AT741" s="148"/>
      <c r="AU741" s="148"/>
      <c r="AV741" s="148"/>
      <c r="AW741" s="148"/>
      <c r="AX741" s="148"/>
      <c r="AY741" s="148"/>
      <c r="AZ741" s="148"/>
      <c r="BA741" s="148"/>
      <c r="BB741" s="148"/>
      <c r="BC741" s="148"/>
      <c r="BD741" s="148"/>
      <c r="BE741" s="148"/>
      <c r="BF741" s="148"/>
      <c r="BG741" s="148"/>
      <c r="BH741" s="148"/>
    </row>
    <row r="742" spans="1:60" outlineLevel="1" x14ac:dyDescent="0.2">
      <c r="A742" s="155"/>
      <c r="B742" s="156"/>
      <c r="C742" s="243"/>
      <c r="D742" s="244"/>
      <c r="E742" s="244"/>
      <c r="F742" s="244"/>
      <c r="G742" s="244"/>
      <c r="H742" s="158"/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  <c r="U742" s="158"/>
      <c r="V742" s="158"/>
      <c r="W742" s="158"/>
      <c r="X742" s="148"/>
      <c r="Y742" s="148"/>
      <c r="Z742" s="148"/>
      <c r="AA742" s="148"/>
      <c r="AB742" s="148"/>
      <c r="AC742" s="148"/>
      <c r="AD742" s="148"/>
      <c r="AE742" s="148"/>
      <c r="AF742" s="148"/>
      <c r="AG742" s="148" t="s">
        <v>176</v>
      </c>
      <c r="AH742" s="148"/>
      <c r="AI742" s="148"/>
      <c r="AJ742" s="148"/>
      <c r="AK742" s="148"/>
      <c r="AL742" s="148"/>
      <c r="AM742" s="148"/>
      <c r="AN742" s="148"/>
      <c r="AO742" s="148"/>
      <c r="AP742" s="148"/>
      <c r="AQ742" s="148"/>
      <c r="AR742" s="148"/>
      <c r="AS742" s="148"/>
      <c r="AT742" s="148"/>
      <c r="AU742" s="148"/>
      <c r="AV742" s="148"/>
      <c r="AW742" s="148"/>
      <c r="AX742" s="148"/>
      <c r="AY742" s="148"/>
      <c r="AZ742" s="148"/>
      <c r="BA742" s="148"/>
      <c r="BB742" s="148"/>
      <c r="BC742" s="148"/>
      <c r="BD742" s="148"/>
      <c r="BE742" s="148"/>
      <c r="BF742" s="148"/>
      <c r="BG742" s="148"/>
      <c r="BH742" s="148"/>
    </row>
    <row r="743" spans="1:60" ht="22.5" outlineLevel="1" x14ac:dyDescent="0.2">
      <c r="A743" s="169">
        <v>157</v>
      </c>
      <c r="B743" s="170" t="s">
        <v>850</v>
      </c>
      <c r="C743" s="180" t="s">
        <v>851</v>
      </c>
      <c r="D743" s="171" t="s">
        <v>411</v>
      </c>
      <c r="E743" s="172">
        <v>100.54</v>
      </c>
      <c r="F743" s="173"/>
      <c r="G743" s="174">
        <f>ROUND(E743*F743,2)</f>
        <v>0</v>
      </c>
      <c r="H743" s="173"/>
      <c r="I743" s="174">
        <f>ROUND(E743*H743,2)</f>
        <v>0</v>
      </c>
      <c r="J743" s="173"/>
      <c r="K743" s="174">
        <f>ROUND(E743*J743,2)</f>
        <v>0</v>
      </c>
      <c r="L743" s="174">
        <v>21</v>
      </c>
      <c r="M743" s="174">
        <f>G743*(1+L743/100)</f>
        <v>0</v>
      </c>
      <c r="N743" s="174">
        <v>8.0000000000000007E-5</v>
      </c>
      <c r="O743" s="174">
        <f>ROUND(E743*N743,2)</f>
        <v>0.01</v>
      </c>
      <c r="P743" s="174">
        <v>0</v>
      </c>
      <c r="Q743" s="174">
        <f>ROUND(E743*P743,2)</f>
        <v>0</v>
      </c>
      <c r="R743" s="174" t="s">
        <v>846</v>
      </c>
      <c r="S743" s="174" t="s">
        <v>171</v>
      </c>
      <c r="T743" s="175" t="s">
        <v>233</v>
      </c>
      <c r="U743" s="158">
        <v>0.13720000000000002</v>
      </c>
      <c r="V743" s="158">
        <f>ROUND(E743*U743,2)</f>
        <v>13.79</v>
      </c>
      <c r="W743" s="158"/>
      <c r="X743" s="148"/>
      <c r="Y743" s="148"/>
      <c r="Z743" s="148"/>
      <c r="AA743" s="148"/>
      <c r="AB743" s="148"/>
      <c r="AC743" s="148"/>
      <c r="AD743" s="148"/>
      <c r="AE743" s="148"/>
      <c r="AF743" s="148"/>
      <c r="AG743" s="148" t="s">
        <v>234</v>
      </c>
      <c r="AH743" s="148"/>
      <c r="AI743" s="148"/>
      <c r="AJ743" s="148"/>
      <c r="AK743" s="148"/>
      <c r="AL743" s="148"/>
      <c r="AM743" s="148"/>
      <c r="AN743" s="148"/>
      <c r="AO743" s="148"/>
      <c r="AP743" s="148"/>
      <c r="AQ743" s="148"/>
      <c r="AR743" s="148"/>
      <c r="AS743" s="148"/>
      <c r="AT743" s="148"/>
      <c r="AU743" s="148"/>
      <c r="AV743" s="148"/>
      <c r="AW743" s="148"/>
      <c r="AX743" s="148"/>
      <c r="AY743" s="148"/>
      <c r="AZ743" s="148"/>
      <c r="BA743" s="148"/>
      <c r="BB743" s="148"/>
      <c r="BC743" s="148"/>
      <c r="BD743" s="148"/>
      <c r="BE743" s="148"/>
      <c r="BF743" s="148"/>
      <c r="BG743" s="148"/>
      <c r="BH743" s="148"/>
    </row>
    <row r="744" spans="1:60" outlineLevel="1" x14ac:dyDescent="0.2">
      <c r="A744" s="155"/>
      <c r="B744" s="156"/>
      <c r="C744" s="181" t="s">
        <v>852</v>
      </c>
      <c r="D744" s="160"/>
      <c r="E744" s="161">
        <v>53.300000000000004</v>
      </c>
      <c r="F744" s="158"/>
      <c r="G744" s="158"/>
      <c r="H744" s="158"/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  <c r="U744" s="158"/>
      <c r="V744" s="158"/>
      <c r="W744" s="158"/>
      <c r="X744" s="148"/>
      <c r="Y744" s="148"/>
      <c r="Z744" s="148"/>
      <c r="AA744" s="148"/>
      <c r="AB744" s="148"/>
      <c r="AC744" s="148"/>
      <c r="AD744" s="148"/>
      <c r="AE744" s="148"/>
      <c r="AF744" s="148"/>
      <c r="AG744" s="148" t="s">
        <v>213</v>
      </c>
      <c r="AH744" s="148">
        <v>0</v>
      </c>
      <c r="AI744" s="148"/>
      <c r="AJ744" s="148"/>
      <c r="AK744" s="148"/>
      <c r="AL744" s="148"/>
      <c r="AM744" s="148"/>
      <c r="AN744" s="148"/>
      <c r="AO744" s="148"/>
      <c r="AP744" s="148"/>
      <c r="AQ744" s="148"/>
      <c r="AR744" s="148"/>
      <c r="AS744" s="148"/>
      <c r="AT744" s="148"/>
      <c r="AU744" s="148"/>
      <c r="AV744" s="148"/>
      <c r="AW744" s="148"/>
      <c r="AX744" s="148"/>
      <c r="AY744" s="148"/>
      <c r="AZ744" s="148"/>
      <c r="BA744" s="148"/>
      <c r="BB744" s="148"/>
      <c r="BC744" s="148"/>
      <c r="BD744" s="148"/>
      <c r="BE744" s="148"/>
      <c r="BF744" s="148"/>
      <c r="BG744" s="148"/>
      <c r="BH744" s="148"/>
    </row>
    <row r="745" spans="1:60" outlineLevel="1" x14ac:dyDescent="0.2">
      <c r="A745" s="155"/>
      <c r="B745" s="156"/>
      <c r="C745" s="181" t="s">
        <v>853</v>
      </c>
      <c r="D745" s="160"/>
      <c r="E745" s="161">
        <v>30</v>
      </c>
      <c r="F745" s="158"/>
      <c r="G745" s="158"/>
      <c r="H745" s="158"/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  <c r="U745" s="158"/>
      <c r="V745" s="158"/>
      <c r="W745" s="158"/>
      <c r="X745" s="148"/>
      <c r="Y745" s="148"/>
      <c r="Z745" s="148"/>
      <c r="AA745" s="148"/>
      <c r="AB745" s="148"/>
      <c r="AC745" s="148"/>
      <c r="AD745" s="148"/>
      <c r="AE745" s="148"/>
      <c r="AF745" s="148"/>
      <c r="AG745" s="148" t="s">
        <v>213</v>
      </c>
      <c r="AH745" s="148">
        <v>0</v>
      </c>
      <c r="AI745" s="148"/>
      <c r="AJ745" s="148"/>
      <c r="AK745" s="148"/>
      <c r="AL745" s="148"/>
      <c r="AM745" s="148"/>
      <c r="AN745" s="148"/>
      <c r="AO745" s="148"/>
      <c r="AP745" s="148"/>
      <c r="AQ745" s="148"/>
      <c r="AR745" s="148"/>
      <c r="AS745" s="148"/>
      <c r="AT745" s="148"/>
      <c r="AU745" s="148"/>
      <c r="AV745" s="148"/>
      <c r="AW745" s="148"/>
      <c r="AX745" s="148"/>
      <c r="AY745" s="148"/>
      <c r="AZ745" s="148"/>
      <c r="BA745" s="148"/>
      <c r="BB745" s="148"/>
      <c r="BC745" s="148"/>
      <c r="BD745" s="148"/>
      <c r="BE745" s="148"/>
      <c r="BF745" s="148"/>
      <c r="BG745" s="148"/>
      <c r="BH745" s="148"/>
    </row>
    <row r="746" spans="1:60" outlineLevel="1" x14ac:dyDescent="0.2">
      <c r="A746" s="155"/>
      <c r="B746" s="156"/>
      <c r="C746" s="181" t="s">
        <v>854</v>
      </c>
      <c r="D746" s="160"/>
      <c r="E746" s="161">
        <v>8.8600000000000012</v>
      </c>
      <c r="F746" s="158"/>
      <c r="G746" s="158"/>
      <c r="H746" s="158"/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  <c r="U746" s="158"/>
      <c r="V746" s="158"/>
      <c r="W746" s="158"/>
      <c r="X746" s="148"/>
      <c r="Y746" s="148"/>
      <c r="Z746" s="148"/>
      <c r="AA746" s="148"/>
      <c r="AB746" s="148"/>
      <c r="AC746" s="148"/>
      <c r="AD746" s="148"/>
      <c r="AE746" s="148"/>
      <c r="AF746" s="148"/>
      <c r="AG746" s="148" t="s">
        <v>213</v>
      </c>
      <c r="AH746" s="148">
        <v>0</v>
      </c>
      <c r="AI746" s="148"/>
      <c r="AJ746" s="148"/>
      <c r="AK746" s="148"/>
      <c r="AL746" s="148"/>
      <c r="AM746" s="148"/>
      <c r="AN746" s="148"/>
      <c r="AO746" s="148"/>
      <c r="AP746" s="148"/>
      <c r="AQ746" s="148"/>
      <c r="AR746" s="148"/>
      <c r="AS746" s="148"/>
      <c r="AT746" s="148"/>
      <c r="AU746" s="148"/>
      <c r="AV746" s="148"/>
      <c r="AW746" s="148"/>
      <c r="AX746" s="148"/>
      <c r="AY746" s="148"/>
      <c r="AZ746" s="148"/>
      <c r="BA746" s="148"/>
      <c r="BB746" s="148"/>
      <c r="BC746" s="148"/>
      <c r="BD746" s="148"/>
      <c r="BE746" s="148"/>
      <c r="BF746" s="148"/>
      <c r="BG746" s="148"/>
      <c r="BH746" s="148"/>
    </row>
    <row r="747" spans="1:60" outlineLevel="1" x14ac:dyDescent="0.2">
      <c r="A747" s="155"/>
      <c r="B747" s="156"/>
      <c r="C747" s="181" t="s">
        <v>855</v>
      </c>
      <c r="D747" s="160"/>
      <c r="E747" s="161">
        <v>8.3800000000000008</v>
      </c>
      <c r="F747" s="158"/>
      <c r="G747" s="158"/>
      <c r="H747" s="158"/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  <c r="U747" s="158"/>
      <c r="V747" s="158"/>
      <c r="W747" s="158"/>
      <c r="X747" s="148"/>
      <c r="Y747" s="148"/>
      <c r="Z747" s="148"/>
      <c r="AA747" s="148"/>
      <c r="AB747" s="148"/>
      <c r="AC747" s="148"/>
      <c r="AD747" s="148"/>
      <c r="AE747" s="148"/>
      <c r="AF747" s="148"/>
      <c r="AG747" s="148" t="s">
        <v>213</v>
      </c>
      <c r="AH747" s="148">
        <v>0</v>
      </c>
      <c r="AI747" s="148"/>
      <c r="AJ747" s="148"/>
      <c r="AK747" s="148"/>
      <c r="AL747" s="148"/>
      <c r="AM747" s="148"/>
      <c r="AN747" s="148"/>
      <c r="AO747" s="148"/>
      <c r="AP747" s="148"/>
      <c r="AQ747" s="148"/>
      <c r="AR747" s="148"/>
      <c r="AS747" s="148"/>
      <c r="AT747" s="148"/>
      <c r="AU747" s="148"/>
      <c r="AV747" s="148"/>
      <c r="AW747" s="148"/>
      <c r="AX747" s="148"/>
      <c r="AY747" s="148"/>
      <c r="AZ747" s="148"/>
      <c r="BA747" s="148"/>
      <c r="BB747" s="148"/>
      <c r="BC747" s="148"/>
      <c r="BD747" s="148"/>
      <c r="BE747" s="148"/>
      <c r="BF747" s="148"/>
      <c r="BG747" s="148"/>
      <c r="BH747" s="148"/>
    </row>
    <row r="748" spans="1:60" outlineLevel="1" x14ac:dyDescent="0.2">
      <c r="A748" s="155"/>
      <c r="B748" s="156"/>
      <c r="C748" s="243"/>
      <c r="D748" s="244"/>
      <c r="E748" s="244"/>
      <c r="F748" s="244"/>
      <c r="G748" s="244"/>
      <c r="H748" s="158"/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  <c r="U748" s="158"/>
      <c r="V748" s="158"/>
      <c r="W748" s="158"/>
      <c r="X748" s="148"/>
      <c r="Y748" s="148"/>
      <c r="Z748" s="148"/>
      <c r="AA748" s="148"/>
      <c r="AB748" s="148"/>
      <c r="AC748" s="148"/>
      <c r="AD748" s="148"/>
      <c r="AE748" s="148"/>
      <c r="AF748" s="148"/>
      <c r="AG748" s="148" t="s">
        <v>176</v>
      </c>
      <c r="AH748" s="148"/>
      <c r="AI748" s="148"/>
      <c r="AJ748" s="148"/>
      <c r="AK748" s="148"/>
      <c r="AL748" s="148"/>
      <c r="AM748" s="148"/>
      <c r="AN748" s="148"/>
      <c r="AO748" s="148"/>
      <c r="AP748" s="148"/>
      <c r="AQ748" s="148"/>
      <c r="AR748" s="148"/>
      <c r="AS748" s="148"/>
      <c r="AT748" s="148"/>
      <c r="AU748" s="148"/>
      <c r="AV748" s="148"/>
      <c r="AW748" s="148"/>
      <c r="AX748" s="148"/>
      <c r="AY748" s="148"/>
      <c r="AZ748" s="148"/>
      <c r="BA748" s="148"/>
      <c r="BB748" s="148"/>
      <c r="BC748" s="148"/>
      <c r="BD748" s="148"/>
      <c r="BE748" s="148"/>
      <c r="BF748" s="148"/>
      <c r="BG748" s="148"/>
      <c r="BH748" s="148"/>
    </row>
    <row r="749" spans="1:60" ht="22.5" outlineLevel="1" x14ac:dyDescent="0.2">
      <c r="A749" s="169">
        <v>158</v>
      </c>
      <c r="B749" s="170" t="s">
        <v>856</v>
      </c>
      <c r="C749" s="180" t="s">
        <v>857</v>
      </c>
      <c r="D749" s="171" t="s">
        <v>411</v>
      </c>
      <c r="E749" s="172">
        <v>52.49</v>
      </c>
      <c r="F749" s="173"/>
      <c r="G749" s="174">
        <f>ROUND(E749*F749,2)</f>
        <v>0</v>
      </c>
      <c r="H749" s="173"/>
      <c r="I749" s="174">
        <f>ROUND(E749*H749,2)</f>
        <v>0</v>
      </c>
      <c r="J749" s="173"/>
      <c r="K749" s="174">
        <f>ROUND(E749*J749,2)</f>
        <v>0</v>
      </c>
      <c r="L749" s="174">
        <v>21</v>
      </c>
      <c r="M749" s="174">
        <f>G749*(1+L749/100)</f>
        <v>0</v>
      </c>
      <c r="N749" s="174">
        <v>2.0000000000000002E-5</v>
      </c>
      <c r="O749" s="174">
        <f>ROUND(E749*N749,2)</f>
        <v>0</v>
      </c>
      <c r="P749" s="174">
        <v>0</v>
      </c>
      <c r="Q749" s="174">
        <f>ROUND(E749*P749,2)</f>
        <v>0</v>
      </c>
      <c r="R749" s="174" t="s">
        <v>846</v>
      </c>
      <c r="S749" s="174" t="s">
        <v>171</v>
      </c>
      <c r="T749" s="175" t="s">
        <v>233</v>
      </c>
      <c r="U749" s="158">
        <v>8.8000000000000009E-2</v>
      </c>
      <c r="V749" s="158">
        <f>ROUND(E749*U749,2)</f>
        <v>4.62</v>
      </c>
      <c r="W749" s="158"/>
      <c r="X749" s="148"/>
      <c r="Y749" s="148"/>
      <c r="Z749" s="148"/>
      <c r="AA749" s="148"/>
      <c r="AB749" s="148"/>
      <c r="AC749" s="148"/>
      <c r="AD749" s="148"/>
      <c r="AE749" s="148"/>
      <c r="AF749" s="148"/>
      <c r="AG749" s="148" t="s">
        <v>234</v>
      </c>
      <c r="AH749" s="148"/>
      <c r="AI749" s="148"/>
      <c r="AJ749" s="148"/>
      <c r="AK749" s="148"/>
      <c r="AL749" s="148"/>
      <c r="AM749" s="148"/>
      <c r="AN749" s="148"/>
      <c r="AO749" s="148"/>
      <c r="AP749" s="148"/>
      <c r="AQ749" s="148"/>
      <c r="AR749" s="148"/>
      <c r="AS749" s="148"/>
      <c r="AT749" s="148"/>
      <c r="AU749" s="148"/>
      <c r="AV749" s="148"/>
      <c r="AW749" s="148"/>
      <c r="AX749" s="148"/>
      <c r="AY749" s="148"/>
      <c r="AZ749" s="148"/>
      <c r="BA749" s="148"/>
      <c r="BB749" s="148"/>
      <c r="BC749" s="148"/>
      <c r="BD749" s="148"/>
      <c r="BE749" s="148"/>
      <c r="BF749" s="148"/>
      <c r="BG749" s="148"/>
      <c r="BH749" s="148"/>
    </row>
    <row r="750" spans="1:60" outlineLevel="1" x14ac:dyDescent="0.2">
      <c r="A750" s="155"/>
      <c r="B750" s="156"/>
      <c r="C750" s="245" t="s">
        <v>858</v>
      </c>
      <c r="D750" s="246"/>
      <c r="E750" s="246"/>
      <c r="F750" s="246"/>
      <c r="G750" s="246"/>
      <c r="H750" s="158"/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  <c r="U750" s="158"/>
      <c r="V750" s="158"/>
      <c r="W750" s="158"/>
      <c r="X750" s="148"/>
      <c r="Y750" s="148"/>
      <c r="Z750" s="148"/>
      <c r="AA750" s="148"/>
      <c r="AB750" s="148"/>
      <c r="AC750" s="148"/>
      <c r="AD750" s="148"/>
      <c r="AE750" s="148"/>
      <c r="AF750" s="148"/>
      <c r="AG750" s="148" t="s">
        <v>175</v>
      </c>
      <c r="AH750" s="148"/>
      <c r="AI750" s="148"/>
      <c r="AJ750" s="148"/>
      <c r="AK750" s="148"/>
      <c r="AL750" s="148"/>
      <c r="AM750" s="148"/>
      <c r="AN750" s="148"/>
      <c r="AO750" s="148"/>
      <c r="AP750" s="148"/>
      <c r="AQ750" s="148"/>
      <c r="AR750" s="148"/>
      <c r="AS750" s="148"/>
      <c r="AT750" s="148"/>
      <c r="AU750" s="148"/>
      <c r="AV750" s="148"/>
      <c r="AW750" s="148"/>
      <c r="AX750" s="148"/>
      <c r="AY750" s="148"/>
      <c r="AZ750" s="148"/>
      <c r="BA750" s="148"/>
      <c r="BB750" s="148"/>
      <c r="BC750" s="148"/>
      <c r="BD750" s="148"/>
      <c r="BE750" s="148"/>
      <c r="BF750" s="148"/>
      <c r="BG750" s="148"/>
      <c r="BH750" s="148"/>
    </row>
    <row r="751" spans="1:60" outlineLevel="1" x14ac:dyDescent="0.2">
      <c r="A751" s="155"/>
      <c r="B751" s="156"/>
      <c r="C751" s="181" t="s">
        <v>859</v>
      </c>
      <c r="D751" s="160"/>
      <c r="E751" s="161">
        <v>23.590000000000003</v>
      </c>
      <c r="F751" s="158"/>
      <c r="G751" s="158"/>
      <c r="H751" s="158"/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  <c r="U751" s="158"/>
      <c r="V751" s="158"/>
      <c r="W751" s="158"/>
      <c r="X751" s="148"/>
      <c r="Y751" s="148"/>
      <c r="Z751" s="148"/>
      <c r="AA751" s="148"/>
      <c r="AB751" s="148"/>
      <c r="AC751" s="148"/>
      <c r="AD751" s="148"/>
      <c r="AE751" s="148"/>
      <c r="AF751" s="148"/>
      <c r="AG751" s="148" t="s">
        <v>213</v>
      </c>
      <c r="AH751" s="148">
        <v>0</v>
      </c>
      <c r="AI751" s="148"/>
      <c r="AJ751" s="148"/>
      <c r="AK751" s="148"/>
      <c r="AL751" s="148"/>
      <c r="AM751" s="148"/>
      <c r="AN751" s="148"/>
      <c r="AO751" s="148"/>
      <c r="AP751" s="148"/>
      <c r="AQ751" s="148"/>
      <c r="AR751" s="148"/>
      <c r="AS751" s="148"/>
      <c r="AT751" s="148"/>
      <c r="AU751" s="148"/>
      <c r="AV751" s="148"/>
      <c r="AW751" s="148"/>
      <c r="AX751" s="148"/>
      <c r="AY751" s="148"/>
      <c r="AZ751" s="148"/>
      <c r="BA751" s="148"/>
      <c r="BB751" s="148"/>
      <c r="BC751" s="148"/>
      <c r="BD751" s="148"/>
      <c r="BE751" s="148"/>
      <c r="BF751" s="148"/>
      <c r="BG751" s="148"/>
      <c r="BH751" s="148"/>
    </row>
    <row r="752" spans="1:60" outlineLevel="1" x14ac:dyDescent="0.2">
      <c r="A752" s="155"/>
      <c r="B752" s="156"/>
      <c r="C752" s="181" t="s">
        <v>860</v>
      </c>
      <c r="D752" s="160"/>
      <c r="E752" s="161">
        <v>28.900000000000002</v>
      </c>
      <c r="F752" s="158"/>
      <c r="G752" s="158"/>
      <c r="H752" s="158"/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  <c r="U752" s="158"/>
      <c r="V752" s="158"/>
      <c r="W752" s="158"/>
      <c r="X752" s="148"/>
      <c r="Y752" s="148"/>
      <c r="Z752" s="148"/>
      <c r="AA752" s="148"/>
      <c r="AB752" s="148"/>
      <c r="AC752" s="148"/>
      <c r="AD752" s="148"/>
      <c r="AE752" s="148"/>
      <c r="AF752" s="148"/>
      <c r="AG752" s="148" t="s">
        <v>213</v>
      </c>
      <c r="AH752" s="148">
        <v>0</v>
      </c>
      <c r="AI752" s="148"/>
      <c r="AJ752" s="148"/>
      <c r="AK752" s="148"/>
      <c r="AL752" s="148"/>
      <c r="AM752" s="148"/>
      <c r="AN752" s="148"/>
      <c r="AO752" s="148"/>
      <c r="AP752" s="148"/>
      <c r="AQ752" s="148"/>
      <c r="AR752" s="148"/>
      <c r="AS752" s="148"/>
      <c r="AT752" s="148"/>
      <c r="AU752" s="148"/>
      <c r="AV752" s="148"/>
      <c r="AW752" s="148"/>
      <c r="AX752" s="148"/>
      <c r="AY752" s="148"/>
      <c r="AZ752" s="148"/>
      <c r="BA752" s="148"/>
      <c r="BB752" s="148"/>
      <c r="BC752" s="148"/>
      <c r="BD752" s="148"/>
      <c r="BE752" s="148"/>
      <c r="BF752" s="148"/>
      <c r="BG752" s="148"/>
      <c r="BH752" s="148"/>
    </row>
    <row r="753" spans="1:60" outlineLevel="1" x14ac:dyDescent="0.2">
      <c r="A753" s="155"/>
      <c r="B753" s="156"/>
      <c r="C753" s="243"/>
      <c r="D753" s="244"/>
      <c r="E753" s="244"/>
      <c r="F753" s="244"/>
      <c r="G753" s="244"/>
      <c r="H753" s="158"/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  <c r="U753" s="158"/>
      <c r="V753" s="158"/>
      <c r="W753" s="158"/>
      <c r="X753" s="148"/>
      <c r="Y753" s="148"/>
      <c r="Z753" s="148"/>
      <c r="AA753" s="148"/>
      <c r="AB753" s="148"/>
      <c r="AC753" s="148"/>
      <c r="AD753" s="148"/>
      <c r="AE753" s="148"/>
      <c r="AF753" s="148"/>
      <c r="AG753" s="148" t="s">
        <v>176</v>
      </c>
      <c r="AH753" s="148"/>
      <c r="AI753" s="148"/>
      <c r="AJ753" s="148"/>
      <c r="AK753" s="148"/>
      <c r="AL753" s="148"/>
      <c r="AM753" s="148"/>
      <c r="AN753" s="148"/>
      <c r="AO753" s="148"/>
      <c r="AP753" s="148"/>
      <c r="AQ753" s="148"/>
      <c r="AR753" s="148"/>
      <c r="AS753" s="148"/>
      <c r="AT753" s="148"/>
      <c r="AU753" s="148"/>
      <c r="AV753" s="148"/>
      <c r="AW753" s="148"/>
      <c r="AX753" s="148"/>
      <c r="AY753" s="148"/>
      <c r="AZ753" s="148"/>
      <c r="BA753" s="148"/>
      <c r="BB753" s="148"/>
      <c r="BC753" s="148"/>
      <c r="BD753" s="148"/>
      <c r="BE753" s="148"/>
      <c r="BF753" s="148"/>
      <c r="BG753" s="148"/>
      <c r="BH753" s="148"/>
    </row>
    <row r="754" spans="1:60" ht="22.5" outlineLevel="1" x14ac:dyDescent="0.2">
      <c r="A754" s="169">
        <v>159</v>
      </c>
      <c r="B754" s="170" t="s">
        <v>861</v>
      </c>
      <c r="C754" s="180" t="s">
        <v>862</v>
      </c>
      <c r="D754" s="171" t="s">
        <v>277</v>
      </c>
      <c r="E754" s="172">
        <v>76.400000000000006</v>
      </c>
      <c r="F754" s="173"/>
      <c r="G754" s="174">
        <f>ROUND(E754*F754,2)</f>
        <v>0</v>
      </c>
      <c r="H754" s="173"/>
      <c r="I754" s="174">
        <f>ROUND(E754*H754,2)</f>
        <v>0</v>
      </c>
      <c r="J754" s="173"/>
      <c r="K754" s="174">
        <f>ROUND(E754*J754,2)</f>
        <v>0</v>
      </c>
      <c r="L754" s="174">
        <v>21</v>
      </c>
      <c r="M754" s="174">
        <f>G754*(1+L754/100)</f>
        <v>0</v>
      </c>
      <c r="N754" s="174">
        <v>2.5000000000000001E-4</v>
      </c>
      <c r="O754" s="174">
        <f>ROUND(E754*N754,2)</f>
        <v>0.02</v>
      </c>
      <c r="P754" s="174">
        <v>0</v>
      </c>
      <c r="Q754" s="174">
        <f>ROUND(E754*P754,2)</f>
        <v>0</v>
      </c>
      <c r="R754" s="174" t="s">
        <v>846</v>
      </c>
      <c r="S754" s="174" t="s">
        <v>171</v>
      </c>
      <c r="T754" s="175" t="s">
        <v>233</v>
      </c>
      <c r="U754" s="158">
        <v>0.38</v>
      </c>
      <c r="V754" s="158">
        <f>ROUND(E754*U754,2)</f>
        <v>29.03</v>
      </c>
      <c r="W754" s="158"/>
      <c r="X754" s="148"/>
      <c r="Y754" s="148"/>
      <c r="Z754" s="148"/>
      <c r="AA754" s="148"/>
      <c r="AB754" s="148"/>
      <c r="AC754" s="148"/>
      <c r="AD754" s="148"/>
      <c r="AE754" s="148"/>
      <c r="AF754" s="148"/>
      <c r="AG754" s="148" t="s">
        <v>234</v>
      </c>
      <c r="AH754" s="148"/>
      <c r="AI754" s="148"/>
      <c r="AJ754" s="148"/>
      <c r="AK754" s="148"/>
      <c r="AL754" s="148"/>
      <c r="AM754" s="148"/>
      <c r="AN754" s="148"/>
      <c r="AO754" s="148"/>
      <c r="AP754" s="148"/>
      <c r="AQ754" s="148"/>
      <c r="AR754" s="148"/>
      <c r="AS754" s="148"/>
      <c r="AT754" s="148"/>
      <c r="AU754" s="148"/>
      <c r="AV754" s="148"/>
      <c r="AW754" s="148"/>
      <c r="AX754" s="148"/>
      <c r="AY754" s="148"/>
      <c r="AZ754" s="148"/>
      <c r="BA754" s="148"/>
      <c r="BB754" s="148"/>
      <c r="BC754" s="148"/>
      <c r="BD754" s="148"/>
      <c r="BE754" s="148"/>
      <c r="BF754" s="148"/>
      <c r="BG754" s="148"/>
      <c r="BH754" s="148"/>
    </row>
    <row r="755" spans="1:60" outlineLevel="1" x14ac:dyDescent="0.2">
      <c r="A755" s="155"/>
      <c r="B755" s="156"/>
      <c r="C755" s="181" t="s">
        <v>863</v>
      </c>
      <c r="D755" s="160"/>
      <c r="E755" s="161">
        <v>76.400000000000006</v>
      </c>
      <c r="F755" s="158"/>
      <c r="G755" s="158"/>
      <c r="H755" s="158"/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  <c r="U755" s="158"/>
      <c r="V755" s="158"/>
      <c r="W755" s="158"/>
      <c r="X755" s="148"/>
      <c r="Y755" s="148"/>
      <c r="Z755" s="148"/>
      <c r="AA755" s="148"/>
      <c r="AB755" s="148"/>
      <c r="AC755" s="148"/>
      <c r="AD755" s="148"/>
      <c r="AE755" s="148"/>
      <c r="AF755" s="148"/>
      <c r="AG755" s="148" t="s">
        <v>213</v>
      </c>
      <c r="AH755" s="148">
        <v>0</v>
      </c>
      <c r="AI755" s="148"/>
      <c r="AJ755" s="148"/>
      <c r="AK755" s="148"/>
      <c r="AL755" s="148"/>
      <c r="AM755" s="148"/>
      <c r="AN755" s="148"/>
      <c r="AO755" s="148"/>
      <c r="AP755" s="148"/>
      <c r="AQ755" s="148"/>
      <c r="AR755" s="148"/>
      <c r="AS755" s="148"/>
      <c r="AT755" s="148"/>
      <c r="AU755" s="148"/>
      <c r="AV755" s="148"/>
      <c r="AW755" s="148"/>
      <c r="AX755" s="148"/>
      <c r="AY755" s="148"/>
      <c r="AZ755" s="148"/>
      <c r="BA755" s="148"/>
      <c r="BB755" s="148"/>
      <c r="BC755" s="148"/>
      <c r="BD755" s="148"/>
      <c r="BE755" s="148"/>
      <c r="BF755" s="148"/>
      <c r="BG755" s="148"/>
      <c r="BH755" s="148"/>
    </row>
    <row r="756" spans="1:60" outlineLevel="1" x14ac:dyDescent="0.2">
      <c r="A756" s="155"/>
      <c r="B756" s="156"/>
      <c r="C756" s="243"/>
      <c r="D756" s="244"/>
      <c r="E756" s="244"/>
      <c r="F756" s="244"/>
      <c r="G756" s="244"/>
      <c r="H756" s="158"/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  <c r="U756" s="158"/>
      <c r="V756" s="158"/>
      <c r="W756" s="158"/>
      <c r="X756" s="148"/>
      <c r="Y756" s="148"/>
      <c r="Z756" s="148"/>
      <c r="AA756" s="148"/>
      <c r="AB756" s="148"/>
      <c r="AC756" s="148"/>
      <c r="AD756" s="148"/>
      <c r="AE756" s="148"/>
      <c r="AF756" s="148"/>
      <c r="AG756" s="148" t="s">
        <v>176</v>
      </c>
      <c r="AH756" s="148"/>
      <c r="AI756" s="148"/>
      <c r="AJ756" s="148"/>
      <c r="AK756" s="148"/>
      <c r="AL756" s="148"/>
      <c r="AM756" s="148"/>
      <c r="AN756" s="148"/>
      <c r="AO756" s="148"/>
      <c r="AP756" s="148"/>
      <c r="AQ756" s="148"/>
      <c r="AR756" s="148"/>
      <c r="AS756" s="148"/>
      <c r="AT756" s="148"/>
      <c r="AU756" s="148"/>
      <c r="AV756" s="148"/>
      <c r="AW756" s="148"/>
      <c r="AX756" s="148"/>
      <c r="AY756" s="148"/>
      <c r="AZ756" s="148"/>
      <c r="BA756" s="148"/>
      <c r="BB756" s="148"/>
      <c r="BC756" s="148"/>
      <c r="BD756" s="148"/>
      <c r="BE756" s="148"/>
      <c r="BF756" s="148"/>
      <c r="BG756" s="148"/>
      <c r="BH756" s="148"/>
    </row>
    <row r="757" spans="1:60" ht="22.5" outlineLevel="1" x14ac:dyDescent="0.2">
      <c r="A757" s="169">
        <v>160</v>
      </c>
      <c r="B757" s="170" t="s">
        <v>864</v>
      </c>
      <c r="C757" s="180" t="s">
        <v>865</v>
      </c>
      <c r="D757" s="171" t="s">
        <v>277</v>
      </c>
      <c r="E757" s="172">
        <v>77.2</v>
      </c>
      <c r="F757" s="173"/>
      <c r="G757" s="174">
        <f>ROUND(E757*F757,2)</f>
        <v>0</v>
      </c>
      <c r="H757" s="173"/>
      <c r="I757" s="174">
        <f>ROUND(E757*H757,2)</f>
        <v>0</v>
      </c>
      <c r="J757" s="173"/>
      <c r="K757" s="174">
        <f>ROUND(E757*J757,2)</f>
        <v>0</v>
      </c>
      <c r="L757" s="174">
        <v>21</v>
      </c>
      <c r="M757" s="174">
        <f>G757*(1+L757/100)</f>
        <v>0</v>
      </c>
      <c r="N757" s="174">
        <v>3.4600000000000004E-3</v>
      </c>
      <c r="O757" s="174">
        <f>ROUND(E757*N757,2)</f>
        <v>0.27</v>
      </c>
      <c r="P757" s="174">
        <v>0</v>
      </c>
      <c r="Q757" s="174">
        <f>ROUND(E757*P757,2)</f>
        <v>0</v>
      </c>
      <c r="R757" s="174" t="s">
        <v>846</v>
      </c>
      <c r="S757" s="174" t="s">
        <v>171</v>
      </c>
      <c r="T757" s="175" t="s">
        <v>233</v>
      </c>
      <c r="U757" s="158">
        <v>0.38</v>
      </c>
      <c r="V757" s="158">
        <f>ROUND(E757*U757,2)</f>
        <v>29.34</v>
      </c>
      <c r="W757" s="158"/>
      <c r="X757" s="148"/>
      <c r="Y757" s="148"/>
      <c r="Z757" s="148"/>
      <c r="AA757" s="148"/>
      <c r="AB757" s="148"/>
      <c r="AC757" s="148"/>
      <c r="AD757" s="148"/>
      <c r="AE757" s="148"/>
      <c r="AF757" s="148"/>
      <c r="AG757" s="148" t="s">
        <v>234</v>
      </c>
      <c r="AH757" s="148"/>
      <c r="AI757" s="148"/>
      <c r="AJ757" s="148"/>
      <c r="AK757" s="148"/>
      <c r="AL757" s="148"/>
      <c r="AM757" s="148"/>
      <c r="AN757" s="148"/>
      <c r="AO757" s="148"/>
      <c r="AP757" s="148"/>
      <c r="AQ757" s="148"/>
      <c r="AR757" s="148"/>
      <c r="AS757" s="148"/>
      <c r="AT757" s="148"/>
      <c r="AU757" s="148"/>
      <c r="AV757" s="148"/>
      <c r="AW757" s="148"/>
      <c r="AX757" s="148"/>
      <c r="AY757" s="148"/>
      <c r="AZ757" s="148"/>
      <c r="BA757" s="148"/>
      <c r="BB757" s="148"/>
      <c r="BC757" s="148"/>
      <c r="BD757" s="148"/>
      <c r="BE757" s="148"/>
      <c r="BF757" s="148"/>
      <c r="BG757" s="148"/>
      <c r="BH757" s="148"/>
    </row>
    <row r="758" spans="1:60" outlineLevel="1" x14ac:dyDescent="0.2">
      <c r="A758" s="155"/>
      <c r="B758" s="156"/>
      <c r="C758" s="181" t="s">
        <v>866</v>
      </c>
      <c r="D758" s="160"/>
      <c r="E758" s="161">
        <v>48.300000000000004</v>
      </c>
      <c r="F758" s="158"/>
      <c r="G758" s="158"/>
      <c r="H758" s="158"/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  <c r="U758" s="158"/>
      <c r="V758" s="158"/>
      <c r="W758" s="158"/>
      <c r="X758" s="148"/>
      <c r="Y758" s="148"/>
      <c r="Z758" s="148"/>
      <c r="AA758" s="148"/>
      <c r="AB758" s="148"/>
      <c r="AC758" s="148"/>
      <c r="AD758" s="148"/>
      <c r="AE758" s="148"/>
      <c r="AF758" s="148"/>
      <c r="AG758" s="148" t="s">
        <v>213</v>
      </c>
      <c r="AH758" s="148">
        <v>0</v>
      </c>
      <c r="AI758" s="148"/>
      <c r="AJ758" s="148"/>
      <c r="AK758" s="148"/>
      <c r="AL758" s="148"/>
      <c r="AM758" s="148"/>
      <c r="AN758" s="148"/>
      <c r="AO758" s="148"/>
      <c r="AP758" s="148"/>
      <c r="AQ758" s="148"/>
      <c r="AR758" s="148"/>
      <c r="AS758" s="148"/>
      <c r="AT758" s="148"/>
      <c r="AU758" s="148"/>
      <c r="AV758" s="148"/>
      <c r="AW758" s="148"/>
      <c r="AX758" s="148"/>
      <c r="AY758" s="148"/>
      <c r="AZ758" s="148"/>
      <c r="BA758" s="148"/>
      <c r="BB758" s="148"/>
      <c r="BC758" s="148"/>
      <c r="BD758" s="148"/>
      <c r="BE758" s="148"/>
      <c r="BF758" s="148"/>
      <c r="BG758" s="148"/>
      <c r="BH758" s="148"/>
    </row>
    <row r="759" spans="1:60" outlineLevel="1" x14ac:dyDescent="0.2">
      <c r="A759" s="155"/>
      <c r="B759" s="156"/>
      <c r="C759" s="181" t="s">
        <v>867</v>
      </c>
      <c r="D759" s="160"/>
      <c r="E759" s="161">
        <v>20.100000000000001</v>
      </c>
      <c r="F759" s="158"/>
      <c r="G759" s="158"/>
      <c r="H759" s="158"/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  <c r="U759" s="158"/>
      <c r="V759" s="158"/>
      <c r="W759" s="158"/>
      <c r="X759" s="148"/>
      <c r="Y759" s="148"/>
      <c r="Z759" s="148"/>
      <c r="AA759" s="148"/>
      <c r="AB759" s="148"/>
      <c r="AC759" s="148"/>
      <c r="AD759" s="148"/>
      <c r="AE759" s="148"/>
      <c r="AF759" s="148"/>
      <c r="AG759" s="148" t="s">
        <v>213</v>
      </c>
      <c r="AH759" s="148">
        <v>0</v>
      </c>
      <c r="AI759" s="148"/>
      <c r="AJ759" s="148"/>
      <c r="AK759" s="148"/>
      <c r="AL759" s="148"/>
      <c r="AM759" s="148"/>
      <c r="AN759" s="148"/>
      <c r="AO759" s="148"/>
      <c r="AP759" s="148"/>
      <c r="AQ759" s="148"/>
      <c r="AR759" s="148"/>
      <c r="AS759" s="148"/>
      <c r="AT759" s="148"/>
      <c r="AU759" s="148"/>
      <c r="AV759" s="148"/>
      <c r="AW759" s="148"/>
      <c r="AX759" s="148"/>
      <c r="AY759" s="148"/>
      <c r="AZ759" s="148"/>
      <c r="BA759" s="148"/>
      <c r="BB759" s="148"/>
      <c r="BC759" s="148"/>
      <c r="BD759" s="148"/>
      <c r="BE759" s="148"/>
      <c r="BF759" s="148"/>
      <c r="BG759" s="148"/>
      <c r="BH759" s="148"/>
    </row>
    <row r="760" spans="1:60" outlineLevel="1" x14ac:dyDescent="0.2">
      <c r="A760" s="155"/>
      <c r="B760" s="156"/>
      <c r="C760" s="181" t="s">
        <v>868</v>
      </c>
      <c r="D760" s="160"/>
      <c r="E760" s="161">
        <v>4.5</v>
      </c>
      <c r="F760" s="158"/>
      <c r="G760" s="158"/>
      <c r="H760" s="158"/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  <c r="U760" s="158"/>
      <c r="V760" s="158"/>
      <c r="W760" s="158"/>
      <c r="X760" s="148"/>
      <c r="Y760" s="148"/>
      <c r="Z760" s="148"/>
      <c r="AA760" s="148"/>
      <c r="AB760" s="148"/>
      <c r="AC760" s="148"/>
      <c r="AD760" s="148"/>
      <c r="AE760" s="148"/>
      <c r="AF760" s="148"/>
      <c r="AG760" s="148" t="s">
        <v>213</v>
      </c>
      <c r="AH760" s="148">
        <v>0</v>
      </c>
      <c r="AI760" s="148"/>
      <c r="AJ760" s="148"/>
      <c r="AK760" s="148"/>
      <c r="AL760" s="148"/>
      <c r="AM760" s="148"/>
      <c r="AN760" s="148"/>
      <c r="AO760" s="148"/>
      <c r="AP760" s="148"/>
      <c r="AQ760" s="148"/>
      <c r="AR760" s="148"/>
      <c r="AS760" s="148"/>
      <c r="AT760" s="148"/>
      <c r="AU760" s="148"/>
      <c r="AV760" s="148"/>
      <c r="AW760" s="148"/>
      <c r="AX760" s="148"/>
      <c r="AY760" s="148"/>
      <c r="AZ760" s="148"/>
      <c r="BA760" s="148"/>
      <c r="BB760" s="148"/>
      <c r="BC760" s="148"/>
      <c r="BD760" s="148"/>
      <c r="BE760" s="148"/>
      <c r="BF760" s="148"/>
      <c r="BG760" s="148"/>
      <c r="BH760" s="148"/>
    </row>
    <row r="761" spans="1:60" outlineLevel="1" x14ac:dyDescent="0.2">
      <c r="A761" s="155"/>
      <c r="B761" s="156"/>
      <c r="C761" s="181" t="s">
        <v>869</v>
      </c>
      <c r="D761" s="160"/>
      <c r="E761" s="161">
        <v>4.3000000000000007</v>
      </c>
      <c r="F761" s="158"/>
      <c r="G761" s="158"/>
      <c r="H761" s="158"/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  <c r="U761" s="158"/>
      <c r="V761" s="158"/>
      <c r="W761" s="158"/>
      <c r="X761" s="148"/>
      <c r="Y761" s="148"/>
      <c r="Z761" s="148"/>
      <c r="AA761" s="148"/>
      <c r="AB761" s="148"/>
      <c r="AC761" s="148"/>
      <c r="AD761" s="148"/>
      <c r="AE761" s="148"/>
      <c r="AF761" s="148"/>
      <c r="AG761" s="148" t="s">
        <v>213</v>
      </c>
      <c r="AH761" s="148">
        <v>0</v>
      </c>
      <c r="AI761" s="148"/>
      <c r="AJ761" s="148"/>
      <c r="AK761" s="148"/>
      <c r="AL761" s="148"/>
      <c r="AM761" s="148"/>
      <c r="AN761" s="148"/>
      <c r="AO761" s="148"/>
      <c r="AP761" s="148"/>
      <c r="AQ761" s="148"/>
      <c r="AR761" s="148"/>
      <c r="AS761" s="148"/>
      <c r="AT761" s="148"/>
      <c r="AU761" s="148"/>
      <c r="AV761" s="148"/>
      <c r="AW761" s="148"/>
      <c r="AX761" s="148"/>
      <c r="AY761" s="148"/>
      <c r="AZ761" s="148"/>
      <c r="BA761" s="148"/>
      <c r="BB761" s="148"/>
      <c r="BC761" s="148"/>
      <c r="BD761" s="148"/>
      <c r="BE761" s="148"/>
      <c r="BF761" s="148"/>
      <c r="BG761" s="148"/>
      <c r="BH761" s="148"/>
    </row>
    <row r="762" spans="1:60" outlineLevel="1" x14ac:dyDescent="0.2">
      <c r="A762" s="155"/>
      <c r="B762" s="156"/>
      <c r="C762" s="243"/>
      <c r="D762" s="244"/>
      <c r="E762" s="244"/>
      <c r="F762" s="244"/>
      <c r="G762" s="244"/>
      <c r="H762" s="158"/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  <c r="U762" s="158"/>
      <c r="V762" s="158"/>
      <c r="W762" s="158"/>
      <c r="X762" s="148"/>
      <c r="Y762" s="148"/>
      <c r="Z762" s="148"/>
      <c r="AA762" s="148"/>
      <c r="AB762" s="148"/>
      <c r="AC762" s="148"/>
      <c r="AD762" s="148"/>
      <c r="AE762" s="148"/>
      <c r="AF762" s="148"/>
      <c r="AG762" s="148" t="s">
        <v>176</v>
      </c>
      <c r="AH762" s="148"/>
      <c r="AI762" s="148"/>
      <c r="AJ762" s="148"/>
      <c r="AK762" s="148"/>
      <c r="AL762" s="148"/>
      <c r="AM762" s="148"/>
      <c r="AN762" s="148"/>
      <c r="AO762" s="148"/>
      <c r="AP762" s="148"/>
      <c r="AQ762" s="148"/>
      <c r="AR762" s="148"/>
      <c r="AS762" s="148"/>
      <c r="AT762" s="148"/>
      <c r="AU762" s="148"/>
      <c r="AV762" s="148"/>
      <c r="AW762" s="148"/>
      <c r="AX762" s="148"/>
      <c r="AY762" s="148"/>
      <c r="AZ762" s="148"/>
      <c r="BA762" s="148"/>
      <c r="BB762" s="148"/>
      <c r="BC762" s="148"/>
      <c r="BD762" s="148"/>
      <c r="BE762" s="148"/>
      <c r="BF762" s="148"/>
      <c r="BG762" s="148"/>
      <c r="BH762" s="148"/>
    </row>
    <row r="763" spans="1:60" ht="22.5" outlineLevel="1" x14ac:dyDescent="0.2">
      <c r="A763" s="169">
        <v>161</v>
      </c>
      <c r="B763" s="170" t="s">
        <v>870</v>
      </c>
      <c r="C763" s="180" t="s">
        <v>871</v>
      </c>
      <c r="D763" s="171" t="s">
        <v>277</v>
      </c>
      <c r="E763" s="172">
        <v>84.04</v>
      </c>
      <c r="F763" s="173"/>
      <c r="G763" s="174">
        <f>ROUND(E763*F763,2)</f>
        <v>0</v>
      </c>
      <c r="H763" s="173"/>
      <c r="I763" s="174">
        <f>ROUND(E763*H763,2)</f>
        <v>0</v>
      </c>
      <c r="J763" s="173"/>
      <c r="K763" s="174">
        <f>ROUND(E763*J763,2)</f>
        <v>0</v>
      </c>
      <c r="L763" s="174">
        <v>21</v>
      </c>
      <c r="M763" s="174">
        <f>G763*(1+L763/100)</f>
        <v>0</v>
      </c>
      <c r="N763" s="174">
        <v>2.2000000000000001E-3</v>
      </c>
      <c r="O763" s="174">
        <f>ROUND(E763*N763,2)</f>
        <v>0.18</v>
      </c>
      <c r="P763" s="174">
        <v>0</v>
      </c>
      <c r="Q763" s="174">
        <f>ROUND(E763*P763,2)</f>
        <v>0</v>
      </c>
      <c r="R763" s="174" t="s">
        <v>288</v>
      </c>
      <c r="S763" s="174" t="s">
        <v>171</v>
      </c>
      <c r="T763" s="175" t="s">
        <v>289</v>
      </c>
      <c r="U763" s="158">
        <v>0</v>
      </c>
      <c r="V763" s="158">
        <f>ROUND(E763*U763,2)</f>
        <v>0</v>
      </c>
      <c r="W763" s="158"/>
      <c r="X763" s="148"/>
      <c r="Y763" s="148"/>
      <c r="Z763" s="148"/>
      <c r="AA763" s="148"/>
      <c r="AB763" s="148"/>
      <c r="AC763" s="148"/>
      <c r="AD763" s="148"/>
      <c r="AE763" s="148"/>
      <c r="AF763" s="148"/>
      <c r="AG763" s="148" t="s">
        <v>290</v>
      </c>
      <c r="AH763" s="148"/>
      <c r="AI763" s="148"/>
      <c r="AJ763" s="148"/>
      <c r="AK763" s="148"/>
      <c r="AL763" s="148"/>
      <c r="AM763" s="148"/>
      <c r="AN763" s="148"/>
      <c r="AO763" s="148"/>
      <c r="AP763" s="148"/>
      <c r="AQ763" s="148"/>
      <c r="AR763" s="148"/>
      <c r="AS763" s="148"/>
      <c r="AT763" s="148"/>
      <c r="AU763" s="148"/>
      <c r="AV763" s="148"/>
      <c r="AW763" s="148"/>
      <c r="AX763" s="148"/>
      <c r="AY763" s="148"/>
      <c r="AZ763" s="148"/>
      <c r="BA763" s="148"/>
      <c r="BB763" s="148"/>
      <c r="BC763" s="148"/>
      <c r="BD763" s="148"/>
      <c r="BE763" s="148"/>
      <c r="BF763" s="148"/>
      <c r="BG763" s="148"/>
      <c r="BH763" s="148"/>
    </row>
    <row r="764" spans="1:60" outlineLevel="1" x14ac:dyDescent="0.2">
      <c r="A764" s="155"/>
      <c r="B764" s="156"/>
      <c r="C764" s="181" t="s">
        <v>872</v>
      </c>
      <c r="D764" s="160"/>
      <c r="E764" s="161">
        <v>84.04</v>
      </c>
      <c r="F764" s="158"/>
      <c r="G764" s="158"/>
      <c r="H764" s="158"/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  <c r="U764" s="158"/>
      <c r="V764" s="158"/>
      <c r="W764" s="158"/>
      <c r="X764" s="148"/>
      <c r="Y764" s="148"/>
      <c r="Z764" s="148"/>
      <c r="AA764" s="148"/>
      <c r="AB764" s="148"/>
      <c r="AC764" s="148"/>
      <c r="AD764" s="148"/>
      <c r="AE764" s="148"/>
      <c r="AF764" s="148"/>
      <c r="AG764" s="148" t="s">
        <v>213</v>
      </c>
      <c r="AH764" s="148">
        <v>5</v>
      </c>
      <c r="AI764" s="148"/>
      <c r="AJ764" s="148"/>
      <c r="AK764" s="148"/>
      <c r="AL764" s="148"/>
      <c r="AM764" s="148"/>
      <c r="AN764" s="148"/>
      <c r="AO764" s="148"/>
      <c r="AP764" s="148"/>
      <c r="AQ764" s="148"/>
      <c r="AR764" s="148"/>
      <c r="AS764" s="148"/>
      <c r="AT764" s="148"/>
      <c r="AU764" s="148"/>
      <c r="AV764" s="148"/>
      <c r="AW764" s="148"/>
      <c r="AX764" s="148"/>
      <c r="AY764" s="148"/>
      <c r="AZ764" s="148"/>
      <c r="BA764" s="148"/>
      <c r="BB764" s="148"/>
      <c r="BC764" s="148"/>
      <c r="BD764" s="148"/>
      <c r="BE764" s="148"/>
      <c r="BF764" s="148"/>
      <c r="BG764" s="148"/>
      <c r="BH764" s="148"/>
    </row>
    <row r="765" spans="1:60" outlineLevel="1" x14ac:dyDescent="0.2">
      <c r="A765" s="155"/>
      <c r="B765" s="156"/>
      <c r="C765" s="243"/>
      <c r="D765" s="244"/>
      <c r="E765" s="244"/>
      <c r="F765" s="244"/>
      <c r="G765" s="244"/>
      <c r="H765" s="158"/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  <c r="U765" s="158"/>
      <c r="V765" s="158"/>
      <c r="W765" s="158"/>
      <c r="X765" s="148"/>
      <c r="Y765" s="148"/>
      <c r="Z765" s="148"/>
      <c r="AA765" s="148"/>
      <c r="AB765" s="148"/>
      <c r="AC765" s="148"/>
      <c r="AD765" s="148"/>
      <c r="AE765" s="148"/>
      <c r="AF765" s="148"/>
      <c r="AG765" s="148" t="s">
        <v>176</v>
      </c>
      <c r="AH765" s="148"/>
      <c r="AI765" s="148"/>
      <c r="AJ765" s="148"/>
      <c r="AK765" s="148"/>
      <c r="AL765" s="148"/>
      <c r="AM765" s="148"/>
      <c r="AN765" s="148"/>
      <c r="AO765" s="148"/>
      <c r="AP765" s="148"/>
      <c r="AQ765" s="148"/>
      <c r="AR765" s="148"/>
      <c r="AS765" s="148"/>
      <c r="AT765" s="148"/>
      <c r="AU765" s="148"/>
      <c r="AV765" s="148"/>
      <c r="AW765" s="148"/>
      <c r="AX765" s="148"/>
      <c r="AY765" s="148"/>
      <c r="AZ765" s="148"/>
      <c r="BA765" s="148"/>
      <c r="BB765" s="148"/>
      <c r="BC765" s="148"/>
      <c r="BD765" s="148"/>
      <c r="BE765" s="148"/>
      <c r="BF765" s="148"/>
      <c r="BG765" s="148"/>
      <c r="BH765" s="148"/>
    </row>
    <row r="766" spans="1:60" outlineLevel="1" x14ac:dyDescent="0.2">
      <c r="A766" s="155">
        <v>162</v>
      </c>
      <c r="B766" s="156" t="s">
        <v>873</v>
      </c>
      <c r="C766" s="192" t="s">
        <v>874</v>
      </c>
      <c r="D766" s="157" t="s">
        <v>0</v>
      </c>
      <c r="E766" s="177"/>
      <c r="F766" s="159"/>
      <c r="G766" s="158">
        <f>ROUND(E766*F766,2)</f>
        <v>0</v>
      </c>
      <c r="H766" s="159"/>
      <c r="I766" s="158">
        <f>ROUND(E766*H766,2)</f>
        <v>0</v>
      </c>
      <c r="J766" s="159"/>
      <c r="K766" s="158">
        <f>ROUND(E766*J766,2)</f>
        <v>0</v>
      </c>
      <c r="L766" s="158">
        <v>21</v>
      </c>
      <c r="M766" s="158">
        <f>G766*(1+L766/100)</f>
        <v>0</v>
      </c>
      <c r="N766" s="158">
        <v>0</v>
      </c>
      <c r="O766" s="158">
        <f>ROUND(E766*N766,2)</f>
        <v>0</v>
      </c>
      <c r="P766" s="158">
        <v>0</v>
      </c>
      <c r="Q766" s="158">
        <f>ROUND(E766*P766,2)</f>
        <v>0</v>
      </c>
      <c r="R766" s="158" t="s">
        <v>846</v>
      </c>
      <c r="S766" s="158" t="s">
        <v>171</v>
      </c>
      <c r="T766" s="158" t="s">
        <v>233</v>
      </c>
      <c r="U766" s="158">
        <v>0</v>
      </c>
      <c r="V766" s="158">
        <f>ROUND(E766*U766,2)</f>
        <v>0</v>
      </c>
      <c r="W766" s="158"/>
      <c r="X766" s="148"/>
      <c r="Y766" s="148"/>
      <c r="Z766" s="148"/>
      <c r="AA766" s="148"/>
      <c r="AB766" s="148"/>
      <c r="AC766" s="148"/>
      <c r="AD766" s="148"/>
      <c r="AE766" s="148"/>
      <c r="AF766" s="148"/>
      <c r="AG766" s="148" t="s">
        <v>630</v>
      </c>
      <c r="AH766" s="148"/>
      <c r="AI766" s="148"/>
      <c r="AJ766" s="148"/>
      <c r="AK766" s="148"/>
      <c r="AL766" s="148"/>
      <c r="AM766" s="148"/>
      <c r="AN766" s="148"/>
      <c r="AO766" s="148"/>
      <c r="AP766" s="148"/>
      <c r="AQ766" s="148"/>
      <c r="AR766" s="148"/>
      <c r="AS766" s="148"/>
      <c r="AT766" s="148"/>
      <c r="AU766" s="148"/>
      <c r="AV766" s="148"/>
      <c r="AW766" s="148"/>
      <c r="AX766" s="148"/>
      <c r="AY766" s="148"/>
      <c r="AZ766" s="148"/>
      <c r="BA766" s="148"/>
      <c r="BB766" s="148"/>
      <c r="BC766" s="148"/>
      <c r="BD766" s="148"/>
      <c r="BE766" s="148"/>
      <c r="BF766" s="148"/>
      <c r="BG766" s="148"/>
      <c r="BH766" s="148"/>
    </row>
    <row r="767" spans="1:60" outlineLevel="1" x14ac:dyDescent="0.2">
      <c r="A767" s="155"/>
      <c r="B767" s="156"/>
      <c r="C767" s="260" t="s">
        <v>875</v>
      </c>
      <c r="D767" s="261"/>
      <c r="E767" s="261"/>
      <c r="F767" s="261"/>
      <c r="G767" s="261"/>
      <c r="H767" s="158"/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  <c r="U767" s="158"/>
      <c r="V767" s="158"/>
      <c r="W767" s="158"/>
      <c r="X767" s="148"/>
      <c r="Y767" s="148"/>
      <c r="Z767" s="148"/>
      <c r="AA767" s="148"/>
      <c r="AB767" s="148"/>
      <c r="AC767" s="148"/>
      <c r="AD767" s="148"/>
      <c r="AE767" s="148"/>
      <c r="AF767" s="148"/>
      <c r="AG767" s="148" t="s">
        <v>236</v>
      </c>
      <c r="AH767" s="148"/>
      <c r="AI767" s="148"/>
      <c r="AJ767" s="148"/>
      <c r="AK767" s="148"/>
      <c r="AL767" s="148"/>
      <c r="AM767" s="148"/>
      <c r="AN767" s="148"/>
      <c r="AO767" s="148"/>
      <c r="AP767" s="148"/>
      <c r="AQ767" s="148"/>
      <c r="AR767" s="148"/>
      <c r="AS767" s="148"/>
      <c r="AT767" s="148"/>
      <c r="AU767" s="148"/>
      <c r="AV767" s="148"/>
      <c r="AW767" s="148"/>
      <c r="AX767" s="148"/>
      <c r="AY767" s="148"/>
      <c r="AZ767" s="148"/>
      <c r="BA767" s="148"/>
      <c r="BB767" s="148"/>
      <c r="BC767" s="148"/>
      <c r="BD767" s="148"/>
      <c r="BE767" s="148"/>
      <c r="BF767" s="148"/>
      <c r="BG767" s="148"/>
      <c r="BH767" s="148"/>
    </row>
    <row r="768" spans="1:60" outlineLevel="1" x14ac:dyDescent="0.2">
      <c r="A768" s="155"/>
      <c r="B768" s="156"/>
      <c r="C768" s="243"/>
      <c r="D768" s="244"/>
      <c r="E768" s="244"/>
      <c r="F768" s="244"/>
      <c r="G768" s="244"/>
      <c r="H768" s="158"/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  <c r="U768" s="158"/>
      <c r="V768" s="158"/>
      <c r="W768" s="158"/>
      <c r="X768" s="148"/>
      <c r="Y768" s="148"/>
      <c r="Z768" s="148"/>
      <c r="AA768" s="148"/>
      <c r="AB768" s="148"/>
      <c r="AC768" s="148"/>
      <c r="AD768" s="148"/>
      <c r="AE768" s="148"/>
      <c r="AF768" s="148"/>
      <c r="AG768" s="148" t="s">
        <v>176</v>
      </c>
      <c r="AH768" s="148"/>
      <c r="AI768" s="148"/>
      <c r="AJ768" s="148"/>
      <c r="AK768" s="148"/>
      <c r="AL768" s="148"/>
      <c r="AM768" s="148"/>
      <c r="AN768" s="148"/>
      <c r="AO768" s="148"/>
      <c r="AP768" s="148"/>
      <c r="AQ768" s="148"/>
      <c r="AR768" s="148"/>
      <c r="AS768" s="148"/>
      <c r="AT768" s="148"/>
      <c r="AU768" s="148"/>
      <c r="AV768" s="148"/>
      <c r="AW768" s="148"/>
      <c r="AX768" s="148"/>
      <c r="AY768" s="148"/>
      <c r="AZ768" s="148"/>
      <c r="BA768" s="148"/>
      <c r="BB768" s="148"/>
      <c r="BC768" s="148"/>
      <c r="BD768" s="148"/>
      <c r="BE768" s="148"/>
      <c r="BF768" s="148"/>
      <c r="BG768" s="148"/>
      <c r="BH768" s="148"/>
    </row>
    <row r="769" spans="1:60" x14ac:dyDescent="0.2">
      <c r="A769" s="163" t="s">
        <v>166</v>
      </c>
      <c r="B769" s="164" t="s">
        <v>127</v>
      </c>
      <c r="C769" s="179" t="s">
        <v>128</v>
      </c>
      <c r="D769" s="165"/>
      <c r="E769" s="166"/>
      <c r="F769" s="167"/>
      <c r="G769" s="167">
        <f>SUMIF(AG770:AG787,"&lt;&gt;NOR",G770:G787)</f>
        <v>0</v>
      </c>
      <c r="H769" s="167"/>
      <c r="I769" s="167">
        <f>SUM(I770:I787)</f>
        <v>0</v>
      </c>
      <c r="J769" s="167"/>
      <c r="K769" s="167">
        <f>SUM(K770:K787)</f>
        <v>0</v>
      </c>
      <c r="L769" s="167"/>
      <c r="M769" s="167">
        <f>SUM(M770:M787)</f>
        <v>0</v>
      </c>
      <c r="N769" s="167"/>
      <c r="O769" s="167">
        <f>SUM(O770:O787)</f>
        <v>2.21</v>
      </c>
      <c r="P769" s="167"/>
      <c r="Q769" s="167">
        <f>SUM(Q770:Q787)</f>
        <v>0</v>
      </c>
      <c r="R769" s="167"/>
      <c r="S769" s="167"/>
      <c r="T769" s="168"/>
      <c r="U769" s="162"/>
      <c r="V769" s="162">
        <f>SUM(V770:V787)</f>
        <v>93.55</v>
      </c>
      <c r="W769" s="162"/>
      <c r="AG769" t="s">
        <v>167</v>
      </c>
    </row>
    <row r="770" spans="1:60" outlineLevel="1" x14ac:dyDescent="0.2">
      <c r="A770" s="169">
        <v>163</v>
      </c>
      <c r="B770" s="170" t="s">
        <v>876</v>
      </c>
      <c r="C770" s="180" t="s">
        <v>877</v>
      </c>
      <c r="D770" s="171" t="s">
        <v>277</v>
      </c>
      <c r="E770" s="172">
        <v>87.318000000000012</v>
      </c>
      <c r="F770" s="173"/>
      <c r="G770" s="174">
        <f>ROUND(E770*F770,2)</f>
        <v>0</v>
      </c>
      <c r="H770" s="173"/>
      <c r="I770" s="174">
        <f>ROUND(E770*H770,2)</f>
        <v>0</v>
      </c>
      <c r="J770" s="173"/>
      <c r="K770" s="174">
        <f>ROUND(E770*J770,2)</f>
        <v>0</v>
      </c>
      <c r="L770" s="174">
        <v>21</v>
      </c>
      <c r="M770" s="174">
        <f>G770*(1+L770/100)</f>
        <v>0</v>
      </c>
      <c r="N770" s="174">
        <v>1.6000000000000001E-4</v>
      </c>
      <c r="O770" s="174">
        <f>ROUND(E770*N770,2)</f>
        <v>0.01</v>
      </c>
      <c r="P770" s="174">
        <v>0</v>
      </c>
      <c r="Q770" s="174">
        <f>ROUND(E770*P770,2)</f>
        <v>0</v>
      </c>
      <c r="R770" s="174" t="s">
        <v>836</v>
      </c>
      <c r="S770" s="174" t="s">
        <v>171</v>
      </c>
      <c r="T770" s="175" t="s">
        <v>233</v>
      </c>
      <c r="U770" s="158">
        <v>0.05</v>
      </c>
      <c r="V770" s="158">
        <f>ROUND(E770*U770,2)</f>
        <v>4.37</v>
      </c>
      <c r="W770" s="158"/>
      <c r="X770" s="148"/>
      <c r="Y770" s="148"/>
      <c r="Z770" s="148"/>
      <c r="AA770" s="148"/>
      <c r="AB770" s="148"/>
      <c r="AC770" s="148"/>
      <c r="AD770" s="148"/>
      <c r="AE770" s="148"/>
      <c r="AF770" s="148"/>
      <c r="AG770" s="148" t="s">
        <v>234</v>
      </c>
      <c r="AH770" s="148"/>
      <c r="AI770" s="148"/>
      <c r="AJ770" s="148"/>
      <c r="AK770" s="148"/>
      <c r="AL770" s="148"/>
      <c r="AM770" s="148"/>
      <c r="AN770" s="148"/>
      <c r="AO770" s="148"/>
      <c r="AP770" s="148"/>
      <c r="AQ770" s="148"/>
      <c r="AR770" s="148"/>
      <c r="AS770" s="148"/>
      <c r="AT770" s="148"/>
      <c r="AU770" s="148"/>
      <c r="AV770" s="148"/>
      <c r="AW770" s="148"/>
      <c r="AX770" s="148"/>
      <c r="AY770" s="148"/>
      <c r="AZ770" s="148"/>
      <c r="BA770" s="148"/>
      <c r="BB770" s="148"/>
      <c r="BC770" s="148"/>
      <c r="BD770" s="148"/>
      <c r="BE770" s="148"/>
      <c r="BF770" s="148"/>
      <c r="BG770" s="148"/>
      <c r="BH770" s="148"/>
    </row>
    <row r="771" spans="1:60" outlineLevel="1" x14ac:dyDescent="0.2">
      <c r="A771" s="155"/>
      <c r="B771" s="156"/>
      <c r="C771" s="245" t="s">
        <v>878</v>
      </c>
      <c r="D771" s="246"/>
      <c r="E771" s="246"/>
      <c r="F771" s="246"/>
      <c r="G771" s="246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  <c r="U771" s="158"/>
      <c r="V771" s="158"/>
      <c r="W771" s="158"/>
      <c r="X771" s="148"/>
      <c r="Y771" s="148"/>
      <c r="Z771" s="148"/>
      <c r="AA771" s="148"/>
      <c r="AB771" s="148"/>
      <c r="AC771" s="148"/>
      <c r="AD771" s="148"/>
      <c r="AE771" s="148"/>
      <c r="AF771" s="148"/>
      <c r="AG771" s="148" t="s">
        <v>175</v>
      </c>
      <c r="AH771" s="148"/>
      <c r="AI771" s="148"/>
      <c r="AJ771" s="148"/>
      <c r="AK771" s="148"/>
      <c r="AL771" s="148"/>
      <c r="AM771" s="148"/>
      <c r="AN771" s="148"/>
      <c r="AO771" s="148"/>
      <c r="AP771" s="148"/>
      <c r="AQ771" s="148"/>
      <c r="AR771" s="148"/>
      <c r="AS771" s="148"/>
      <c r="AT771" s="148"/>
      <c r="AU771" s="148"/>
      <c r="AV771" s="148"/>
      <c r="AW771" s="148"/>
      <c r="AX771" s="148"/>
      <c r="AY771" s="148"/>
      <c r="AZ771" s="148"/>
      <c r="BA771" s="148"/>
      <c r="BB771" s="148"/>
      <c r="BC771" s="148"/>
      <c r="BD771" s="148"/>
      <c r="BE771" s="148"/>
      <c r="BF771" s="148"/>
      <c r="BG771" s="148"/>
      <c r="BH771" s="148"/>
    </row>
    <row r="772" spans="1:60" outlineLevel="1" x14ac:dyDescent="0.2">
      <c r="A772" s="155"/>
      <c r="B772" s="156"/>
      <c r="C772" s="181" t="s">
        <v>879</v>
      </c>
      <c r="D772" s="160"/>
      <c r="E772" s="161">
        <v>87.318000000000012</v>
      </c>
      <c r="F772" s="158"/>
      <c r="G772" s="158"/>
      <c r="H772" s="158"/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  <c r="U772" s="158"/>
      <c r="V772" s="158"/>
      <c r="W772" s="158"/>
      <c r="X772" s="148"/>
      <c r="Y772" s="148"/>
      <c r="Z772" s="148"/>
      <c r="AA772" s="148"/>
      <c r="AB772" s="148"/>
      <c r="AC772" s="148"/>
      <c r="AD772" s="148"/>
      <c r="AE772" s="148"/>
      <c r="AF772" s="148"/>
      <c r="AG772" s="148" t="s">
        <v>213</v>
      </c>
      <c r="AH772" s="148">
        <v>5</v>
      </c>
      <c r="AI772" s="148"/>
      <c r="AJ772" s="148"/>
      <c r="AK772" s="148"/>
      <c r="AL772" s="148"/>
      <c r="AM772" s="148"/>
      <c r="AN772" s="148"/>
      <c r="AO772" s="148"/>
      <c r="AP772" s="148"/>
      <c r="AQ772" s="148"/>
      <c r="AR772" s="148"/>
      <c r="AS772" s="148"/>
      <c r="AT772" s="148"/>
      <c r="AU772" s="148"/>
      <c r="AV772" s="148"/>
      <c r="AW772" s="148"/>
      <c r="AX772" s="148"/>
      <c r="AY772" s="148"/>
      <c r="AZ772" s="148"/>
      <c r="BA772" s="148"/>
      <c r="BB772" s="148"/>
      <c r="BC772" s="148"/>
      <c r="BD772" s="148"/>
      <c r="BE772" s="148"/>
      <c r="BF772" s="148"/>
      <c r="BG772" s="148"/>
      <c r="BH772" s="148"/>
    </row>
    <row r="773" spans="1:60" outlineLevel="1" x14ac:dyDescent="0.2">
      <c r="A773" s="155"/>
      <c r="B773" s="156"/>
      <c r="C773" s="243"/>
      <c r="D773" s="244"/>
      <c r="E773" s="244"/>
      <c r="F773" s="244"/>
      <c r="G773" s="244"/>
      <c r="H773" s="158"/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  <c r="U773" s="158"/>
      <c r="V773" s="158"/>
      <c r="W773" s="158"/>
      <c r="X773" s="148"/>
      <c r="Y773" s="148"/>
      <c r="Z773" s="148"/>
      <c r="AA773" s="148"/>
      <c r="AB773" s="148"/>
      <c r="AC773" s="148"/>
      <c r="AD773" s="148"/>
      <c r="AE773" s="148"/>
      <c r="AF773" s="148"/>
      <c r="AG773" s="148" t="s">
        <v>176</v>
      </c>
      <c r="AH773" s="148"/>
      <c r="AI773" s="148"/>
      <c r="AJ773" s="148"/>
      <c r="AK773" s="148"/>
      <c r="AL773" s="148"/>
      <c r="AM773" s="148"/>
      <c r="AN773" s="148"/>
      <c r="AO773" s="148"/>
      <c r="AP773" s="148"/>
      <c r="AQ773" s="148"/>
      <c r="AR773" s="148"/>
      <c r="AS773" s="148"/>
      <c r="AT773" s="148"/>
      <c r="AU773" s="148"/>
      <c r="AV773" s="148"/>
      <c r="AW773" s="148"/>
      <c r="AX773" s="148"/>
      <c r="AY773" s="148"/>
      <c r="AZ773" s="148"/>
      <c r="BA773" s="148"/>
      <c r="BB773" s="148"/>
      <c r="BC773" s="148"/>
      <c r="BD773" s="148"/>
      <c r="BE773" s="148"/>
      <c r="BF773" s="148"/>
      <c r="BG773" s="148"/>
      <c r="BH773" s="148"/>
    </row>
    <row r="774" spans="1:60" ht="22.5" outlineLevel="1" x14ac:dyDescent="0.2">
      <c r="A774" s="169">
        <v>164</v>
      </c>
      <c r="B774" s="170" t="s">
        <v>880</v>
      </c>
      <c r="C774" s="180" t="s">
        <v>881</v>
      </c>
      <c r="D774" s="171" t="s">
        <v>277</v>
      </c>
      <c r="E774" s="172">
        <v>87.318000000000012</v>
      </c>
      <c r="F774" s="173"/>
      <c r="G774" s="174">
        <f>ROUND(E774*F774,2)</f>
        <v>0</v>
      </c>
      <c r="H774" s="173"/>
      <c r="I774" s="174">
        <f>ROUND(E774*H774,2)</f>
        <v>0</v>
      </c>
      <c r="J774" s="173"/>
      <c r="K774" s="174">
        <f>ROUND(E774*J774,2)</f>
        <v>0</v>
      </c>
      <c r="L774" s="174">
        <v>21</v>
      </c>
      <c r="M774" s="174">
        <f>G774*(1+L774/100)</f>
        <v>0</v>
      </c>
      <c r="N774" s="174">
        <v>5.2400000000000007E-3</v>
      </c>
      <c r="O774" s="174">
        <f>ROUND(E774*N774,2)</f>
        <v>0.46</v>
      </c>
      <c r="P774" s="174">
        <v>0</v>
      </c>
      <c r="Q774" s="174">
        <f>ROUND(E774*P774,2)</f>
        <v>0</v>
      </c>
      <c r="R774" s="174" t="s">
        <v>836</v>
      </c>
      <c r="S774" s="174" t="s">
        <v>171</v>
      </c>
      <c r="T774" s="175" t="s">
        <v>233</v>
      </c>
      <c r="U774" s="158">
        <v>0.95840000000000003</v>
      </c>
      <c r="V774" s="158">
        <f>ROUND(E774*U774,2)</f>
        <v>83.69</v>
      </c>
      <c r="W774" s="158"/>
      <c r="X774" s="148"/>
      <c r="Y774" s="148"/>
      <c r="Z774" s="148"/>
      <c r="AA774" s="148"/>
      <c r="AB774" s="148"/>
      <c r="AC774" s="148"/>
      <c r="AD774" s="148"/>
      <c r="AE774" s="148"/>
      <c r="AF774" s="148"/>
      <c r="AG774" s="148" t="s">
        <v>234</v>
      </c>
      <c r="AH774" s="148"/>
      <c r="AI774" s="148"/>
      <c r="AJ774" s="148"/>
      <c r="AK774" s="148"/>
      <c r="AL774" s="148"/>
      <c r="AM774" s="148"/>
      <c r="AN774" s="148"/>
      <c r="AO774" s="148"/>
      <c r="AP774" s="148"/>
      <c r="AQ774" s="148"/>
      <c r="AR774" s="148"/>
      <c r="AS774" s="148"/>
      <c r="AT774" s="148"/>
      <c r="AU774" s="148"/>
      <c r="AV774" s="148"/>
      <c r="AW774" s="148"/>
      <c r="AX774" s="148"/>
      <c r="AY774" s="148"/>
      <c r="AZ774" s="148"/>
      <c r="BA774" s="148"/>
      <c r="BB774" s="148"/>
      <c r="BC774" s="148"/>
      <c r="BD774" s="148"/>
      <c r="BE774" s="148"/>
      <c r="BF774" s="148"/>
      <c r="BG774" s="148"/>
      <c r="BH774" s="148"/>
    </row>
    <row r="775" spans="1:60" outlineLevel="1" x14ac:dyDescent="0.2">
      <c r="A775" s="155"/>
      <c r="B775" s="156"/>
      <c r="C775" s="181" t="s">
        <v>882</v>
      </c>
      <c r="D775" s="160"/>
      <c r="E775" s="161">
        <v>38.136000000000003</v>
      </c>
      <c r="F775" s="158"/>
      <c r="G775" s="158"/>
      <c r="H775" s="158"/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  <c r="U775" s="158"/>
      <c r="V775" s="158"/>
      <c r="W775" s="158"/>
      <c r="X775" s="148"/>
      <c r="Y775" s="148"/>
      <c r="Z775" s="148"/>
      <c r="AA775" s="148"/>
      <c r="AB775" s="148"/>
      <c r="AC775" s="148"/>
      <c r="AD775" s="148"/>
      <c r="AE775" s="148"/>
      <c r="AF775" s="148"/>
      <c r="AG775" s="148" t="s">
        <v>213</v>
      </c>
      <c r="AH775" s="148">
        <v>0</v>
      </c>
      <c r="AI775" s="148"/>
      <c r="AJ775" s="148"/>
      <c r="AK775" s="148"/>
      <c r="AL775" s="148"/>
      <c r="AM775" s="148"/>
      <c r="AN775" s="148"/>
      <c r="AO775" s="148"/>
      <c r="AP775" s="148"/>
      <c r="AQ775" s="148"/>
      <c r="AR775" s="148"/>
      <c r="AS775" s="148"/>
      <c r="AT775" s="148"/>
      <c r="AU775" s="148"/>
      <c r="AV775" s="148"/>
      <c r="AW775" s="148"/>
      <c r="AX775" s="148"/>
      <c r="AY775" s="148"/>
      <c r="AZ775" s="148"/>
      <c r="BA775" s="148"/>
      <c r="BB775" s="148"/>
      <c r="BC775" s="148"/>
      <c r="BD775" s="148"/>
      <c r="BE775" s="148"/>
      <c r="BF775" s="148"/>
      <c r="BG775" s="148"/>
      <c r="BH775" s="148"/>
    </row>
    <row r="776" spans="1:60" outlineLevel="1" x14ac:dyDescent="0.2">
      <c r="A776" s="155"/>
      <c r="B776" s="156"/>
      <c r="C776" s="181" t="s">
        <v>883</v>
      </c>
      <c r="D776" s="160"/>
      <c r="E776" s="161">
        <v>49.182000000000002</v>
      </c>
      <c r="F776" s="158"/>
      <c r="G776" s="158"/>
      <c r="H776" s="158"/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  <c r="U776" s="158"/>
      <c r="V776" s="158"/>
      <c r="W776" s="158"/>
      <c r="X776" s="148"/>
      <c r="Y776" s="148"/>
      <c r="Z776" s="148"/>
      <c r="AA776" s="148"/>
      <c r="AB776" s="148"/>
      <c r="AC776" s="148"/>
      <c r="AD776" s="148"/>
      <c r="AE776" s="148"/>
      <c r="AF776" s="148"/>
      <c r="AG776" s="148" t="s">
        <v>213</v>
      </c>
      <c r="AH776" s="148">
        <v>0</v>
      </c>
      <c r="AI776" s="148"/>
      <c r="AJ776" s="148"/>
      <c r="AK776" s="148"/>
      <c r="AL776" s="148"/>
      <c r="AM776" s="148"/>
      <c r="AN776" s="148"/>
      <c r="AO776" s="148"/>
      <c r="AP776" s="148"/>
      <c r="AQ776" s="148"/>
      <c r="AR776" s="148"/>
      <c r="AS776" s="148"/>
      <c r="AT776" s="148"/>
      <c r="AU776" s="148"/>
      <c r="AV776" s="148"/>
      <c r="AW776" s="148"/>
      <c r="AX776" s="148"/>
      <c r="AY776" s="148"/>
      <c r="AZ776" s="148"/>
      <c r="BA776" s="148"/>
      <c r="BB776" s="148"/>
      <c r="BC776" s="148"/>
      <c r="BD776" s="148"/>
      <c r="BE776" s="148"/>
      <c r="BF776" s="148"/>
      <c r="BG776" s="148"/>
      <c r="BH776" s="148"/>
    </row>
    <row r="777" spans="1:60" outlineLevel="1" x14ac:dyDescent="0.2">
      <c r="A777" s="155"/>
      <c r="B777" s="156"/>
      <c r="C777" s="243"/>
      <c r="D777" s="244"/>
      <c r="E777" s="244"/>
      <c r="F777" s="244"/>
      <c r="G777" s="244"/>
      <c r="H777" s="158"/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  <c r="U777" s="158"/>
      <c r="V777" s="158"/>
      <c r="W777" s="158"/>
      <c r="X777" s="148"/>
      <c r="Y777" s="148"/>
      <c r="Z777" s="148"/>
      <c r="AA777" s="148"/>
      <c r="AB777" s="148"/>
      <c r="AC777" s="148"/>
      <c r="AD777" s="148"/>
      <c r="AE777" s="148"/>
      <c r="AF777" s="148"/>
      <c r="AG777" s="148" t="s">
        <v>176</v>
      </c>
      <c r="AH777" s="148"/>
      <c r="AI777" s="148"/>
      <c r="AJ777" s="148"/>
      <c r="AK777" s="148"/>
      <c r="AL777" s="148"/>
      <c r="AM777" s="148"/>
      <c r="AN777" s="148"/>
      <c r="AO777" s="148"/>
      <c r="AP777" s="148"/>
      <c r="AQ777" s="148"/>
      <c r="AR777" s="148"/>
      <c r="AS777" s="148"/>
      <c r="AT777" s="148"/>
      <c r="AU777" s="148"/>
      <c r="AV777" s="148"/>
      <c r="AW777" s="148"/>
      <c r="AX777" s="148"/>
      <c r="AY777" s="148"/>
      <c r="AZ777" s="148"/>
      <c r="BA777" s="148"/>
      <c r="BB777" s="148"/>
      <c r="BC777" s="148"/>
      <c r="BD777" s="148"/>
      <c r="BE777" s="148"/>
      <c r="BF777" s="148"/>
      <c r="BG777" s="148"/>
      <c r="BH777" s="148"/>
    </row>
    <row r="778" spans="1:60" outlineLevel="1" x14ac:dyDescent="0.2">
      <c r="A778" s="169">
        <v>165</v>
      </c>
      <c r="B778" s="170" t="s">
        <v>884</v>
      </c>
      <c r="C778" s="180" t="s">
        <v>885</v>
      </c>
      <c r="D778" s="171" t="s">
        <v>411</v>
      </c>
      <c r="E778" s="172">
        <v>45.78</v>
      </c>
      <c r="F778" s="173"/>
      <c r="G778" s="174">
        <f>ROUND(E778*F778,2)</f>
        <v>0</v>
      </c>
      <c r="H778" s="173"/>
      <c r="I778" s="174">
        <f>ROUND(E778*H778,2)</f>
        <v>0</v>
      </c>
      <c r="J778" s="173"/>
      <c r="K778" s="174">
        <f>ROUND(E778*J778,2)</f>
        <v>0</v>
      </c>
      <c r="L778" s="174">
        <v>21</v>
      </c>
      <c r="M778" s="174">
        <f>G778*(1+L778/100)</f>
        <v>0</v>
      </c>
      <c r="N778" s="174">
        <v>1.7000000000000001E-4</v>
      </c>
      <c r="O778" s="174">
        <f>ROUND(E778*N778,2)</f>
        <v>0.01</v>
      </c>
      <c r="P778" s="174">
        <v>0</v>
      </c>
      <c r="Q778" s="174">
        <f>ROUND(E778*P778,2)</f>
        <v>0</v>
      </c>
      <c r="R778" s="174" t="s">
        <v>836</v>
      </c>
      <c r="S778" s="174" t="s">
        <v>171</v>
      </c>
      <c r="T778" s="175" t="s">
        <v>233</v>
      </c>
      <c r="U778" s="158">
        <v>0.12000000000000001</v>
      </c>
      <c r="V778" s="158">
        <f>ROUND(E778*U778,2)</f>
        <v>5.49</v>
      </c>
      <c r="W778" s="158"/>
      <c r="X778" s="148"/>
      <c r="Y778" s="148"/>
      <c r="Z778" s="148"/>
      <c r="AA778" s="148"/>
      <c r="AB778" s="148"/>
      <c r="AC778" s="148"/>
      <c r="AD778" s="148"/>
      <c r="AE778" s="148"/>
      <c r="AF778" s="148"/>
      <c r="AG778" s="148" t="s">
        <v>234</v>
      </c>
      <c r="AH778" s="148"/>
      <c r="AI778" s="148"/>
      <c r="AJ778" s="148"/>
      <c r="AK778" s="148"/>
      <c r="AL778" s="148"/>
      <c r="AM778" s="148"/>
      <c r="AN778" s="148"/>
      <c r="AO778" s="148"/>
      <c r="AP778" s="148"/>
      <c r="AQ778" s="148"/>
      <c r="AR778" s="148"/>
      <c r="AS778" s="148"/>
      <c r="AT778" s="148"/>
      <c r="AU778" s="148"/>
      <c r="AV778" s="148"/>
      <c r="AW778" s="148"/>
      <c r="AX778" s="148"/>
      <c r="AY778" s="148"/>
      <c r="AZ778" s="148"/>
      <c r="BA778" s="148"/>
      <c r="BB778" s="148"/>
      <c r="BC778" s="148"/>
      <c r="BD778" s="148"/>
      <c r="BE778" s="148"/>
      <c r="BF778" s="148"/>
      <c r="BG778" s="148"/>
      <c r="BH778" s="148"/>
    </row>
    <row r="779" spans="1:60" outlineLevel="1" x14ac:dyDescent="0.2">
      <c r="A779" s="155"/>
      <c r="B779" s="156"/>
      <c r="C779" s="181" t="s">
        <v>886</v>
      </c>
      <c r="D779" s="160"/>
      <c r="E779" s="161">
        <v>18.16</v>
      </c>
      <c r="F779" s="158"/>
      <c r="G779" s="158"/>
      <c r="H779" s="158"/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  <c r="U779" s="158"/>
      <c r="V779" s="158"/>
      <c r="W779" s="158"/>
      <c r="X779" s="148"/>
      <c r="Y779" s="148"/>
      <c r="Z779" s="148"/>
      <c r="AA779" s="148"/>
      <c r="AB779" s="148"/>
      <c r="AC779" s="148"/>
      <c r="AD779" s="148"/>
      <c r="AE779" s="148"/>
      <c r="AF779" s="148"/>
      <c r="AG779" s="148" t="s">
        <v>213</v>
      </c>
      <c r="AH779" s="148">
        <v>0</v>
      </c>
      <c r="AI779" s="148"/>
      <c r="AJ779" s="148"/>
      <c r="AK779" s="148"/>
      <c r="AL779" s="148"/>
      <c r="AM779" s="148"/>
      <c r="AN779" s="148"/>
      <c r="AO779" s="148"/>
      <c r="AP779" s="148"/>
      <c r="AQ779" s="148"/>
      <c r="AR779" s="148"/>
      <c r="AS779" s="148"/>
      <c r="AT779" s="148"/>
      <c r="AU779" s="148"/>
      <c r="AV779" s="148"/>
      <c r="AW779" s="148"/>
      <c r="AX779" s="148"/>
      <c r="AY779" s="148"/>
      <c r="AZ779" s="148"/>
      <c r="BA779" s="148"/>
      <c r="BB779" s="148"/>
      <c r="BC779" s="148"/>
      <c r="BD779" s="148"/>
      <c r="BE779" s="148"/>
      <c r="BF779" s="148"/>
      <c r="BG779" s="148"/>
      <c r="BH779" s="148"/>
    </row>
    <row r="780" spans="1:60" outlineLevel="1" x14ac:dyDescent="0.2">
      <c r="A780" s="155"/>
      <c r="B780" s="156"/>
      <c r="C780" s="181" t="s">
        <v>887</v>
      </c>
      <c r="D780" s="160"/>
      <c r="E780" s="161">
        <v>23.42</v>
      </c>
      <c r="F780" s="158"/>
      <c r="G780" s="158"/>
      <c r="H780" s="158"/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  <c r="U780" s="158"/>
      <c r="V780" s="158"/>
      <c r="W780" s="158"/>
      <c r="X780" s="148"/>
      <c r="Y780" s="148"/>
      <c r="Z780" s="148"/>
      <c r="AA780" s="148"/>
      <c r="AB780" s="148"/>
      <c r="AC780" s="148"/>
      <c r="AD780" s="148"/>
      <c r="AE780" s="148"/>
      <c r="AF780" s="148"/>
      <c r="AG780" s="148" t="s">
        <v>213</v>
      </c>
      <c r="AH780" s="148">
        <v>0</v>
      </c>
      <c r="AI780" s="148"/>
      <c r="AJ780" s="148"/>
      <c r="AK780" s="148"/>
      <c r="AL780" s="148"/>
      <c r="AM780" s="148"/>
      <c r="AN780" s="148"/>
      <c r="AO780" s="148"/>
      <c r="AP780" s="148"/>
      <c r="AQ780" s="148"/>
      <c r="AR780" s="148"/>
      <c r="AS780" s="148"/>
      <c r="AT780" s="148"/>
      <c r="AU780" s="148"/>
      <c r="AV780" s="148"/>
      <c r="AW780" s="148"/>
      <c r="AX780" s="148"/>
      <c r="AY780" s="148"/>
      <c r="AZ780" s="148"/>
      <c r="BA780" s="148"/>
      <c r="BB780" s="148"/>
      <c r="BC780" s="148"/>
      <c r="BD780" s="148"/>
      <c r="BE780" s="148"/>
      <c r="BF780" s="148"/>
      <c r="BG780" s="148"/>
      <c r="BH780" s="148"/>
    </row>
    <row r="781" spans="1:60" outlineLevel="1" x14ac:dyDescent="0.2">
      <c r="A781" s="155"/>
      <c r="B781" s="156"/>
      <c r="C781" s="181" t="s">
        <v>888</v>
      </c>
      <c r="D781" s="160"/>
      <c r="E781" s="161">
        <v>4.2</v>
      </c>
      <c r="F781" s="158"/>
      <c r="G781" s="158"/>
      <c r="H781" s="158"/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  <c r="U781" s="158"/>
      <c r="V781" s="158"/>
      <c r="W781" s="158"/>
      <c r="X781" s="148"/>
      <c r="Y781" s="148"/>
      <c r="Z781" s="148"/>
      <c r="AA781" s="148"/>
      <c r="AB781" s="148"/>
      <c r="AC781" s="148"/>
      <c r="AD781" s="148"/>
      <c r="AE781" s="148"/>
      <c r="AF781" s="148"/>
      <c r="AG781" s="148" t="s">
        <v>213</v>
      </c>
      <c r="AH781" s="148">
        <v>0</v>
      </c>
      <c r="AI781" s="148"/>
      <c r="AJ781" s="148"/>
      <c r="AK781" s="148"/>
      <c r="AL781" s="148"/>
      <c r="AM781" s="148"/>
      <c r="AN781" s="148"/>
      <c r="AO781" s="148"/>
      <c r="AP781" s="148"/>
      <c r="AQ781" s="148"/>
      <c r="AR781" s="148"/>
      <c r="AS781" s="148"/>
      <c r="AT781" s="148"/>
      <c r="AU781" s="148"/>
      <c r="AV781" s="148"/>
      <c r="AW781" s="148"/>
      <c r="AX781" s="148"/>
      <c r="AY781" s="148"/>
      <c r="AZ781" s="148"/>
      <c r="BA781" s="148"/>
      <c r="BB781" s="148"/>
      <c r="BC781" s="148"/>
      <c r="BD781" s="148"/>
      <c r="BE781" s="148"/>
      <c r="BF781" s="148"/>
      <c r="BG781" s="148"/>
      <c r="BH781" s="148"/>
    </row>
    <row r="782" spans="1:60" outlineLevel="1" x14ac:dyDescent="0.2">
      <c r="A782" s="155"/>
      <c r="B782" s="156"/>
      <c r="C782" s="243"/>
      <c r="D782" s="244"/>
      <c r="E782" s="244"/>
      <c r="F782" s="244"/>
      <c r="G782" s="244"/>
      <c r="H782" s="158"/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  <c r="U782" s="158"/>
      <c r="V782" s="158"/>
      <c r="W782" s="158"/>
      <c r="X782" s="148"/>
      <c r="Y782" s="148"/>
      <c r="Z782" s="148"/>
      <c r="AA782" s="148"/>
      <c r="AB782" s="148"/>
      <c r="AC782" s="148"/>
      <c r="AD782" s="148"/>
      <c r="AE782" s="148"/>
      <c r="AF782" s="148"/>
      <c r="AG782" s="148" t="s">
        <v>176</v>
      </c>
      <c r="AH782" s="148"/>
      <c r="AI782" s="148"/>
      <c r="AJ782" s="148"/>
      <c r="AK782" s="148"/>
      <c r="AL782" s="148"/>
      <c r="AM782" s="148"/>
      <c r="AN782" s="148"/>
      <c r="AO782" s="148"/>
      <c r="AP782" s="148"/>
      <c r="AQ782" s="148"/>
      <c r="AR782" s="148"/>
      <c r="AS782" s="148"/>
      <c r="AT782" s="148"/>
      <c r="AU782" s="148"/>
      <c r="AV782" s="148"/>
      <c r="AW782" s="148"/>
      <c r="AX782" s="148"/>
      <c r="AY782" s="148"/>
      <c r="AZ782" s="148"/>
      <c r="BA782" s="148"/>
      <c r="BB782" s="148"/>
      <c r="BC782" s="148"/>
      <c r="BD782" s="148"/>
      <c r="BE782" s="148"/>
      <c r="BF782" s="148"/>
      <c r="BG782" s="148"/>
      <c r="BH782" s="148"/>
    </row>
    <row r="783" spans="1:60" outlineLevel="1" x14ac:dyDescent="0.2">
      <c r="A783" s="169">
        <v>166</v>
      </c>
      <c r="B783" s="170" t="s">
        <v>889</v>
      </c>
      <c r="C783" s="180" t="s">
        <v>890</v>
      </c>
      <c r="D783" s="171" t="s">
        <v>277</v>
      </c>
      <c r="E783" s="172">
        <v>96.049800000000005</v>
      </c>
      <c r="F783" s="173"/>
      <c r="G783" s="174">
        <f>ROUND(E783*F783,2)</f>
        <v>0</v>
      </c>
      <c r="H783" s="173"/>
      <c r="I783" s="174">
        <f>ROUND(E783*H783,2)</f>
        <v>0</v>
      </c>
      <c r="J783" s="173"/>
      <c r="K783" s="174">
        <f>ROUND(E783*J783,2)</f>
        <v>0</v>
      </c>
      <c r="L783" s="174">
        <v>21</v>
      </c>
      <c r="M783" s="174">
        <f>G783*(1+L783/100)</f>
        <v>0</v>
      </c>
      <c r="N783" s="174">
        <v>1.8000000000000002E-2</v>
      </c>
      <c r="O783" s="174">
        <f>ROUND(E783*N783,2)</f>
        <v>1.73</v>
      </c>
      <c r="P783" s="174">
        <v>0</v>
      </c>
      <c r="Q783" s="174">
        <f>ROUND(E783*P783,2)</f>
        <v>0</v>
      </c>
      <c r="R783" s="174" t="s">
        <v>288</v>
      </c>
      <c r="S783" s="174" t="s">
        <v>171</v>
      </c>
      <c r="T783" s="175" t="s">
        <v>289</v>
      </c>
      <c r="U783" s="158">
        <v>0</v>
      </c>
      <c r="V783" s="158">
        <f>ROUND(E783*U783,2)</f>
        <v>0</v>
      </c>
      <c r="W783" s="158"/>
      <c r="X783" s="148"/>
      <c r="Y783" s="148"/>
      <c r="Z783" s="148"/>
      <c r="AA783" s="148"/>
      <c r="AB783" s="148"/>
      <c r="AC783" s="148"/>
      <c r="AD783" s="148"/>
      <c r="AE783" s="148"/>
      <c r="AF783" s="148"/>
      <c r="AG783" s="148" t="s">
        <v>290</v>
      </c>
      <c r="AH783" s="148"/>
      <c r="AI783" s="148"/>
      <c r="AJ783" s="148"/>
      <c r="AK783" s="148"/>
      <c r="AL783" s="148"/>
      <c r="AM783" s="148"/>
      <c r="AN783" s="148"/>
      <c r="AO783" s="148"/>
      <c r="AP783" s="148"/>
      <c r="AQ783" s="148"/>
      <c r="AR783" s="148"/>
      <c r="AS783" s="148"/>
      <c r="AT783" s="148"/>
      <c r="AU783" s="148"/>
      <c r="AV783" s="148"/>
      <c r="AW783" s="148"/>
      <c r="AX783" s="148"/>
      <c r="AY783" s="148"/>
      <c r="AZ783" s="148"/>
      <c r="BA783" s="148"/>
      <c r="BB783" s="148"/>
      <c r="BC783" s="148"/>
      <c r="BD783" s="148"/>
      <c r="BE783" s="148"/>
      <c r="BF783" s="148"/>
      <c r="BG783" s="148"/>
      <c r="BH783" s="148"/>
    </row>
    <row r="784" spans="1:60" outlineLevel="1" x14ac:dyDescent="0.2">
      <c r="A784" s="155"/>
      <c r="B784" s="156"/>
      <c r="C784" s="181" t="s">
        <v>891</v>
      </c>
      <c r="D784" s="160"/>
      <c r="E784" s="161">
        <v>96.049800000000005</v>
      </c>
      <c r="F784" s="158"/>
      <c r="G784" s="158"/>
      <c r="H784" s="158"/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  <c r="U784" s="158"/>
      <c r="V784" s="158"/>
      <c r="W784" s="158"/>
      <c r="X784" s="148"/>
      <c r="Y784" s="148"/>
      <c r="Z784" s="148"/>
      <c r="AA784" s="148"/>
      <c r="AB784" s="148"/>
      <c r="AC784" s="148"/>
      <c r="AD784" s="148"/>
      <c r="AE784" s="148"/>
      <c r="AF784" s="148"/>
      <c r="AG784" s="148" t="s">
        <v>213</v>
      </c>
      <c r="AH784" s="148">
        <v>5</v>
      </c>
      <c r="AI784" s="148"/>
      <c r="AJ784" s="148"/>
      <c r="AK784" s="148"/>
      <c r="AL784" s="148"/>
      <c r="AM784" s="148"/>
      <c r="AN784" s="148"/>
      <c r="AO784" s="148"/>
      <c r="AP784" s="148"/>
      <c r="AQ784" s="148"/>
      <c r="AR784" s="148"/>
      <c r="AS784" s="148"/>
      <c r="AT784" s="148"/>
      <c r="AU784" s="148"/>
      <c r="AV784" s="148"/>
      <c r="AW784" s="148"/>
      <c r="AX784" s="148"/>
      <c r="AY784" s="148"/>
      <c r="AZ784" s="148"/>
      <c r="BA784" s="148"/>
      <c r="BB784" s="148"/>
      <c r="BC784" s="148"/>
      <c r="BD784" s="148"/>
      <c r="BE784" s="148"/>
      <c r="BF784" s="148"/>
      <c r="BG784" s="148"/>
      <c r="BH784" s="148"/>
    </row>
    <row r="785" spans="1:60" outlineLevel="1" x14ac:dyDescent="0.2">
      <c r="A785" s="155"/>
      <c r="B785" s="156"/>
      <c r="C785" s="243"/>
      <c r="D785" s="244"/>
      <c r="E785" s="244"/>
      <c r="F785" s="244"/>
      <c r="G785" s="244"/>
      <c r="H785" s="158"/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  <c r="U785" s="158"/>
      <c r="V785" s="158"/>
      <c r="W785" s="158"/>
      <c r="X785" s="148"/>
      <c r="Y785" s="148"/>
      <c r="Z785" s="148"/>
      <c r="AA785" s="148"/>
      <c r="AB785" s="148"/>
      <c r="AC785" s="148"/>
      <c r="AD785" s="148"/>
      <c r="AE785" s="148"/>
      <c r="AF785" s="148"/>
      <c r="AG785" s="148" t="s">
        <v>176</v>
      </c>
      <c r="AH785" s="148"/>
      <c r="AI785" s="148"/>
      <c r="AJ785" s="148"/>
      <c r="AK785" s="148"/>
      <c r="AL785" s="148"/>
      <c r="AM785" s="148"/>
      <c r="AN785" s="148"/>
      <c r="AO785" s="148"/>
      <c r="AP785" s="148"/>
      <c r="AQ785" s="148"/>
      <c r="AR785" s="148"/>
      <c r="AS785" s="148"/>
      <c r="AT785" s="148"/>
      <c r="AU785" s="148"/>
      <c r="AV785" s="148"/>
      <c r="AW785" s="148"/>
      <c r="AX785" s="148"/>
      <c r="AY785" s="148"/>
      <c r="AZ785" s="148"/>
      <c r="BA785" s="148"/>
      <c r="BB785" s="148"/>
      <c r="BC785" s="148"/>
      <c r="BD785" s="148"/>
      <c r="BE785" s="148"/>
      <c r="BF785" s="148"/>
      <c r="BG785" s="148"/>
      <c r="BH785" s="148"/>
    </row>
    <row r="786" spans="1:60" outlineLevel="1" x14ac:dyDescent="0.2">
      <c r="A786" s="155">
        <v>167</v>
      </c>
      <c r="B786" s="156" t="s">
        <v>892</v>
      </c>
      <c r="C786" s="192" t="s">
        <v>893</v>
      </c>
      <c r="D786" s="157" t="s">
        <v>0</v>
      </c>
      <c r="E786" s="177"/>
      <c r="F786" s="159"/>
      <c r="G786" s="158">
        <f>ROUND(E786*F786,2)</f>
        <v>0</v>
      </c>
      <c r="H786" s="159"/>
      <c r="I786" s="158">
        <f>ROUND(E786*H786,2)</f>
        <v>0</v>
      </c>
      <c r="J786" s="159"/>
      <c r="K786" s="158">
        <f>ROUND(E786*J786,2)</f>
        <v>0</v>
      </c>
      <c r="L786" s="158">
        <v>21</v>
      </c>
      <c r="M786" s="158">
        <f>G786*(1+L786/100)</f>
        <v>0</v>
      </c>
      <c r="N786" s="158">
        <v>0</v>
      </c>
      <c r="O786" s="158">
        <f>ROUND(E786*N786,2)</f>
        <v>0</v>
      </c>
      <c r="P786" s="158">
        <v>0</v>
      </c>
      <c r="Q786" s="158">
        <f>ROUND(E786*P786,2)</f>
        <v>0</v>
      </c>
      <c r="R786" s="158" t="s">
        <v>836</v>
      </c>
      <c r="S786" s="158" t="s">
        <v>171</v>
      </c>
      <c r="T786" s="158" t="s">
        <v>233</v>
      </c>
      <c r="U786" s="158">
        <v>0</v>
      </c>
      <c r="V786" s="158">
        <f>ROUND(E786*U786,2)</f>
        <v>0</v>
      </c>
      <c r="W786" s="158"/>
      <c r="X786" s="148"/>
      <c r="Y786" s="148"/>
      <c r="Z786" s="148"/>
      <c r="AA786" s="148"/>
      <c r="AB786" s="148"/>
      <c r="AC786" s="148"/>
      <c r="AD786" s="148"/>
      <c r="AE786" s="148"/>
      <c r="AF786" s="148"/>
      <c r="AG786" s="148" t="s">
        <v>630</v>
      </c>
      <c r="AH786" s="148"/>
      <c r="AI786" s="148"/>
      <c r="AJ786" s="148"/>
      <c r="AK786" s="148"/>
      <c r="AL786" s="148"/>
      <c r="AM786" s="148"/>
      <c r="AN786" s="148"/>
      <c r="AO786" s="148"/>
      <c r="AP786" s="148"/>
      <c r="AQ786" s="148"/>
      <c r="AR786" s="148"/>
      <c r="AS786" s="148"/>
      <c r="AT786" s="148"/>
      <c r="AU786" s="148"/>
      <c r="AV786" s="148"/>
      <c r="AW786" s="148"/>
      <c r="AX786" s="148"/>
      <c r="AY786" s="148"/>
      <c r="AZ786" s="148"/>
      <c r="BA786" s="148"/>
      <c r="BB786" s="148"/>
      <c r="BC786" s="148"/>
      <c r="BD786" s="148"/>
      <c r="BE786" s="148"/>
      <c r="BF786" s="148"/>
      <c r="BG786" s="148"/>
      <c r="BH786" s="148"/>
    </row>
    <row r="787" spans="1:60" outlineLevel="1" x14ac:dyDescent="0.2">
      <c r="A787" s="155"/>
      <c r="B787" s="156"/>
      <c r="C787" s="243"/>
      <c r="D787" s="244"/>
      <c r="E787" s="244"/>
      <c r="F787" s="244"/>
      <c r="G787" s="244"/>
      <c r="H787" s="158"/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  <c r="U787" s="158"/>
      <c r="V787" s="158"/>
      <c r="W787" s="158"/>
      <c r="X787" s="148"/>
      <c r="Y787" s="148"/>
      <c r="Z787" s="148"/>
      <c r="AA787" s="148"/>
      <c r="AB787" s="148"/>
      <c r="AC787" s="148"/>
      <c r="AD787" s="148"/>
      <c r="AE787" s="148"/>
      <c r="AF787" s="148"/>
      <c r="AG787" s="148" t="s">
        <v>176</v>
      </c>
      <c r="AH787" s="148"/>
      <c r="AI787" s="148"/>
      <c r="AJ787" s="148"/>
      <c r="AK787" s="148"/>
      <c r="AL787" s="148"/>
      <c r="AM787" s="148"/>
      <c r="AN787" s="148"/>
      <c r="AO787" s="148"/>
      <c r="AP787" s="148"/>
      <c r="AQ787" s="148"/>
      <c r="AR787" s="148"/>
      <c r="AS787" s="148"/>
      <c r="AT787" s="148"/>
      <c r="AU787" s="148"/>
      <c r="AV787" s="148"/>
      <c r="AW787" s="148"/>
      <c r="AX787" s="148"/>
      <c r="AY787" s="148"/>
      <c r="AZ787" s="148"/>
      <c r="BA787" s="148"/>
      <c r="BB787" s="148"/>
      <c r="BC787" s="148"/>
      <c r="BD787" s="148"/>
      <c r="BE787" s="148"/>
      <c r="BF787" s="148"/>
      <c r="BG787" s="148"/>
      <c r="BH787" s="148"/>
    </row>
    <row r="788" spans="1:60" x14ac:dyDescent="0.2">
      <c r="A788" s="163" t="s">
        <v>166</v>
      </c>
      <c r="B788" s="164" t="s">
        <v>129</v>
      </c>
      <c r="C788" s="179" t="s">
        <v>130</v>
      </c>
      <c r="D788" s="165"/>
      <c r="E788" s="166"/>
      <c r="F788" s="167"/>
      <c r="G788" s="167">
        <f>SUMIF(AG789:AG794,"&lt;&gt;NOR",G789:G794)</f>
        <v>0</v>
      </c>
      <c r="H788" s="167"/>
      <c r="I788" s="167">
        <f>SUM(I789:I794)</f>
        <v>0</v>
      </c>
      <c r="J788" s="167"/>
      <c r="K788" s="167">
        <f>SUM(K789:K794)</f>
        <v>0</v>
      </c>
      <c r="L788" s="167"/>
      <c r="M788" s="167">
        <f>SUM(M789:M794)</f>
        <v>0</v>
      </c>
      <c r="N788" s="167"/>
      <c r="O788" s="167">
        <f>SUM(O789:O794)</f>
        <v>0.01</v>
      </c>
      <c r="P788" s="167"/>
      <c r="Q788" s="167">
        <f>SUM(Q789:Q794)</f>
        <v>0</v>
      </c>
      <c r="R788" s="167"/>
      <c r="S788" s="167"/>
      <c r="T788" s="168"/>
      <c r="U788" s="162"/>
      <c r="V788" s="162">
        <f>SUM(V789:V794)</f>
        <v>8.4600000000000009</v>
      </c>
      <c r="W788" s="162"/>
      <c r="AG788" t="s">
        <v>167</v>
      </c>
    </row>
    <row r="789" spans="1:60" ht="22.5" outlineLevel="1" x14ac:dyDescent="0.2">
      <c r="A789" s="169">
        <v>168</v>
      </c>
      <c r="B789" s="170" t="s">
        <v>894</v>
      </c>
      <c r="C789" s="180" t="s">
        <v>895</v>
      </c>
      <c r="D789" s="171" t="s">
        <v>277</v>
      </c>
      <c r="E789" s="172">
        <v>56.394000000000005</v>
      </c>
      <c r="F789" s="173"/>
      <c r="G789" s="174">
        <f>ROUND(E789*F789,2)</f>
        <v>0</v>
      </c>
      <c r="H789" s="173"/>
      <c r="I789" s="174">
        <f>ROUND(E789*H789,2)</f>
        <v>0</v>
      </c>
      <c r="J789" s="173"/>
      <c r="K789" s="174">
        <f>ROUND(E789*J789,2)</f>
        <v>0</v>
      </c>
      <c r="L789" s="174">
        <v>21</v>
      </c>
      <c r="M789" s="174">
        <f>G789*(1+L789/100)</f>
        <v>0</v>
      </c>
      <c r="N789" s="174">
        <v>1.6000000000000001E-4</v>
      </c>
      <c r="O789" s="174">
        <f>ROUND(E789*N789,2)</f>
        <v>0.01</v>
      </c>
      <c r="P789" s="174">
        <v>0</v>
      </c>
      <c r="Q789" s="174">
        <f>ROUND(E789*P789,2)</f>
        <v>0</v>
      </c>
      <c r="R789" s="174" t="s">
        <v>896</v>
      </c>
      <c r="S789" s="174" t="s">
        <v>171</v>
      </c>
      <c r="T789" s="175" t="s">
        <v>233</v>
      </c>
      <c r="U789" s="158">
        <v>0.15000000000000002</v>
      </c>
      <c r="V789" s="158">
        <f>ROUND(E789*U789,2)</f>
        <v>8.4600000000000009</v>
      </c>
      <c r="W789" s="158"/>
      <c r="X789" s="148"/>
      <c r="Y789" s="148"/>
      <c r="Z789" s="148"/>
      <c r="AA789" s="148"/>
      <c r="AB789" s="148"/>
      <c r="AC789" s="148"/>
      <c r="AD789" s="148"/>
      <c r="AE789" s="148"/>
      <c r="AF789" s="148"/>
      <c r="AG789" s="148" t="s">
        <v>234</v>
      </c>
      <c r="AH789" s="148"/>
      <c r="AI789" s="148"/>
      <c r="AJ789" s="148"/>
      <c r="AK789" s="148"/>
      <c r="AL789" s="148"/>
      <c r="AM789" s="148"/>
      <c r="AN789" s="148"/>
      <c r="AO789" s="148"/>
      <c r="AP789" s="148"/>
      <c r="AQ789" s="148"/>
      <c r="AR789" s="148"/>
      <c r="AS789" s="148"/>
      <c r="AT789" s="148"/>
      <c r="AU789" s="148"/>
      <c r="AV789" s="148"/>
      <c r="AW789" s="148"/>
      <c r="AX789" s="148"/>
      <c r="AY789" s="148"/>
      <c r="AZ789" s="148"/>
      <c r="BA789" s="148"/>
      <c r="BB789" s="148"/>
      <c r="BC789" s="148"/>
      <c r="BD789" s="148"/>
      <c r="BE789" s="148"/>
      <c r="BF789" s="148"/>
      <c r="BG789" s="148"/>
      <c r="BH789" s="148"/>
    </row>
    <row r="790" spans="1:60" outlineLevel="1" x14ac:dyDescent="0.2">
      <c r="A790" s="155"/>
      <c r="B790" s="156"/>
      <c r="C790" s="258" t="s">
        <v>897</v>
      </c>
      <c r="D790" s="259"/>
      <c r="E790" s="259"/>
      <c r="F790" s="259"/>
      <c r="G790" s="259"/>
      <c r="H790" s="158"/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  <c r="U790" s="158"/>
      <c r="V790" s="158"/>
      <c r="W790" s="158"/>
      <c r="X790" s="148"/>
      <c r="Y790" s="148"/>
      <c r="Z790" s="148"/>
      <c r="AA790" s="148"/>
      <c r="AB790" s="148"/>
      <c r="AC790" s="148"/>
      <c r="AD790" s="148"/>
      <c r="AE790" s="148"/>
      <c r="AF790" s="148"/>
      <c r="AG790" s="148" t="s">
        <v>236</v>
      </c>
      <c r="AH790" s="148"/>
      <c r="AI790" s="148"/>
      <c r="AJ790" s="148"/>
      <c r="AK790" s="148"/>
      <c r="AL790" s="148"/>
      <c r="AM790" s="148"/>
      <c r="AN790" s="148"/>
      <c r="AO790" s="148"/>
      <c r="AP790" s="148"/>
      <c r="AQ790" s="148"/>
      <c r="AR790" s="148"/>
      <c r="AS790" s="148"/>
      <c r="AT790" s="148"/>
      <c r="AU790" s="148"/>
      <c r="AV790" s="148"/>
      <c r="AW790" s="148"/>
      <c r="AX790" s="148"/>
      <c r="AY790" s="148"/>
      <c r="AZ790" s="148"/>
      <c r="BA790" s="148"/>
      <c r="BB790" s="148"/>
      <c r="BC790" s="148"/>
      <c r="BD790" s="148"/>
      <c r="BE790" s="148"/>
      <c r="BF790" s="148"/>
      <c r="BG790" s="148"/>
      <c r="BH790" s="148"/>
    </row>
    <row r="791" spans="1:60" outlineLevel="1" x14ac:dyDescent="0.2">
      <c r="A791" s="155"/>
      <c r="B791" s="156"/>
      <c r="C791" s="247" t="s">
        <v>898</v>
      </c>
      <c r="D791" s="248"/>
      <c r="E791" s="248"/>
      <c r="F791" s="248"/>
      <c r="G791" s="248"/>
      <c r="H791" s="158"/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  <c r="U791" s="158"/>
      <c r="V791" s="158"/>
      <c r="W791" s="158"/>
      <c r="X791" s="148"/>
      <c r="Y791" s="148"/>
      <c r="Z791" s="148"/>
      <c r="AA791" s="148"/>
      <c r="AB791" s="148"/>
      <c r="AC791" s="148"/>
      <c r="AD791" s="148"/>
      <c r="AE791" s="148"/>
      <c r="AF791" s="148"/>
      <c r="AG791" s="148" t="s">
        <v>175</v>
      </c>
      <c r="AH791" s="148"/>
      <c r="AI791" s="148"/>
      <c r="AJ791" s="148"/>
      <c r="AK791" s="148"/>
      <c r="AL791" s="148"/>
      <c r="AM791" s="148"/>
      <c r="AN791" s="148"/>
      <c r="AO791" s="148"/>
      <c r="AP791" s="148"/>
      <c r="AQ791" s="148"/>
      <c r="AR791" s="148"/>
      <c r="AS791" s="148"/>
      <c r="AT791" s="148"/>
      <c r="AU791" s="148"/>
      <c r="AV791" s="148"/>
      <c r="AW791" s="148"/>
      <c r="AX791" s="148"/>
      <c r="AY791" s="148"/>
      <c r="AZ791" s="148"/>
      <c r="BA791" s="148"/>
      <c r="BB791" s="148"/>
      <c r="BC791" s="148"/>
      <c r="BD791" s="148"/>
      <c r="BE791" s="148"/>
      <c r="BF791" s="148"/>
      <c r="BG791" s="148"/>
      <c r="BH791" s="148"/>
    </row>
    <row r="792" spans="1:60" outlineLevel="1" x14ac:dyDescent="0.2">
      <c r="A792" s="155"/>
      <c r="B792" s="156"/>
      <c r="C792" s="181" t="s">
        <v>899</v>
      </c>
      <c r="D792" s="160"/>
      <c r="E792" s="161">
        <v>12.748000000000001</v>
      </c>
      <c r="F792" s="158"/>
      <c r="G792" s="158"/>
      <c r="H792" s="158"/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  <c r="U792" s="158"/>
      <c r="V792" s="158"/>
      <c r="W792" s="158"/>
      <c r="X792" s="148"/>
      <c r="Y792" s="148"/>
      <c r="Z792" s="148"/>
      <c r="AA792" s="148"/>
      <c r="AB792" s="148"/>
      <c r="AC792" s="148"/>
      <c r="AD792" s="148"/>
      <c r="AE792" s="148"/>
      <c r="AF792" s="148"/>
      <c r="AG792" s="148" t="s">
        <v>213</v>
      </c>
      <c r="AH792" s="148">
        <v>0</v>
      </c>
      <c r="AI792" s="148"/>
      <c r="AJ792" s="148"/>
      <c r="AK792" s="148"/>
      <c r="AL792" s="148"/>
      <c r="AM792" s="148"/>
      <c r="AN792" s="148"/>
      <c r="AO792" s="148"/>
      <c r="AP792" s="148"/>
      <c r="AQ792" s="148"/>
      <c r="AR792" s="148"/>
      <c r="AS792" s="148"/>
      <c r="AT792" s="148"/>
      <c r="AU792" s="148"/>
      <c r="AV792" s="148"/>
      <c r="AW792" s="148"/>
      <c r="AX792" s="148"/>
      <c r="AY792" s="148"/>
      <c r="AZ792" s="148"/>
      <c r="BA792" s="148"/>
      <c r="BB792" s="148"/>
      <c r="BC792" s="148"/>
      <c r="BD792" s="148"/>
      <c r="BE792" s="148"/>
      <c r="BF792" s="148"/>
      <c r="BG792" s="148"/>
      <c r="BH792" s="148"/>
    </row>
    <row r="793" spans="1:60" outlineLevel="1" x14ac:dyDescent="0.2">
      <c r="A793" s="155"/>
      <c r="B793" s="156"/>
      <c r="C793" s="181" t="s">
        <v>900</v>
      </c>
      <c r="D793" s="160"/>
      <c r="E793" s="161">
        <v>43.646000000000001</v>
      </c>
      <c r="F793" s="158"/>
      <c r="G793" s="158"/>
      <c r="H793" s="158"/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  <c r="U793" s="158"/>
      <c r="V793" s="158"/>
      <c r="W793" s="158"/>
      <c r="X793" s="148"/>
      <c r="Y793" s="148"/>
      <c r="Z793" s="148"/>
      <c r="AA793" s="148"/>
      <c r="AB793" s="148"/>
      <c r="AC793" s="148"/>
      <c r="AD793" s="148"/>
      <c r="AE793" s="148"/>
      <c r="AF793" s="148"/>
      <c r="AG793" s="148" t="s">
        <v>213</v>
      </c>
      <c r="AH793" s="148">
        <v>0</v>
      </c>
      <c r="AI793" s="148"/>
      <c r="AJ793" s="148"/>
      <c r="AK793" s="148"/>
      <c r="AL793" s="148"/>
      <c r="AM793" s="148"/>
      <c r="AN793" s="148"/>
      <c r="AO793" s="148"/>
      <c r="AP793" s="148"/>
      <c r="AQ793" s="148"/>
      <c r="AR793" s="148"/>
      <c r="AS793" s="148"/>
      <c r="AT793" s="148"/>
      <c r="AU793" s="148"/>
      <c r="AV793" s="148"/>
      <c r="AW793" s="148"/>
      <c r="AX793" s="148"/>
      <c r="AY793" s="148"/>
      <c r="AZ793" s="148"/>
      <c r="BA793" s="148"/>
      <c r="BB793" s="148"/>
      <c r="BC793" s="148"/>
      <c r="BD793" s="148"/>
      <c r="BE793" s="148"/>
      <c r="BF793" s="148"/>
      <c r="BG793" s="148"/>
      <c r="BH793" s="148"/>
    </row>
    <row r="794" spans="1:60" outlineLevel="1" x14ac:dyDescent="0.2">
      <c r="A794" s="155"/>
      <c r="B794" s="156"/>
      <c r="C794" s="243"/>
      <c r="D794" s="244"/>
      <c r="E794" s="244"/>
      <c r="F794" s="244"/>
      <c r="G794" s="244"/>
      <c r="H794" s="158"/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  <c r="U794" s="158"/>
      <c r="V794" s="158"/>
      <c r="W794" s="158"/>
      <c r="X794" s="148"/>
      <c r="Y794" s="148"/>
      <c r="Z794" s="148"/>
      <c r="AA794" s="148"/>
      <c r="AB794" s="148"/>
      <c r="AC794" s="148"/>
      <c r="AD794" s="148"/>
      <c r="AE794" s="148"/>
      <c r="AF794" s="148"/>
      <c r="AG794" s="148" t="s">
        <v>176</v>
      </c>
      <c r="AH794" s="148"/>
      <c r="AI794" s="148"/>
      <c r="AJ794" s="148"/>
      <c r="AK794" s="148"/>
      <c r="AL794" s="148"/>
      <c r="AM794" s="148"/>
      <c r="AN794" s="148"/>
      <c r="AO794" s="148"/>
      <c r="AP794" s="148"/>
      <c r="AQ794" s="148"/>
      <c r="AR794" s="148"/>
      <c r="AS794" s="148"/>
      <c r="AT794" s="148"/>
      <c r="AU794" s="148"/>
      <c r="AV794" s="148"/>
      <c r="AW794" s="148"/>
      <c r="AX794" s="148"/>
      <c r="AY794" s="148"/>
      <c r="AZ794" s="148"/>
      <c r="BA794" s="148"/>
      <c r="BB794" s="148"/>
      <c r="BC794" s="148"/>
      <c r="BD794" s="148"/>
      <c r="BE794" s="148"/>
      <c r="BF794" s="148"/>
      <c r="BG794" s="148"/>
      <c r="BH794" s="148"/>
    </row>
    <row r="795" spans="1:60" x14ac:dyDescent="0.2">
      <c r="A795" s="163" t="s">
        <v>166</v>
      </c>
      <c r="B795" s="164" t="s">
        <v>131</v>
      </c>
      <c r="C795" s="179" t="s">
        <v>132</v>
      </c>
      <c r="D795" s="165"/>
      <c r="E795" s="166"/>
      <c r="F795" s="167"/>
      <c r="G795" s="167">
        <f>SUMIF(AG796:AG823,"&lt;&gt;NOR",G796:G823)</f>
        <v>0</v>
      </c>
      <c r="H795" s="167"/>
      <c r="I795" s="167">
        <f>SUM(I796:I823)</f>
        <v>0</v>
      </c>
      <c r="J795" s="167"/>
      <c r="K795" s="167">
        <f>SUM(K796:K823)</f>
        <v>0</v>
      </c>
      <c r="L795" s="167"/>
      <c r="M795" s="167">
        <f>SUM(M796:M823)</f>
        <v>0</v>
      </c>
      <c r="N795" s="167"/>
      <c r="O795" s="167">
        <f>SUM(O796:O823)</f>
        <v>0.15000000000000002</v>
      </c>
      <c r="P795" s="167"/>
      <c r="Q795" s="167">
        <f>SUM(Q796:Q823)</f>
        <v>0</v>
      </c>
      <c r="R795" s="167"/>
      <c r="S795" s="167"/>
      <c r="T795" s="168"/>
      <c r="U795" s="162"/>
      <c r="V795" s="162">
        <f>SUM(V796:V823)</f>
        <v>88.88000000000001</v>
      </c>
      <c r="W795" s="162"/>
      <c r="AG795" t="s">
        <v>167</v>
      </c>
    </row>
    <row r="796" spans="1:60" outlineLevel="1" x14ac:dyDescent="0.2">
      <c r="A796" s="169">
        <v>169</v>
      </c>
      <c r="B796" s="170" t="s">
        <v>901</v>
      </c>
      <c r="C796" s="180" t="s">
        <v>902</v>
      </c>
      <c r="D796" s="171" t="s">
        <v>277</v>
      </c>
      <c r="E796" s="172">
        <v>661.41505000000006</v>
      </c>
      <c r="F796" s="173"/>
      <c r="G796" s="174">
        <f>ROUND(E796*F796,2)</f>
        <v>0</v>
      </c>
      <c r="H796" s="173"/>
      <c r="I796" s="174">
        <f>ROUND(E796*H796,2)</f>
        <v>0</v>
      </c>
      <c r="J796" s="173"/>
      <c r="K796" s="174">
        <f>ROUND(E796*J796,2)</f>
        <v>0</v>
      </c>
      <c r="L796" s="174">
        <v>21</v>
      </c>
      <c r="M796" s="174">
        <f>G796*(1+L796/100)</f>
        <v>0</v>
      </c>
      <c r="N796" s="174">
        <v>7.0000000000000007E-5</v>
      </c>
      <c r="O796" s="174">
        <f>ROUND(E796*N796,2)</f>
        <v>0.05</v>
      </c>
      <c r="P796" s="174">
        <v>0</v>
      </c>
      <c r="Q796" s="174">
        <f>ROUND(E796*P796,2)</f>
        <v>0</v>
      </c>
      <c r="R796" s="174" t="s">
        <v>903</v>
      </c>
      <c r="S796" s="174" t="s">
        <v>171</v>
      </c>
      <c r="T796" s="175" t="s">
        <v>233</v>
      </c>
      <c r="U796" s="158">
        <v>3.2480000000000002E-2</v>
      </c>
      <c r="V796" s="158">
        <f>ROUND(E796*U796,2)</f>
        <v>21.48</v>
      </c>
      <c r="W796" s="158"/>
      <c r="X796" s="148"/>
      <c r="Y796" s="148"/>
      <c r="Z796" s="148"/>
      <c r="AA796" s="148"/>
      <c r="AB796" s="148"/>
      <c r="AC796" s="148"/>
      <c r="AD796" s="148"/>
      <c r="AE796" s="148"/>
      <c r="AF796" s="148"/>
      <c r="AG796" s="148" t="s">
        <v>234</v>
      </c>
      <c r="AH796" s="148"/>
      <c r="AI796" s="148"/>
      <c r="AJ796" s="148"/>
      <c r="AK796" s="148"/>
      <c r="AL796" s="148"/>
      <c r="AM796" s="148"/>
      <c r="AN796" s="148"/>
      <c r="AO796" s="148"/>
      <c r="AP796" s="148"/>
      <c r="AQ796" s="148"/>
      <c r="AR796" s="148"/>
      <c r="AS796" s="148"/>
      <c r="AT796" s="148"/>
      <c r="AU796" s="148"/>
      <c r="AV796" s="148"/>
      <c r="AW796" s="148"/>
      <c r="AX796" s="148"/>
      <c r="AY796" s="148"/>
      <c r="AZ796" s="148"/>
      <c r="BA796" s="148"/>
      <c r="BB796" s="148"/>
      <c r="BC796" s="148"/>
      <c r="BD796" s="148"/>
      <c r="BE796" s="148"/>
      <c r="BF796" s="148"/>
      <c r="BG796" s="148"/>
      <c r="BH796" s="148"/>
    </row>
    <row r="797" spans="1:60" outlineLevel="1" x14ac:dyDescent="0.2">
      <c r="A797" s="155"/>
      <c r="B797" s="156"/>
      <c r="C797" s="181" t="s">
        <v>904</v>
      </c>
      <c r="D797" s="160"/>
      <c r="E797" s="161"/>
      <c r="F797" s="158"/>
      <c r="G797" s="158"/>
      <c r="H797" s="158"/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  <c r="U797" s="158"/>
      <c r="V797" s="158"/>
      <c r="W797" s="158"/>
      <c r="X797" s="148"/>
      <c r="Y797" s="148"/>
      <c r="Z797" s="148"/>
      <c r="AA797" s="148"/>
      <c r="AB797" s="148"/>
      <c r="AC797" s="148"/>
      <c r="AD797" s="148"/>
      <c r="AE797" s="148"/>
      <c r="AF797" s="148"/>
      <c r="AG797" s="148" t="s">
        <v>213</v>
      </c>
      <c r="AH797" s="148">
        <v>0</v>
      </c>
      <c r="AI797" s="148"/>
      <c r="AJ797" s="148"/>
      <c r="AK797" s="148"/>
      <c r="AL797" s="148"/>
      <c r="AM797" s="148"/>
      <c r="AN797" s="148"/>
      <c r="AO797" s="148"/>
      <c r="AP797" s="148"/>
      <c r="AQ797" s="148"/>
      <c r="AR797" s="148"/>
      <c r="AS797" s="148"/>
      <c r="AT797" s="148"/>
      <c r="AU797" s="148"/>
      <c r="AV797" s="148"/>
      <c r="AW797" s="148"/>
      <c r="AX797" s="148"/>
      <c r="AY797" s="148"/>
      <c r="AZ797" s="148"/>
      <c r="BA797" s="148"/>
      <c r="BB797" s="148"/>
      <c r="BC797" s="148"/>
      <c r="BD797" s="148"/>
      <c r="BE797" s="148"/>
      <c r="BF797" s="148"/>
      <c r="BG797" s="148"/>
      <c r="BH797" s="148"/>
    </row>
    <row r="798" spans="1:60" outlineLevel="1" x14ac:dyDescent="0.2">
      <c r="A798" s="155"/>
      <c r="B798" s="156"/>
      <c r="C798" s="181" t="s">
        <v>905</v>
      </c>
      <c r="D798" s="160"/>
      <c r="E798" s="161">
        <v>140.02405000000002</v>
      </c>
      <c r="F798" s="158"/>
      <c r="G798" s="158"/>
      <c r="H798" s="158"/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  <c r="U798" s="158"/>
      <c r="V798" s="158"/>
      <c r="W798" s="158"/>
      <c r="X798" s="148"/>
      <c r="Y798" s="148"/>
      <c r="Z798" s="148"/>
      <c r="AA798" s="148"/>
      <c r="AB798" s="148"/>
      <c r="AC798" s="148"/>
      <c r="AD798" s="148"/>
      <c r="AE798" s="148"/>
      <c r="AF798" s="148"/>
      <c r="AG798" s="148" t="s">
        <v>213</v>
      </c>
      <c r="AH798" s="148">
        <v>5</v>
      </c>
      <c r="AI798" s="148"/>
      <c r="AJ798" s="148"/>
      <c r="AK798" s="148"/>
      <c r="AL798" s="148"/>
      <c r="AM798" s="148"/>
      <c r="AN798" s="148"/>
      <c r="AO798" s="148"/>
      <c r="AP798" s="148"/>
      <c r="AQ798" s="148"/>
      <c r="AR798" s="148"/>
      <c r="AS798" s="148"/>
      <c r="AT798" s="148"/>
      <c r="AU798" s="148"/>
      <c r="AV798" s="148"/>
      <c r="AW798" s="148"/>
      <c r="AX798" s="148"/>
      <c r="AY798" s="148"/>
      <c r="AZ798" s="148"/>
      <c r="BA798" s="148"/>
      <c r="BB798" s="148"/>
      <c r="BC798" s="148"/>
      <c r="BD798" s="148"/>
      <c r="BE798" s="148"/>
      <c r="BF798" s="148"/>
      <c r="BG798" s="148"/>
      <c r="BH798" s="148"/>
    </row>
    <row r="799" spans="1:60" outlineLevel="1" x14ac:dyDescent="0.2">
      <c r="A799" s="155"/>
      <c r="B799" s="156"/>
      <c r="C799" s="181" t="s">
        <v>906</v>
      </c>
      <c r="D799" s="160"/>
      <c r="E799" s="161"/>
      <c r="F799" s="158"/>
      <c r="G799" s="158"/>
      <c r="H799" s="158"/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  <c r="U799" s="158"/>
      <c r="V799" s="158"/>
      <c r="W799" s="158"/>
      <c r="X799" s="148"/>
      <c r="Y799" s="148"/>
      <c r="Z799" s="148"/>
      <c r="AA799" s="148"/>
      <c r="AB799" s="148"/>
      <c r="AC799" s="148"/>
      <c r="AD799" s="148"/>
      <c r="AE799" s="148"/>
      <c r="AF799" s="148"/>
      <c r="AG799" s="148" t="s">
        <v>213</v>
      </c>
      <c r="AH799" s="148">
        <v>0</v>
      </c>
      <c r="AI799" s="148"/>
      <c r="AJ799" s="148"/>
      <c r="AK799" s="148"/>
      <c r="AL799" s="148"/>
      <c r="AM799" s="148"/>
      <c r="AN799" s="148"/>
      <c r="AO799" s="148"/>
      <c r="AP799" s="148"/>
      <c r="AQ799" s="148"/>
      <c r="AR799" s="148"/>
      <c r="AS799" s="148"/>
      <c r="AT799" s="148"/>
      <c r="AU799" s="148"/>
      <c r="AV799" s="148"/>
      <c r="AW799" s="148"/>
      <c r="AX799" s="148"/>
      <c r="AY799" s="148"/>
      <c r="AZ799" s="148"/>
      <c r="BA799" s="148"/>
      <c r="BB799" s="148"/>
      <c r="BC799" s="148"/>
      <c r="BD799" s="148"/>
      <c r="BE799" s="148"/>
      <c r="BF799" s="148"/>
      <c r="BG799" s="148"/>
      <c r="BH799" s="148"/>
    </row>
    <row r="800" spans="1:60" outlineLevel="1" x14ac:dyDescent="0.2">
      <c r="A800" s="155"/>
      <c r="B800" s="156"/>
      <c r="C800" s="181" t="s">
        <v>907</v>
      </c>
      <c r="D800" s="160"/>
      <c r="E800" s="161"/>
      <c r="F800" s="158"/>
      <c r="G800" s="158"/>
      <c r="H800" s="158"/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  <c r="U800" s="158"/>
      <c r="V800" s="158"/>
      <c r="W800" s="158"/>
      <c r="X800" s="148"/>
      <c r="Y800" s="148"/>
      <c r="Z800" s="148"/>
      <c r="AA800" s="148"/>
      <c r="AB800" s="148"/>
      <c r="AC800" s="148"/>
      <c r="AD800" s="148"/>
      <c r="AE800" s="148"/>
      <c r="AF800" s="148"/>
      <c r="AG800" s="148" t="s">
        <v>213</v>
      </c>
      <c r="AH800" s="148">
        <v>0</v>
      </c>
      <c r="AI800" s="148"/>
      <c r="AJ800" s="148"/>
      <c r="AK800" s="148"/>
      <c r="AL800" s="148"/>
      <c r="AM800" s="148"/>
      <c r="AN800" s="148"/>
      <c r="AO800" s="148"/>
      <c r="AP800" s="148"/>
      <c r="AQ800" s="148"/>
      <c r="AR800" s="148"/>
      <c r="AS800" s="148"/>
      <c r="AT800" s="148"/>
      <c r="AU800" s="148"/>
      <c r="AV800" s="148"/>
      <c r="AW800" s="148"/>
      <c r="AX800" s="148"/>
      <c r="AY800" s="148"/>
      <c r="AZ800" s="148"/>
      <c r="BA800" s="148"/>
      <c r="BB800" s="148"/>
      <c r="BC800" s="148"/>
      <c r="BD800" s="148"/>
      <c r="BE800" s="148"/>
      <c r="BF800" s="148"/>
      <c r="BG800" s="148"/>
      <c r="BH800" s="148"/>
    </row>
    <row r="801" spans="1:60" outlineLevel="1" x14ac:dyDescent="0.2">
      <c r="A801" s="155"/>
      <c r="B801" s="156"/>
      <c r="C801" s="189" t="s">
        <v>252</v>
      </c>
      <c r="D801" s="185"/>
      <c r="E801" s="186"/>
      <c r="F801" s="158"/>
      <c r="G801" s="158"/>
      <c r="H801" s="158"/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  <c r="U801" s="158"/>
      <c r="V801" s="158"/>
      <c r="W801" s="158"/>
      <c r="X801" s="148"/>
      <c r="Y801" s="148"/>
      <c r="Z801" s="148"/>
      <c r="AA801" s="148"/>
      <c r="AB801" s="148"/>
      <c r="AC801" s="148"/>
      <c r="AD801" s="148"/>
      <c r="AE801" s="148"/>
      <c r="AF801" s="148"/>
      <c r="AG801" s="148" t="s">
        <v>213</v>
      </c>
      <c r="AH801" s="148"/>
      <c r="AI801" s="148"/>
      <c r="AJ801" s="148"/>
      <c r="AK801" s="148"/>
      <c r="AL801" s="148"/>
      <c r="AM801" s="148"/>
      <c r="AN801" s="148"/>
      <c r="AO801" s="148"/>
      <c r="AP801" s="148"/>
      <c r="AQ801" s="148"/>
      <c r="AR801" s="148"/>
      <c r="AS801" s="148"/>
      <c r="AT801" s="148"/>
      <c r="AU801" s="148"/>
      <c r="AV801" s="148"/>
      <c r="AW801" s="148"/>
      <c r="AX801" s="148"/>
      <c r="AY801" s="148"/>
      <c r="AZ801" s="148"/>
      <c r="BA801" s="148"/>
      <c r="BB801" s="148"/>
      <c r="BC801" s="148"/>
      <c r="BD801" s="148"/>
      <c r="BE801" s="148"/>
      <c r="BF801" s="148"/>
      <c r="BG801" s="148"/>
      <c r="BH801" s="148"/>
    </row>
    <row r="802" spans="1:60" outlineLevel="1" x14ac:dyDescent="0.2">
      <c r="A802" s="155"/>
      <c r="B802" s="156"/>
      <c r="C802" s="190" t="s">
        <v>429</v>
      </c>
      <c r="D802" s="185"/>
      <c r="E802" s="186">
        <v>23.590000000000003</v>
      </c>
      <c r="F802" s="158"/>
      <c r="G802" s="158"/>
      <c r="H802" s="158"/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  <c r="U802" s="158"/>
      <c r="V802" s="158"/>
      <c r="W802" s="158"/>
      <c r="X802" s="148"/>
      <c r="Y802" s="148"/>
      <c r="Z802" s="148"/>
      <c r="AA802" s="148"/>
      <c r="AB802" s="148"/>
      <c r="AC802" s="148"/>
      <c r="AD802" s="148"/>
      <c r="AE802" s="148"/>
      <c r="AF802" s="148"/>
      <c r="AG802" s="148" t="s">
        <v>213</v>
      </c>
      <c r="AH802" s="148">
        <v>2</v>
      </c>
      <c r="AI802" s="148"/>
      <c r="AJ802" s="148"/>
      <c r="AK802" s="148"/>
      <c r="AL802" s="148"/>
      <c r="AM802" s="148"/>
      <c r="AN802" s="148"/>
      <c r="AO802" s="148"/>
      <c r="AP802" s="148"/>
      <c r="AQ802" s="148"/>
      <c r="AR802" s="148"/>
      <c r="AS802" s="148"/>
      <c r="AT802" s="148"/>
      <c r="AU802" s="148"/>
      <c r="AV802" s="148"/>
      <c r="AW802" s="148"/>
      <c r="AX802" s="148"/>
      <c r="AY802" s="148"/>
      <c r="AZ802" s="148"/>
      <c r="BA802" s="148"/>
      <c r="BB802" s="148"/>
      <c r="BC802" s="148"/>
      <c r="BD802" s="148"/>
      <c r="BE802" s="148"/>
      <c r="BF802" s="148"/>
      <c r="BG802" s="148"/>
      <c r="BH802" s="148"/>
    </row>
    <row r="803" spans="1:60" outlineLevel="1" x14ac:dyDescent="0.2">
      <c r="A803" s="155"/>
      <c r="B803" s="156"/>
      <c r="C803" s="190" t="s">
        <v>430</v>
      </c>
      <c r="D803" s="185"/>
      <c r="E803" s="186">
        <v>28.900000000000002</v>
      </c>
      <c r="F803" s="158"/>
      <c r="G803" s="158"/>
      <c r="H803" s="158"/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  <c r="U803" s="158"/>
      <c r="V803" s="158"/>
      <c r="W803" s="158"/>
      <c r="X803" s="148"/>
      <c r="Y803" s="148"/>
      <c r="Z803" s="148"/>
      <c r="AA803" s="148"/>
      <c r="AB803" s="148"/>
      <c r="AC803" s="148"/>
      <c r="AD803" s="148"/>
      <c r="AE803" s="148"/>
      <c r="AF803" s="148"/>
      <c r="AG803" s="148" t="s">
        <v>213</v>
      </c>
      <c r="AH803" s="148">
        <v>2</v>
      </c>
      <c r="AI803" s="148"/>
      <c r="AJ803" s="148"/>
      <c r="AK803" s="148"/>
      <c r="AL803" s="148"/>
      <c r="AM803" s="148"/>
      <c r="AN803" s="148"/>
      <c r="AO803" s="148"/>
      <c r="AP803" s="148"/>
      <c r="AQ803" s="148"/>
      <c r="AR803" s="148"/>
      <c r="AS803" s="148"/>
      <c r="AT803" s="148"/>
      <c r="AU803" s="148"/>
      <c r="AV803" s="148"/>
      <c r="AW803" s="148"/>
      <c r="AX803" s="148"/>
      <c r="AY803" s="148"/>
      <c r="AZ803" s="148"/>
      <c r="BA803" s="148"/>
      <c r="BB803" s="148"/>
      <c r="BC803" s="148"/>
      <c r="BD803" s="148"/>
      <c r="BE803" s="148"/>
      <c r="BF803" s="148"/>
      <c r="BG803" s="148"/>
      <c r="BH803" s="148"/>
    </row>
    <row r="804" spans="1:60" outlineLevel="1" x14ac:dyDescent="0.2">
      <c r="A804" s="155"/>
      <c r="B804" s="156"/>
      <c r="C804" s="190" t="s">
        <v>431</v>
      </c>
      <c r="D804" s="185"/>
      <c r="E804" s="186">
        <v>53.300000000000004</v>
      </c>
      <c r="F804" s="158"/>
      <c r="G804" s="158"/>
      <c r="H804" s="158"/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  <c r="U804" s="158"/>
      <c r="V804" s="158"/>
      <c r="W804" s="158"/>
      <c r="X804" s="148"/>
      <c r="Y804" s="148"/>
      <c r="Z804" s="148"/>
      <c r="AA804" s="148"/>
      <c r="AB804" s="148"/>
      <c r="AC804" s="148"/>
      <c r="AD804" s="148"/>
      <c r="AE804" s="148"/>
      <c r="AF804" s="148"/>
      <c r="AG804" s="148" t="s">
        <v>213</v>
      </c>
      <c r="AH804" s="148">
        <v>2</v>
      </c>
      <c r="AI804" s="148"/>
      <c r="AJ804" s="148"/>
      <c r="AK804" s="148"/>
      <c r="AL804" s="148"/>
      <c r="AM804" s="148"/>
      <c r="AN804" s="148"/>
      <c r="AO804" s="148"/>
      <c r="AP804" s="148"/>
      <c r="AQ804" s="148"/>
      <c r="AR804" s="148"/>
      <c r="AS804" s="148"/>
      <c r="AT804" s="148"/>
      <c r="AU804" s="148"/>
      <c r="AV804" s="148"/>
      <c r="AW804" s="148"/>
      <c r="AX804" s="148"/>
      <c r="AY804" s="148"/>
      <c r="AZ804" s="148"/>
      <c r="BA804" s="148"/>
      <c r="BB804" s="148"/>
      <c r="BC804" s="148"/>
      <c r="BD804" s="148"/>
      <c r="BE804" s="148"/>
      <c r="BF804" s="148"/>
      <c r="BG804" s="148"/>
      <c r="BH804" s="148"/>
    </row>
    <row r="805" spans="1:60" outlineLevel="1" x14ac:dyDescent="0.2">
      <c r="A805" s="155"/>
      <c r="B805" s="156"/>
      <c r="C805" s="190" t="s">
        <v>432</v>
      </c>
      <c r="D805" s="185"/>
      <c r="E805" s="186">
        <v>30</v>
      </c>
      <c r="F805" s="158"/>
      <c r="G805" s="158"/>
      <c r="H805" s="158"/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  <c r="U805" s="158"/>
      <c r="V805" s="158"/>
      <c r="W805" s="158"/>
      <c r="X805" s="148"/>
      <c r="Y805" s="148"/>
      <c r="Z805" s="148"/>
      <c r="AA805" s="148"/>
      <c r="AB805" s="148"/>
      <c r="AC805" s="148"/>
      <c r="AD805" s="148"/>
      <c r="AE805" s="148"/>
      <c r="AF805" s="148"/>
      <c r="AG805" s="148" t="s">
        <v>213</v>
      </c>
      <c r="AH805" s="148">
        <v>2</v>
      </c>
      <c r="AI805" s="148"/>
      <c r="AJ805" s="148"/>
      <c r="AK805" s="148"/>
      <c r="AL805" s="148"/>
      <c r="AM805" s="148"/>
      <c r="AN805" s="148"/>
      <c r="AO805" s="148"/>
      <c r="AP805" s="148"/>
      <c r="AQ805" s="148"/>
      <c r="AR805" s="148"/>
      <c r="AS805" s="148"/>
      <c r="AT805" s="148"/>
      <c r="AU805" s="148"/>
      <c r="AV805" s="148"/>
      <c r="AW805" s="148"/>
      <c r="AX805" s="148"/>
      <c r="AY805" s="148"/>
      <c r="AZ805" s="148"/>
      <c r="BA805" s="148"/>
      <c r="BB805" s="148"/>
      <c r="BC805" s="148"/>
      <c r="BD805" s="148"/>
      <c r="BE805" s="148"/>
      <c r="BF805" s="148"/>
      <c r="BG805" s="148"/>
      <c r="BH805" s="148"/>
    </row>
    <row r="806" spans="1:60" outlineLevel="1" x14ac:dyDescent="0.2">
      <c r="A806" s="155"/>
      <c r="B806" s="156"/>
      <c r="C806" s="190" t="s">
        <v>433</v>
      </c>
      <c r="D806" s="185"/>
      <c r="E806" s="186">
        <v>8.8600000000000012</v>
      </c>
      <c r="F806" s="158"/>
      <c r="G806" s="158"/>
      <c r="H806" s="158"/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  <c r="U806" s="158"/>
      <c r="V806" s="158"/>
      <c r="W806" s="158"/>
      <c r="X806" s="148"/>
      <c r="Y806" s="148"/>
      <c r="Z806" s="148"/>
      <c r="AA806" s="148"/>
      <c r="AB806" s="148"/>
      <c r="AC806" s="148"/>
      <c r="AD806" s="148"/>
      <c r="AE806" s="148"/>
      <c r="AF806" s="148"/>
      <c r="AG806" s="148" t="s">
        <v>213</v>
      </c>
      <c r="AH806" s="148">
        <v>2</v>
      </c>
      <c r="AI806" s="148"/>
      <c r="AJ806" s="148"/>
      <c r="AK806" s="148"/>
      <c r="AL806" s="148"/>
      <c r="AM806" s="148"/>
      <c r="AN806" s="148"/>
      <c r="AO806" s="148"/>
      <c r="AP806" s="148"/>
      <c r="AQ806" s="148"/>
      <c r="AR806" s="148"/>
      <c r="AS806" s="148"/>
      <c r="AT806" s="148"/>
      <c r="AU806" s="148"/>
      <c r="AV806" s="148"/>
      <c r="AW806" s="148"/>
      <c r="AX806" s="148"/>
      <c r="AY806" s="148"/>
      <c r="AZ806" s="148"/>
      <c r="BA806" s="148"/>
      <c r="BB806" s="148"/>
      <c r="BC806" s="148"/>
      <c r="BD806" s="148"/>
      <c r="BE806" s="148"/>
      <c r="BF806" s="148"/>
      <c r="BG806" s="148"/>
      <c r="BH806" s="148"/>
    </row>
    <row r="807" spans="1:60" outlineLevel="1" x14ac:dyDescent="0.2">
      <c r="A807" s="155"/>
      <c r="B807" s="156"/>
      <c r="C807" s="190" t="s">
        <v>434</v>
      </c>
      <c r="D807" s="185"/>
      <c r="E807" s="186">
        <v>8.3800000000000008</v>
      </c>
      <c r="F807" s="158"/>
      <c r="G807" s="158"/>
      <c r="H807" s="158"/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  <c r="U807" s="158"/>
      <c r="V807" s="158"/>
      <c r="W807" s="158"/>
      <c r="X807" s="148"/>
      <c r="Y807" s="148"/>
      <c r="Z807" s="148"/>
      <c r="AA807" s="148"/>
      <c r="AB807" s="148"/>
      <c r="AC807" s="148"/>
      <c r="AD807" s="148"/>
      <c r="AE807" s="148"/>
      <c r="AF807" s="148"/>
      <c r="AG807" s="148" t="s">
        <v>213</v>
      </c>
      <c r="AH807" s="148">
        <v>2</v>
      </c>
      <c r="AI807" s="148"/>
      <c r="AJ807" s="148"/>
      <c r="AK807" s="148"/>
      <c r="AL807" s="148"/>
      <c r="AM807" s="148"/>
      <c r="AN807" s="148"/>
      <c r="AO807" s="148"/>
      <c r="AP807" s="148"/>
      <c r="AQ807" s="148"/>
      <c r="AR807" s="148"/>
      <c r="AS807" s="148"/>
      <c r="AT807" s="148"/>
      <c r="AU807" s="148"/>
      <c r="AV807" s="148"/>
      <c r="AW807" s="148"/>
      <c r="AX807" s="148"/>
      <c r="AY807" s="148"/>
      <c r="AZ807" s="148"/>
      <c r="BA807" s="148"/>
      <c r="BB807" s="148"/>
      <c r="BC807" s="148"/>
      <c r="BD807" s="148"/>
      <c r="BE807" s="148"/>
      <c r="BF807" s="148"/>
      <c r="BG807" s="148"/>
      <c r="BH807" s="148"/>
    </row>
    <row r="808" spans="1:60" outlineLevel="1" x14ac:dyDescent="0.2">
      <c r="A808" s="155"/>
      <c r="B808" s="156"/>
      <c r="C808" s="191" t="s">
        <v>255</v>
      </c>
      <c r="D808" s="187"/>
      <c r="E808" s="188">
        <v>153.03</v>
      </c>
      <c r="F808" s="158"/>
      <c r="G808" s="158"/>
      <c r="H808" s="158"/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  <c r="U808" s="158"/>
      <c r="V808" s="158"/>
      <c r="W808" s="158"/>
      <c r="X808" s="148"/>
      <c r="Y808" s="148"/>
      <c r="Z808" s="148"/>
      <c r="AA808" s="148"/>
      <c r="AB808" s="148"/>
      <c r="AC808" s="148"/>
      <c r="AD808" s="148"/>
      <c r="AE808" s="148"/>
      <c r="AF808" s="148"/>
      <c r="AG808" s="148" t="s">
        <v>213</v>
      </c>
      <c r="AH808" s="148">
        <v>3</v>
      </c>
      <c r="AI808" s="148"/>
      <c r="AJ808" s="148"/>
      <c r="AK808" s="148"/>
      <c r="AL808" s="148"/>
      <c r="AM808" s="148"/>
      <c r="AN808" s="148"/>
      <c r="AO808" s="148"/>
      <c r="AP808" s="148"/>
      <c r="AQ808" s="148"/>
      <c r="AR808" s="148"/>
      <c r="AS808" s="148"/>
      <c r="AT808" s="148"/>
      <c r="AU808" s="148"/>
      <c r="AV808" s="148"/>
      <c r="AW808" s="148"/>
      <c r="AX808" s="148"/>
      <c r="AY808" s="148"/>
      <c r="AZ808" s="148"/>
      <c r="BA808" s="148"/>
      <c r="BB808" s="148"/>
      <c r="BC808" s="148"/>
      <c r="BD808" s="148"/>
      <c r="BE808" s="148"/>
      <c r="BF808" s="148"/>
      <c r="BG808" s="148"/>
      <c r="BH808" s="148"/>
    </row>
    <row r="809" spans="1:60" outlineLevel="1" x14ac:dyDescent="0.2">
      <c r="A809" s="155"/>
      <c r="B809" s="156"/>
      <c r="C809" s="189" t="s">
        <v>256</v>
      </c>
      <c r="D809" s="185"/>
      <c r="E809" s="186"/>
      <c r="F809" s="158"/>
      <c r="G809" s="158"/>
      <c r="H809" s="158"/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  <c r="U809" s="158"/>
      <c r="V809" s="158"/>
      <c r="W809" s="158"/>
      <c r="X809" s="148"/>
      <c r="Y809" s="148"/>
      <c r="Z809" s="148"/>
      <c r="AA809" s="148"/>
      <c r="AB809" s="148"/>
      <c r="AC809" s="148"/>
      <c r="AD809" s="148"/>
      <c r="AE809" s="148"/>
      <c r="AF809" s="148"/>
      <c r="AG809" s="148" t="s">
        <v>213</v>
      </c>
      <c r="AH809" s="148"/>
      <c r="AI809" s="148"/>
      <c r="AJ809" s="148"/>
      <c r="AK809" s="148"/>
      <c r="AL809" s="148"/>
      <c r="AM809" s="148"/>
      <c r="AN809" s="148"/>
      <c r="AO809" s="148"/>
      <c r="AP809" s="148"/>
      <c r="AQ809" s="148"/>
      <c r="AR809" s="148"/>
      <c r="AS809" s="148"/>
      <c r="AT809" s="148"/>
      <c r="AU809" s="148"/>
      <c r="AV809" s="148"/>
      <c r="AW809" s="148"/>
      <c r="AX809" s="148"/>
      <c r="AY809" s="148"/>
      <c r="AZ809" s="148"/>
      <c r="BA809" s="148"/>
      <c r="BB809" s="148"/>
      <c r="BC809" s="148"/>
      <c r="BD809" s="148"/>
      <c r="BE809" s="148"/>
      <c r="BF809" s="148"/>
      <c r="BG809" s="148"/>
      <c r="BH809" s="148"/>
    </row>
    <row r="810" spans="1:60" outlineLevel="1" x14ac:dyDescent="0.2">
      <c r="A810" s="155"/>
      <c r="B810" s="156"/>
      <c r="C810" s="181" t="s">
        <v>435</v>
      </c>
      <c r="D810" s="160"/>
      <c r="E810" s="161">
        <v>449.90820000000002</v>
      </c>
      <c r="F810" s="158"/>
      <c r="G810" s="158"/>
      <c r="H810" s="158"/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  <c r="U810" s="158"/>
      <c r="V810" s="158"/>
      <c r="W810" s="158"/>
      <c r="X810" s="148"/>
      <c r="Y810" s="148"/>
      <c r="Z810" s="148"/>
      <c r="AA810" s="148"/>
      <c r="AB810" s="148"/>
      <c r="AC810" s="148"/>
      <c r="AD810" s="148"/>
      <c r="AE810" s="148"/>
      <c r="AF810" s="148"/>
      <c r="AG810" s="148" t="s">
        <v>213</v>
      </c>
      <c r="AH810" s="148">
        <v>0</v>
      </c>
      <c r="AI810" s="148"/>
      <c r="AJ810" s="148"/>
      <c r="AK810" s="148"/>
      <c r="AL810" s="148"/>
      <c r="AM810" s="148"/>
      <c r="AN810" s="148"/>
      <c r="AO810" s="148"/>
      <c r="AP810" s="148"/>
      <c r="AQ810" s="148"/>
      <c r="AR810" s="148"/>
      <c r="AS810" s="148"/>
      <c r="AT810" s="148"/>
      <c r="AU810" s="148"/>
      <c r="AV810" s="148"/>
      <c r="AW810" s="148"/>
      <c r="AX810" s="148"/>
      <c r="AY810" s="148"/>
      <c r="AZ810" s="148"/>
      <c r="BA810" s="148"/>
      <c r="BB810" s="148"/>
      <c r="BC810" s="148"/>
      <c r="BD810" s="148"/>
      <c r="BE810" s="148"/>
      <c r="BF810" s="148"/>
      <c r="BG810" s="148"/>
      <c r="BH810" s="148"/>
    </row>
    <row r="811" spans="1:60" outlineLevel="1" x14ac:dyDescent="0.2">
      <c r="A811" s="155"/>
      <c r="B811" s="156"/>
      <c r="C811" s="181" t="s">
        <v>436</v>
      </c>
      <c r="D811" s="160"/>
      <c r="E811" s="161">
        <v>19.958400000000001</v>
      </c>
      <c r="F811" s="158"/>
      <c r="G811" s="158"/>
      <c r="H811" s="158"/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  <c r="U811" s="158"/>
      <c r="V811" s="158"/>
      <c r="W811" s="158"/>
      <c r="X811" s="148"/>
      <c r="Y811" s="148"/>
      <c r="Z811" s="148"/>
      <c r="AA811" s="148"/>
      <c r="AB811" s="148"/>
      <c r="AC811" s="148"/>
      <c r="AD811" s="148"/>
      <c r="AE811" s="148"/>
      <c r="AF811" s="148"/>
      <c r="AG811" s="148" t="s">
        <v>213</v>
      </c>
      <c r="AH811" s="148">
        <v>0</v>
      </c>
      <c r="AI811" s="148"/>
      <c r="AJ811" s="148"/>
      <c r="AK811" s="148"/>
      <c r="AL811" s="148"/>
      <c r="AM811" s="148"/>
      <c r="AN811" s="148"/>
      <c r="AO811" s="148"/>
      <c r="AP811" s="148"/>
      <c r="AQ811" s="148"/>
      <c r="AR811" s="148"/>
      <c r="AS811" s="148"/>
      <c r="AT811" s="148"/>
      <c r="AU811" s="148"/>
      <c r="AV811" s="148"/>
      <c r="AW811" s="148"/>
      <c r="AX811" s="148"/>
      <c r="AY811" s="148"/>
      <c r="AZ811" s="148"/>
      <c r="BA811" s="148"/>
      <c r="BB811" s="148"/>
      <c r="BC811" s="148"/>
      <c r="BD811" s="148"/>
      <c r="BE811" s="148"/>
      <c r="BF811" s="148"/>
      <c r="BG811" s="148"/>
      <c r="BH811" s="148"/>
    </row>
    <row r="812" spans="1:60" outlineLevel="1" x14ac:dyDescent="0.2">
      <c r="A812" s="155"/>
      <c r="B812" s="156"/>
      <c r="C812" s="181" t="s">
        <v>437</v>
      </c>
      <c r="D812" s="160"/>
      <c r="E812" s="161">
        <v>23.284800000000001</v>
      </c>
      <c r="F812" s="158"/>
      <c r="G812" s="158"/>
      <c r="H812" s="158"/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  <c r="U812" s="158"/>
      <c r="V812" s="158"/>
      <c r="W812" s="158"/>
      <c r="X812" s="148"/>
      <c r="Y812" s="148"/>
      <c r="Z812" s="148"/>
      <c r="AA812" s="148"/>
      <c r="AB812" s="148"/>
      <c r="AC812" s="148"/>
      <c r="AD812" s="148"/>
      <c r="AE812" s="148"/>
      <c r="AF812" s="148"/>
      <c r="AG812" s="148" t="s">
        <v>213</v>
      </c>
      <c r="AH812" s="148">
        <v>0</v>
      </c>
      <c r="AI812" s="148"/>
      <c r="AJ812" s="148"/>
      <c r="AK812" s="148"/>
      <c r="AL812" s="148"/>
      <c r="AM812" s="148"/>
      <c r="AN812" s="148"/>
      <c r="AO812" s="148"/>
      <c r="AP812" s="148"/>
      <c r="AQ812" s="148"/>
      <c r="AR812" s="148"/>
      <c r="AS812" s="148"/>
      <c r="AT812" s="148"/>
      <c r="AU812" s="148"/>
      <c r="AV812" s="148"/>
      <c r="AW812" s="148"/>
      <c r="AX812" s="148"/>
      <c r="AY812" s="148"/>
      <c r="AZ812" s="148"/>
      <c r="BA812" s="148"/>
      <c r="BB812" s="148"/>
      <c r="BC812" s="148"/>
      <c r="BD812" s="148"/>
      <c r="BE812" s="148"/>
      <c r="BF812" s="148"/>
      <c r="BG812" s="148"/>
      <c r="BH812" s="148"/>
    </row>
    <row r="813" spans="1:60" outlineLevel="1" x14ac:dyDescent="0.2">
      <c r="A813" s="155"/>
      <c r="B813" s="156"/>
      <c r="C813" s="181" t="s">
        <v>908</v>
      </c>
      <c r="D813" s="160"/>
      <c r="E813" s="161">
        <v>-10.78</v>
      </c>
      <c r="F813" s="158"/>
      <c r="G813" s="158"/>
      <c r="H813" s="158"/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  <c r="U813" s="158"/>
      <c r="V813" s="158"/>
      <c r="W813" s="158"/>
      <c r="X813" s="148"/>
      <c r="Y813" s="148"/>
      <c r="Z813" s="148"/>
      <c r="AA813" s="148"/>
      <c r="AB813" s="148"/>
      <c r="AC813" s="148"/>
      <c r="AD813" s="148"/>
      <c r="AE813" s="148"/>
      <c r="AF813" s="148"/>
      <c r="AG813" s="148" t="s">
        <v>213</v>
      </c>
      <c r="AH813" s="148">
        <v>0</v>
      </c>
      <c r="AI813" s="148"/>
      <c r="AJ813" s="148"/>
      <c r="AK813" s="148"/>
      <c r="AL813" s="148"/>
      <c r="AM813" s="148"/>
      <c r="AN813" s="148"/>
      <c r="AO813" s="148"/>
      <c r="AP813" s="148"/>
      <c r="AQ813" s="148"/>
      <c r="AR813" s="148"/>
      <c r="AS813" s="148"/>
      <c r="AT813" s="148"/>
      <c r="AU813" s="148"/>
      <c r="AV813" s="148"/>
      <c r="AW813" s="148"/>
      <c r="AX813" s="148"/>
      <c r="AY813" s="148"/>
      <c r="AZ813" s="148"/>
      <c r="BA813" s="148"/>
      <c r="BB813" s="148"/>
      <c r="BC813" s="148"/>
      <c r="BD813" s="148"/>
      <c r="BE813" s="148"/>
      <c r="BF813" s="148"/>
      <c r="BG813" s="148"/>
      <c r="BH813" s="148"/>
    </row>
    <row r="814" spans="1:60" outlineLevel="1" x14ac:dyDescent="0.2">
      <c r="A814" s="155"/>
      <c r="B814" s="156"/>
      <c r="C814" s="181" t="s">
        <v>439</v>
      </c>
      <c r="D814" s="160"/>
      <c r="E814" s="161">
        <v>2.673</v>
      </c>
      <c r="F814" s="158"/>
      <c r="G814" s="158"/>
      <c r="H814" s="158"/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  <c r="U814" s="158"/>
      <c r="V814" s="158"/>
      <c r="W814" s="158"/>
      <c r="X814" s="148"/>
      <c r="Y814" s="148"/>
      <c r="Z814" s="148"/>
      <c r="AA814" s="148"/>
      <c r="AB814" s="148"/>
      <c r="AC814" s="148"/>
      <c r="AD814" s="148"/>
      <c r="AE814" s="148"/>
      <c r="AF814" s="148"/>
      <c r="AG814" s="148" t="s">
        <v>213</v>
      </c>
      <c r="AH814" s="148">
        <v>0</v>
      </c>
      <c r="AI814" s="148"/>
      <c r="AJ814" s="148"/>
      <c r="AK814" s="148"/>
      <c r="AL814" s="148"/>
      <c r="AM814" s="148"/>
      <c r="AN814" s="148"/>
      <c r="AO814" s="148"/>
      <c r="AP814" s="148"/>
      <c r="AQ814" s="148"/>
      <c r="AR814" s="148"/>
      <c r="AS814" s="148"/>
      <c r="AT814" s="148"/>
      <c r="AU814" s="148"/>
      <c r="AV814" s="148"/>
      <c r="AW814" s="148"/>
      <c r="AX814" s="148"/>
      <c r="AY814" s="148"/>
      <c r="AZ814" s="148"/>
      <c r="BA814" s="148"/>
      <c r="BB814" s="148"/>
      <c r="BC814" s="148"/>
      <c r="BD814" s="148"/>
      <c r="BE814" s="148"/>
      <c r="BF814" s="148"/>
      <c r="BG814" s="148"/>
      <c r="BH814" s="148"/>
    </row>
    <row r="815" spans="1:60" outlineLevel="1" x14ac:dyDescent="0.2">
      <c r="A815" s="155"/>
      <c r="B815" s="156"/>
      <c r="C815" s="181" t="s">
        <v>440</v>
      </c>
      <c r="D815" s="160"/>
      <c r="E815" s="161">
        <v>3.7800000000000002</v>
      </c>
      <c r="F815" s="158"/>
      <c r="G815" s="158"/>
      <c r="H815" s="158"/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  <c r="U815" s="158"/>
      <c r="V815" s="158"/>
      <c r="W815" s="158"/>
      <c r="X815" s="148"/>
      <c r="Y815" s="148"/>
      <c r="Z815" s="148"/>
      <c r="AA815" s="148"/>
      <c r="AB815" s="148"/>
      <c r="AC815" s="148"/>
      <c r="AD815" s="148"/>
      <c r="AE815" s="148"/>
      <c r="AF815" s="148"/>
      <c r="AG815" s="148" t="s">
        <v>213</v>
      </c>
      <c r="AH815" s="148">
        <v>0</v>
      </c>
      <c r="AI815" s="148"/>
      <c r="AJ815" s="148"/>
      <c r="AK815" s="148"/>
      <c r="AL815" s="148"/>
      <c r="AM815" s="148"/>
      <c r="AN815" s="148"/>
      <c r="AO815" s="148"/>
      <c r="AP815" s="148"/>
      <c r="AQ815" s="148"/>
      <c r="AR815" s="148"/>
      <c r="AS815" s="148"/>
      <c r="AT815" s="148"/>
      <c r="AU815" s="148"/>
      <c r="AV815" s="148"/>
      <c r="AW815" s="148"/>
      <c r="AX815" s="148"/>
      <c r="AY815" s="148"/>
      <c r="AZ815" s="148"/>
      <c r="BA815" s="148"/>
      <c r="BB815" s="148"/>
      <c r="BC815" s="148"/>
      <c r="BD815" s="148"/>
      <c r="BE815" s="148"/>
      <c r="BF815" s="148"/>
      <c r="BG815" s="148"/>
      <c r="BH815" s="148"/>
    </row>
    <row r="816" spans="1:60" outlineLevel="1" x14ac:dyDescent="0.2">
      <c r="A816" s="155"/>
      <c r="B816" s="156"/>
      <c r="C816" s="181" t="s">
        <v>441</v>
      </c>
      <c r="D816" s="160"/>
      <c r="E816" s="161">
        <v>2.0700000000000003</v>
      </c>
      <c r="F816" s="158"/>
      <c r="G816" s="158"/>
      <c r="H816" s="158"/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  <c r="U816" s="158"/>
      <c r="V816" s="158"/>
      <c r="W816" s="158"/>
      <c r="X816" s="148"/>
      <c r="Y816" s="148"/>
      <c r="Z816" s="148"/>
      <c r="AA816" s="148"/>
      <c r="AB816" s="148"/>
      <c r="AC816" s="148"/>
      <c r="AD816" s="148"/>
      <c r="AE816" s="148"/>
      <c r="AF816" s="148"/>
      <c r="AG816" s="148" t="s">
        <v>213</v>
      </c>
      <c r="AH816" s="148">
        <v>0</v>
      </c>
      <c r="AI816" s="148"/>
      <c r="AJ816" s="148"/>
      <c r="AK816" s="148"/>
      <c r="AL816" s="148"/>
      <c r="AM816" s="148"/>
      <c r="AN816" s="148"/>
      <c r="AO816" s="148"/>
      <c r="AP816" s="148"/>
      <c r="AQ816" s="148"/>
      <c r="AR816" s="148"/>
      <c r="AS816" s="148"/>
      <c r="AT816" s="148"/>
      <c r="AU816" s="148"/>
      <c r="AV816" s="148"/>
      <c r="AW816" s="148"/>
      <c r="AX816" s="148"/>
      <c r="AY816" s="148"/>
      <c r="AZ816" s="148"/>
      <c r="BA816" s="148"/>
      <c r="BB816" s="148"/>
      <c r="BC816" s="148"/>
      <c r="BD816" s="148"/>
      <c r="BE816" s="148"/>
      <c r="BF816" s="148"/>
      <c r="BG816" s="148"/>
      <c r="BH816" s="148"/>
    </row>
    <row r="817" spans="1:60" outlineLevel="1" x14ac:dyDescent="0.2">
      <c r="A817" s="155"/>
      <c r="B817" s="156"/>
      <c r="C817" s="181" t="s">
        <v>442</v>
      </c>
      <c r="D817" s="160"/>
      <c r="E817" s="161">
        <v>20.520000000000003</v>
      </c>
      <c r="F817" s="158"/>
      <c r="G817" s="158"/>
      <c r="H817" s="158"/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  <c r="U817" s="158"/>
      <c r="V817" s="158"/>
      <c r="W817" s="158"/>
      <c r="X817" s="148"/>
      <c r="Y817" s="148"/>
      <c r="Z817" s="148"/>
      <c r="AA817" s="148"/>
      <c r="AB817" s="148"/>
      <c r="AC817" s="148"/>
      <c r="AD817" s="148"/>
      <c r="AE817" s="148"/>
      <c r="AF817" s="148"/>
      <c r="AG817" s="148" t="s">
        <v>213</v>
      </c>
      <c r="AH817" s="148">
        <v>0</v>
      </c>
      <c r="AI817" s="148"/>
      <c r="AJ817" s="148"/>
      <c r="AK817" s="148"/>
      <c r="AL817" s="148"/>
      <c r="AM817" s="148"/>
      <c r="AN817" s="148"/>
      <c r="AO817" s="148"/>
      <c r="AP817" s="148"/>
      <c r="AQ817" s="148"/>
      <c r="AR817" s="148"/>
      <c r="AS817" s="148"/>
      <c r="AT817" s="148"/>
      <c r="AU817" s="148"/>
      <c r="AV817" s="148"/>
      <c r="AW817" s="148"/>
      <c r="AX817" s="148"/>
      <c r="AY817" s="148"/>
      <c r="AZ817" s="148"/>
      <c r="BA817" s="148"/>
      <c r="BB817" s="148"/>
      <c r="BC817" s="148"/>
      <c r="BD817" s="148"/>
      <c r="BE817" s="148"/>
      <c r="BF817" s="148"/>
      <c r="BG817" s="148"/>
      <c r="BH817" s="148"/>
    </row>
    <row r="818" spans="1:60" outlineLevel="1" x14ac:dyDescent="0.2">
      <c r="A818" s="155"/>
      <c r="B818" s="156"/>
      <c r="C818" s="181" t="s">
        <v>909</v>
      </c>
      <c r="D818" s="160"/>
      <c r="E818" s="161">
        <v>-2.2399999999999998</v>
      </c>
      <c r="F818" s="158"/>
      <c r="G818" s="158"/>
      <c r="H818" s="158"/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  <c r="U818" s="158"/>
      <c r="V818" s="158"/>
      <c r="W818" s="158"/>
      <c r="X818" s="148"/>
      <c r="Y818" s="148"/>
      <c r="Z818" s="148"/>
      <c r="AA818" s="148"/>
      <c r="AB818" s="148"/>
      <c r="AC818" s="148"/>
      <c r="AD818" s="148"/>
      <c r="AE818" s="148"/>
      <c r="AF818" s="148"/>
      <c r="AG818" s="148" t="s">
        <v>213</v>
      </c>
      <c r="AH818" s="148">
        <v>0</v>
      </c>
      <c r="AI818" s="148"/>
      <c r="AJ818" s="148"/>
      <c r="AK818" s="148"/>
      <c r="AL818" s="148"/>
      <c r="AM818" s="148"/>
      <c r="AN818" s="148"/>
      <c r="AO818" s="148"/>
      <c r="AP818" s="148"/>
      <c r="AQ818" s="148"/>
      <c r="AR818" s="148"/>
      <c r="AS818" s="148"/>
      <c r="AT818" s="148"/>
      <c r="AU818" s="148"/>
      <c r="AV818" s="148"/>
      <c r="AW818" s="148"/>
      <c r="AX818" s="148"/>
      <c r="AY818" s="148"/>
      <c r="AZ818" s="148"/>
      <c r="BA818" s="148"/>
      <c r="BB818" s="148"/>
      <c r="BC818" s="148"/>
      <c r="BD818" s="148"/>
      <c r="BE818" s="148"/>
      <c r="BF818" s="148"/>
      <c r="BG818" s="148"/>
      <c r="BH818" s="148"/>
    </row>
    <row r="819" spans="1:60" outlineLevel="1" x14ac:dyDescent="0.2">
      <c r="A819" s="155"/>
      <c r="B819" s="156"/>
      <c r="C819" s="181" t="s">
        <v>445</v>
      </c>
      <c r="D819" s="160"/>
      <c r="E819" s="161">
        <v>12.216600000000001</v>
      </c>
      <c r="F819" s="158"/>
      <c r="G819" s="158"/>
      <c r="H819" s="158"/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  <c r="U819" s="158"/>
      <c r="V819" s="158"/>
      <c r="W819" s="158"/>
      <c r="X819" s="148"/>
      <c r="Y819" s="148"/>
      <c r="Z819" s="148"/>
      <c r="AA819" s="148"/>
      <c r="AB819" s="148"/>
      <c r="AC819" s="148"/>
      <c r="AD819" s="148"/>
      <c r="AE819" s="148"/>
      <c r="AF819" s="148"/>
      <c r="AG819" s="148" t="s">
        <v>213</v>
      </c>
      <c r="AH819" s="148">
        <v>0</v>
      </c>
      <c r="AI819" s="148"/>
      <c r="AJ819" s="148"/>
      <c r="AK819" s="148"/>
      <c r="AL819" s="148"/>
      <c r="AM819" s="148"/>
      <c r="AN819" s="148"/>
      <c r="AO819" s="148"/>
      <c r="AP819" s="148"/>
      <c r="AQ819" s="148"/>
      <c r="AR819" s="148"/>
      <c r="AS819" s="148"/>
      <c r="AT819" s="148"/>
      <c r="AU819" s="148"/>
      <c r="AV819" s="148"/>
      <c r="AW819" s="148"/>
      <c r="AX819" s="148"/>
      <c r="AY819" s="148"/>
      <c r="AZ819" s="148"/>
      <c r="BA819" s="148"/>
      <c r="BB819" s="148"/>
      <c r="BC819" s="148"/>
      <c r="BD819" s="148"/>
      <c r="BE819" s="148"/>
      <c r="BF819" s="148"/>
      <c r="BG819" s="148"/>
      <c r="BH819" s="148"/>
    </row>
    <row r="820" spans="1:60" outlineLevel="1" x14ac:dyDescent="0.2">
      <c r="A820" s="155"/>
      <c r="B820" s="156"/>
      <c r="C820" s="243"/>
      <c r="D820" s="244"/>
      <c r="E820" s="244"/>
      <c r="F820" s="244"/>
      <c r="G820" s="244"/>
      <c r="H820" s="158"/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  <c r="U820" s="158"/>
      <c r="V820" s="158"/>
      <c r="W820" s="158"/>
      <c r="X820" s="148"/>
      <c r="Y820" s="148"/>
      <c r="Z820" s="148"/>
      <c r="AA820" s="148"/>
      <c r="AB820" s="148"/>
      <c r="AC820" s="148"/>
      <c r="AD820" s="148"/>
      <c r="AE820" s="148"/>
      <c r="AF820" s="148"/>
      <c r="AG820" s="148" t="s">
        <v>176</v>
      </c>
      <c r="AH820" s="148"/>
      <c r="AI820" s="148"/>
      <c r="AJ820" s="148"/>
      <c r="AK820" s="148"/>
      <c r="AL820" s="148"/>
      <c r="AM820" s="148"/>
      <c r="AN820" s="148"/>
      <c r="AO820" s="148"/>
      <c r="AP820" s="148"/>
      <c r="AQ820" s="148"/>
      <c r="AR820" s="148"/>
      <c r="AS820" s="148"/>
      <c r="AT820" s="148"/>
      <c r="AU820" s="148"/>
      <c r="AV820" s="148"/>
      <c r="AW820" s="148"/>
      <c r="AX820" s="148"/>
      <c r="AY820" s="148"/>
      <c r="AZ820" s="148"/>
      <c r="BA820" s="148"/>
      <c r="BB820" s="148"/>
      <c r="BC820" s="148"/>
      <c r="BD820" s="148"/>
      <c r="BE820" s="148"/>
      <c r="BF820" s="148"/>
      <c r="BG820" s="148"/>
      <c r="BH820" s="148"/>
    </row>
    <row r="821" spans="1:60" outlineLevel="1" x14ac:dyDescent="0.2">
      <c r="A821" s="169">
        <v>170</v>
      </c>
      <c r="B821" s="170" t="s">
        <v>910</v>
      </c>
      <c r="C821" s="180" t="s">
        <v>911</v>
      </c>
      <c r="D821" s="171" t="s">
        <v>277</v>
      </c>
      <c r="E821" s="172">
        <v>661.41505000000006</v>
      </c>
      <c r="F821" s="173"/>
      <c r="G821" s="174">
        <f>ROUND(E821*F821,2)</f>
        <v>0</v>
      </c>
      <c r="H821" s="173"/>
      <c r="I821" s="174">
        <f>ROUND(E821*H821,2)</f>
        <v>0</v>
      </c>
      <c r="J821" s="173"/>
      <c r="K821" s="174">
        <f>ROUND(E821*J821,2)</f>
        <v>0</v>
      </c>
      <c r="L821" s="174">
        <v>21</v>
      </c>
      <c r="M821" s="174">
        <f>G821*(1+L821/100)</f>
        <v>0</v>
      </c>
      <c r="N821" s="174">
        <v>1.5000000000000001E-4</v>
      </c>
      <c r="O821" s="174">
        <f>ROUND(E821*N821,2)</f>
        <v>0.1</v>
      </c>
      <c r="P821" s="174">
        <v>0</v>
      </c>
      <c r="Q821" s="174">
        <f>ROUND(E821*P821,2)</f>
        <v>0</v>
      </c>
      <c r="R821" s="174" t="s">
        <v>903</v>
      </c>
      <c r="S821" s="174" t="s">
        <v>171</v>
      </c>
      <c r="T821" s="175" t="s">
        <v>233</v>
      </c>
      <c r="U821" s="158">
        <v>0.10191</v>
      </c>
      <c r="V821" s="158">
        <f>ROUND(E821*U821,2)</f>
        <v>67.400000000000006</v>
      </c>
      <c r="W821" s="158"/>
      <c r="X821" s="148"/>
      <c r="Y821" s="148"/>
      <c r="Z821" s="148"/>
      <c r="AA821" s="148"/>
      <c r="AB821" s="148"/>
      <c r="AC821" s="148"/>
      <c r="AD821" s="148"/>
      <c r="AE821" s="148"/>
      <c r="AF821" s="148"/>
      <c r="AG821" s="148" t="s">
        <v>234</v>
      </c>
      <c r="AH821" s="148"/>
      <c r="AI821" s="148"/>
      <c r="AJ821" s="148"/>
      <c r="AK821" s="148"/>
      <c r="AL821" s="148"/>
      <c r="AM821" s="148"/>
      <c r="AN821" s="148"/>
      <c r="AO821" s="148"/>
      <c r="AP821" s="148"/>
      <c r="AQ821" s="148"/>
      <c r="AR821" s="148"/>
      <c r="AS821" s="148"/>
      <c r="AT821" s="148"/>
      <c r="AU821" s="148"/>
      <c r="AV821" s="148"/>
      <c r="AW821" s="148"/>
      <c r="AX821" s="148"/>
      <c r="AY821" s="148"/>
      <c r="AZ821" s="148"/>
      <c r="BA821" s="148"/>
      <c r="BB821" s="148"/>
      <c r="BC821" s="148"/>
      <c r="BD821" s="148"/>
      <c r="BE821" s="148"/>
      <c r="BF821" s="148"/>
      <c r="BG821" s="148"/>
      <c r="BH821" s="148"/>
    </row>
    <row r="822" spans="1:60" outlineLevel="1" x14ac:dyDescent="0.2">
      <c r="A822" s="155"/>
      <c r="B822" s="156"/>
      <c r="C822" s="181" t="s">
        <v>912</v>
      </c>
      <c r="D822" s="160"/>
      <c r="E822" s="161">
        <v>661.41505000000006</v>
      </c>
      <c r="F822" s="158"/>
      <c r="G822" s="158"/>
      <c r="H822" s="158"/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  <c r="U822" s="158"/>
      <c r="V822" s="158"/>
      <c r="W822" s="158"/>
      <c r="X822" s="148"/>
      <c r="Y822" s="148"/>
      <c r="Z822" s="148"/>
      <c r="AA822" s="148"/>
      <c r="AB822" s="148"/>
      <c r="AC822" s="148"/>
      <c r="AD822" s="148"/>
      <c r="AE822" s="148"/>
      <c r="AF822" s="148"/>
      <c r="AG822" s="148" t="s">
        <v>213</v>
      </c>
      <c r="AH822" s="148">
        <v>5</v>
      </c>
      <c r="AI822" s="148"/>
      <c r="AJ822" s="148"/>
      <c r="AK822" s="148"/>
      <c r="AL822" s="148"/>
      <c r="AM822" s="148"/>
      <c r="AN822" s="148"/>
      <c r="AO822" s="148"/>
      <c r="AP822" s="148"/>
      <c r="AQ822" s="148"/>
      <c r="AR822" s="148"/>
      <c r="AS822" s="148"/>
      <c r="AT822" s="148"/>
      <c r="AU822" s="148"/>
      <c r="AV822" s="148"/>
      <c r="AW822" s="148"/>
      <c r="AX822" s="148"/>
      <c r="AY822" s="148"/>
      <c r="AZ822" s="148"/>
      <c r="BA822" s="148"/>
      <c r="BB822" s="148"/>
      <c r="BC822" s="148"/>
      <c r="BD822" s="148"/>
      <c r="BE822" s="148"/>
      <c r="BF822" s="148"/>
      <c r="BG822" s="148"/>
      <c r="BH822" s="148"/>
    </row>
    <row r="823" spans="1:60" outlineLevel="1" x14ac:dyDescent="0.2">
      <c r="A823" s="155"/>
      <c r="B823" s="156"/>
      <c r="C823" s="243"/>
      <c r="D823" s="244"/>
      <c r="E823" s="244"/>
      <c r="F823" s="244"/>
      <c r="G823" s="244"/>
      <c r="H823" s="158"/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  <c r="U823" s="158"/>
      <c r="V823" s="158"/>
      <c r="W823" s="158"/>
      <c r="X823" s="148"/>
      <c r="Y823" s="148"/>
      <c r="Z823" s="148"/>
      <c r="AA823" s="148"/>
      <c r="AB823" s="148"/>
      <c r="AC823" s="148"/>
      <c r="AD823" s="148"/>
      <c r="AE823" s="148"/>
      <c r="AF823" s="148"/>
      <c r="AG823" s="148" t="s">
        <v>176</v>
      </c>
      <c r="AH823" s="148"/>
      <c r="AI823" s="148"/>
      <c r="AJ823" s="148"/>
      <c r="AK823" s="148"/>
      <c r="AL823" s="148"/>
      <c r="AM823" s="148"/>
      <c r="AN823" s="148"/>
      <c r="AO823" s="148"/>
      <c r="AP823" s="148"/>
      <c r="AQ823" s="148"/>
      <c r="AR823" s="148"/>
      <c r="AS823" s="148"/>
      <c r="AT823" s="148"/>
      <c r="AU823" s="148"/>
      <c r="AV823" s="148"/>
      <c r="AW823" s="148"/>
      <c r="AX823" s="148"/>
      <c r="AY823" s="148"/>
      <c r="AZ823" s="148"/>
      <c r="BA823" s="148"/>
      <c r="BB823" s="148"/>
      <c r="BC823" s="148"/>
      <c r="BD823" s="148"/>
      <c r="BE823" s="148"/>
      <c r="BF823" s="148"/>
      <c r="BG823" s="148"/>
      <c r="BH823" s="148"/>
    </row>
    <row r="824" spans="1:60" x14ac:dyDescent="0.2">
      <c r="A824" s="163" t="s">
        <v>166</v>
      </c>
      <c r="B824" s="164" t="s">
        <v>133</v>
      </c>
      <c r="C824" s="179" t="s">
        <v>134</v>
      </c>
      <c r="D824" s="165"/>
      <c r="E824" s="166"/>
      <c r="F824" s="167"/>
      <c r="G824" s="167">
        <f>SUMIF(AG825:AG826,"&lt;&gt;NOR",G825:G826)</f>
        <v>0</v>
      </c>
      <c r="H824" s="167"/>
      <c r="I824" s="167">
        <f>SUM(I825:I826)</f>
        <v>0</v>
      </c>
      <c r="J824" s="167"/>
      <c r="K824" s="167">
        <f>SUM(K825:K826)</f>
        <v>0</v>
      </c>
      <c r="L824" s="167"/>
      <c r="M824" s="167">
        <f>SUM(M825:M826)</f>
        <v>0</v>
      </c>
      <c r="N824" s="167"/>
      <c r="O824" s="167">
        <f>SUM(O825:O826)</f>
        <v>0</v>
      </c>
      <c r="P824" s="167"/>
      <c r="Q824" s="167">
        <f>SUM(Q825:Q826)</f>
        <v>0</v>
      </c>
      <c r="R824" s="167"/>
      <c r="S824" s="167"/>
      <c r="T824" s="168"/>
      <c r="U824" s="162"/>
      <c r="V824" s="162">
        <f>SUM(V825:V826)</f>
        <v>0</v>
      </c>
      <c r="W824" s="162"/>
      <c r="AG824" t="s">
        <v>167</v>
      </c>
    </row>
    <row r="825" spans="1:60" outlineLevel="1" x14ac:dyDescent="0.2">
      <c r="A825" s="169">
        <v>171</v>
      </c>
      <c r="B825" s="170" t="s">
        <v>913</v>
      </c>
      <c r="C825" s="180" t="s">
        <v>914</v>
      </c>
      <c r="D825" s="171" t="s">
        <v>689</v>
      </c>
      <c r="E825" s="172">
        <v>1</v>
      </c>
      <c r="F825" s="173"/>
      <c r="G825" s="174">
        <f>ROUND(E825*F825,2)</f>
        <v>0</v>
      </c>
      <c r="H825" s="173"/>
      <c r="I825" s="174">
        <f>ROUND(E825*H825,2)</f>
        <v>0</v>
      </c>
      <c r="J825" s="173"/>
      <c r="K825" s="174">
        <f>ROUND(E825*J825,2)</f>
        <v>0</v>
      </c>
      <c r="L825" s="174">
        <v>21</v>
      </c>
      <c r="M825" s="174">
        <f>G825*(1+L825/100)</f>
        <v>0</v>
      </c>
      <c r="N825" s="174">
        <v>0</v>
      </c>
      <c r="O825" s="174">
        <f>ROUND(E825*N825,2)</f>
        <v>0</v>
      </c>
      <c r="P825" s="174">
        <v>0</v>
      </c>
      <c r="Q825" s="174">
        <f>ROUND(E825*P825,2)</f>
        <v>0</v>
      </c>
      <c r="R825" s="174"/>
      <c r="S825" s="174" t="s">
        <v>405</v>
      </c>
      <c r="T825" s="175" t="s">
        <v>172</v>
      </c>
      <c r="U825" s="158">
        <v>0</v>
      </c>
      <c r="V825" s="158">
        <f>ROUND(E825*U825,2)</f>
        <v>0</v>
      </c>
      <c r="W825" s="158"/>
      <c r="X825" s="148"/>
      <c r="Y825" s="148"/>
      <c r="Z825" s="148"/>
      <c r="AA825" s="148"/>
      <c r="AB825" s="148"/>
      <c r="AC825" s="148"/>
      <c r="AD825" s="148"/>
      <c r="AE825" s="148"/>
      <c r="AF825" s="148"/>
      <c r="AG825" s="148" t="s">
        <v>234</v>
      </c>
      <c r="AH825" s="148"/>
      <c r="AI825" s="148"/>
      <c r="AJ825" s="148"/>
      <c r="AK825" s="148"/>
      <c r="AL825" s="148"/>
      <c r="AM825" s="148"/>
      <c r="AN825" s="148"/>
      <c r="AO825" s="148"/>
      <c r="AP825" s="148"/>
      <c r="AQ825" s="148"/>
      <c r="AR825" s="148"/>
      <c r="AS825" s="148"/>
      <c r="AT825" s="148"/>
      <c r="AU825" s="148"/>
      <c r="AV825" s="148"/>
      <c r="AW825" s="148"/>
      <c r="AX825" s="148"/>
      <c r="AY825" s="148"/>
      <c r="AZ825" s="148"/>
      <c r="BA825" s="148"/>
      <c r="BB825" s="148"/>
      <c r="BC825" s="148"/>
      <c r="BD825" s="148"/>
      <c r="BE825" s="148"/>
      <c r="BF825" s="148"/>
      <c r="BG825" s="148"/>
      <c r="BH825" s="148"/>
    </row>
    <row r="826" spans="1:60" outlineLevel="1" x14ac:dyDescent="0.2">
      <c r="A826" s="155"/>
      <c r="B826" s="156"/>
      <c r="C826" s="256"/>
      <c r="D826" s="257"/>
      <c r="E826" s="257"/>
      <c r="F826" s="257"/>
      <c r="G826" s="257"/>
      <c r="H826" s="158"/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  <c r="U826" s="158"/>
      <c r="V826" s="158"/>
      <c r="W826" s="158"/>
      <c r="X826" s="148"/>
      <c r="Y826" s="148"/>
      <c r="Z826" s="148"/>
      <c r="AA826" s="148"/>
      <c r="AB826" s="148"/>
      <c r="AC826" s="148"/>
      <c r="AD826" s="148"/>
      <c r="AE826" s="148"/>
      <c r="AF826" s="148"/>
      <c r="AG826" s="148" t="s">
        <v>176</v>
      </c>
      <c r="AH826" s="148"/>
      <c r="AI826" s="148"/>
      <c r="AJ826" s="148"/>
      <c r="AK826" s="148"/>
      <c r="AL826" s="148"/>
      <c r="AM826" s="148"/>
      <c r="AN826" s="148"/>
      <c r="AO826" s="148"/>
      <c r="AP826" s="148"/>
      <c r="AQ826" s="148"/>
      <c r="AR826" s="148"/>
      <c r="AS826" s="148"/>
      <c r="AT826" s="148"/>
      <c r="AU826" s="148"/>
      <c r="AV826" s="148"/>
      <c r="AW826" s="148"/>
      <c r="AX826" s="148"/>
      <c r="AY826" s="148"/>
      <c r="AZ826" s="148"/>
      <c r="BA826" s="148"/>
      <c r="BB826" s="148"/>
      <c r="BC826" s="148"/>
      <c r="BD826" s="148"/>
      <c r="BE826" s="148"/>
      <c r="BF826" s="148"/>
      <c r="BG826" s="148"/>
      <c r="BH826" s="148"/>
    </row>
    <row r="827" spans="1:60" x14ac:dyDescent="0.2">
      <c r="A827" s="163" t="s">
        <v>166</v>
      </c>
      <c r="B827" s="164" t="s">
        <v>135</v>
      </c>
      <c r="C827" s="179" t="s">
        <v>136</v>
      </c>
      <c r="D827" s="165"/>
      <c r="E827" s="166"/>
      <c r="F827" s="167"/>
      <c r="G827" s="167">
        <f>SUMIF(AG828:AG836,"&lt;&gt;NOR",G828:G836)</f>
        <v>0</v>
      </c>
      <c r="H827" s="167"/>
      <c r="I827" s="167">
        <f>SUM(I828:I836)</f>
        <v>0</v>
      </c>
      <c r="J827" s="167"/>
      <c r="K827" s="167">
        <f>SUM(K828:K836)</f>
        <v>0</v>
      </c>
      <c r="L827" s="167"/>
      <c r="M827" s="167">
        <f>SUM(M828:M836)</f>
        <v>0</v>
      </c>
      <c r="N827" s="167"/>
      <c r="O827" s="167">
        <f>SUM(O828:O836)</f>
        <v>0</v>
      </c>
      <c r="P827" s="167"/>
      <c r="Q827" s="167">
        <f>SUM(Q828:Q836)</f>
        <v>0</v>
      </c>
      <c r="R827" s="167"/>
      <c r="S827" s="167"/>
      <c r="T827" s="168"/>
      <c r="U827" s="162"/>
      <c r="V827" s="162">
        <f>SUM(V828:V836)</f>
        <v>375.46</v>
      </c>
      <c r="W827" s="162"/>
      <c r="AG827" t="s">
        <v>167</v>
      </c>
    </row>
    <row r="828" spans="1:60" outlineLevel="1" x14ac:dyDescent="0.2">
      <c r="A828" s="169">
        <v>172</v>
      </c>
      <c r="B828" s="170" t="s">
        <v>915</v>
      </c>
      <c r="C828" s="180" t="s">
        <v>916</v>
      </c>
      <c r="D828" s="171" t="s">
        <v>287</v>
      </c>
      <c r="E828" s="172">
        <v>228.65939</v>
      </c>
      <c r="F828" s="173"/>
      <c r="G828" s="174">
        <f>ROUND(E828*F828,2)</f>
        <v>0</v>
      </c>
      <c r="H828" s="173"/>
      <c r="I828" s="174">
        <f>ROUND(E828*H828,2)</f>
        <v>0</v>
      </c>
      <c r="J828" s="173"/>
      <c r="K828" s="174">
        <f>ROUND(E828*J828,2)</f>
        <v>0</v>
      </c>
      <c r="L828" s="174">
        <v>21</v>
      </c>
      <c r="M828" s="174">
        <f>G828*(1+L828/100)</f>
        <v>0</v>
      </c>
      <c r="N828" s="174">
        <v>0</v>
      </c>
      <c r="O828" s="174">
        <f>ROUND(E828*N828,2)</f>
        <v>0</v>
      </c>
      <c r="P828" s="174">
        <v>0</v>
      </c>
      <c r="Q828" s="174">
        <f>ROUND(E828*P828,2)</f>
        <v>0</v>
      </c>
      <c r="R828" s="174" t="s">
        <v>549</v>
      </c>
      <c r="S828" s="174" t="s">
        <v>171</v>
      </c>
      <c r="T828" s="175" t="s">
        <v>233</v>
      </c>
      <c r="U828" s="158">
        <v>0.49000000000000005</v>
      </c>
      <c r="V828" s="158">
        <f>ROUND(E828*U828,2)</f>
        <v>112.04</v>
      </c>
      <c r="W828" s="158"/>
      <c r="X828" s="148"/>
      <c r="Y828" s="148"/>
      <c r="Z828" s="148"/>
      <c r="AA828" s="148"/>
      <c r="AB828" s="148"/>
      <c r="AC828" s="148"/>
      <c r="AD828" s="148"/>
      <c r="AE828" s="148"/>
      <c r="AF828" s="148"/>
      <c r="AG828" s="148" t="s">
        <v>917</v>
      </c>
      <c r="AH828" s="148"/>
      <c r="AI828" s="148"/>
      <c r="AJ828" s="148"/>
      <c r="AK828" s="148"/>
      <c r="AL828" s="148"/>
      <c r="AM828" s="148"/>
      <c r="AN828" s="148"/>
      <c r="AO828" s="148"/>
      <c r="AP828" s="148"/>
      <c r="AQ828" s="148"/>
      <c r="AR828" s="148"/>
      <c r="AS828" s="148"/>
      <c r="AT828" s="148"/>
      <c r="AU828" s="148"/>
      <c r="AV828" s="148"/>
      <c r="AW828" s="148"/>
      <c r="AX828" s="148"/>
      <c r="AY828" s="148"/>
      <c r="AZ828" s="148"/>
      <c r="BA828" s="148"/>
      <c r="BB828" s="148"/>
      <c r="BC828" s="148"/>
      <c r="BD828" s="148"/>
      <c r="BE828" s="148"/>
      <c r="BF828" s="148"/>
      <c r="BG828" s="148"/>
      <c r="BH828" s="148"/>
    </row>
    <row r="829" spans="1:60" outlineLevel="1" x14ac:dyDescent="0.2">
      <c r="A829" s="155"/>
      <c r="B829" s="156"/>
      <c r="C829" s="245" t="s">
        <v>918</v>
      </c>
      <c r="D829" s="246"/>
      <c r="E829" s="246"/>
      <c r="F829" s="246"/>
      <c r="G829" s="246"/>
      <c r="H829" s="158"/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  <c r="U829" s="158"/>
      <c r="V829" s="158"/>
      <c r="W829" s="158"/>
      <c r="X829" s="148"/>
      <c r="Y829" s="148"/>
      <c r="Z829" s="148"/>
      <c r="AA829" s="148"/>
      <c r="AB829" s="148"/>
      <c r="AC829" s="148"/>
      <c r="AD829" s="148"/>
      <c r="AE829" s="148"/>
      <c r="AF829" s="148"/>
      <c r="AG829" s="148" t="s">
        <v>175</v>
      </c>
      <c r="AH829" s="148"/>
      <c r="AI829" s="148"/>
      <c r="AJ829" s="148"/>
      <c r="AK829" s="148"/>
      <c r="AL829" s="148"/>
      <c r="AM829" s="148"/>
      <c r="AN829" s="148"/>
      <c r="AO829" s="148"/>
      <c r="AP829" s="148"/>
      <c r="AQ829" s="148"/>
      <c r="AR829" s="148"/>
      <c r="AS829" s="148"/>
      <c r="AT829" s="148"/>
      <c r="AU829" s="148"/>
      <c r="AV829" s="148"/>
      <c r="AW829" s="148"/>
      <c r="AX829" s="148"/>
      <c r="AY829" s="148"/>
      <c r="AZ829" s="148"/>
      <c r="BA829" s="148"/>
      <c r="BB829" s="148"/>
      <c r="BC829" s="148"/>
      <c r="BD829" s="148"/>
      <c r="BE829" s="148"/>
      <c r="BF829" s="148"/>
      <c r="BG829" s="148"/>
      <c r="BH829" s="148"/>
    </row>
    <row r="830" spans="1:60" outlineLevel="1" x14ac:dyDescent="0.2">
      <c r="A830" s="155"/>
      <c r="B830" s="156"/>
      <c r="C830" s="243"/>
      <c r="D830" s="244"/>
      <c r="E830" s="244"/>
      <c r="F830" s="244"/>
      <c r="G830" s="244"/>
      <c r="H830" s="158"/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  <c r="U830" s="158"/>
      <c r="V830" s="158"/>
      <c r="W830" s="158"/>
      <c r="X830" s="148"/>
      <c r="Y830" s="148"/>
      <c r="Z830" s="148"/>
      <c r="AA830" s="148"/>
      <c r="AB830" s="148"/>
      <c r="AC830" s="148"/>
      <c r="AD830" s="148"/>
      <c r="AE830" s="148"/>
      <c r="AF830" s="148"/>
      <c r="AG830" s="148" t="s">
        <v>176</v>
      </c>
      <c r="AH830" s="148"/>
      <c r="AI830" s="148"/>
      <c r="AJ830" s="148"/>
      <c r="AK830" s="148"/>
      <c r="AL830" s="148"/>
      <c r="AM830" s="148"/>
      <c r="AN830" s="148"/>
      <c r="AO830" s="148"/>
      <c r="AP830" s="148"/>
      <c r="AQ830" s="148"/>
      <c r="AR830" s="148"/>
      <c r="AS830" s="148"/>
      <c r="AT830" s="148"/>
      <c r="AU830" s="148"/>
      <c r="AV830" s="148"/>
      <c r="AW830" s="148"/>
      <c r="AX830" s="148"/>
      <c r="AY830" s="148"/>
      <c r="AZ830" s="148"/>
      <c r="BA830" s="148"/>
      <c r="BB830" s="148"/>
      <c r="BC830" s="148"/>
      <c r="BD830" s="148"/>
      <c r="BE830" s="148"/>
      <c r="BF830" s="148"/>
      <c r="BG830" s="148"/>
      <c r="BH830" s="148"/>
    </row>
    <row r="831" spans="1:60" outlineLevel="1" x14ac:dyDescent="0.2">
      <c r="A831" s="169">
        <v>173</v>
      </c>
      <c r="B831" s="170" t="s">
        <v>919</v>
      </c>
      <c r="C831" s="180" t="s">
        <v>920</v>
      </c>
      <c r="D831" s="171" t="s">
        <v>287</v>
      </c>
      <c r="E831" s="172">
        <v>4344.5284300000003</v>
      </c>
      <c r="F831" s="173"/>
      <c r="G831" s="174">
        <f>ROUND(E831*F831,2)</f>
        <v>0</v>
      </c>
      <c r="H831" s="173"/>
      <c r="I831" s="174">
        <f>ROUND(E831*H831,2)</f>
        <v>0</v>
      </c>
      <c r="J831" s="173"/>
      <c r="K831" s="174">
        <f>ROUND(E831*J831,2)</f>
        <v>0</v>
      </c>
      <c r="L831" s="174">
        <v>21</v>
      </c>
      <c r="M831" s="174">
        <f>G831*(1+L831/100)</f>
        <v>0</v>
      </c>
      <c r="N831" s="174">
        <v>0</v>
      </c>
      <c r="O831" s="174">
        <f>ROUND(E831*N831,2)</f>
        <v>0</v>
      </c>
      <c r="P831" s="174">
        <v>0</v>
      </c>
      <c r="Q831" s="174">
        <f>ROUND(E831*P831,2)</f>
        <v>0</v>
      </c>
      <c r="R831" s="174" t="s">
        <v>549</v>
      </c>
      <c r="S831" s="174" t="s">
        <v>171</v>
      </c>
      <c r="T831" s="175" t="s">
        <v>233</v>
      </c>
      <c r="U831" s="158">
        <v>0</v>
      </c>
      <c r="V831" s="158">
        <f>ROUND(E831*U831,2)</f>
        <v>0</v>
      </c>
      <c r="W831" s="158"/>
      <c r="X831" s="148"/>
      <c r="Y831" s="148"/>
      <c r="Z831" s="148"/>
      <c r="AA831" s="148"/>
      <c r="AB831" s="148"/>
      <c r="AC831" s="148"/>
      <c r="AD831" s="148"/>
      <c r="AE831" s="148"/>
      <c r="AF831" s="148"/>
      <c r="AG831" s="148" t="s">
        <v>917</v>
      </c>
      <c r="AH831" s="148"/>
      <c r="AI831" s="148"/>
      <c r="AJ831" s="148"/>
      <c r="AK831" s="148"/>
      <c r="AL831" s="148"/>
      <c r="AM831" s="148"/>
      <c r="AN831" s="148"/>
      <c r="AO831" s="148"/>
      <c r="AP831" s="148"/>
      <c r="AQ831" s="148"/>
      <c r="AR831" s="148"/>
      <c r="AS831" s="148"/>
      <c r="AT831" s="148"/>
      <c r="AU831" s="148"/>
      <c r="AV831" s="148"/>
      <c r="AW831" s="148"/>
      <c r="AX831" s="148"/>
      <c r="AY831" s="148"/>
      <c r="AZ831" s="148"/>
      <c r="BA831" s="148"/>
      <c r="BB831" s="148"/>
      <c r="BC831" s="148"/>
      <c r="BD831" s="148"/>
      <c r="BE831" s="148"/>
      <c r="BF831" s="148"/>
      <c r="BG831" s="148"/>
      <c r="BH831" s="148"/>
    </row>
    <row r="832" spans="1:60" outlineLevel="1" x14ac:dyDescent="0.2">
      <c r="A832" s="155"/>
      <c r="B832" s="156"/>
      <c r="C832" s="256"/>
      <c r="D832" s="257"/>
      <c r="E832" s="257"/>
      <c r="F832" s="257"/>
      <c r="G832" s="257"/>
      <c r="H832" s="158"/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  <c r="U832" s="158"/>
      <c r="V832" s="158"/>
      <c r="W832" s="158"/>
      <c r="X832" s="148"/>
      <c r="Y832" s="148"/>
      <c r="Z832" s="148"/>
      <c r="AA832" s="148"/>
      <c r="AB832" s="148"/>
      <c r="AC832" s="148"/>
      <c r="AD832" s="148"/>
      <c r="AE832" s="148"/>
      <c r="AF832" s="148"/>
      <c r="AG832" s="148" t="s">
        <v>176</v>
      </c>
      <c r="AH832" s="148"/>
      <c r="AI832" s="148"/>
      <c r="AJ832" s="148"/>
      <c r="AK832" s="148"/>
      <c r="AL832" s="148"/>
      <c r="AM832" s="148"/>
      <c r="AN832" s="148"/>
      <c r="AO832" s="148"/>
      <c r="AP832" s="148"/>
      <c r="AQ832" s="148"/>
      <c r="AR832" s="148"/>
      <c r="AS832" s="148"/>
      <c r="AT832" s="148"/>
      <c r="AU832" s="148"/>
      <c r="AV832" s="148"/>
      <c r="AW832" s="148"/>
      <c r="AX832" s="148"/>
      <c r="AY832" s="148"/>
      <c r="AZ832" s="148"/>
      <c r="BA832" s="148"/>
      <c r="BB832" s="148"/>
      <c r="BC832" s="148"/>
      <c r="BD832" s="148"/>
      <c r="BE832" s="148"/>
      <c r="BF832" s="148"/>
      <c r="BG832" s="148"/>
      <c r="BH832" s="148"/>
    </row>
    <row r="833" spans="1:60" outlineLevel="1" x14ac:dyDescent="0.2">
      <c r="A833" s="169">
        <v>174</v>
      </c>
      <c r="B833" s="170" t="s">
        <v>921</v>
      </c>
      <c r="C833" s="180" t="s">
        <v>922</v>
      </c>
      <c r="D833" s="171" t="s">
        <v>287</v>
      </c>
      <c r="E833" s="172">
        <v>228.65939</v>
      </c>
      <c r="F833" s="173"/>
      <c r="G833" s="174">
        <f>ROUND(E833*F833,2)</f>
        <v>0</v>
      </c>
      <c r="H833" s="173"/>
      <c r="I833" s="174">
        <f>ROUND(E833*H833,2)</f>
        <v>0</v>
      </c>
      <c r="J833" s="173"/>
      <c r="K833" s="174">
        <f>ROUND(E833*J833,2)</f>
        <v>0</v>
      </c>
      <c r="L833" s="174">
        <v>21</v>
      </c>
      <c r="M833" s="174">
        <f>G833*(1+L833/100)</f>
        <v>0</v>
      </c>
      <c r="N833" s="174">
        <v>0</v>
      </c>
      <c r="O833" s="174">
        <f>ROUND(E833*N833,2)</f>
        <v>0</v>
      </c>
      <c r="P833" s="174">
        <v>0</v>
      </c>
      <c r="Q833" s="174">
        <f>ROUND(E833*P833,2)</f>
        <v>0</v>
      </c>
      <c r="R833" s="174" t="s">
        <v>549</v>
      </c>
      <c r="S833" s="174" t="s">
        <v>171</v>
      </c>
      <c r="T833" s="175" t="s">
        <v>233</v>
      </c>
      <c r="U833" s="158">
        <v>0.94200000000000006</v>
      </c>
      <c r="V833" s="158">
        <f>ROUND(E833*U833,2)</f>
        <v>215.4</v>
      </c>
      <c r="W833" s="158"/>
      <c r="X833" s="148"/>
      <c r="Y833" s="148"/>
      <c r="Z833" s="148"/>
      <c r="AA833" s="148"/>
      <c r="AB833" s="148"/>
      <c r="AC833" s="148"/>
      <c r="AD833" s="148"/>
      <c r="AE833" s="148"/>
      <c r="AF833" s="148"/>
      <c r="AG833" s="148" t="s">
        <v>917</v>
      </c>
      <c r="AH833" s="148"/>
      <c r="AI833" s="148"/>
      <c r="AJ833" s="148"/>
      <c r="AK833" s="148"/>
      <c r="AL833" s="148"/>
      <c r="AM833" s="148"/>
      <c r="AN833" s="148"/>
      <c r="AO833" s="148"/>
      <c r="AP833" s="148"/>
      <c r="AQ833" s="148"/>
      <c r="AR833" s="148"/>
      <c r="AS833" s="148"/>
      <c r="AT833" s="148"/>
      <c r="AU833" s="148"/>
      <c r="AV833" s="148"/>
      <c r="AW833" s="148"/>
      <c r="AX833" s="148"/>
      <c r="AY833" s="148"/>
      <c r="AZ833" s="148"/>
      <c r="BA833" s="148"/>
      <c r="BB833" s="148"/>
      <c r="BC833" s="148"/>
      <c r="BD833" s="148"/>
      <c r="BE833" s="148"/>
      <c r="BF833" s="148"/>
      <c r="BG833" s="148"/>
      <c r="BH833" s="148"/>
    </row>
    <row r="834" spans="1:60" outlineLevel="1" x14ac:dyDescent="0.2">
      <c r="A834" s="155"/>
      <c r="B834" s="156"/>
      <c r="C834" s="256"/>
      <c r="D834" s="257"/>
      <c r="E834" s="257"/>
      <c r="F834" s="257"/>
      <c r="G834" s="257"/>
      <c r="H834" s="158"/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  <c r="U834" s="158"/>
      <c r="V834" s="158"/>
      <c r="W834" s="158"/>
      <c r="X834" s="148"/>
      <c r="Y834" s="148"/>
      <c r="Z834" s="148"/>
      <c r="AA834" s="148"/>
      <c r="AB834" s="148"/>
      <c r="AC834" s="148"/>
      <c r="AD834" s="148"/>
      <c r="AE834" s="148"/>
      <c r="AF834" s="148"/>
      <c r="AG834" s="148" t="s">
        <v>176</v>
      </c>
      <c r="AH834" s="148"/>
      <c r="AI834" s="148"/>
      <c r="AJ834" s="148"/>
      <c r="AK834" s="148"/>
      <c r="AL834" s="148"/>
      <c r="AM834" s="148"/>
      <c r="AN834" s="148"/>
      <c r="AO834" s="148"/>
      <c r="AP834" s="148"/>
      <c r="AQ834" s="148"/>
      <c r="AR834" s="148"/>
      <c r="AS834" s="148"/>
      <c r="AT834" s="148"/>
      <c r="AU834" s="148"/>
      <c r="AV834" s="148"/>
      <c r="AW834" s="148"/>
      <c r="AX834" s="148"/>
      <c r="AY834" s="148"/>
      <c r="AZ834" s="148"/>
      <c r="BA834" s="148"/>
      <c r="BB834" s="148"/>
      <c r="BC834" s="148"/>
      <c r="BD834" s="148"/>
      <c r="BE834" s="148"/>
      <c r="BF834" s="148"/>
      <c r="BG834" s="148"/>
      <c r="BH834" s="148"/>
    </row>
    <row r="835" spans="1:60" ht="22.5" outlineLevel="1" x14ac:dyDescent="0.2">
      <c r="A835" s="169">
        <v>175</v>
      </c>
      <c r="B835" s="170" t="s">
        <v>923</v>
      </c>
      <c r="C835" s="180" t="s">
        <v>924</v>
      </c>
      <c r="D835" s="171" t="s">
        <v>287</v>
      </c>
      <c r="E835" s="172">
        <v>457.31878</v>
      </c>
      <c r="F835" s="173"/>
      <c r="G835" s="174">
        <f>ROUND(E835*F835,2)</f>
        <v>0</v>
      </c>
      <c r="H835" s="173"/>
      <c r="I835" s="174">
        <f>ROUND(E835*H835,2)</f>
        <v>0</v>
      </c>
      <c r="J835" s="173"/>
      <c r="K835" s="174">
        <f>ROUND(E835*J835,2)</f>
        <v>0</v>
      </c>
      <c r="L835" s="174">
        <v>21</v>
      </c>
      <c r="M835" s="174">
        <f>G835*(1+L835/100)</f>
        <v>0</v>
      </c>
      <c r="N835" s="174">
        <v>0</v>
      </c>
      <c r="O835" s="174">
        <f>ROUND(E835*N835,2)</f>
        <v>0</v>
      </c>
      <c r="P835" s="174">
        <v>0</v>
      </c>
      <c r="Q835" s="174">
        <f>ROUND(E835*P835,2)</f>
        <v>0</v>
      </c>
      <c r="R835" s="174" t="s">
        <v>549</v>
      </c>
      <c r="S835" s="174" t="s">
        <v>171</v>
      </c>
      <c r="T835" s="175" t="s">
        <v>233</v>
      </c>
      <c r="U835" s="158">
        <v>0.10500000000000001</v>
      </c>
      <c r="V835" s="158">
        <f>ROUND(E835*U835,2)</f>
        <v>48.02</v>
      </c>
      <c r="W835" s="158"/>
      <c r="X835" s="148"/>
      <c r="Y835" s="148"/>
      <c r="Z835" s="148"/>
      <c r="AA835" s="148"/>
      <c r="AB835" s="148"/>
      <c r="AC835" s="148"/>
      <c r="AD835" s="148"/>
      <c r="AE835" s="148"/>
      <c r="AF835" s="148"/>
      <c r="AG835" s="148" t="s">
        <v>917</v>
      </c>
      <c r="AH835" s="148"/>
      <c r="AI835" s="148"/>
      <c r="AJ835" s="148"/>
      <c r="AK835" s="148"/>
      <c r="AL835" s="148"/>
      <c r="AM835" s="148"/>
      <c r="AN835" s="148"/>
      <c r="AO835" s="148"/>
      <c r="AP835" s="148"/>
      <c r="AQ835" s="148"/>
      <c r="AR835" s="148"/>
      <c r="AS835" s="148"/>
      <c r="AT835" s="148"/>
      <c r="AU835" s="148"/>
      <c r="AV835" s="148"/>
      <c r="AW835" s="148"/>
      <c r="AX835" s="148"/>
      <c r="AY835" s="148"/>
      <c r="AZ835" s="148"/>
      <c r="BA835" s="148"/>
      <c r="BB835" s="148"/>
      <c r="BC835" s="148"/>
      <c r="BD835" s="148"/>
      <c r="BE835" s="148"/>
      <c r="BF835" s="148"/>
      <c r="BG835" s="148"/>
      <c r="BH835" s="148"/>
    </row>
    <row r="836" spans="1:60" outlineLevel="1" x14ac:dyDescent="0.2">
      <c r="A836" s="155"/>
      <c r="B836" s="156"/>
      <c r="C836" s="256"/>
      <c r="D836" s="257"/>
      <c r="E836" s="257"/>
      <c r="F836" s="257"/>
      <c r="G836" s="257"/>
      <c r="H836" s="158"/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  <c r="U836" s="158"/>
      <c r="V836" s="158"/>
      <c r="W836" s="158"/>
      <c r="X836" s="148"/>
      <c r="Y836" s="148"/>
      <c r="Z836" s="148"/>
      <c r="AA836" s="148"/>
      <c r="AB836" s="148"/>
      <c r="AC836" s="148"/>
      <c r="AD836" s="148"/>
      <c r="AE836" s="148"/>
      <c r="AF836" s="148"/>
      <c r="AG836" s="148" t="s">
        <v>176</v>
      </c>
      <c r="AH836" s="148"/>
      <c r="AI836" s="148"/>
      <c r="AJ836" s="148"/>
      <c r="AK836" s="148"/>
      <c r="AL836" s="148"/>
      <c r="AM836" s="148"/>
      <c r="AN836" s="148"/>
      <c r="AO836" s="148"/>
      <c r="AP836" s="148"/>
      <c r="AQ836" s="148"/>
      <c r="AR836" s="148"/>
      <c r="AS836" s="148"/>
      <c r="AT836" s="148"/>
      <c r="AU836" s="148"/>
      <c r="AV836" s="148"/>
      <c r="AW836" s="148"/>
      <c r="AX836" s="148"/>
      <c r="AY836" s="148"/>
      <c r="AZ836" s="148"/>
      <c r="BA836" s="148"/>
      <c r="BB836" s="148"/>
      <c r="BC836" s="148"/>
      <c r="BD836" s="148"/>
      <c r="BE836" s="148"/>
      <c r="BF836" s="148"/>
      <c r="BG836" s="148"/>
      <c r="BH836" s="148"/>
    </row>
    <row r="837" spans="1:60" x14ac:dyDescent="0.2">
      <c r="A837" s="5"/>
      <c r="B837" s="6"/>
      <c r="C837" s="182"/>
      <c r="D837" s="8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AE837">
        <v>15</v>
      </c>
      <c r="AF837">
        <v>21</v>
      </c>
    </row>
    <row r="838" spans="1:60" x14ac:dyDescent="0.2">
      <c r="A838" s="151"/>
      <c r="B838" s="152" t="s">
        <v>29</v>
      </c>
      <c r="C838" s="183"/>
      <c r="D838" s="153"/>
      <c r="E838" s="154"/>
      <c r="F838" s="154"/>
      <c r="G838" s="178">
        <f>G8+G70+G79+G166+G211+G220+G249+G315+G363+G366+G372+G388+G472+G476+G489+G517+G538+G541+G544+G547+G550+G575+G606+G630+G714+G726+G737+G769+G788+G795+G824+G827</f>
        <v>0</v>
      </c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AE838">
        <f>SUMIF(L7:L836,AE837,G7:G836)</f>
        <v>0</v>
      </c>
      <c r="AF838">
        <f>SUMIF(L7:L836,AF837,G7:G836)</f>
        <v>0</v>
      </c>
      <c r="AG838" t="s">
        <v>226</v>
      </c>
    </row>
    <row r="839" spans="1:60" x14ac:dyDescent="0.2">
      <c r="C839" s="184"/>
      <c r="D839" s="139"/>
      <c r="AG839" t="s">
        <v>227</v>
      </c>
    </row>
    <row r="840" spans="1:60" x14ac:dyDescent="0.2">
      <c r="D840" s="139"/>
    </row>
    <row r="841" spans="1:60" x14ac:dyDescent="0.2">
      <c r="D841" s="139"/>
    </row>
    <row r="842" spans="1:60" x14ac:dyDescent="0.2">
      <c r="D842" s="139"/>
    </row>
    <row r="843" spans="1:60" x14ac:dyDescent="0.2">
      <c r="D843" s="139"/>
    </row>
    <row r="844" spans="1:60" x14ac:dyDescent="0.2">
      <c r="D844" s="139"/>
    </row>
    <row r="845" spans="1:60" x14ac:dyDescent="0.2">
      <c r="D845" s="139"/>
    </row>
    <row r="846" spans="1:60" x14ac:dyDescent="0.2">
      <c r="D846" s="139"/>
    </row>
    <row r="847" spans="1:60" x14ac:dyDescent="0.2">
      <c r="D847" s="139"/>
    </row>
    <row r="848" spans="1:60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sheetProtection algorithmName="SHA-512" hashValue="vmGQNfiRwCtgRHdf+v6s4ls05hOGuiupkK0CkHRpguWQIJ6kCBr/mZ80cqxCH7lJgfvWh2GxYWxXrjBF+vEO8g==" saltValue="96QRpIk2duKQbtS3d1ptEA==" spinCount="100000" sheet="1"/>
  <mergeCells count="288">
    <mergeCell ref="C14:G14"/>
    <mergeCell ref="C16:G16"/>
    <mergeCell ref="C18:G18"/>
    <mergeCell ref="C24:G24"/>
    <mergeCell ref="C26:G26"/>
    <mergeCell ref="C33:G33"/>
    <mergeCell ref="A1:G1"/>
    <mergeCell ref="C2:G2"/>
    <mergeCell ref="C3:G3"/>
    <mergeCell ref="C4:G4"/>
    <mergeCell ref="C10:G10"/>
    <mergeCell ref="C12:G12"/>
    <mergeCell ref="C51:G51"/>
    <mergeCell ref="C53:G53"/>
    <mergeCell ref="C63:G63"/>
    <mergeCell ref="C66:G66"/>
    <mergeCell ref="C69:G69"/>
    <mergeCell ref="C72:G72"/>
    <mergeCell ref="C35:G35"/>
    <mergeCell ref="C39:G39"/>
    <mergeCell ref="C41:G41"/>
    <mergeCell ref="C43:G43"/>
    <mergeCell ref="C46:G46"/>
    <mergeCell ref="C48:G48"/>
    <mergeCell ref="C89:G89"/>
    <mergeCell ref="C90:G90"/>
    <mergeCell ref="C91:G91"/>
    <mergeCell ref="C93:G93"/>
    <mergeCell ref="C94:G94"/>
    <mergeCell ref="C95:G95"/>
    <mergeCell ref="C75:G75"/>
    <mergeCell ref="C78:G78"/>
    <mergeCell ref="C81:G81"/>
    <mergeCell ref="C83:G83"/>
    <mergeCell ref="C86:G86"/>
    <mergeCell ref="C88:G88"/>
    <mergeCell ref="C106:G106"/>
    <mergeCell ref="C107:G107"/>
    <mergeCell ref="C108:G108"/>
    <mergeCell ref="C110:G110"/>
    <mergeCell ref="C111:G111"/>
    <mergeCell ref="C112:G112"/>
    <mergeCell ref="C97:G97"/>
    <mergeCell ref="C99:G99"/>
    <mergeCell ref="C100:G100"/>
    <mergeCell ref="C101:G101"/>
    <mergeCell ref="C103:G103"/>
    <mergeCell ref="C105:G105"/>
    <mergeCell ref="C122:G122"/>
    <mergeCell ref="C124:G124"/>
    <mergeCell ref="C128:G128"/>
    <mergeCell ref="C130:G130"/>
    <mergeCell ref="C133:G133"/>
    <mergeCell ref="C135:G135"/>
    <mergeCell ref="C113:G113"/>
    <mergeCell ref="C115:G115"/>
    <mergeCell ref="C116:G116"/>
    <mergeCell ref="C117:G117"/>
    <mergeCell ref="C118:G118"/>
    <mergeCell ref="C120:G120"/>
    <mergeCell ref="C162:G162"/>
    <mergeCell ref="C165:G165"/>
    <mergeCell ref="C170:G170"/>
    <mergeCell ref="C172:G172"/>
    <mergeCell ref="C174:G174"/>
    <mergeCell ref="C176:G176"/>
    <mergeCell ref="C142:G142"/>
    <mergeCell ref="C144:G144"/>
    <mergeCell ref="C151:G151"/>
    <mergeCell ref="C153:G153"/>
    <mergeCell ref="C158:G158"/>
    <mergeCell ref="C160:G160"/>
    <mergeCell ref="C199:G199"/>
    <mergeCell ref="C202:G202"/>
    <mergeCell ref="C204:G204"/>
    <mergeCell ref="C207:G207"/>
    <mergeCell ref="C210:G210"/>
    <mergeCell ref="C214:G214"/>
    <mergeCell ref="C181:G181"/>
    <mergeCell ref="C186:G186"/>
    <mergeCell ref="C190:G190"/>
    <mergeCell ref="C193:G193"/>
    <mergeCell ref="C195:G195"/>
    <mergeCell ref="C197:G197"/>
    <mergeCell ref="C251:G251"/>
    <mergeCell ref="C252:G252"/>
    <mergeCell ref="C254:G254"/>
    <mergeCell ref="C256:G256"/>
    <mergeCell ref="C257:G257"/>
    <mergeCell ref="C265:G265"/>
    <mergeCell ref="C216:G216"/>
    <mergeCell ref="C217:G217"/>
    <mergeCell ref="C219:G219"/>
    <mergeCell ref="C222:G222"/>
    <mergeCell ref="C226:G226"/>
    <mergeCell ref="C248:G248"/>
    <mergeCell ref="C292:G292"/>
    <mergeCell ref="C300:G300"/>
    <mergeCell ref="C302:G302"/>
    <mergeCell ref="C314:G314"/>
    <mergeCell ref="C317:G317"/>
    <mergeCell ref="C321:G321"/>
    <mergeCell ref="C267:G267"/>
    <mergeCell ref="C269:G269"/>
    <mergeCell ref="C271:G271"/>
    <mergeCell ref="C279:G279"/>
    <mergeCell ref="C281:G281"/>
    <mergeCell ref="C290:G290"/>
    <mergeCell ref="C350:G350"/>
    <mergeCell ref="C354:G354"/>
    <mergeCell ref="C362:G362"/>
    <mergeCell ref="C365:G365"/>
    <mergeCell ref="C371:G371"/>
    <mergeCell ref="C375:G375"/>
    <mergeCell ref="C323:G323"/>
    <mergeCell ref="C327:G327"/>
    <mergeCell ref="C335:G335"/>
    <mergeCell ref="C338:G338"/>
    <mergeCell ref="C340:G340"/>
    <mergeCell ref="C344:G344"/>
    <mergeCell ref="C390:G390"/>
    <mergeCell ref="C395:G395"/>
    <mergeCell ref="C397:G397"/>
    <mergeCell ref="C400:G400"/>
    <mergeCell ref="C402:G402"/>
    <mergeCell ref="C407:G407"/>
    <mergeCell ref="C377:G377"/>
    <mergeCell ref="C379:G379"/>
    <mergeCell ref="C381:G381"/>
    <mergeCell ref="C383:G383"/>
    <mergeCell ref="C385:G385"/>
    <mergeCell ref="C387:G387"/>
    <mergeCell ref="C433:G433"/>
    <mergeCell ref="C435:G435"/>
    <mergeCell ref="C437:G437"/>
    <mergeCell ref="C439:G439"/>
    <mergeCell ref="C440:G440"/>
    <mergeCell ref="C442:G442"/>
    <mergeCell ref="C409:G409"/>
    <mergeCell ref="C412:G412"/>
    <mergeCell ref="C417:G417"/>
    <mergeCell ref="C421:G421"/>
    <mergeCell ref="C427:G427"/>
    <mergeCell ref="C430:G430"/>
    <mergeCell ref="C456:G456"/>
    <mergeCell ref="C459:G459"/>
    <mergeCell ref="C471:G471"/>
    <mergeCell ref="C474:G474"/>
    <mergeCell ref="C475:G475"/>
    <mergeCell ref="C481:G481"/>
    <mergeCell ref="C443:G443"/>
    <mergeCell ref="C445:G445"/>
    <mergeCell ref="C447:G447"/>
    <mergeCell ref="C449:G449"/>
    <mergeCell ref="C450:G450"/>
    <mergeCell ref="C453:G453"/>
    <mergeCell ref="C495:G495"/>
    <mergeCell ref="C496:G496"/>
    <mergeCell ref="C498:G498"/>
    <mergeCell ref="C500:G500"/>
    <mergeCell ref="C501:G501"/>
    <mergeCell ref="C503:G503"/>
    <mergeCell ref="C483:G483"/>
    <mergeCell ref="C485:G485"/>
    <mergeCell ref="C487:G487"/>
    <mergeCell ref="C488:G488"/>
    <mergeCell ref="C491:G491"/>
    <mergeCell ref="C493:G493"/>
    <mergeCell ref="C522:G522"/>
    <mergeCell ref="C528:G528"/>
    <mergeCell ref="C531:G531"/>
    <mergeCell ref="C534:G534"/>
    <mergeCell ref="C536:G536"/>
    <mergeCell ref="C537:G537"/>
    <mergeCell ref="C505:G505"/>
    <mergeCell ref="C509:G509"/>
    <mergeCell ref="C513:G513"/>
    <mergeCell ref="C515:G515"/>
    <mergeCell ref="C516:G516"/>
    <mergeCell ref="C519:G519"/>
    <mergeCell ref="C560:G560"/>
    <mergeCell ref="C564:G564"/>
    <mergeCell ref="C568:G568"/>
    <mergeCell ref="C571:G571"/>
    <mergeCell ref="C573:G573"/>
    <mergeCell ref="C574:G574"/>
    <mergeCell ref="C540:G540"/>
    <mergeCell ref="C543:G543"/>
    <mergeCell ref="C546:G546"/>
    <mergeCell ref="C549:G549"/>
    <mergeCell ref="C553:G553"/>
    <mergeCell ref="C556:G556"/>
    <mergeCell ref="C595:G595"/>
    <mergeCell ref="C599:G599"/>
    <mergeCell ref="C602:G602"/>
    <mergeCell ref="C604:G604"/>
    <mergeCell ref="C605:G605"/>
    <mergeCell ref="C609:G609"/>
    <mergeCell ref="C578:G578"/>
    <mergeCell ref="C582:G582"/>
    <mergeCell ref="C584:G584"/>
    <mergeCell ref="C587:G587"/>
    <mergeCell ref="C589:G589"/>
    <mergeCell ref="C592:G592"/>
    <mergeCell ref="C626:G626"/>
    <mergeCell ref="C628:G628"/>
    <mergeCell ref="C629:G629"/>
    <mergeCell ref="C632:G632"/>
    <mergeCell ref="C639:G639"/>
    <mergeCell ref="C641:G641"/>
    <mergeCell ref="C611:G611"/>
    <mergeCell ref="C613:G613"/>
    <mergeCell ref="C616:G616"/>
    <mergeCell ref="C618:G618"/>
    <mergeCell ref="C621:G621"/>
    <mergeCell ref="C623:G623"/>
    <mergeCell ref="C670:G670"/>
    <mergeCell ref="C671:G671"/>
    <mergeCell ref="C673:G673"/>
    <mergeCell ref="C674:G674"/>
    <mergeCell ref="C676:G676"/>
    <mergeCell ref="C677:G677"/>
    <mergeCell ref="C643:G643"/>
    <mergeCell ref="C651:G651"/>
    <mergeCell ref="C653:G653"/>
    <mergeCell ref="C657:G657"/>
    <mergeCell ref="C665:G665"/>
    <mergeCell ref="C668:G668"/>
    <mergeCell ref="C688:G688"/>
    <mergeCell ref="C689:G689"/>
    <mergeCell ref="C691:G691"/>
    <mergeCell ref="C692:G692"/>
    <mergeCell ref="C694:G694"/>
    <mergeCell ref="C695:G695"/>
    <mergeCell ref="C679:G679"/>
    <mergeCell ref="C680:G680"/>
    <mergeCell ref="C682:G682"/>
    <mergeCell ref="C683:G683"/>
    <mergeCell ref="C685:G685"/>
    <mergeCell ref="C686:G686"/>
    <mergeCell ref="C706:G706"/>
    <mergeCell ref="C707:G707"/>
    <mergeCell ref="C709:G709"/>
    <mergeCell ref="C710:G710"/>
    <mergeCell ref="C712:G712"/>
    <mergeCell ref="C713:G713"/>
    <mergeCell ref="C697:G697"/>
    <mergeCell ref="C698:G698"/>
    <mergeCell ref="C700:G700"/>
    <mergeCell ref="C701:G701"/>
    <mergeCell ref="C703:G703"/>
    <mergeCell ref="C704:G704"/>
    <mergeCell ref="C733:G733"/>
    <mergeCell ref="C735:G735"/>
    <mergeCell ref="C736:G736"/>
    <mergeCell ref="C739:G739"/>
    <mergeCell ref="C742:G742"/>
    <mergeCell ref="C748:G748"/>
    <mergeCell ref="C717:G717"/>
    <mergeCell ref="C720:G720"/>
    <mergeCell ref="C722:G722"/>
    <mergeCell ref="C724:G724"/>
    <mergeCell ref="C725:G725"/>
    <mergeCell ref="C730:G730"/>
    <mergeCell ref="C768:G768"/>
    <mergeCell ref="C771:G771"/>
    <mergeCell ref="C773:G773"/>
    <mergeCell ref="C777:G777"/>
    <mergeCell ref="C782:G782"/>
    <mergeCell ref="C785:G785"/>
    <mergeCell ref="C750:G750"/>
    <mergeCell ref="C753:G753"/>
    <mergeCell ref="C756:G756"/>
    <mergeCell ref="C762:G762"/>
    <mergeCell ref="C765:G765"/>
    <mergeCell ref="C767:G767"/>
    <mergeCell ref="C826:G826"/>
    <mergeCell ref="C829:G829"/>
    <mergeCell ref="C830:G830"/>
    <mergeCell ref="C832:G832"/>
    <mergeCell ref="C834:G834"/>
    <mergeCell ref="C836:G836"/>
    <mergeCell ref="C787:G787"/>
    <mergeCell ref="C790:G790"/>
    <mergeCell ref="C791:G791"/>
    <mergeCell ref="C794:G794"/>
    <mergeCell ref="C820:G820"/>
    <mergeCell ref="C823:G823"/>
  </mergeCells>
  <pageMargins left="0.59055118110236204" right="0.196850393700787" top="0.78740157499999996" bottom="0.78740157499999996" header="0.3" footer="0.3"/>
  <pageSetup paperSize="9" scale="83" fitToHeight="0" orientation="landscape" horizontalDpi="4294967293" verticalDpi="4294967293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5000"/>
  <sheetViews>
    <sheetView workbookViewId="0">
      <pane ySplit="7" topLeftCell="A26" activePane="bottomLeft" state="frozen"/>
      <selection pane="bottomLeft" activeCell="C12" sqref="C12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63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9" t="s">
        <v>228</v>
      </c>
      <c r="B1" s="249"/>
      <c r="C1" s="249"/>
      <c r="D1" s="249"/>
      <c r="E1" s="249"/>
      <c r="F1" s="249"/>
      <c r="G1" s="249"/>
      <c r="AG1" t="s">
        <v>141</v>
      </c>
    </row>
    <row r="2" spans="1:60" ht="24.95" customHeight="1" x14ac:dyDescent="0.2">
      <c r="A2" s="140" t="s">
        <v>7</v>
      </c>
      <c r="B2" s="75" t="s">
        <v>44</v>
      </c>
      <c r="C2" s="250" t="s">
        <v>45</v>
      </c>
      <c r="D2" s="251"/>
      <c r="E2" s="251"/>
      <c r="F2" s="251"/>
      <c r="G2" s="252"/>
      <c r="AG2" t="s">
        <v>142</v>
      </c>
    </row>
    <row r="3" spans="1:60" ht="24.95" customHeight="1" x14ac:dyDescent="0.2">
      <c r="A3" s="140" t="s">
        <v>8</v>
      </c>
      <c r="B3" s="75" t="s">
        <v>50</v>
      </c>
      <c r="C3" s="250" t="s">
        <v>45</v>
      </c>
      <c r="D3" s="251"/>
      <c r="E3" s="251"/>
      <c r="F3" s="251"/>
      <c r="G3" s="252"/>
      <c r="AC3" s="87" t="s">
        <v>142</v>
      </c>
      <c r="AG3" t="s">
        <v>144</v>
      </c>
    </row>
    <row r="4" spans="1:60" ht="24.95" customHeight="1" x14ac:dyDescent="0.2">
      <c r="A4" s="141" t="s">
        <v>9</v>
      </c>
      <c r="B4" s="142" t="s">
        <v>53</v>
      </c>
      <c r="C4" s="253" t="s">
        <v>54</v>
      </c>
      <c r="D4" s="254"/>
      <c r="E4" s="254"/>
      <c r="F4" s="254"/>
      <c r="G4" s="255"/>
      <c r="AG4" t="s">
        <v>145</v>
      </c>
    </row>
    <row r="5" spans="1:60" x14ac:dyDescent="0.2">
      <c r="D5" s="139"/>
    </row>
    <row r="6" spans="1:60" ht="38.25" x14ac:dyDescent="0.2">
      <c r="A6" s="144" t="s">
        <v>146</v>
      </c>
      <c r="B6" s="146" t="s">
        <v>147</v>
      </c>
      <c r="C6" s="146" t="s">
        <v>148</v>
      </c>
      <c r="D6" s="145" t="s">
        <v>149</v>
      </c>
      <c r="E6" s="144" t="s">
        <v>150</v>
      </c>
      <c r="F6" s="143" t="s">
        <v>151</v>
      </c>
      <c r="G6" s="144" t="s">
        <v>29</v>
      </c>
      <c r="H6" s="147" t="s">
        <v>30</v>
      </c>
      <c r="I6" s="147" t="s">
        <v>152</v>
      </c>
      <c r="J6" s="147" t="s">
        <v>31</v>
      </c>
      <c r="K6" s="147" t="s">
        <v>153</v>
      </c>
      <c r="L6" s="147" t="s">
        <v>154</v>
      </c>
      <c r="M6" s="147" t="s">
        <v>155</v>
      </c>
      <c r="N6" s="147" t="s">
        <v>156</v>
      </c>
      <c r="O6" s="147" t="s">
        <v>157</v>
      </c>
      <c r="P6" s="147" t="s">
        <v>158</v>
      </c>
      <c r="Q6" s="147" t="s">
        <v>159</v>
      </c>
      <c r="R6" s="147" t="s">
        <v>160</v>
      </c>
      <c r="S6" s="147" t="s">
        <v>161</v>
      </c>
      <c r="T6" s="147" t="s">
        <v>162</v>
      </c>
      <c r="U6" s="147" t="s">
        <v>163</v>
      </c>
      <c r="V6" s="147" t="s">
        <v>164</v>
      </c>
      <c r="W6" s="147" t="s">
        <v>165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3" t="s">
        <v>166</v>
      </c>
      <c r="B8" s="164" t="s">
        <v>101</v>
      </c>
      <c r="C8" s="179" t="s">
        <v>102</v>
      </c>
      <c r="D8" s="165"/>
      <c r="E8" s="166"/>
      <c r="F8" s="167"/>
      <c r="G8" s="167">
        <f>SUMIF(AG9:AG51,"&lt;&gt;NOR",G9:G51)</f>
        <v>0</v>
      </c>
      <c r="H8" s="167"/>
      <c r="I8" s="167">
        <f>SUM(I9:I51)</f>
        <v>0</v>
      </c>
      <c r="J8" s="167"/>
      <c r="K8" s="167">
        <f>SUM(K9:K51)</f>
        <v>0</v>
      </c>
      <c r="L8" s="167"/>
      <c r="M8" s="167">
        <f>SUM(M9:M51)</f>
        <v>0</v>
      </c>
      <c r="N8" s="167"/>
      <c r="O8" s="167">
        <f>SUM(O9:O51)</f>
        <v>3.55</v>
      </c>
      <c r="P8" s="167"/>
      <c r="Q8" s="167">
        <f>SUM(Q9:Q51)</f>
        <v>0</v>
      </c>
      <c r="R8" s="167"/>
      <c r="S8" s="167"/>
      <c r="T8" s="168"/>
      <c r="U8" s="162"/>
      <c r="V8" s="162">
        <f>SUM(V9:V51)</f>
        <v>57.849999999999994</v>
      </c>
      <c r="W8" s="162"/>
      <c r="AG8" t="s">
        <v>167</v>
      </c>
    </row>
    <row r="9" spans="1:60" outlineLevel="1" x14ac:dyDescent="0.2">
      <c r="A9" s="169">
        <v>1</v>
      </c>
      <c r="B9" s="170" t="s">
        <v>925</v>
      </c>
      <c r="C9" s="180" t="s">
        <v>926</v>
      </c>
      <c r="D9" s="171" t="s">
        <v>277</v>
      </c>
      <c r="E9" s="172">
        <v>138.42138000000003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4" t="s">
        <v>672</v>
      </c>
      <c r="S9" s="174" t="s">
        <v>171</v>
      </c>
      <c r="T9" s="175" t="s">
        <v>233</v>
      </c>
      <c r="U9" s="158">
        <v>0.08</v>
      </c>
      <c r="V9" s="158">
        <f>ROUND(E9*U9,2)</f>
        <v>11.07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234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55"/>
      <c r="B10" s="156"/>
      <c r="C10" s="181" t="s">
        <v>927</v>
      </c>
      <c r="D10" s="160"/>
      <c r="E10" s="161">
        <v>138.42138000000003</v>
      </c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213</v>
      </c>
      <c r="AH10" s="148">
        <v>5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55"/>
      <c r="B11" s="156"/>
      <c r="C11" s="243"/>
      <c r="D11" s="244"/>
      <c r="E11" s="244"/>
      <c r="F11" s="244"/>
      <c r="G11" s="244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176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69">
        <v>2</v>
      </c>
      <c r="B12" s="170" t="s">
        <v>928</v>
      </c>
      <c r="C12" s="180" t="s">
        <v>929</v>
      </c>
      <c r="D12" s="171" t="s">
        <v>277</v>
      </c>
      <c r="E12" s="172">
        <v>30.592500000000001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4">
        <v>3.0000000000000001E-3</v>
      </c>
      <c r="O12" s="174">
        <f>ROUND(E12*N12,2)</f>
        <v>0.09</v>
      </c>
      <c r="P12" s="174">
        <v>0</v>
      </c>
      <c r="Q12" s="174">
        <f>ROUND(E12*P12,2)</f>
        <v>0</v>
      </c>
      <c r="R12" s="174" t="s">
        <v>672</v>
      </c>
      <c r="S12" s="174" t="s">
        <v>171</v>
      </c>
      <c r="T12" s="175" t="s">
        <v>233</v>
      </c>
      <c r="U12" s="158">
        <v>0.21200000000000002</v>
      </c>
      <c r="V12" s="158">
        <f>ROUND(E12*U12,2)</f>
        <v>6.49</v>
      </c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234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55"/>
      <c r="B13" s="156"/>
      <c r="C13" s="245" t="s">
        <v>930</v>
      </c>
      <c r="D13" s="246"/>
      <c r="E13" s="246"/>
      <c r="F13" s="246"/>
      <c r="G13" s="246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175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76" t="str">
        <f>C13</f>
        <v>Očištění povrchu stěny od prachu, nařezání izolačních desek na požadovaný rozměr, nanesení lepicího tmelu, osazení desek.</v>
      </c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55"/>
      <c r="B14" s="156"/>
      <c r="C14" s="181" t="s">
        <v>931</v>
      </c>
      <c r="D14" s="160"/>
      <c r="E14" s="161">
        <v>30.592500000000001</v>
      </c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213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55"/>
      <c r="B15" s="156"/>
      <c r="C15" s="243"/>
      <c r="D15" s="244"/>
      <c r="E15" s="244"/>
      <c r="F15" s="244"/>
      <c r="G15" s="244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176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69">
        <v>3</v>
      </c>
      <c r="B16" s="170" t="s">
        <v>932</v>
      </c>
      <c r="C16" s="180" t="s">
        <v>933</v>
      </c>
      <c r="D16" s="171" t="s">
        <v>277</v>
      </c>
      <c r="E16" s="172">
        <v>145.74300000000002</v>
      </c>
      <c r="F16" s="173"/>
      <c r="G16" s="174">
        <f>ROUND(E16*F16,2)</f>
        <v>0</v>
      </c>
      <c r="H16" s="173"/>
      <c r="I16" s="174">
        <f>ROUND(E16*H16,2)</f>
        <v>0</v>
      </c>
      <c r="J16" s="173"/>
      <c r="K16" s="174">
        <f>ROUND(E16*J16,2)</f>
        <v>0</v>
      </c>
      <c r="L16" s="174">
        <v>21</v>
      </c>
      <c r="M16" s="174">
        <f>G16*(1+L16/100)</f>
        <v>0</v>
      </c>
      <c r="N16" s="174">
        <v>0</v>
      </c>
      <c r="O16" s="174">
        <f>ROUND(E16*N16,2)</f>
        <v>0</v>
      </c>
      <c r="P16" s="174">
        <v>0</v>
      </c>
      <c r="Q16" s="174">
        <f>ROUND(E16*P16,2)</f>
        <v>0</v>
      </c>
      <c r="R16" s="174" t="s">
        <v>672</v>
      </c>
      <c r="S16" s="174" t="s">
        <v>171</v>
      </c>
      <c r="T16" s="175" t="s">
        <v>233</v>
      </c>
      <c r="U16" s="158">
        <v>7.0000000000000007E-2</v>
      </c>
      <c r="V16" s="158">
        <f>ROUND(E16*U16,2)</f>
        <v>10.199999999999999</v>
      </c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234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55"/>
      <c r="B17" s="156"/>
      <c r="C17" s="181" t="s">
        <v>934</v>
      </c>
      <c r="D17" s="160"/>
      <c r="E17" s="161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213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55"/>
      <c r="B18" s="156"/>
      <c r="C18" s="181" t="s">
        <v>935</v>
      </c>
      <c r="D18" s="160"/>
      <c r="E18" s="161">
        <v>145.74300000000002</v>
      </c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213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55"/>
      <c r="B19" s="156"/>
      <c r="C19" s="243"/>
      <c r="D19" s="244"/>
      <c r="E19" s="244"/>
      <c r="F19" s="244"/>
      <c r="G19" s="244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176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69">
        <v>4</v>
      </c>
      <c r="B20" s="170" t="s">
        <v>932</v>
      </c>
      <c r="C20" s="180" t="s">
        <v>933</v>
      </c>
      <c r="D20" s="171" t="s">
        <v>277</v>
      </c>
      <c r="E20" s="172">
        <v>145.74300000000002</v>
      </c>
      <c r="F20" s="173"/>
      <c r="G20" s="174">
        <f>ROUND(E20*F20,2)</f>
        <v>0</v>
      </c>
      <c r="H20" s="173"/>
      <c r="I20" s="174">
        <f>ROUND(E20*H20,2)</f>
        <v>0</v>
      </c>
      <c r="J20" s="173"/>
      <c r="K20" s="174">
        <f>ROUND(E20*J20,2)</f>
        <v>0</v>
      </c>
      <c r="L20" s="174">
        <v>21</v>
      </c>
      <c r="M20" s="174">
        <f>G20*(1+L20/100)</f>
        <v>0</v>
      </c>
      <c r="N20" s="174">
        <v>0</v>
      </c>
      <c r="O20" s="174">
        <f>ROUND(E20*N20,2)</f>
        <v>0</v>
      </c>
      <c r="P20" s="174">
        <v>0</v>
      </c>
      <c r="Q20" s="174">
        <f>ROUND(E20*P20,2)</f>
        <v>0</v>
      </c>
      <c r="R20" s="174" t="s">
        <v>672</v>
      </c>
      <c r="S20" s="174" t="s">
        <v>171</v>
      </c>
      <c r="T20" s="175" t="s">
        <v>233</v>
      </c>
      <c r="U20" s="158">
        <v>7.0000000000000007E-2</v>
      </c>
      <c r="V20" s="158">
        <f>ROUND(E20*U20,2)</f>
        <v>10.199999999999999</v>
      </c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234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55"/>
      <c r="B21" s="156"/>
      <c r="C21" s="181" t="s">
        <v>934</v>
      </c>
      <c r="D21" s="160"/>
      <c r="E21" s="161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213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55"/>
      <c r="B22" s="156"/>
      <c r="C22" s="181" t="s">
        <v>935</v>
      </c>
      <c r="D22" s="160"/>
      <c r="E22" s="161">
        <v>145.74300000000002</v>
      </c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213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55"/>
      <c r="B23" s="156"/>
      <c r="C23" s="243"/>
      <c r="D23" s="244"/>
      <c r="E23" s="244"/>
      <c r="F23" s="244"/>
      <c r="G23" s="244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176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1" x14ac:dyDescent="0.2">
      <c r="A24" s="169">
        <v>5</v>
      </c>
      <c r="B24" s="170" t="s">
        <v>675</v>
      </c>
      <c r="C24" s="180" t="s">
        <v>676</v>
      </c>
      <c r="D24" s="171" t="s">
        <v>277</v>
      </c>
      <c r="E24" s="172">
        <v>138.42138000000003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4">
        <v>1.0000000000000001E-5</v>
      </c>
      <c r="O24" s="174">
        <f>ROUND(E24*N24,2)</f>
        <v>0</v>
      </c>
      <c r="P24" s="174">
        <v>0</v>
      </c>
      <c r="Q24" s="174">
        <f>ROUND(E24*P24,2)</f>
        <v>0</v>
      </c>
      <c r="R24" s="174" t="s">
        <v>672</v>
      </c>
      <c r="S24" s="174" t="s">
        <v>171</v>
      </c>
      <c r="T24" s="175" t="s">
        <v>233</v>
      </c>
      <c r="U24" s="158">
        <v>7.0000000000000007E-2</v>
      </c>
      <c r="V24" s="158">
        <f>ROUND(E24*U24,2)</f>
        <v>9.69</v>
      </c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234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55"/>
      <c r="B25" s="156"/>
      <c r="C25" s="181" t="s">
        <v>472</v>
      </c>
      <c r="D25" s="160"/>
      <c r="E25" s="161">
        <v>40.021450000000002</v>
      </c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213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55"/>
      <c r="B26" s="156"/>
      <c r="C26" s="181" t="s">
        <v>473</v>
      </c>
      <c r="D26" s="160"/>
      <c r="E26" s="161">
        <v>5.3501000000000003</v>
      </c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213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55"/>
      <c r="B27" s="156"/>
      <c r="C27" s="181" t="s">
        <v>677</v>
      </c>
      <c r="D27" s="160"/>
      <c r="E27" s="161">
        <v>26.629080000000002</v>
      </c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213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55"/>
      <c r="B28" s="156"/>
      <c r="C28" s="181" t="s">
        <v>426</v>
      </c>
      <c r="D28" s="160"/>
      <c r="E28" s="161">
        <v>66.420750000000012</v>
      </c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213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55"/>
      <c r="B29" s="156"/>
      <c r="C29" s="243"/>
      <c r="D29" s="244"/>
      <c r="E29" s="244"/>
      <c r="F29" s="244"/>
      <c r="G29" s="244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176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69">
        <v>6</v>
      </c>
      <c r="B30" s="170" t="s">
        <v>936</v>
      </c>
      <c r="C30" s="180" t="s">
        <v>937</v>
      </c>
      <c r="D30" s="171" t="s">
        <v>277</v>
      </c>
      <c r="E30" s="172">
        <v>145.74300000000002</v>
      </c>
      <c r="F30" s="173"/>
      <c r="G30" s="174">
        <f>ROUND(E30*F30,2)</f>
        <v>0</v>
      </c>
      <c r="H30" s="173"/>
      <c r="I30" s="174">
        <f>ROUND(E30*H30,2)</f>
        <v>0</v>
      </c>
      <c r="J30" s="173"/>
      <c r="K30" s="174">
        <f>ROUND(E30*J30,2)</f>
        <v>0</v>
      </c>
      <c r="L30" s="174">
        <v>21</v>
      </c>
      <c r="M30" s="174">
        <f>G30*(1+L30/100)</f>
        <v>0</v>
      </c>
      <c r="N30" s="174">
        <v>0</v>
      </c>
      <c r="O30" s="174">
        <f>ROUND(E30*N30,2)</f>
        <v>0</v>
      </c>
      <c r="P30" s="174">
        <v>0</v>
      </c>
      <c r="Q30" s="174">
        <f>ROUND(E30*P30,2)</f>
        <v>0</v>
      </c>
      <c r="R30" s="174"/>
      <c r="S30" s="174" t="s">
        <v>405</v>
      </c>
      <c r="T30" s="175" t="s">
        <v>172</v>
      </c>
      <c r="U30" s="158">
        <v>7.0000000000000007E-2</v>
      </c>
      <c r="V30" s="158">
        <f>ROUND(E30*U30,2)</f>
        <v>10.199999999999999</v>
      </c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234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55"/>
      <c r="B31" s="156"/>
      <c r="C31" s="181" t="s">
        <v>934</v>
      </c>
      <c r="D31" s="160"/>
      <c r="E31" s="161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213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/>
      <c r="B32" s="156"/>
      <c r="C32" s="181" t="s">
        <v>935</v>
      </c>
      <c r="D32" s="160"/>
      <c r="E32" s="161">
        <v>145.74300000000002</v>
      </c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213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55"/>
      <c r="B33" s="156"/>
      <c r="C33" s="243"/>
      <c r="D33" s="244"/>
      <c r="E33" s="244"/>
      <c r="F33" s="244"/>
      <c r="G33" s="244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48"/>
      <c r="Y33" s="148"/>
      <c r="Z33" s="148"/>
      <c r="AA33" s="148"/>
      <c r="AB33" s="148"/>
      <c r="AC33" s="148"/>
      <c r="AD33" s="148"/>
      <c r="AE33" s="148"/>
      <c r="AF33" s="148"/>
      <c r="AG33" s="148" t="s">
        <v>176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22.5" outlineLevel="1" x14ac:dyDescent="0.2">
      <c r="A34" s="169">
        <v>7</v>
      </c>
      <c r="B34" s="170" t="s">
        <v>938</v>
      </c>
      <c r="C34" s="180" t="s">
        <v>939</v>
      </c>
      <c r="D34" s="171" t="s">
        <v>231</v>
      </c>
      <c r="E34" s="172">
        <v>1.5202800000000001</v>
      </c>
      <c r="F34" s="173"/>
      <c r="G34" s="174">
        <f>ROUND(E34*F34,2)</f>
        <v>0</v>
      </c>
      <c r="H34" s="173"/>
      <c r="I34" s="174">
        <f>ROUND(E34*H34,2)</f>
        <v>0</v>
      </c>
      <c r="J34" s="173"/>
      <c r="K34" s="174">
        <f>ROUND(E34*J34,2)</f>
        <v>0</v>
      </c>
      <c r="L34" s="174">
        <v>21</v>
      </c>
      <c r="M34" s="174">
        <f>G34*(1+L34/100)</f>
        <v>0</v>
      </c>
      <c r="N34" s="174">
        <v>3.0000000000000002E-2</v>
      </c>
      <c r="O34" s="174">
        <f>ROUND(E34*N34,2)</f>
        <v>0.05</v>
      </c>
      <c r="P34" s="174">
        <v>0</v>
      </c>
      <c r="Q34" s="174">
        <f>ROUND(E34*P34,2)</f>
        <v>0</v>
      </c>
      <c r="R34" s="174" t="s">
        <v>288</v>
      </c>
      <c r="S34" s="174" t="s">
        <v>171</v>
      </c>
      <c r="T34" s="175" t="s">
        <v>289</v>
      </c>
      <c r="U34" s="158">
        <v>0</v>
      </c>
      <c r="V34" s="158">
        <f>ROUND(E34*U34,2)</f>
        <v>0</v>
      </c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290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55"/>
      <c r="B35" s="156"/>
      <c r="C35" s="181" t="s">
        <v>940</v>
      </c>
      <c r="D35" s="160"/>
      <c r="E35" s="161">
        <v>1.5202800000000001</v>
      </c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213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55"/>
      <c r="B36" s="156"/>
      <c r="C36" s="243"/>
      <c r="D36" s="244"/>
      <c r="E36" s="244"/>
      <c r="F36" s="244"/>
      <c r="G36" s="244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176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ht="33.75" outlineLevel="1" x14ac:dyDescent="0.2">
      <c r="A37" s="169">
        <v>8</v>
      </c>
      <c r="B37" s="170" t="s">
        <v>678</v>
      </c>
      <c r="C37" s="180" t="s">
        <v>679</v>
      </c>
      <c r="D37" s="171" t="s">
        <v>277</v>
      </c>
      <c r="E37" s="172">
        <v>141.18980000000002</v>
      </c>
      <c r="F37" s="173"/>
      <c r="G37" s="174">
        <f>ROUND(E37*F37,2)</f>
        <v>0</v>
      </c>
      <c r="H37" s="173"/>
      <c r="I37" s="174">
        <f>ROUND(E37*H37,2)</f>
        <v>0</v>
      </c>
      <c r="J37" s="173"/>
      <c r="K37" s="174">
        <f>ROUND(E37*J37,2)</f>
        <v>0</v>
      </c>
      <c r="L37" s="174">
        <v>21</v>
      </c>
      <c r="M37" s="174">
        <f>G37*(1+L37/100)</f>
        <v>0</v>
      </c>
      <c r="N37" s="174">
        <v>2.5000000000000001E-3</v>
      </c>
      <c r="O37" s="174">
        <f>ROUND(E37*N37,2)</f>
        <v>0.35</v>
      </c>
      <c r="P37" s="174">
        <v>0</v>
      </c>
      <c r="Q37" s="174">
        <f>ROUND(E37*P37,2)</f>
        <v>0</v>
      </c>
      <c r="R37" s="174" t="s">
        <v>288</v>
      </c>
      <c r="S37" s="174" t="s">
        <v>171</v>
      </c>
      <c r="T37" s="175" t="s">
        <v>289</v>
      </c>
      <c r="U37" s="158">
        <v>0</v>
      </c>
      <c r="V37" s="158">
        <f>ROUND(E37*U37,2)</f>
        <v>0</v>
      </c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290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55"/>
      <c r="B38" s="156"/>
      <c r="C38" s="181" t="s">
        <v>941</v>
      </c>
      <c r="D38" s="160"/>
      <c r="E38" s="161">
        <v>141.18980000000002</v>
      </c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213</v>
      </c>
      <c r="AH38" s="148">
        <v>5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55"/>
      <c r="B39" s="156"/>
      <c r="C39" s="243"/>
      <c r="D39" s="244"/>
      <c r="E39" s="244"/>
      <c r="F39" s="244"/>
      <c r="G39" s="244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176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ht="33.75" outlineLevel="1" x14ac:dyDescent="0.2">
      <c r="A40" s="169">
        <v>9</v>
      </c>
      <c r="B40" s="170" t="s">
        <v>942</v>
      </c>
      <c r="C40" s="180" t="s">
        <v>943</v>
      </c>
      <c r="D40" s="171" t="s">
        <v>277</v>
      </c>
      <c r="E40" s="172">
        <v>148.65786000000003</v>
      </c>
      <c r="F40" s="173"/>
      <c r="G40" s="174">
        <f>ROUND(E40*F40,2)</f>
        <v>0</v>
      </c>
      <c r="H40" s="173"/>
      <c r="I40" s="174">
        <f>ROUND(E40*H40,2)</f>
        <v>0</v>
      </c>
      <c r="J40" s="173"/>
      <c r="K40" s="174">
        <f>ROUND(E40*J40,2)</f>
        <v>0</v>
      </c>
      <c r="L40" s="174">
        <v>21</v>
      </c>
      <c r="M40" s="174">
        <f>G40*(1+L40/100)</f>
        <v>0</v>
      </c>
      <c r="N40" s="174">
        <v>3.5000000000000001E-3</v>
      </c>
      <c r="O40" s="174">
        <f>ROUND(E40*N40,2)</f>
        <v>0.52</v>
      </c>
      <c r="P40" s="174">
        <v>0</v>
      </c>
      <c r="Q40" s="174">
        <f>ROUND(E40*P40,2)</f>
        <v>0</v>
      </c>
      <c r="R40" s="174" t="s">
        <v>288</v>
      </c>
      <c r="S40" s="174" t="s">
        <v>171</v>
      </c>
      <c r="T40" s="175" t="s">
        <v>289</v>
      </c>
      <c r="U40" s="158">
        <v>0</v>
      </c>
      <c r="V40" s="158">
        <f>ROUND(E40*U40,2)</f>
        <v>0</v>
      </c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290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55"/>
      <c r="B41" s="156"/>
      <c r="C41" s="181" t="s">
        <v>944</v>
      </c>
      <c r="D41" s="160"/>
      <c r="E41" s="161">
        <v>148.65786000000003</v>
      </c>
      <c r="F41" s="158"/>
      <c r="G41" s="158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213</v>
      </c>
      <c r="AH41" s="148">
        <v>5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55"/>
      <c r="B42" s="156"/>
      <c r="C42" s="243"/>
      <c r="D42" s="244"/>
      <c r="E42" s="244"/>
      <c r="F42" s="244"/>
      <c r="G42" s="244"/>
      <c r="H42" s="158"/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48"/>
      <c r="Y42" s="148"/>
      <c r="Z42" s="148"/>
      <c r="AA42" s="148"/>
      <c r="AB42" s="148"/>
      <c r="AC42" s="148"/>
      <c r="AD42" s="148"/>
      <c r="AE42" s="148"/>
      <c r="AF42" s="148"/>
      <c r="AG42" s="148" t="s">
        <v>176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ht="22.5" outlineLevel="1" x14ac:dyDescent="0.2">
      <c r="A43" s="169">
        <v>10</v>
      </c>
      <c r="B43" s="170" t="s">
        <v>945</v>
      </c>
      <c r="C43" s="180" t="s">
        <v>946</v>
      </c>
      <c r="D43" s="171" t="s">
        <v>277</v>
      </c>
      <c r="E43" s="172">
        <v>297.31572000000006</v>
      </c>
      <c r="F43" s="173"/>
      <c r="G43" s="174">
        <f>ROUND(E43*F43,2)</f>
        <v>0</v>
      </c>
      <c r="H43" s="173"/>
      <c r="I43" s="174">
        <f>ROUND(E43*H43,2)</f>
        <v>0</v>
      </c>
      <c r="J43" s="173"/>
      <c r="K43" s="174">
        <f>ROUND(E43*J43,2)</f>
        <v>0</v>
      </c>
      <c r="L43" s="174">
        <v>21</v>
      </c>
      <c r="M43" s="174">
        <f>G43*(1+L43/100)</f>
        <v>0</v>
      </c>
      <c r="N43" s="174">
        <v>1.0500000000000002E-3</v>
      </c>
      <c r="O43" s="174">
        <f>ROUND(E43*N43,2)</f>
        <v>0.31</v>
      </c>
      <c r="P43" s="174">
        <v>0</v>
      </c>
      <c r="Q43" s="174">
        <f>ROUND(E43*P43,2)</f>
        <v>0</v>
      </c>
      <c r="R43" s="174" t="s">
        <v>288</v>
      </c>
      <c r="S43" s="174" t="s">
        <v>171</v>
      </c>
      <c r="T43" s="175" t="s">
        <v>289</v>
      </c>
      <c r="U43" s="158">
        <v>0</v>
      </c>
      <c r="V43" s="158">
        <f>ROUND(E43*U43,2)</f>
        <v>0</v>
      </c>
      <c r="W43" s="158"/>
      <c r="X43" s="148"/>
      <c r="Y43" s="148"/>
      <c r="Z43" s="148"/>
      <c r="AA43" s="148"/>
      <c r="AB43" s="148"/>
      <c r="AC43" s="148"/>
      <c r="AD43" s="148"/>
      <c r="AE43" s="148"/>
      <c r="AF43" s="148"/>
      <c r="AG43" s="148" t="s">
        <v>290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55"/>
      <c r="B44" s="156"/>
      <c r="C44" s="181" t="s">
        <v>947</v>
      </c>
      <c r="D44" s="160"/>
      <c r="E44" s="161">
        <v>297.31572000000006</v>
      </c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213</v>
      </c>
      <c r="AH44" s="148">
        <v>5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55"/>
      <c r="B45" s="156"/>
      <c r="C45" s="243"/>
      <c r="D45" s="244"/>
      <c r="E45" s="244"/>
      <c r="F45" s="244"/>
      <c r="G45" s="244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176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ht="33.75" outlineLevel="1" x14ac:dyDescent="0.2">
      <c r="A46" s="169">
        <v>11</v>
      </c>
      <c r="B46" s="170" t="s">
        <v>948</v>
      </c>
      <c r="C46" s="180" t="s">
        <v>949</v>
      </c>
      <c r="D46" s="171" t="s">
        <v>277</v>
      </c>
      <c r="E46" s="172">
        <v>148.65786000000003</v>
      </c>
      <c r="F46" s="173"/>
      <c r="G46" s="174">
        <f>ROUND(E46*F46,2)</f>
        <v>0</v>
      </c>
      <c r="H46" s="173"/>
      <c r="I46" s="174">
        <f>ROUND(E46*H46,2)</f>
        <v>0</v>
      </c>
      <c r="J46" s="173"/>
      <c r="K46" s="174">
        <f>ROUND(E46*J46,2)</f>
        <v>0</v>
      </c>
      <c r="L46" s="174">
        <v>21</v>
      </c>
      <c r="M46" s="174">
        <f>G46*(1+L46/100)</f>
        <v>0</v>
      </c>
      <c r="N46" s="174">
        <v>1.5000000000000001E-2</v>
      </c>
      <c r="O46" s="174">
        <f>ROUND(E46*N46,2)</f>
        <v>2.23</v>
      </c>
      <c r="P46" s="174">
        <v>0</v>
      </c>
      <c r="Q46" s="174">
        <f>ROUND(E46*P46,2)</f>
        <v>0</v>
      </c>
      <c r="R46" s="174" t="s">
        <v>288</v>
      </c>
      <c r="S46" s="174" t="s">
        <v>171</v>
      </c>
      <c r="T46" s="175" t="s">
        <v>289</v>
      </c>
      <c r="U46" s="158">
        <v>0</v>
      </c>
      <c r="V46" s="158">
        <f>ROUND(E46*U46,2)</f>
        <v>0</v>
      </c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290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55"/>
      <c r="B47" s="156"/>
      <c r="C47" s="181" t="s">
        <v>950</v>
      </c>
      <c r="D47" s="160"/>
      <c r="E47" s="161">
        <v>148.65786000000003</v>
      </c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213</v>
      </c>
      <c r="AH47" s="148">
        <v>5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55"/>
      <c r="B48" s="156"/>
      <c r="C48" s="243"/>
      <c r="D48" s="244"/>
      <c r="E48" s="244"/>
      <c r="F48" s="244"/>
      <c r="G48" s="244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176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>
        <v>12</v>
      </c>
      <c r="B49" s="156" t="s">
        <v>685</v>
      </c>
      <c r="C49" s="192" t="s">
        <v>686</v>
      </c>
      <c r="D49" s="157" t="s">
        <v>0</v>
      </c>
      <c r="E49" s="177"/>
      <c r="F49" s="159"/>
      <c r="G49" s="158">
        <f>ROUND(E49*F49,2)</f>
        <v>0</v>
      </c>
      <c r="H49" s="159"/>
      <c r="I49" s="158">
        <f>ROUND(E49*H49,2)</f>
        <v>0</v>
      </c>
      <c r="J49" s="159"/>
      <c r="K49" s="158">
        <f>ROUND(E49*J49,2)</f>
        <v>0</v>
      </c>
      <c r="L49" s="158">
        <v>21</v>
      </c>
      <c r="M49" s="158">
        <f>G49*(1+L49/100)</f>
        <v>0</v>
      </c>
      <c r="N49" s="158">
        <v>0</v>
      </c>
      <c r="O49" s="158">
        <f>ROUND(E49*N49,2)</f>
        <v>0</v>
      </c>
      <c r="P49" s="158">
        <v>0</v>
      </c>
      <c r="Q49" s="158">
        <f>ROUND(E49*P49,2)</f>
        <v>0</v>
      </c>
      <c r="R49" s="158" t="s">
        <v>672</v>
      </c>
      <c r="S49" s="158" t="s">
        <v>171</v>
      </c>
      <c r="T49" s="158" t="s">
        <v>233</v>
      </c>
      <c r="U49" s="158">
        <v>0</v>
      </c>
      <c r="V49" s="158">
        <f>ROUND(E49*U49,2)</f>
        <v>0</v>
      </c>
      <c r="W49" s="158"/>
      <c r="X49" s="148"/>
      <c r="Y49" s="148"/>
      <c r="Z49" s="148"/>
      <c r="AA49" s="148"/>
      <c r="AB49" s="148"/>
      <c r="AC49" s="148"/>
      <c r="AD49" s="148"/>
      <c r="AE49" s="148"/>
      <c r="AF49" s="148"/>
      <c r="AG49" s="148" t="s">
        <v>630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55"/>
      <c r="B50" s="156"/>
      <c r="C50" s="260" t="s">
        <v>669</v>
      </c>
      <c r="D50" s="261"/>
      <c r="E50" s="261"/>
      <c r="F50" s="261"/>
      <c r="G50" s="261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48"/>
      <c r="Y50" s="148"/>
      <c r="Z50" s="148"/>
      <c r="AA50" s="148"/>
      <c r="AB50" s="148"/>
      <c r="AC50" s="148"/>
      <c r="AD50" s="148"/>
      <c r="AE50" s="148"/>
      <c r="AF50" s="148"/>
      <c r="AG50" s="148" t="s">
        <v>236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55"/>
      <c r="B51" s="156"/>
      <c r="C51" s="243"/>
      <c r="D51" s="244"/>
      <c r="E51" s="244"/>
      <c r="F51" s="244"/>
      <c r="G51" s="244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48"/>
      <c r="Y51" s="148"/>
      <c r="Z51" s="148"/>
      <c r="AA51" s="148"/>
      <c r="AB51" s="148"/>
      <c r="AC51" s="148"/>
      <c r="AD51" s="148"/>
      <c r="AE51" s="148"/>
      <c r="AF51" s="148"/>
      <c r="AG51" s="148" t="s">
        <v>176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x14ac:dyDescent="0.2">
      <c r="A52" s="5"/>
      <c r="B52" s="6"/>
      <c r="C52" s="182"/>
      <c r="D52" s="8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AE52">
        <v>15</v>
      </c>
      <c r="AF52">
        <v>21</v>
      </c>
    </row>
    <row r="53" spans="1:60" x14ac:dyDescent="0.2">
      <c r="A53" s="151"/>
      <c r="B53" s="152" t="s">
        <v>29</v>
      </c>
      <c r="C53" s="183"/>
      <c r="D53" s="153"/>
      <c r="E53" s="154"/>
      <c r="F53" s="154"/>
      <c r="G53" s="178">
        <f>G8</f>
        <v>0</v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AE53">
        <f>SUMIF(L7:L51,AE52,G7:G51)</f>
        <v>0</v>
      </c>
      <c r="AF53">
        <f>SUMIF(L7:L51,AF52,G7:G51)</f>
        <v>0</v>
      </c>
      <c r="AG53" t="s">
        <v>226</v>
      </c>
    </row>
    <row r="54" spans="1:60" x14ac:dyDescent="0.2">
      <c r="C54" s="184"/>
      <c r="D54" s="139"/>
      <c r="AG54" t="s">
        <v>227</v>
      </c>
    </row>
    <row r="55" spans="1:60" x14ac:dyDescent="0.2">
      <c r="D55" s="139"/>
    </row>
    <row r="56" spans="1:60" x14ac:dyDescent="0.2">
      <c r="D56" s="139"/>
    </row>
    <row r="57" spans="1:60" x14ac:dyDescent="0.2">
      <c r="D57" s="139"/>
    </row>
    <row r="58" spans="1:60" x14ac:dyDescent="0.2">
      <c r="D58" s="139"/>
    </row>
    <row r="59" spans="1:60" x14ac:dyDescent="0.2">
      <c r="D59" s="139"/>
    </row>
    <row r="60" spans="1:60" x14ac:dyDescent="0.2">
      <c r="D60" s="139"/>
    </row>
    <row r="61" spans="1:60" x14ac:dyDescent="0.2">
      <c r="D61" s="139"/>
    </row>
    <row r="62" spans="1:60" x14ac:dyDescent="0.2">
      <c r="D62" s="139"/>
    </row>
    <row r="63" spans="1:60" x14ac:dyDescent="0.2">
      <c r="D63" s="139"/>
    </row>
    <row r="64" spans="1:60" x14ac:dyDescent="0.2">
      <c r="D64" s="139"/>
    </row>
    <row r="65" spans="4:4" x14ac:dyDescent="0.2">
      <c r="D65" s="139"/>
    </row>
    <row r="66" spans="4:4" x14ac:dyDescent="0.2">
      <c r="D66" s="139"/>
    </row>
    <row r="67" spans="4:4" x14ac:dyDescent="0.2">
      <c r="D67" s="139"/>
    </row>
    <row r="68" spans="4:4" x14ac:dyDescent="0.2">
      <c r="D68" s="139"/>
    </row>
    <row r="69" spans="4:4" x14ac:dyDescent="0.2">
      <c r="D69" s="139"/>
    </row>
    <row r="70" spans="4:4" x14ac:dyDescent="0.2">
      <c r="D70" s="139"/>
    </row>
    <row r="71" spans="4:4" x14ac:dyDescent="0.2">
      <c r="D71" s="139"/>
    </row>
    <row r="72" spans="4:4" x14ac:dyDescent="0.2">
      <c r="D72" s="139"/>
    </row>
    <row r="73" spans="4:4" x14ac:dyDescent="0.2">
      <c r="D73" s="139"/>
    </row>
    <row r="74" spans="4:4" x14ac:dyDescent="0.2">
      <c r="D74" s="139"/>
    </row>
    <row r="75" spans="4:4" x14ac:dyDescent="0.2">
      <c r="D75" s="139"/>
    </row>
    <row r="76" spans="4:4" x14ac:dyDescent="0.2">
      <c r="D76" s="139"/>
    </row>
    <row r="77" spans="4:4" x14ac:dyDescent="0.2">
      <c r="D77" s="139"/>
    </row>
    <row r="78" spans="4:4" x14ac:dyDescent="0.2">
      <c r="D78" s="139"/>
    </row>
    <row r="79" spans="4:4" x14ac:dyDescent="0.2">
      <c r="D79" s="139"/>
    </row>
    <row r="80" spans="4:4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sheetProtection algorithmName="SHA-512" hashValue="1gSTDgNlKQr57ioYpPHXvXuFP94/iWrc4GK3MU1Xwz0QDjQjzJ3QUqAorextX816lxip7GAQfuymHj2gfQCutg==" saltValue="5Ywcy23PLfFf9ATbuOwRGg==" spinCount="100000" sheet="1"/>
  <mergeCells count="18">
    <mergeCell ref="C13:G13"/>
    <mergeCell ref="A1:G1"/>
    <mergeCell ref="C2:G2"/>
    <mergeCell ref="C3:G3"/>
    <mergeCell ref="C4:G4"/>
    <mergeCell ref="C11:G11"/>
    <mergeCell ref="C51:G51"/>
    <mergeCell ref="C15:G15"/>
    <mergeCell ref="C19:G19"/>
    <mergeCell ref="C23:G23"/>
    <mergeCell ref="C29:G29"/>
    <mergeCell ref="C33:G33"/>
    <mergeCell ref="C36:G36"/>
    <mergeCell ref="C39:G39"/>
    <mergeCell ref="C42:G42"/>
    <mergeCell ref="C45:G45"/>
    <mergeCell ref="C48:G48"/>
    <mergeCell ref="C50:G50"/>
  </mergeCells>
  <pageMargins left="0.59055118110236204" right="0.196850393700787" top="0.78740157499999996" bottom="0.78740157499999996" header="0.3" footer="0.3"/>
  <pageSetup paperSize="9" scale="83" fitToHeight="0" orientation="landscape" horizontalDpi="4294967293" verticalDpi="4294967293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5000"/>
  <sheetViews>
    <sheetView workbookViewId="0">
      <pane ySplit="7" topLeftCell="A26" activePane="bottomLeft" state="frozen"/>
      <selection pane="bottomLeft" activeCell="G26" sqref="G26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63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9" t="s">
        <v>228</v>
      </c>
      <c r="B1" s="249"/>
      <c r="C1" s="249"/>
      <c r="D1" s="249"/>
      <c r="E1" s="249"/>
      <c r="F1" s="249"/>
      <c r="G1" s="249"/>
      <c r="AG1" t="s">
        <v>141</v>
      </c>
    </row>
    <row r="2" spans="1:60" ht="24.95" customHeight="1" x14ac:dyDescent="0.2">
      <c r="A2" s="140" t="s">
        <v>7</v>
      </c>
      <c r="B2" s="75" t="s">
        <v>44</v>
      </c>
      <c r="C2" s="250" t="s">
        <v>45</v>
      </c>
      <c r="D2" s="251"/>
      <c r="E2" s="251"/>
      <c r="F2" s="251"/>
      <c r="G2" s="252"/>
      <c r="AG2" t="s">
        <v>142</v>
      </c>
    </row>
    <row r="3" spans="1:60" ht="24.95" customHeight="1" x14ac:dyDescent="0.2">
      <c r="A3" s="140" t="s">
        <v>8</v>
      </c>
      <c r="B3" s="75" t="s">
        <v>50</v>
      </c>
      <c r="C3" s="250" t="s">
        <v>45</v>
      </c>
      <c r="D3" s="251"/>
      <c r="E3" s="251"/>
      <c r="F3" s="251"/>
      <c r="G3" s="252"/>
      <c r="AC3" s="87" t="s">
        <v>142</v>
      </c>
      <c r="AG3" t="s">
        <v>144</v>
      </c>
    </row>
    <row r="4" spans="1:60" ht="24.95" customHeight="1" x14ac:dyDescent="0.2">
      <c r="A4" s="141" t="s">
        <v>9</v>
      </c>
      <c r="B4" s="142" t="s">
        <v>55</v>
      </c>
      <c r="C4" s="253" t="s">
        <v>56</v>
      </c>
      <c r="D4" s="254"/>
      <c r="E4" s="254"/>
      <c r="F4" s="254"/>
      <c r="G4" s="255"/>
      <c r="AG4" t="s">
        <v>145</v>
      </c>
    </row>
    <row r="5" spans="1:60" x14ac:dyDescent="0.2">
      <c r="D5" s="139"/>
    </row>
    <row r="6" spans="1:60" ht="38.25" x14ac:dyDescent="0.2">
      <c r="A6" s="144" t="s">
        <v>146</v>
      </c>
      <c r="B6" s="146" t="s">
        <v>147</v>
      </c>
      <c r="C6" s="146" t="s">
        <v>148</v>
      </c>
      <c r="D6" s="145" t="s">
        <v>149</v>
      </c>
      <c r="E6" s="144" t="s">
        <v>150</v>
      </c>
      <c r="F6" s="143" t="s">
        <v>151</v>
      </c>
      <c r="G6" s="144" t="s">
        <v>29</v>
      </c>
      <c r="H6" s="147" t="s">
        <v>30</v>
      </c>
      <c r="I6" s="147" t="s">
        <v>152</v>
      </c>
      <c r="J6" s="147" t="s">
        <v>31</v>
      </c>
      <c r="K6" s="147" t="s">
        <v>153</v>
      </c>
      <c r="L6" s="147" t="s">
        <v>154</v>
      </c>
      <c r="M6" s="147" t="s">
        <v>155</v>
      </c>
      <c r="N6" s="147" t="s">
        <v>156</v>
      </c>
      <c r="O6" s="147" t="s">
        <v>157</v>
      </c>
      <c r="P6" s="147" t="s">
        <v>158</v>
      </c>
      <c r="Q6" s="147" t="s">
        <v>159</v>
      </c>
      <c r="R6" s="147" t="s">
        <v>160</v>
      </c>
      <c r="S6" s="147" t="s">
        <v>161</v>
      </c>
      <c r="T6" s="147" t="s">
        <v>162</v>
      </c>
      <c r="U6" s="147" t="s">
        <v>163</v>
      </c>
      <c r="V6" s="147" t="s">
        <v>164</v>
      </c>
      <c r="W6" s="147" t="s">
        <v>165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3" t="s">
        <v>166</v>
      </c>
      <c r="B8" s="164" t="s">
        <v>101</v>
      </c>
      <c r="C8" s="179" t="s">
        <v>102</v>
      </c>
      <c r="D8" s="165"/>
      <c r="E8" s="166"/>
      <c r="F8" s="167"/>
      <c r="G8" s="167">
        <f>SUMIF(AG9:AG50,"&lt;&gt;NOR",G9:G50)</f>
        <v>0</v>
      </c>
      <c r="H8" s="167"/>
      <c r="I8" s="167">
        <f>SUM(I9:I50)</f>
        <v>0</v>
      </c>
      <c r="J8" s="167"/>
      <c r="K8" s="167">
        <f>SUM(K9:K50)</f>
        <v>0</v>
      </c>
      <c r="L8" s="167"/>
      <c r="M8" s="167">
        <f>SUM(M9:M50)</f>
        <v>0</v>
      </c>
      <c r="N8" s="167"/>
      <c r="O8" s="167">
        <f>SUM(O9:O50)</f>
        <v>0.97</v>
      </c>
      <c r="P8" s="167"/>
      <c r="Q8" s="167">
        <f>SUM(Q9:Q50)</f>
        <v>0</v>
      </c>
      <c r="R8" s="167"/>
      <c r="S8" s="167"/>
      <c r="T8" s="168"/>
      <c r="U8" s="162"/>
      <c r="V8" s="162">
        <f>SUM(V9:V50)</f>
        <v>16.86</v>
      </c>
      <c r="W8" s="162"/>
      <c r="AG8" t="s">
        <v>167</v>
      </c>
    </row>
    <row r="9" spans="1:60" outlineLevel="1" x14ac:dyDescent="0.2">
      <c r="A9" s="169">
        <v>1</v>
      </c>
      <c r="B9" s="170" t="s">
        <v>925</v>
      </c>
      <c r="C9" s="180" t="s">
        <v>926</v>
      </c>
      <c r="D9" s="171" t="s">
        <v>277</v>
      </c>
      <c r="E9" s="172">
        <v>39.962530000000001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4" t="s">
        <v>672</v>
      </c>
      <c r="S9" s="174" t="s">
        <v>171</v>
      </c>
      <c r="T9" s="175" t="s">
        <v>233</v>
      </c>
      <c r="U9" s="158">
        <v>0.08</v>
      </c>
      <c r="V9" s="158">
        <f>ROUND(E9*U9,2)</f>
        <v>3.2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234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55"/>
      <c r="B10" s="156"/>
      <c r="C10" s="181" t="s">
        <v>951</v>
      </c>
      <c r="D10" s="160"/>
      <c r="E10" s="161">
        <v>39.962530000000001</v>
      </c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213</v>
      </c>
      <c r="AH10" s="148">
        <v>5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55"/>
      <c r="B11" s="156"/>
      <c r="C11" s="243"/>
      <c r="D11" s="244"/>
      <c r="E11" s="244"/>
      <c r="F11" s="244"/>
      <c r="G11" s="244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176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69">
        <v>2</v>
      </c>
      <c r="B12" s="170" t="s">
        <v>928</v>
      </c>
      <c r="C12" s="180" t="s">
        <v>929</v>
      </c>
      <c r="D12" s="171" t="s">
        <v>277</v>
      </c>
      <c r="E12" s="172">
        <v>13.279500000000001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4">
        <v>3.0000000000000001E-3</v>
      </c>
      <c r="O12" s="174">
        <f>ROUND(E12*N12,2)</f>
        <v>0.04</v>
      </c>
      <c r="P12" s="174">
        <v>0</v>
      </c>
      <c r="Q12" s="174">
        <f>ROUND(E12*P12,2)</f>
        <v>0</v>
      </c>
      <c r="R12" s="174" t="s">
        <v>672</v>
      </c>
      <c r="S12" s="174" t="s">
        <v>171</v>
      </c>
      <c r="T12" s="175" t="s">
        <v>233</v>
      </c>
      <c r="U12" s="158">
        <v>0.21200000000000002</v>
      </c>
      <c r="V12" s="158">
        <f>ROUND(E12*U12,2)</f>
        <v>2.82</v>
      </c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234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55"/>
      <c r="B13" s="156"/>
      <c r="C13" s="245" t="s">
        <v>930</v>
      </c>
      <c r="D13" s="246"/>
      <c r="E13" s="246"/>
      <c r="F13" s="246"/>
      <c r="G13" s="246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175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76" t="str">
        <f>C13</f>
        <v>Očištění povrchu stěny od prachu, nařezání izolačních desek na požadovaný rozměr, nanesení lepicího tmelu, osazení desek.</v>
      </c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55"/>
      <c r="B14" s="156"/>
      <c r="C14" s="181" t="s">
        <v>952</v>
      </c>
      <c r="D14" s="160"/>
      <c r="E14" s="161">
        <v>13.279500000000001</v>
      </c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213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55"/>
      <c r="B15" s="156"/>
      <c r="C15" s="243"/>
      <c r="D15" s="244"/>
      <c r="E15" s="244"/>
      <c r="F15" s="244"/>
      <c r="G15" s="244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176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69">
        <v>3</v>
      </c>
      <c r="B16" s="170" t="s">
        <v>932</v>
      </c>
      <c r="C16" s="180" t="s">
        <v>933</v>
      </c>
      <c r="D16" s="171" t="s">
        <v>277</v>
      </c>
      <c r="E16" s="172">
        <v>38.298000000000002</v>
      </c>
      <c r="F16" s="173"/>
      <c r="G16" s="174">
        <f>ROUND(E16*F16,2)</f>
        <v>0</v>
      </c>
      <c r="H16" s="173"/>
      <c r="I16" s="174">
        <f>ROUND(E16*H16,2)</f>
        <v>0</v>
      </c>
      <c r="J16" s="173"/>
      <c r="K16" s="174">
        <f>ROUND(E16*J16,2)</f>
        <v>0</v>
      </c>
      <c r="L16" s="174">
        <v>21</v>
      </c>
      <c r="M16" s="174">
        <f>G16*(1+L16/100)</f>
        <v>0</v>
      </c>
      <c r="N16" s="174">
        <v>0</v>
      </c>
      <c r="O16" s="174">
        <f>ROUND(E16*N16,2)</f>
        <v>0</v>
      </c>
      <c r="P16" s="174">
        <v>0</v>
      </c>
      <c r="Q16" s="174">
        <f>ROUND(E16*P16,2)</f>
        <v>0</v>
      </c>
      <c r="R16" s="174" t="s">
        <v>672</v>
      </c>
      <c r="S16" s="174" t="s">
        <v>171</v>
      </c>
      <c r="T16" s="175" t="s">
        <v>233</v>
      </c>
      <c r="U16" s="158">
        <v>7.0000000000000007E-2</v>
      </c>
      <c r="V16" s="158">
        <f>ROUND(E16*U16,2)</f>
        <v>2.68</v>
      </c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234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55"/>
      <c r="B17" s="156"/>
      <c r="C17" s="181" t="s">
        <v>934</v>
      </c>
      <c r="D17" s="160"/>
      <c r="E17" s="161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213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55"/>
      <c r="B18" s="156"/>
      <c r="C18" s="181" t="s">
        <v>953</v>
      </c>
      <c r="D18" s="160"/>
      <c r="E18" s="161">
        <v>38.298000000000002</v>
      </c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213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55"/>
      <c r="B19" s="156"/>
      <c r="C19" s="243"/>
      <c r="D19" s="244"/>
      <c r="E19" s="244"/>
      <c r="F19" s="244"/>
      <c r="G19" s="244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176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69">
        <v>4</v>
      </c>
      <c r="B20" s="170" t="s">
        <v>932</v>
      </c>
      <c r="C20" s="180" t="s">
        <v>933</v>
      </c>
      <c r="D20" s="171" t="s">
        <v>277</v>
      </c>
      <c r="E20" s="172">
        <v>38.298000000000002</v>
      </c>
      <c r="F20" s="173"/>
      <c r="G20" s="174">
        <f>ROUND(E20*F20,2)</f>
        <v>0</v>
      </c>
      <c r="H20" s="173"/>
      <c r="I20" s="174">
        <f>ROUND(E20*H20,2)</f>
        <v>0</v>
      </c>
      <c r="J20" s="173"/>
      <c r="K20" s="174">
        <f>ROUND(E20*J20,2)</f>
        <v>0</v>
      </c>
      <c r="L20" s="174">
        <v>21</v>
      </c>
      <c r="M20" s="174">
        <f>G20*(1+L20/100)</f>
        <v>0</v>
      </c>
      <c r="N20" s="174">
        <v>0</v>
      </c>
      <c r="O20" s="174">
        <f>ROUND(E20*N20,2)</f>
        <v>0</v>
      </c>
      <c r="P20" s="174">
        <v>0</v>
      </c>
      <c r="Q20" s="174">
        <f>ROUND(E20*P20,2)</f>
        <v>0</v>
      </c>
      <c r="R20" s="174" t="s">
        <v>672</v>
      </c>
      <c r="S20" s="174" t="s">
        <v>171</v>
      </c>
      <c r="T20" s="175" t="s">
        <v>233</v>
      </c>
      <c r="U20" s="158">
        <v>7.0000000000000007E-2</v>
      </c>
      <c r="V20" s="158">
        <f>ROUND(E20*U20,2)</f>
        <v>2.68</v>
      </c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234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55"/>
      <c r="B21" s="156"/>
      <c r="C21" s="181" t="s">
        <v>934</v>
      </c>
      <c r="D21" s="160"/>
      <c r="E21" s="161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213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55"/>
      <c r="B22" s="156"/>
      <c r="C22" s="181" t="s">
        <v>953</v>
      </c>
      <c r="D22" s="160"/>
      <c r="E22" s="161">
        <v>38.298000000000002</v>
      </c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213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55"/>
      <c r="B23" s="156"/>
      <c r="C23" s="243"/>
      <c r="D23" s="244"/>
      <c r="E23" s="244"/>
      <c r="F23" s="244"/>
      <c r="G23" s="244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176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1" x14ac:dyDescent="0.2">
      <c r="A24" s="169">
        <v>5</v>
      </c>
      <c r="B24" s="170" t="s">
        <v>675</v>
      </c>
      <c r="C24" s="180" t="s">
        <v>676</v>
      </c>
      <c r="D24" s="171" t="s">
        <v>277</v>
      </c>
      <c r="E24" s="172">
        <v>39.962530000000001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4">
        <v>1.0000000000000001E-5</v>
      </c>
      <c r="O24" s="174">
        <f>ROUND(E24*N24,2)</f>
        <v>0</v>
      </c>
      <c r="P24" s="174">
        <v>0</v>
      </c>
      <c r="Q24" s="174">
        <f>ROUND(E24*P24,2)</f>
        <v>0</v>
      </c>
      <c r="R24" s="174" t="s">
        <v>672</v>
      </c>
      <c r="S24" s="174" t="s">
        <v>171</v>
      </c>
      <c r="T24" s="175" t="s">
        <v>233</v>
      </c>
      <c r="U24" s="158">
        <v>7.0000000000000007E-2</v>
      </c>
      <c r="V24" s="158">
        <f>ROUND(E24*U24,2)</f>
        <v>2.8</v>
      </c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234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55"/>
      <c r="B25" s="156"/>
      <c r="C25" s="181" t="s">
        <v>954</v>
      </c>
      <c r="D25" s="160"/>
      <c r="E25" s="161">
        <v>21.216800000000003</v>
      </c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213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55"/>
      <c r="B26" s="156"/>
      <c r="C26" s="181" t="s">
        <v>955</v>
      </c>
      <c r="D26" s="160"/>
      <c r="E26" s="161">
        <v>18.52073</v>
      </c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213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55"/>
      <c r="B27" s="156"/>
      <c r="C27" s="181" t="s">
        <v>477</v>
      </c>
      <c r="D27" s="160"/>
      <c r="E27" s="161">
        <v>0.22500000000000001</v>
      </c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213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55"/>
      <c r="B28" s="156"/>
      <c r="C28" s="243"/>
      <c r="D28" s="244"/>
      <c r="E28" s="244"/>
      <c r="F28" s="244"/>
      <c r="G28" s="244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176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69">
        <v>6</v>
      </c>
      <c r="B29" s="170" t="s">
        <v>936</v>
      </c>
      <c r="C29" s="180" t="s">
        <v>937</v>
      </c>
      <c r="D29" s="171" t="s">
        <v>277</v>
      </c>
      <c r="E29" s="172">
        <v>38.298000000000002</v>
      </c>
      <c r="F29" s="173"/>
      <c r="G29" s="174">
        <f>ROUND(E29*F29,2)</f>
        <v>0</v>
      </c>
      <c r="H29" s="173"/>
      <c r="I29" s="174">
        <f>ROUND(E29*H29,2)</f>
        <v>0</v>
      </c>
      <c r="J29" s="173"/>
      <c r="K29" s="174">
        <f>ROUND(E29*J29,2)</f>
        <v>0</v>
      </c>
      <c r="L29" s="174">
        <v>21</v>
      </c>
      <c r="M29" s="174">
        <f>G29*(1+L29/100)</f>
        <v>0</v>
      </c>
      <c r="N29" s="174">
        <v>0</v>
      </c>
      <c r="O29" s="174">
        <f>ROUND(E29*N29,2)</f>
        <v>0</v>
      </c>
      <c r="P29" s="174">
        <v>0</v>
      </c>
      <c r="Q29" s="174">
        <f>ROUND(E29*P29,2)</f>
        <v>0</v>
      </c>
      <c r="R29" s="174"/>
      <c r="S29" s="174" t="s">
        <v>405</v>
      </c>
      <c r="T29" s="175" t="s">
        <v>172</v>
      </c>
      <c r="U29" s="158">
        <v>7.0000000000000007E-2</v>
      </c>
      <c r="V29" s="158">
        <f>ROUND(E29*U29,2)</f>
        <v>2.68</v>
      </c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234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55"/>
      <c r="B30" s="156"/>
      <c r="C30" s="181" t="s">
        <v>934</v>
      </c>
      <c r="D30" s="160"/>
      <c r="E30" s="161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213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55"/>
      <c r="B31" s="156"/>
      <c r="C31" s="181" t="s">
        <v>953</v>
      </c>
      <c r="D31" s="160"/>
      <c r="E31" s="161">
        <v>38.298000000000002</v>
      </c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213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/>
      <c r="B32" s="156"/>
      <c r="C32" s="243"/>
      <c r="D32" s="244"/>
      <c r="E32" s="244"/>
      <c r="F32" s="244"/>
      <c r="G32" s="244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176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ht="22.5" outlineLevel="1" x14ac:dyDescent="0.2">
      <c r="A33" s="169">
        <v>7</v>
      </c>
      <c r="B33" s="170" t="s">
        <v>938</v>
      </c>
      <c r="C33" s="180" t="s">
        <v>939</v>
      </c>
      <c r="D33" s="171" t="s">
        <v>231</v>
      </c>
      <c r="E33" s="172">
        <v>0.67725000000000002</v>
      </c>
      <c r="F33" s="173"/>
      <c r="G33" s="174">
        <f>ROUND(E33*F33,2)</f>
        <v>0</v>
      </c>
      <c r="H33" s="173"/>
      <c r="I33" s="174">
        <f>ROUND(E33*H33,2)</f>
        <v>0</v>
      </c>
      <c r="J33" s="173"/>
      <c r="K33" s="174">
        <f>ROUND(E33*J33,2)</f>
        <v>0</v>
      </c>
      <c r="L33" s="174">
        <v>21</v>
      </c>
      <c r="M33" s="174">
        <f>G33*(1+L33/100)</f>
        <v>0</v>
      </c>
      <c r="N33" s="174">
        <v>3.0000000000000002E-2</v>
      </c>
      <c r="O33" s="174">
        <f>ROUND(E33*N33,2)</f>
        <v>0.02</v>
      </c>
      <c r="P33" s="174">
        <v>0</v>
      </c>
      <c r="Q33" s="174">
        <f>ROUND(E33*P33,2)</f>
        <v>0</v>
      </c>
      <c r="R33" s="174" t="s">
        <v>288</v>
      </c>
      <c r="S33" s="174" t="s">
        <v>171</v>
      </c>
      <c r="T33" s="175" t="s">
        <v>289</v>
      </c>
      <c r="U33" s="158">
        <v>0</v>
      </c>
      <c r="V33" s="158">
        <f>ROUND(E33*U33,2)</f>
        <v>0</v>
      </c>
      <c r="W33" s="158"/>
      <c r="X33" s="148"/>
      <c r="Y33" s="148"/>
      <c r="Z33" s="148"/>
      <c r="AA33" s="148"/>
      <c r="AB33" s="148"/>
      <c r="AC33" s="148"/>
      <c r="AD33" s="148"/>
      <c r="AE33" s="148"/>
      <c r="AF33" s="148"/>
      <c r="AG33" s="148" t="s">
        <v>290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55"/>
      <c r="B34" s="156"/>
      <c r="C34" s="181" t="s">
        <v>956</v>
      </c>
      <c r="D34" s="160"/>
      <c r="E34" s="161">
        <v>0.67725000000000002</v>
      </c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213</v>
      </c>
      <c r="AH34" s="148">
        <v>5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55"/>
      <c r="B35" s="156"/>
      <c r="C35" s="243"/>
      <c r="D35" s="244"/>
      <c r="E35" s="244"/>
      <c r="F35" s="244"/>
      <c r="G35" s="244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176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ht="33.75" outlineLevel="1" x14ac:dyDescent="0.2">
      <c r="A36" s="169">
        <v>8</v>
      </c>
      <c r="B36" s="170" t="s">
        <v>678</v>
      </c>
      <c r="C36" s="180" t="s">
        <v>679</v>
      </c>
      <c r="D36" s="171" t="s">
        <v>277</v>
      </c>
      <c r="E36" s="172">
        <v>40.761780000000002</v>
      </c>
      <c r="F36" s="173"/>
      <c r="G36" s="174">
        <f>ROUND(E36*F36,2)</f>
        <v>0</v>
      </c>
      <c r="H36" s="173"/>
      <c r="I36" s="174">
        <f>ROUND(E36*H36,2)</f>
        <v>0</v>
      </c>
      <c r="J36" s="173"/>
      <c r="K36" s="174">
        <f>ROUND(E36*J36,2)</f>
        <v>0</v>
      </c>
      <c r="L36" s="174">
        <v>21</v>
      </c>
      <c r="M36" s="174">
        <f>G36*(1+L36/100)</f>
        <v>0</v>
      </c>
      <c r="N36" s="174">
        <v>2.5000000000000001E-3</v>
      </c>
      <c r="O36" s="174">
        <f>ROUND(E36*N36,2)</f>
        <v>0.1</v>
      </c>
      <c r="P36" s="174">
        <v>0</v>
      </c>
      <c r="Q36" s="174">
        <f>ROUND(E36*P36,2)</f>
        <v>0</v>
      </c>
      <c r="R36" s="174" t="s">
        <v>288</v>
      </c>
      <c r="S36" s="174" t="s">
        <v>171</v>
      </c>
      <c r="T36" s="175" t="s">
        <v>289</v>
      </c>
      <c r="U36" s="158">
        <v>0</v>
      </c>
      <c r="V36" s="158">
        <f>ROUND(E36*U36,2)</f>
        <v>0</v>
      </c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290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55"/>
      <c r="B37" s="156"/>
      <c r="C37" s="181" t="s">
        <v>957</v>
      </c>
      <c r="D37" s="160"/>
      <c r="E37" s="161">
        <v>40.761780000000002</v>
      </c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213</v>
      </c>
      <c r="AH37" s="148">
        <v>5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55"/>
      <c r="B38" s="156"/>
      <c r="C38" s="243"/>
      <c r="D38" s="244"/>
      <c r="E38" s="244"/>
      <c r="F38" s="244"/>
      <c r="G38" s="244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176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ht="33.75" outlineLevel="1" x14ac:dyDescent="0.2">
      <c r="A39" s="169">
        <v>9</v>
      </c>
      <c r="B39" s="170" t="s">
        <v>942</v>
      </c>
      <c r="C39" s="180" t="s">
        <v>943</v>
      </c>
      <c r="D39" s="171" t="s">
        <v>277</v>
      </c>
      <c r="E39" s="172">
        <v>39.063960000000002</v>
      </c>
      <c r="F39" s="173"/>
      <c r="G39" s="174">
        <f>ROUND(E39*F39,2)</f>
        <v>0</v>
      </c>
      <c r="H39" s="173"/>
      <c r="I39" s="174">
        <f>ROUND(E39*H39,2)</f>
        <v>0</v>
      </c>
      <c r="J39" s="173"/>
      <c r="K39" s="174">
        <f>ROUND(E39*J39,2)</f>
        <v>0</v>
      </c>
      <c r="L39" s="174">
        <v>21</v>
      </c>
      <c r="M39" s="174">
        <f>G39*(1+L39/100)</f>
        <v>0</v>
      </c>
      <c r="N39" s="174">
        <v>3.5000000000000001E-3</v>
      </c>
      <c r="O39" s="174">
        <f>ROUND(E39*N39,2)</f>
        <v>0.14000000000000001</v>
      </c>
      <c r="P39" s="174">
        <v>0</v>
      </c>
      <c r="Q39" s="174">
        <f>ROUND(E39*P39,2)</f>
        <v>0</v>
      </c>
      <c r="R39" s="174" t="s">
        <v>288</v>
      </c>
      <c r="S39" s="174" t="s">
        <v>171</v>
      </c>
      <c r="T39" s="175" t="s">
        <v>289</v>
      </c>
      <c r="U39" s="158">
        <v>0</v>
      </c>
      <c r="V39" s="158">
        <f>ROUND(E39*U39,2)</f>
        <v>0</v>
      </c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290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55"/>
      <c r="B40" s="156"/>
      <c r="C40" s="181" t="s">
        <v>958</v>
      </c>
      <c r="D40" s="160"/>
      <c r="E40" s="161">
        <v>39.063960000000002</v>
      </c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213</v>
      </c>
      <c r="AH40" s="148">
        <v>5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55"/>
      <c r="B41" s="156"/>
      <c r="C41" s="243"/>
      <c r="D41" s="244"/>
      <c r="E41" s="244"/>
      <c r="F41" s="244"/>
      <c r="G41" s="244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176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ht="22.5" outlineLevel="1" x14ac:dyDescent="0.2">
      <c r="A42" s="169">
        <v>10</v>
      </c>
      <c r="B42" s="170" t="s">
        <v>945</v>
      </c>
      <c r="C42" s="180" t="s">
        <v>946</v>
      </c>
      <c r="D42" s="171" t="s">
        <v>277</v>
      </c>
      <c r="E42" s="172">
        <v>78.127920000000003</v>
      </c>
      <c r="F42" s="173"/>
      <c r="G42" s="174">
        <f>ROUND(E42*F42,2)</f>
        <v>0</v>
      </c>
      <c r="H42" s="173"/>
      <c r="I42" s="174">
        <f>ROUND(E42*H42,2)</f>
        <v>0</v>
      </c>
      <c r="J42" s="173"/>
      <c r="K42" s="174">
        <f>ROUND(E42*J42,2)</f>
        <v>0</v>
      </c>
      <c r="L42" s="174">
        <v>21</v>
      </c>
      <c r="M42" s="174">
        <f>G42*(1+L42/100)</f>
        <v>0</v>
      </c>
      <c r="N42" s="174">
        <v>1.0500000000000002E-3</v>
      </c>
      <c r="O42" s="174">
        <f>ROUND(E42*N42,2)</f>
        <v>0.08</v>
      </c>
      <c r="P42" s="174">
        <v>0</v>
      </c>
      <c r="Q42" s="174">
        <f>ROUND(E42*P42,2)</f>
        <v>0</v>
      </c>
      <c r="R42" s="174" t="s">
        <v>288</v>
      </c>
      <c r="S42" s="174" t="s">
        <v>171</v>
      </c>
      <c r="T42" s="175" t="s">
        <v>289</v>
      </c>
      <c r="U42" s="158">
        <v>0</v>
      </c>
      <c r="V42" s="158">
        <f>ROUND(E42*U42,2)</f>
        <v>0</v>
      </c>
      <c r="W42" s="158"/>
      <c r="X42" s="148"/>
      <c r="Y42" s="148"/>
      <c r="Z42" s="148"/>
      <c r="AA42" s="148"/>
      <c r="AB42" s="148"/>
      <c r="AC42" s="148"/>
      <c r="AD42" s="148"/>
      <c r="AE42" s="148"/>
      <c r="AF42" s="148"/>
      <c r="AG42" s="148" t="s">
        <v>290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55"/>
      <c r="B43" s="156"/>
      <c r="C43" s="181" t="s">
        <v>959</v>
      </c>
      <c r="D43" s="160"/>
      <c r="E43" s="161">
        <v>78.127920000000003</v>
      </c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48"/>
      <c r="Y43" s="148"/>
      <c r="Z43" s="148"/>
      <c r="AA43" s="148"/>
      <c r="AB43" s="148"/>
      <c r="AC43" s="148"/>
      <c r="AD43" s="148"/>
      <c r="AE43" s="148"/>
      <c r="AF43" s="148"/>
      <c r="AG43" s="148" t="s">
        <v>213</v>
      </c>
      <c r="AH43" s="148">
        <v>5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55"/>
      <c r="B44" s="156"/>
      <c r="C44" s="243"/>
      <c r="D44" s="244"/>
      <c r="E44" s="244"/>
      <c r="F44" s="244"/>
      <c r="G44" s="244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176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ht="33.75" outlineLevel="1" x14ac:dyDescent="0.2">
      <c r="A45" s="169">
        <v>11</v>
      </c>
      <c r="B45" s="170" t="s">
        <v>948</v>
      </c>
      <c r="C45" s="180" t="s">
        <v>949</v>
      </c>
      <c r="D45" s="171" t="s">
        <v>277</v>
      </c>
      <c r="E45" s="172">
        <v>39.063960000000002</v>
      </c>
      <c r="F45" s="173"/>
      <c r="G45" s="174">
        <f>ROUND(E45*F45,2)</f>
        <v>0</v>
      </c>
      <c r="H45" s="173"/>
      <c r="I45" s="174">
        <f>ROUND(E45*H45,2)</f>
        <v>0</v>
      </c>
      <c r="J45" s="173"/>
      <c r="K45" s="174">
        <f>ROUND(E45*J45,2)</f>
        <v>0</v>
      </c>
      <c r="L45" s="174">
        <v>21</v>
      </c>
      <c r="M45" s="174">
        <f>G45*(1+L45/100)</f>
        <v>0</v>
      </c>
      <c r="N45" s="174">
        <v>1.5000000000000001E-2</v>
      </c>
      <c r="O45" s="174">
        <f>ROUND(E45*N45,2)</f>
        <v>0.59</v>
      </c>
      <c r="P45" s="174">
        <v>0</v>
      </c>
      <c r="Q45" s="174">
        <f>ROUND(E45*P45,2)</f>
        <v>0</v>
      </c>
      <c r="R45" s="174" t="s">
        <v>288</v>
      </c>
      <c r="S45" s="174" t="s">
        <v>171</v>
      </c>
      <c r="T45" s="175" t="s">
        <v>289</v>
      </c>
      <c r="U45" s="158">
        <v>0</v>
      </c>
      <c r="V45" s="158">
        <f>ROUND(E45*U45,2)</f>
        <v>0</v>
      </c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290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55"/>
      <c r="B46" s="156"/>
      <c r="C46" s="181" t="s">
        <v>960</v>
      </c>
      <c r="D46" s="160"/>
      <c r="E46" s="161">
        <v>39.063960000000002</v>
      </c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213</v>
      </c>
      <c r="AH46" s="148">
        <v>5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55"/>
      <c r="B47" s="156"/>
      <c r="C47" s="243"/>
      <c r="D47" s="244"/>
      <c r="E47" s="244"/>
      <c r="F47" s="244"/>
      <c r="G47" s="244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176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55">
        <v>12</v>
      </c>
      <c r="B48" s="156" t="s">
        <v>685</v>
      </c>
      <c r="C48" s="192" t="s">
        <v>686</v>
      </c>
      <c r="D48" s="157" t="s">
        <v>0</v>
      </c>
      <c r="E48" s="177"/>
      <c r="F48" s="159"/>
      <c r="G48" s="158">
        <f>ROUND(E48*F48,2)</f>
        <v>0</v>
      </c>
      <c r="H48" s="159"/>
      <c r="I48" s="158">
        <f>ROUND(E48*H48,2)</f>
        <v>0</v>
      </c>
      <c r="J48" s="159"/>
      <c r="K48" s="158">
        <f>ROUND(E48*J48,2)</f>
        <v>0</v>
      </c>
      <c r="L48" s="158">
        <v>21</v>
      </c>
      <c r="M48" s="158">
        <f>G48*(1+L48/100)</f>
        <v>0</v>
      </c>
      <c r="N48" s="158">
        <v>0</v>
      </c>
      <c r="O48" s="158">
        <f>ROUND(E48*N48,2)</f>
        <v>0</v>
      </c>
      <c r="P48" s="158">
        <v>0</v>
      </c>
      <c r="Q48" s="158">
        <f>ROUND(E48*P48,2)</f>
        <v>0</v>
      </c>
      <c r="R48" s="158" t="s">
        <v>672</v>
      </c>
      <c r="S48" s="158" t="s">
        <v>171</v>
      </c>
      <c r="T48" s="158" t="s">
        <v>233</v>
      </c>
      <c r="U48" s="158">
        <v>0</v>
      </c>
      <c r="V48" s="158">
        <f>ROUND(E48*U48,2)</f>
        <v>0</v>
      </c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630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/>
      <c r="B49" s="156"/>
      <c r="C49" s="260" t="s">
        <v>669</v>
      </c>
      <c r="D49" s="261"/>
      <c r="E49" s="261"/>
      <c r="F49" s="261"/>
      <c r="G49" s="261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48"/>
      <c r="Y49" s="148"/>
      <c r="Z49" s="148"/>
      <c r="AA49" s="148"/>
      <c r="AB49" s="148"/>
      <c r="AC49" s="148"/>
      <c r="AD49" s="148"/>
      <c r="AE49" s="148"/>
      <c r="AF49" s="148"/>
      <c r="AG49" s="148" t="s">
        <v>236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55"/>
      <c r="B50" s="156"/>
      <c r="C50" s="243"/>
      <c r="D50" s="244"/>
      <c r="E50" s="244"/>
      <c r="F50" s="244"/>
      <c r="G50" s="24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48"/>
      <c r="Y50" s="148"/>
      <c r="Z50" s="148"/>
      <c r="AA50" s="148"/>
      <c r="AB50" s="148"/>
      <c r="AC50" s="148"/>
      <c r="AD50" s="148"/>
      <c r="AE50" s="148"/>
      <c r="AF50" s="148"/>
      <c r="AG50" s="148" t="s">
        <v>176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x14ac:dyDescent="0.2">
      <c r="A51" s="5"/>
      <c r="B51" s="6"/>
      <c r="C51" s="182"/>
      <c r="D51" s="8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AE51">
        <v>15</v>
      </c>
      <c r="AF51">
        <v>21</v>
      </c>
    </row>
    <row r="52" spans="1:60" x14ac:dyDescent="0.2">
      <c r="A52" s="151"/>
      <c r="B52" s="152" t="s">
        <v>29</v>
      </c>
      <c r="C52" s="183"/>
      <c r="D52" s="153"/>
      <c r="E52" s="154"/>
      <c r="F52" s="154"/>
      <c r="G52" s="178">
        <f>G8</f>
        <v>0</v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AE52">
        <f>SUMIF(L7:L50,AE51,G7:G50)</f>
        <v>0</v>
      </c>
      <c r="AF52">
        <f>SUMIF(L7:L50,AF51,G7:G50)</f>
        <v>0</v>
      </c>
      <c r="AG52" t="s">
        <v>226</v>
      </c>
    </row>
    <row r="53" spans="1:60" x14ac:dyDescent="0.2">
      <c r="C53" s="184"/>
      <c r="D53" s="139"/>
      <c r="AG53" t="s">
        <v>227</v>
      </c>
    </row>
    <row r="54" spans="1:60" x14ac:dyDescent="0.2">
      <c r="D54" s="139"/>
    </row>
    <row r="55" spans="1:60" x14ac:dyDescent="0.2">
      <c r="D55" s="139"/>
    </row>
    <row r="56" spans="1:60" x14ac:dyDescent="0.2">
      <c r="D56" s="139"/>
    </row>
    <row r="57" spans="1:60" x14ac:dyDescent="0.2">
      <c r="D57" s="139"/>
    </row>
    <row r="58" spans="1:60" x14ac:dyDescent="0.2">
      <c r="D58" s="139"/>
    </row>
    <row r="59" spans="1:60" x14ac:dyDescent="0.2">
      <c r="D59" s="139"/>
    </row>
    <row r="60" spans="1:60" x14ac:dyDescent="0.2">
      <c r="D60" s="139"/>
    </row>
    <row r="61" spans="1:60" x14ac:dyDescent="0.2">
      <c r="D61" s="139"/>
    </row>
    <row r="62" spans="1:60" x14ac:dyDescent="0.2">
      <c r="D62" s="139"/>
    </row>
    <row r="63" spans="1:60" x14ac:dyDescent="0.2">
      <c r="D63" s="139"/>
    </row>
    <row r="64" spans="1:60" x14ac:dyDescent="0.2">
      <c r="D64" s="139"/>
    </row>
    <row r="65" spans="4:4" x14ac:dyDescent="0.2">
      <c r="D65" s="139"/>
    </row>
    <row r="66" spans="4:4" x14ac:dyDescent="0.2">
      <c r="D66" s="139"/>
    </row>
    <row r="67" spans="4:4" x14ac:dyDescent="0.2">
      <c r="D67" s="139"/>
    </row>
    <row r="68" spans="4:4" x14ac:dyDescent="0.2">
      <c r="D68" s="139"/>
    </row>
    <row r="69" spans="4:4" x14ac:dyDescent="0.2">
      <c r="D69" s="139"/>
    </row>
    <row r="70" spans="4:4" x14ac:dyDescent="0.2">
      <c r="D70" s="139"/>
    </row>
    <row r="71" spans="4:4" x14ac:dyDescent="0.2">
      <c r="D71" s="139"/>
    </row>
    <row r="72" spans="4:4" x14ac:dyDescent="0.2">
      <c r="D72" s="139"/>
    </row>
    <row r="73" spans="4:4" x14ac:dyDescent="0.2">
      <c r="D73" s="139"/>
    </row>
    <row r="74" spans="4:4" x14ac:dyDescent="0.2">
      <c r="D74" s="139"/>
    </row>
    <row r="75" spans="4:4" x14ac:dyDescent="0.2">
      <c r="D75" s="139"/>
    </row>
    <row r="76" spans="4:4" x14ac:dyDescent="0.2">
      <c r="D76" s="139"/>
    </row>
    <row r="77" spans="4:4" x14ac:dyDescent="0.2">
      <c r="D77" s="139"/>
    </row>
    <row r="78" spans="4:4" x14ac:dyDescent="0.2">
      <c r="D78" s="139"/>
    </row>
    <row r="79" spans="4:4" x14ac:dyDescent="0.2">
      <c r="D79" s="139"/>
    </row>
    <row r="80" spans="4:4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sheetProtection algorithmName="SHA-512" hashValue="74/N273S9fhbBzamr7UhAw4gycijM6biOvSBHViTrIDJYImz4/gMYdBLQm1fTRMOWvdfJfq4fOUd207UVzu/og==" saltValue="DPK7mATO/QGG2QO0It25uQ==" spinCount="100000" sheet="1"/>
  <mergeCells count="18">
    <mergeCell ref="C13:G13"/>
    <mergeCell ref="A1:G1"/>
    <mergeCell ref="C2:G2"/>
    <mergeCell ref="C3:G3"/>
    <mergeCell ref="C4:G4"/>
    <mergeCell ref="C11:G11"/>
    <mergeCell ref="C50:G50"/>
    <mergeCell ref="C15:G15"/>
    <mergeCell ref="C19:G19"/>
    <mergeCell ref="C23:G23"/>
    <mergeCell ref="C28:G28"/>
    <mergeCell ref="C32:G32"/>
    <mergeCell ref="C35:G35"/>
    <mergeCell ref="C38:G38"/>
    <mergeCell ref="C41:G41"/>
    <mergeCell ref="C44:G44"/>
    <mergeCell ref="C47:G47"/>
    <mergeCell ref="C49:G49"/>
  </mergeCells>
  <pageMargins left="0.59055118110236204" right="0.196850393700787" top="0.78740157499999996" bottom="0.78740157499999996" header="0.3" footer="0.3"/>
  <pageSetup paperSize="9" scale="83" fitToHeight="0" orientation="landscape" horizontalDpi="4294967293" verticalDpi="4294967293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5000"/>
  <sheetViews>
    <sheetView workbookViewId="0">
      <pane ySplit="7" topLeftCell="A143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63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9" t="s">
        <v>228</v>
      </c>
      <c r="B1" s="249"/>
      <c r="C1" s="249"/>
      <c r="D1" s="249"/>
      <c r="E1" s="249"/>
      <c r="F1" s="249"/>
      <c r="G1" s="249"/>
      <c r="AG1" t="s">
        <v>141</v>
      </c>
    </row>
    <row r="2" spans="1:60" ht="24.95" customHeight="1" x14ac:dyDescent="0.2">
      <c r="A2" s="140" t="s">
        <v>7</v>
      </c>
      <c r="B2" s="75" t="s">
        <v>44</v>
      </c>
      <c r="C2" s="250" t="s">
        <v>45</v>
      </c>
      <c r="D2" s="251"/>
      <c r="E2" s="251"/>
      <c r="F2" s="251"/>
      <c r="G2" s="252"/>
      <c r="AG2" t="s">
        <v>142</v>
      </c>
    </row>
    <row r="3" spans="1:60" ht="24.95" customHeight="1" x14ac:dyDescent="0.2">
      <c r="A3" s="140" t="s">
        <v>8</v>
      </c>
      <c r="B3" s="75" t="s">
        <v>50</v>
      </c>
      <c r="C3" s="250" t="s">
        <v>45</v>
      </c>
      <c r="D3" s="251"/>
      <c r="E3" s="251"/>
      <c r="F3" s="251"/>
      <c r="G3" s="252"/>
      <c r="AC3" s="87" t="s">
        <v>142</v>
      </c>
      <c r="AG3" t="s">
        <v>144</v>
      </c>
    </row>
    <row r="4" spans="1:60" ht="24.95" customHeight="1" x14ac:dyDescent="0.2">
      <c r="A4" s="141" t="s">
        <v>9</v>
      </c>
      <c r="B4" s="142" t="s">
        <v>57</v>
      </c>
      <c r="C4" s="253" t="s">
        <v>58</v>
      </c>
      <c r="D4" s="254"/>
      <c r="E4" s="254"/>
      <c r="F4" s="254"/>
      <c r="G4" s="255"/>
      <c r="AG4" t="s">
        <v>145</v>
      </c>
    </row>
    <row r="5" spans="1:60" x14ac:dyDescent="0.2">
      <c r="D5" s="139"/>
    </row>
    <row r="6" spans="1:60" ht="38.25" x14ac:dyDescent="0.2">
      <c r="A6" s="144" t="s">
        <v>146</v>
      </c>
      <c r="B6" s="146" t="s">
        <v>147</v>
      </c>
      <c r="C6" s="146" t="s">
        <v>148</v>
      </c>
      <c r="D6" s="145" t="s">
        <v>149</v>
      </c>
      <c r="E6" s="144" t="s">
        <v>150</v>
      </c>
      <c r="F6" s="143" t="s">
        <v>151</v>
      </c>
      <c r="G6" s="144" t="s">
        <v>29</v>
      </c>
      <c r="H6" s="147" t="s">
        <v>30</v>
      </c>
      <c r="I6" s="147" t="s">
        <v>152</v>
      </c>
      <c r="J6" s="147" t="s">
        <v>31</v>
      </c>
      <c r="K6" s="147" t="s">
        <v>153</v>
      </c>
      <c r="L6" s="147" t="s">
        <v>154</v>
      </c>
      <c r="M6" s="147" t="s">
        <v>155</v>
      </c>
      <c r="N6" s="147" t="s">
        <v>156</v>
      </c>
      <c r="O6" s="147" t="s">
        <v>157</v>
      </c>
      <c r="P6" s="147" t="s">
        <v>158</v>
      </c>
      <c r="Q6" s="147" t="s">
        <v>159</v>
      </c>
      <c r="R6" s="147" t="s">
        <v>160</v>
      </c>
      <c r="S6" s="147" t="s">
        <v>161</v>
      </c>
      <c r="T6" s="147" t="s">
        <v>162</v>
      </c>
      <c r="U6" s="147" t="s">
        <v>163</v>
      </c>
      <c r="V6" s="147" t="s">
        <v>164</v>
      </c>
      <c r="W6" s="147" t="s">
        <v>165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3" t="s">
        <v>166</v>
      </c>
      <c r="B8" s="164" t="s">
        <v>69</v>
      </c>
      <c r="C8" s="179" t="s">
        <v>70</v>
      </c>
      <c r="D8" s="165"/>
      <c r="E8" s="166"/>
      <c r="F8" s="167"/>
      <c r="G8" s="167">
        <f>SUMIF(AG9:AG34,"&lt;&gt;NOR",G9:G34)</f>
        <v>0</v>
      </c>
      <c r="H8" s="167"/>
      <c r="I8" s="167">
        <f>SUM(I9:I34)</f>
        <v>0</v>
      </c>
      <c r="J8" s="167"/>
      <c r="K8" s="167">
        <f>SUM(K9:K34)</f>
        <v>0</v>
      </c>
      <c r="L8" s="167"/>
      <c r="M8" s="167">
        <f>SUM(M9:M34)</f>
        <v>0</v>
      </c>
      <c r="N8" s="167"/>
      <c r="O8" s="167">
        <f>SUM(O9:O34)</f>
        <v>35.36</v>
      </c>
      <c r="P8" s="167"/>
      <c r="Q8" s="167">
        <f>SUM(Q9:Q34)</f>
        <v>0</v>
      </c>
      <c r="R8" s="167"/>
      <c r="S8" s="167"/>
      <c r="T8" s="168"/>
      <c r="U8" s="162"/>
      <c r="V8" s="162">
        <f>SUM(V9:V34)</f>
        <v>124.94</v>
      </c>
      <c r="W8" s="162"/>
      <c r="AG8" t="s">
        <v>167</v>
      </c>
    </row>
    <row r="9" spans="1:60" outlineLevel="1" x14ac:dyDescent="0.2">
      <c r="A9" s="169">
        <v>1</v>
      </c>
      <c r="B9" s="170" t="s">
        <v>241</v>
      </c>
      <c r="C9" s="180" t="s">
        <v>242</v>
      </c>
      <c r="D9" s="171" t="s">
        <v>231</v>
      </c>
      <c r="E9" s="172">
        <v>23.222750000000001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4" t="s">
        <v>232</v>
      </c>
      <c r="S9" s="174" t="s">
        <v>171</v>
      </c>
      <c r="T9" s="175" t="s">
        <v>233</v>
      </c>
      <c r="U9" s="158">
        <v>3.5330000000000004</v>
      </c>
      <c r="V9" s="158">
        <f>ROUND(E9*U9,2)</f>
        <v>82.05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234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55"/>
      <c r="B10" s="156"/>
      <c r="C10" s="258" t="s">
        <v>243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236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55"/>
      <c r="B11" s="156"/>
      <c r="C11" s="181" t="s">
        <v>961</v>
      </c>
      <c r="D11" s="160"/>
      <c r="E11" s="161">
        <v>23.222750000000001</v>
      </c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213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55"/>
      <c r="B12" s="156"/>
      <c r="C12" s="243"/>
      <c r="D12" s="244"/>
      <c r="E12" s="244"/>
      <c r="F12" s="244"/>
      <c r="G12" s="244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176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1" x14ac:dyDescent="0.2">
      <c r="A13" s="169">
        <v>2</v>
      </c>
      <c r="B13" s="170" t="s">
        <v>258</v>
      </c>
      <c r="C13" s="180" t="s">
        <v>259</v>
      </c>
      <c r="D13" s="171" t="s">
        <v>231</v>
      </c>
      <c r="E13" s="172">
        <v>23.222750000000001</v>
      </c>
      <c r="F13" s="173"/>
      <c r="G13" s="174">
        <f>ROUND(E13*F13,2)</f>
        <v>0</v>
      </c>
      <c r="H13" s="173"/>
      <c r="I13" s="174">
        <f>ROUND(E13*H13,2)</f>
        <v>0</v>
      </c>
      <c r="J13" s="173"/>
      <c r="K13" s="174">
        <f>ROUND(E13*J13,2)</f>
        <v>0</v>
      </c>
      <c r="L13" s="174">
        <v>21</v>
      </c>
      <c r="M13" s="174">
        <f>G13*(1+L13/100)</f>
        <v>0</v>
      </c>
      <c r="N13" s="174">
        <v>0</v>
      </c>
      <c r="O13" s="174">
        <f>ROUND(E13*N13,2)</f>
        <v>0</v>
      </c>
      <c r="P13" s="174">
        <v>0</v>
      </c>
      <c r="Q13" s="174">
        <f>ROUND(E13*P13,2)</f>
        <v>0</v>
      </c>
      <c r="R13" s="174" t="s">
        <v>232</v>
      </c>
      <c r="S13" s="174" t="s">
        <v>171</v>
      </c>
      <c r="T13" s="175" t="s">
        <v>233</v>
      </c>
      <c r="U13" s="158">
        <v>1.1000000000000001E-2</v>
      </c>
      <c r="V13" s="158">
        <f>ROUND(E13*U13,2)</f>
        <v>0.26</v>
      </c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234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55"/>
      <c r="B14" s="156"/>
      <c r="C14" s="258" t="s">
        <v>260</v>
      </c>
      <c r="D14" s="259"/>
      <c r="E14" s="259"/>
      <c r="F14" s="259"/>
      <c r="G14" s="259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236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55"/>
      <c r="B15" s="156"/>
      <c r="C15" s="181" t="s">
        <v>962</v>
      </c>
      <c r="D15" s="160"/>
      <c r="E15" s="161">
        <v>23.222750000000001</v>
      </c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213</v>
      </c>
      <c r="AH15" s="148">
        <v>5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55"/>
      <c r="B16" s="156"/>
      <c r="C16" s="243"/>
      <c r="D16" s="244"/>
      <c r="E16" s="244"/>
      <c r="F16" s="244"/>
      <c r="G16" s="244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176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33.75" outlineLevel="1" x14ac:dyDescent="0.2">
      <c r="A17" s="169">
        <v>3</v>
      </c>
      <c r="B17" s="170" t="s">
        <v>264</v>
      </c>
      <c r="C17" s="180" t="s">
        <v>265</v>
      </c>
      <c r="D17" s="171" t="s">
        <v>231</v>
      </c>
      <c r="E17" s="172">
        <v>232.22745</v>
      </c>
      <c r="F17" s="173"/>
      <c r="G17" s="174">
        <f>ROUND(E17*F17,2)</f>
        <v>0</v>
      </c>
      <c r="H17" s="173"/>
      <c r="I17" s="174">
        <f>ROUND(E17*H17,2)</f>
        <v>0</v>
      </c>
      <c r="J17" s="173"/>
      <c r="K17" s="174">
        <f>ROUND(E17*J17,2)</f>
        <v>0</v>
      </c>
      <c r="L17" s="174">
        <v>21</v>
      </c>
      <c r="M17" s="174">
        <f>G17*(1+L17/100)</f>
        <v>0</v>
      </c>
      <c r="N17" s="174">
        <v>0</v>
      </c>
      <c r="O17" s="174">
        <f>ROUND(E17*N17,2)</f>
        <v>0</v>
      </c>
      <c r="P17" s="174">
        <v>0</v>
      </c>
      <c r="Q17" s="174">
        <f>ROUND(E17*P17,2)</f>
        <v>0</v>
      </c>
      <c r="R17" s="174" t="s">
        <v>232</v>
      </c>
      <c r="S17" s="174" t="s">
        <v>171</v>
      </c>
      <c r="T17" s="175" t="s">
        <v>233</v>
      </c>
      <c r="U17" s="158">
        <v>0</v>
      </c>
      <c r="V17" s="158">
        <f>ROUND(E17*U17,2)</f>
        <v>0</v>
      </c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234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55"/>
      <c r="B18" s="156"/>
      <c r="C18" s="258" t="s">
        <v>260</v>
      </c>
      <c r="D18" s="259"/>
      <c r="E18" s="259"/>
      <c r="F18" s="259"/>
      <c r="G18" s="259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236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55"/>
      <c r="B19" s="156"/>
      <c r="C19" s="181" t="s">
        <v>963</v>
      </c>
      <c r="D19" s="160"/>
      <c r="E19" s="161">
        <v>232.22745</v>
      </c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213</v>
      </c>
      <c r="AH19" s="148">
        <v>5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55"/>
      <c r="B20" s="156"/>
      <c r="C20" s="243"/>
      <c r="D20" s="244"/>
      <c r="E20" s="244"/>
      <c r="F20" s="244"/>
      <c r="G20" s="244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176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69">
        <v>4</v>
      </c>
      <c r="B21" s="170" t="s">
        <v>267</v>
      </c>
      <c r="C21" s="180" t="s">
        <v>268</v>
      </c>
      <c r="D21" s="171" t="s">
        <v>231</v>
      </c>
      <c r="E21" s="172">
        <v>23.222750000000001</v>
      </c>
      <c r="F21" s="173"/>
      <c r="G21" s="174">
        <f>ROUND(E21*F21,2)</f>
        <v>0</v>
      </c>
      <c r="H21" s="173"/>
      <c r="I21" s="174">
        <f>ROUND(E21*H21,2)</f>
        <v>0</v>
      </c>
      <c r="J21" s="173"/>
      <c r="K21" s="174">
        <f>ROUND(E21*J21,2)</f>
        <v>0</v>
      </c>
      <c r="L21" s="174">
        <v>21</v>
      </c>
      <c r="M21" s="174">
        <f>G21*(1+L21/100)</f>
        <v>0</v>
      </c>
      <c r="N21" s="174">
        <v>0</v>
      </c>
      <c r="O21" s="174">
        <f>ROUND(E21*N21,2)</f>
        <v>0</v>
      </c>
      <c r="P21" s="174">
        <v>0</v>
      </c>
      <c r="Q21" s="174">
        <f>ROUND(E21*P21,2)</f>
        <v>0</v>
      </c>
      <c r="R21" s="174" t="s">
        <v>232</v>
      </c>
      <c r="S21" s="174" t="s">
        <v>171</v>
      </c>
      <c r="T21" s="175" t="s">
        <v>233</v>
      </c>
      <c r="U21" s="158">
        <v>9.0000000000000011E-3</v>
      </c>
      <c r="V21" s="158">
        <f>ROUND(E21*U21,2)</f>
        <v>0.21</v>
      </c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234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55"/>
      <c r="B22" s="156"/>
      <c r="C22" s="181" t="s">
        <v>964</v>
      </c>
      <c r="D22" s="160"/>
      <c r="E22" s="161">
        <v>23.222750000000001</v>
      </c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213</v>
      </c>
      <c r="AH22" s="148">
        <v>5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55"/>
      <c r="B23" s="156"/>
      <c r="C23" s="243"/>
      <c r="D23" s="244"/>
      <c r="E23" s="244"/>
      <c r="F23" s="244"/>
      <c r="G23" s="244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176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69">
        <v>5</v>
      </c>
      <c r="B24" s="170" t="s">
        <v>270</v>
      </c>
      <c r="C24" s="180" t="s">
        <v>271</v>
      </c>
      <c r="D24" s="171" t="s">
        <v>231</v>
      </c>
      <c r="E24" s="172">
        <v>19.324250000000003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4">
        <v>0</v>
      </c>
      <c r="O24" s="174">
        <f>ROUND(E24*N24,2)</f>
        <v>0</v>
      </c>
      <c r="P24" s="174">
        <v>0</v>
      </c>
      <c r="Q24" s="174">
        <f>ROUND(E24*P24,2)</f>
        <v>0</v>
      </c>
      <c r="R24" s="174" t="s">
        <v>232</v>
      </c>
      <c r="S24" s="174" t="s">
        <v>171</v>
      </c>
      <c r="T24" s="175" t="s">
        <v>233</v>
      </c>
      <c r="U24" s="158">
        <v>2.1950000000000003</v>
      </c>
      <c r="V24" s="158">
        <f>ROUND(E24*U24,2)</f>
        <v>42.42</v>
      </c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234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2.5" outlineLevel="1" x14ac:dyDescent="0.2">
      <c r="A25" s="155"/>
      <c r="B25" s="156"/>
      <c r="C25" s="258" t="s">
        <v>272</v>
      </c>
      <c r="D25" s="259"/>
      <c r="E25" s="259"/>
      <c r="F25" s="259"/>
      <c r="G25" s="259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236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76" t="str">
        <f>C25</f>
        <v>sypaninou z vhodných hornin tř. 1 - 4 nebo materiálem, uloženým ve vzdálenosti do 30 m od vnějšího kraje objektu, pro jakoukoliv míru zhutnění,</v>
      </c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55"/>
      <c r="B26" s="156"/>
      <c r="C26" s="181" t="s">
        <v>961</v>
      </c>
      <c r="D26" s="160"/>
      <c r="E26" s="161">
        <v>23.222750000000001</v>
      </c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213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55"/>
      <c r="B27" s="156"/>
      <c r="C27" s="181" t="s">
        <v>965</v>
      </c>
      <c r="D27" s="160"/>
      <c r="E27" s="161">
        <v>-3.8984999999999999</v>
      </c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213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55"/>
      <c r="B28" s="156"/>
      <c r="C28" s="243"/>
      <c r="D28" s="244"/>
      <c r="E28" s="244"/>
      <c r="F28" s="244"/>
      <c r="G28" s="244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176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69">
        <v>6</v>
      </c>
      <c r="B29" s="170" t="s">
        <v>283</v>
      </c>
      <c r="C29" s="180" t="s">
        <v>284</v>
      </c>
      <c r="D29" s="171" t="s">
        <v>231</v>
      </c>
      <c r="E29" s="172">
        <v>23.222750000000001</v>
      </c>
      <c r="F29" s="173"/>
      <c r="G29" s="174">
        <f>ROUND(E29*F29,2)</f>
        <v>0</v>
      </c>
      <c r="H29" s="173"/>
      <c r="I29" s="174">
        <f>ROUND(E29*H29,2)</f>
        <v>0</v>
      </c>
      <c r="J29" s="173"/>
      <c r="K29" s="174">
        <f>ROUND(E29*J29,2)</f>
        <v>0</v>
      </c>
      <c r="L29" s="174">
        <v>21</v>
      </c>
      <c r="M29" s="174">
        <f>G29*(1+L29/100)</f>
        <v>0</v>
      </c>
      <c r="N29" s="174">
        <v>0</v>
      </c>
      <c r="O29" s="174">
        <f>ROUND(E29*N29,2)</f>
        <v>0</v>
      </c>
      <c r="P29" s="174">
        <v>0</v>
      </c>
      <c r="Q29" s="174">
        <f>ROUND(E29*P29,2)</f>
        <v>0</v>
      </c>
      <c r="R29" s="174" t="s">
        <v>232</v>
      </c>
      <c r="S29" s="174" t="s">
        <v>171</v>
      </c>
      <c r="T29" s="175" t="s">
        <v>233</v>
      </c>
      <c r="U29" s="158">
        <v>0</v>
      </c>
      <c r="V29" s="158">
        <f>ROUND(E29*U29,2)</f>
        <v>0</v>
      </c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234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55"/>
      <c r="B30" s="156"/>
      <c r="C30" s="181" t="s">
        <v>964</v>
      </c>
      <c r="D30" s="160"/>
      <c r="E30" s="161">
        <v>23.222750000000001</v>
      </c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213</v>
      </c>
      <c r="AH30" s="148">
        <v>5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55"/>
      <c r="B31" s="156"/>
      <c r="C31" s="243"/>
      <c r="D31" s="244"/>
      <c r="E31" s="244"/>
      <c r="F31" s="244"/>
      <c r="G31" s="244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176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69">
        <v>7</v>
      </c>
      <c r="B32" s="170" t="s">
        <v>285</v>
      </c>
      <c r="C32" s="180" t="s">
        <v>286</v>
      </c>
      <c r="D32" s="171" t="s">
        <v>287</v>
      </c>
      <c r="E32" s="172">
        <v>35.363370000000003</v>
      </c>
      <c r="F32" s="173"/>
      <c r="G32" s="174">
        <f>ROUND(E32*F32,2)</f>
        <v>0</v>
      </c>
      <c r="H32" s="173"/>
      <c r="I32" s="174">
        <f>ROUND(E32*H32,2)</f>
        <v>0</v>
      </c>
      <c r="J32" s="173"/>
      <c r="K32" s="174">
        <f>ROUND(E32*J32,2)</f>
        <v>0</v>
      </c>
      <c r="L32" s="174">
        <v>21</v>
      </c>
      <c r="M32" s="174">
        <f>G32*(1+L32/100)</f>
        <v>0</v>
      </c>
      <c r="N32" s="174">
        <v>1</v>
      </c>
      <c r="O32" s="174">
        <f>ROUND(E32*N32,2)</f>
        <v>35.36</v>
      </c>
      <c r="P32" s="174">
        <v>0</v>
      </c>
      <c r="Q32" s="174">
        <f>ROUND(E32*P32,2)</f>
        <v>0</v>
      </c>
      <c r="R32" s="174" t="s">
        <v>288</v>
      </c>
      <c r="S32" s="174" t="s">
        <v>171</v>
      </c>
      <c r="T32" s="175" t="s">
        <v>289</v>
      </c>
      <c r="U32" s="158">
        <v>0</v>
      </c>
      <c r="V32" s="158">
        <f>ROUND(E32*U32,2)</f>
        <v>0</v>
      </c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290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55"/>
      <c r="B33" s="156"/>
      <c r="C33" s="181" t="s">
        <v>966</v>
      </c>
      <c r="D33" s="160"/>
      <c r="E33" s="161">
        <v>35.363370000000003</v>
      </c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48"/>
      <c r="Y33" s="148"/>
      <c r="Z33" s="148"/>
      <c r="AA33" s="148"/>
      <c r="AB33" s="148"/>
      <c r="AC33" s="148"/>
      <c r="AD33" s="148"/>
      <c r="AE33" s="148"/>
      <c r="AF33" s="148"/>
      <c r="AG33" s="148" t="s">
        <v>213</v>
      </c>
      <c r="AH33" s="148">
        <v>5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55"/>
      <c r="B34" s="156"/>
      <c r="C34" s="243"/>
      <c r="D34" s="244"/>
      <c r="E34" s="244"/>
      <c r="F34" s="244"/>
      <c r="G34" s="244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176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3" t="s">
        <v>166</v>
      </c>
      <c r="B35" s="164" t="s">
        <v>81</v>
      </c>
      <c r="C35" s="179" t="s">
        <v>82</v>
      </c>
      <c r="D35" s="165"/>
      <c r="E35" s="166"/>
      <c r="F35" s="167"/>
      <c r="G35" s="167">
        <f>SUMIF(AG36:AG86,"&lt;&gt;NOR",G36:G86)</f>
        <v>0</v>
      </c>
      <c r="H35" s="167"/>
      <c r="I35" s="167">
        <f>SUM(I36:I86)</f>
        <v>0</v>
      </c>
      <c r="J35" s="167"/>
      <c r="K35" s="167">
        <f>SUM(K36:K86)</f>
        <v>0</v>
      </c>
      <c r="L35" s="167"/>
      <c r="M35" s="167">
        <f>SUM(M36:M86)</f>
        <v>0</v>
      </c>
      <c r="N35" s="167"/>
      <c r="O35" s="167">
        <f>SUM(O36:O86)</f>
        <v>5.79</v>
      </c>
      <c r="P35" s="167"/>
      <c r="Q35" s="167">
        <f>SUM(Q36:Q86)</f>
        <v>0</v>
      </c>
      <c r="R35" s="167"/>
      <c r="S35" s="167"/>
      <c r="T35" s="168"/>
      <c r="U35" s="162"/>
      <c r="V35" s="162">
        <f>SUM(V36:V86)</f>
        <v>253.12</v>
      </c>
      <c r="W35" s="162"/>
      <c r="AG35" t="s">
        <v>167</v>
      </c>
    </row>
    <row r="36" spans="1:60" ht="22.5" outlineLevel="1" x14ac:dyDescent="0.2">
      <c r="A36" s="169">
        <v>8</v>
      </c>
      <c r="B36" s="170" t="s">
        <v>967</v>
      </c>
      <c r="C36" s="180" t="s">
        <v>968</v>
      </c>
      <c r="D36" s="171" t="s">
        <v>277</v>
      </c>
      <c r="E36" s="172">
        <v>6.6740000000000004</v>
      </c>
      <c r="F36" s="173"/>
      <c r="G36" s="174">
        <f>ROUND(E36*F36,2)</f>
        <v>0</v>
      </c>
      <c r="H36" s="173"/>
      <c r="I36" s="174">
        <f>ROUND(E36*H36,2)</f>
        <v>0</v>
      </c>
      <c r="J36" s="173"/>
      <c r="K36" s="174">
        <f>ROUND(E36*J36,2)</f>
        <v>0</v>
      </c>
      <c r="L36" s="174">
        <v>21</v>
      </c>
      <c r="M36" s="174">
        <f>G36*(1+L36/100)</f>
        <v>0</v>
      </c>
      <c r="N36" s="174">
        <v>2.2100000000000002E-2</v>
      </c>
      <c r="O36" s="174">
        <f>ROUND(E36*N36,2)</f>
        <v>0.15</v>
      </c>
      <c r="P36" s="174">
        <v>0</v>
      </c>
      <c r="Q36" s="174">
        <f>ROUND(E36*P36,2)</f>
        <v>0</v>
      </c>
      <c r="R36" s="174" t="s">
        <v>294</v>
      </c>
      <c r="S36" s="174" t="s">
        <v>171</v>
      </c>
      <c r="T36" s="175" t="s">
        <v>233</v>
      </c>
      <c r="U36" s="158">
        <v>0.28500000000000003</v>
      </c>
      <c r="V36" s="158">
        <f>ROUND(E36*U36,2)</f>
        <v>1.9</v>
      </c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234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55"/>
      <c r="B37" s="156"/>
      <c r="C37" s="258" t="s">
        <v>969</v>
      </c>
      <c r="D37" s="259"/>
      <c r="E37" s="259"/>
      <c r="F37" s="259"/>
      <c r="G37" s="259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236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55"/>
      <c r="B38" s="156"/>
      <c r="C38" s="181" t="s">
        <v>970</v>
      </c>
      <c r="D38" s="160"/>
      <c r="E38" s="161">
        <v>0.63</v>
      </c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213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55"/>
      <c r="B39" s="156"/>
      <c r="C39" s="181" t="s">
        <v>971</v>
      </c>
      <c r="D39" s="160"/>
      <c r="E39" s="161">
        <v>0.69000000000000006</v>
      </c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213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55"/>
      <c r="B40" s="156"/>
      <c r="C40" s="181" t="s">
        <v>972</v>
      </c>
      <c r="D40" s="160"/>
      <c r="E40" s="161">
        <v>3.3040000000000003</v>
      </c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213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55"/>
      <c r="B41" s="156"/>
      <c r="C41" s="181" t="s">
        <v>973</v>
      </c>
      <c r="D41" s="160"/>
      <c r="E41" s="161">
        <v>1.28</v>
      </c>
      <c r="F41" s="158"/>
      <c r="G41" s="158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213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55"/>
      <c r="B42" s="156"/>
      <c r="C42" s="181" t="s">
        <v>974</v>
      </c>
      <c r="D42" s="160"/>
      <c r="E42" s="161">
        <v>0.77</v>
      </c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48"/>
      <c r="Y42" s="148"/>
      <c r="Z42" s="148"/>
      <c r="AA42" s="148"/>
      <c r="AB42" s="148"/>
      <c r="AC42" s="148"/>
      <c r="AD42" s="148"/>
      <c r="AE42" s="148"/>
      <c r="AF42" s="148"/>
      <c r="AG42" s="148" t="s">
        <v>213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55"/>
      <c r="B43" s="156"/>
      <c r="C43" s="243"/>
      <c r="D43" s="244"/>
      <c r="E43" s="244"/>
      <c r="F43" s="244"/>
      <c r="G43" s="244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48"/>
      <c r="Y43" s="148"/>
      <c r="Z43" s="148"/>
      <c r="AA43" s="148"/>
      <c r="AB43" s="148"/>
      <c r="AC43" s="148"/>
      <c r="AD43" s="148"/>
      <c r="AE43" s="148"/>
      <c r="AF43" s="148"/>
      <c r="AG43" s="148" t="s">
        <v>176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ht="22.5" outlineLevel="1" x14ac:dyDescent="0.2">
      <c r="A44" s="169">
        <v>9</v>
      </c>
      <c r="B44" s="170" t="s">
        <v>975</v>
      </c>
      <c r="C44" s="180" t="s">
        <v>976</v>
      </c>
      <c r="D44" s="171" t="s">
        <v>277</v>
      </c>
      <c r="E44" s="172">
        <v>6.6740000000000004</v>
      </c>
      <c r="F44" s="173"/>
      <c r="G44" s="174">
        <f>ROUND(E44*F44,2)</f>
        <v>0</v>
      </c>
      <c r="H44" s="173"/>
      <c r="I44" s="174">
        <f>ROUND(E44*H44,2)</f>
        <v>0</v>
      </c>
      <c r="J44" s="173"/>
      <c r="K44" s="174">
        <f>ROUND(E44*J44,2)</f>
        <v>0</v>
      </c>
      <c r="L44" s="174">
        <v>21</v>
      </c>
      <c r="M44" s="174">
        <f>G44*(1+L44/100)</f>
        <v>0</v>
      </c>
      <c r="N44" s="174">
        <v>1.4700000000000001E-2</v>
      </c>
      <c r="O44" s="174">
        <f>ROUND(E44*N44,2)</f>
        <v>0.1</v>
      </c>
      <c r="P44" s="174">
        <v>0</v>
      </c>
      <c r="Q44" s="174">
        <f>ROUND(E44*P44,2)</f>
        <v>0</v>
      </c>
      <c r="R44" s="174" t="s">
        <v>294</v>
      </c>
      <c r="S44" s="174" t="s">
        <v>171</v>
      </c>
      <c r="T44" s="175" t="s">
        <v>233</v>
      </c>
      <c r="U44" s="158">
        <v>0.39</v>
      </c>
      <c r="V44" s="158">
        <f>ROUND(E44*U44,2)</f>
        <v>2.6</v>
      </c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234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55"/>
      <c r="B45" s="156"/>
      <c r="C45" s="258" t="s">
        <v>969</v>
      </c>
      <c r="D45" s="259"/>
      <c r="E45" s="259"/>
      <c r="F45" s="259"/>
      <c r="G45" s="259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236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55"/>
      <c r="B46" s="156"/>
      <c r="C46" s="181" t="s">
        <v>970</v>
      </c>
      <c r="D46" s="160"/>
      <c r="E46" s="161">
        <v>0.63</v>
      </c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213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55"/>
      <c r="B47" s="156"/>
      <c r="C47" s="181" t="s">
        <v>971</v>
      </c>
      <c r="D47" s="160"/>
      <c r="E47" s="161">
        <v>0.69000000000000006</v>
      </c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213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55"/>
      <c r="B48" s="156"/>
      <c r="C48" s="181" t="s">
        <v>972</v>
      </c>
      <c r="D48" s="160"/>
      <c r="E48" s="161">
        <v>3.3040000000000003</v>
      </c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213</v>
      </c>
      <c r="AH48" s="148">
        <v>0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/>
      <c r="B49" s="156"/>
      <c r="C49" s="181" t="s">
        <v>973</v>
      </c>
      <c r="D49" s="160"/>
      <c r="E49" s="161">
        <v>1.28</v>
      </c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48"/>
      <c r="Y49" s="148"/>
      <c r="Z49" s="148"/>
      <c r="AA49" s="148"/>
      <c r="AB49" s="148"/>
      <c r="AC49" s="148"/>
      <c r="AD49" s="148"/>
      <c r="AE49" s="148"/>
      <c r="AF49" s="148"/>
      <c r="AG49" s="148" t="s">
        <v>213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55"/>
      <c r="B50" s="156"/>
      <c r="C50" s="181" t="s">
        <v>974</v>
      </c>
      <c r="D50" s="160"/>
      <c r="E50" s="161">
        <v>0.77</v>
      </c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48"/>
      <c r="Y50" s="148"/>
      <c r="Z50" s="148"/>
      <c r="AA50" s="148"/>
      <c r="AB50" s="148"/>
      <c r="AC50" s="148"/>
      <c r="AD50" s="148"/>
      <c r="AE50" s="148"/>
      <c r="AF50" s="148"/>
      <c r="AG50" s="148" t="s">
        <v>213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55"/>
      <c r="B51" s="156"/>
      <c r="C51" s="243"/>
      <c r="D51" s="244"/>
      <c r="E51" s="244"/>
      <c r="F51" s="244"/>
      <c r="G51" s="244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48"/>
      <c r="Y51" s="148"/>
      <c r="Z51" s="148"/>
      <c r="AA51" s="148"/>
      <c r="AB51" s="148"/>
      <c r="AC51" s="148"/>
      <c r="AD51" s="148"/>
      <c r="AE51" s="148"/>
      <c r="AF51" s="148"/>
      <c r="AG51" s="148" t="s">
        <v>176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ht="22.5" outlineLevel="1" x14ac:dyDescent="0.2">
      <c r="A52" s="169">
        <v>10</v>
      </c>
      <c r="B52" s="170" t="s">
        <v>977</v>
      </c>
      <c r="C52" s="180" t="s">
        <v>978</v>
      </c>
      <c r="D52" s="171" t="s">
        <v>277</v>
      </c>
      <c r="E52" s="172">
        <v>133.34</v>
      </c>
      <c r="F52" s="173"/>
      <c r="G52" s="174">
        <f>ROUND(E52*F52,2)</f>
        <v>0</v>
      </c>
      <c r="H52" s="173"/>
      <c r="I52" s="174">
        <f>ROUND(E52*H52,2)</f>
        <v>0</v>
      </c>
      <c r="J52" s="173"/>
      <c r="K52" s="174">
        <f>ROUND(E52*J52,2)</f>
        <v>0</v>
      </c>
      <c r="L52" s="174">
        <v>21</v>
      </c>
      <c r="M52" s="174">
        <f>G52*(1+L52/100)</f>
        <v>0</v>
      </c>
      <c r="N52" s="174">
        <v>1.3480000000000001E-2</v>
      </c>
      <c r="O52" s="174">
        <f>ROUND(E52*N52,2)</f>
        <v>1.8</v>
      </c>
      <c r="P52" s="174">
        <v>0</v>
      </c>
      <c r="Q52" s="174">
        <f>ROUND(E52*P52,2)</f>
        <v>0</v>
      </c>
      <c r="R52" s="174" t="s">
        <v>294</v>
      </c>
      <c r="S52" s="174" t="s">
        <v>171</v>
      </c>
      <c r="T52" s="175" t="s">
        <v>233</v>
      </c>
      <c r="U52" s="158">
        <v>1.2558</v>
      </c>
      <c r="V52" s="158">
        <f>ROUND(E52*U52,2)</f>
        <v>167.45</v>
      </c>
      <c r="W52" s="158"/>
      <c r="X52" s="148"/>
      <c r="Y52" s="148"/>
      <c r="Z52" s="148"/>
      <c r="AA52" s="148"/>
      <c r="AB52" s="148"/>
      <c r="AC52" s="148"/>
      <c r="AD52" s="148"/>
      <c r="AE52" s="148"/>
      <c r="AF52" s="148"/>
      <c r="AG52" s="148" t="s">
        <v>234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ht="22.5" outlineLevel="1" x14ac:dyDescent="0.2">
      <c r="A53" s="155"/>
      <c r="B53" s="156"/>
      <c r="C53" s="258" t="s">
        <v>979</v>
      </c>
      <c r="D53" s="259"/>
      <c r="E53" s="259"/>
      <c r="F53" s="259"/>
      <c r="G53" s="259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48"/>
      <c r="Y53" s="148"/>
      <c r="Z53" s="148"/>
      <c r="AA53" s="148"/>
      <c r="AB53" s="148"/>
      <c r="AC53" s="148"/>
      <c r="AD53" s="148"/>
      <c r="AE53" s="148"/>
      <c r="AF53" s="148"/>
      <c r="AG53" s="148" t="s">
        <v>236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76" t="str">
        <f>C53</f>
        <v>nanesení lepicího tmelu na izolační desky, nalepení desek, zajištění talířovými hmoždinkami (6 ks/m2), přebroušení desek EPS, kašírování u minerálních desek, natažení stěrky, vtlačení výztužné tkaniny, přehlazení stěrky. Další vrstvy podle popisu položky.</v>
      </c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55"/>
      <c r="B54" s="156"/>
      <c r="C54" s="260" t="s">
        <v>980</v>
      </c>
      <c r="D54" s="261"/>
      <c r="E54" s="261"/>
      <c r="F54" s="261"/>
      <c r="G54" s="261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48"/>
      <c r="Y54" s="148"/>
      <c r="Z54" s="148"/>
      <c r="AA54" s="148"/>
      <c r="AB54" s="148"/>
      <c r="AC54" s="148"/>
      <c r="AD54" s="148"/>
      <c r="AE54" s="148"/>
      <c r="AF54" s="148"/>
      <c r="AG54" s="148" t="s">
        <v>236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55"/>
      <c r="B55" s="156"/>
      <c r="C55" s="181" t="s">
        <v>981</v>
      </c>
      <c r="D55" s="160"/>
      <c r="E55" s="161">
        <v>164.12</v>
      </c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48"/>
      <c r="Y55" s="148"/>
      <c r="Z55" s="148"/>
      <c r="AA55" s="148"/>
      <c r="AB55" s="148"/>
      <c r="AC55" s="148"/>
      <c r="AD55" s="148"/>
      <c r="AE55" s="148"/>
      <c r="AF55" s="148"/>
      <c r="AG55" s="148" t="s">
        <v>213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55"/>
      <c r="B56" s="156"/>
      <c r="C56" s="181" t="s">
        <v>982</v>
      </c>
      <c r="D56" s="160"/>
      <c r="E56" s="161">
        <v>-30.779999999999998</v>
      </c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48"/>
      <c r="Y56" s="148"/>
      <c r="Z56" s="148"/>
      <c r="AA56" s="148"/>
      <c r="AB56" s="148"/>
      <c r="AC56" s="148"/>
      <c r="AD56" s="148"/>
      <c r="AE56" s="148"/>
      <c r="AF56" s="148"/>
      <c r="AG56" s="148" t="s">
        <v>213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55"/>
      <c r="B57" s="156"/>
      <c r="C57" s="243"/>
      <c r="D57" s="244"/>
      <c r="E57" s="244"/>
      <c r="F57" s="244"/>
      <c r="G57" s="244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48"/>
      <c r="Y57" s="148"/>
      <c r="Z57" s="148"/>
      <c r="AA57" s="148"/>
      <c r="AB57" s="148"/>
      <c r="AC57" s="148"/>
      <c r="AD57" s="148"/>
      <c r="AE57" s="148"/>
      <c r="AF57" s="148"/>
      <c r="AG57" s="148" t="s">
        <v>176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ht="22.5" outlineLevel="1" x14ac:dyDescent="0.2">
      <c r="A58" s="169">
        <v>11</v>
      </c>
      <c r="B58" s="170" t="s">
        <v>983</v>
      </c>
      <c r="C58" s="180" t="s">
        <v>984</v>
      </c>
      <c r="D58" s="171" t="s">
        <v>277</v>
      </c>
      <c r="E58" s="172">
        <v>10.376800000000001</v>
      </c>
      <c r="F58" s="173"/>
      <c r="G58" s="174">
        <f>ROUND(E58*F58,2)</f>
        <v>0</v>
      </c>
      <c r="H58" s="173"/>
      <c r="I58" s="174">
        <f>ROUND(E58*H58,2)</f>
        <v>0</v>
      </c>
      <c r="J58" s="173"/>
      <c r="K58" s="174">
        <f>ROUND(E58*J58,2)</f>
        <v>0</v>
      </c>
      <c r="L58" s="174">
        <v>21</v>
      </c>
      <c r="M58" s="174">
        <f>G58*(1+L58/100)</f>
        <v>0</v>
      </c>
      <c r="N58" s="174">
        <v>2.4110000000000003E-2</v>
      </c>
      <c r="O58" s="174">
        <f>ROUND(E58*N58,2)</f>
        <v>0.25</v>
      </c>
      <c r="P58" s="174">
        <v>0</v>
      </c>
      <c r="Q58" s="174">
        <f>ROUND(E58*P58,2)</f>
        <v>0</v>
      </c>
      <c r="R58" s="174" t="s">
        <v>294</v>
      </c>
      <c r="S58" s="174" t="s">
        <v>171</v>
      </c>
      <c r="T58" s="175" t="s">
        <v>233</v>
      </c>
      <c r="U58" s="158">
        <v>1.0170000000000001</v>
      </c>
      <c r="V58" s="158">
        <f>ROUND(E58*U58,2)</f>
        <v>10.55</v>
      </c>
      <c r="W58" s="158"/>
      <c r="X58" s="148"/>
      <c r="Y58" s="148"/>
      <c r="Z58" s="148"/>
      <c r="AA58" s="148"/>
      <c r="AB58" s="148"/>
      <c r="AC58" s="148"/>
      <c r="AD58" s="148"/>
      <c r="AE58" s="148"/>
      <c r="AF58" s="148"/>
      <c r="AG58" s="148" t="s">
        <v>234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ht="22.5" outlineLevel="1" x14ac:dyDescent="0.2">
      <c r="A59" s="155"/>
      <c r="B59" s="156"/>
      <c r="C59" s="258" t="s">
        <v>979</v>
      </c>
      <c r="D59" s="259"/>
      <c r="E59" s="259"/>
      <c r="F59" s="259"/>
      <c r="G59" s="259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48"/>
      <c r="Y59" s="148"/>
      <c r="Z59" s="148"/>
      <c r="AA59" s="148"/>
      <c r="AB59" s="148"/>
      <c r="AC59" s="148"/>
      <c r="AD59" s="148"/>
      <c r="AE59" s="148"/>
      <c r="AF59" s="148"/>
      <c r="AG59" s="148" t="s">
        <v>236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76" t="str">
        <f>C59</f>
        <v>nanesení lepicího tmelu na izolační desky, nalepení desek, zajištění talířovými hmoždinkami (6 ks/m2), přebroušení desek EPS, kašírování u minerálních desek, natažení stěrky, vtlačení výztužné tkaniny, přehlazení stěrky. Další vrstvy podle popisu položky.</v>
      </c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55"/>
      <c r="B60" s="156"/>
      <c r="C60" s="260" t="s">
        <v>980</v>
      </c>
      <c r="D60" s="261"/>
      <c r="E60" s="261"/>
      <c r="F60" s="261"/>
      <c r="G60" s="261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48"/>
      <c r="Y60" s="148"/>
      <c r="Z60" s="148"/>
      <c r="AA60" s="148"/>
      <c r="AB60" s="148"/>
      <c r="AC60" s="148"/>
      <c r="AD60" s="148"/>
      <c r="AE60" s="148"/>
      <c r="AF60" s="148"/>
      <c r="AG60" s="148" t="s">
        <v>236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55"/>
      <c r="B61" s="156"/>
      <c r="C61" s="247" t="s">
        <v>985</v>
      </c>
      <c r="D61" s="248"/>
      <c r="E61" s="248"/>
      <c r="F61" s="248"/>
      <c r="G61" s="24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48"/>
      <c r="Y61" s="148"/>
      <c r="Z61" s="148"/>
      <c r="AA61" s="148"/>
      <c r="AB61" s="148"/>
      <c r="AC61" s="148"/>
      <c r="AD61" s="148"/>
      <c r="AE61" s="148"/>
      <c r="AF61" s="148"/>
      <c r="AG61" s="148" t="s">
        <v>175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55"/>
      <c r="B62" s="156"/>
      <c r="C62" s="181" t="s">
        <v>986</v>
      </c>
      <c r="D62" s="160"/>
      <c r="E62" s="161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48"/>
      <c r="Y62" s="148"/>
      <c r="Z62" s="148"/>
      <c r="AA62" s="148"/>
      <c r="AB62" s="148"/>
      <c r="AC62" s="148"/>
      <c r="AD62" s="148"/>
      <c r="AE62" s="148"/>
      <c r="AF62" s="148"/>
      <c r="AG62" s="148" t="s">
        <v>213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55"/>
      <c r="B63" s="156"/>
      <c r="C63" s="181" t="s">
        <v>987</v>
      </c>
      <c r="D63" s="160"/>
      <c r="E63" s="161">
        <v>10.376800000000001</v>
      </c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48"/>
      <c r="Y63" s="148"/>
      <c r="Z63" s="148"/>
      <c r="AA63" s="148"/>
      <c r="AB63" s="148"/>
      <c r="AC63" s="148"/>
      <c r="AD63" s="148"/>
      <c r="AE63" s="148"/>
      <c r="AF63" s="148"/>
      <c r="AG63" s="148" t="s">
        <v>213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55"/>
      <c r="B64" s="156"/>
      <c r="C64" s="243"/>
      <c r="D64" s="244"/>
      <c r="E64" s="244"/>
      <c r="F64" s="244"/>
      <c r="G64" s="244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48"/>
      <c r="Y64" s="148"/>
      <c r="Z64" s="148"/>
      <c r="AA64" s="148"/>
      <c r="AB64" s="148"/>
      <c r="AC64" s="148"/>
      <c r="AD64" s="148"/>
      <c r="AE64" s="148"/>
      <c r="AF64" s="148"/>
      <c r="AG64" s="148" t="s">
        <v>176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69">
        <v>12</v>
      </c>
      <c r="B65" s="170" t="s">
        <v>988</v>
      </c>
      <c r="C65" s="180" t="s">
        <v>989</v>
      </c>
      <c r="D65" s="171" t="s">
        <v>277</v>
      </c>
      <c r="E65" s="172">
        <v>72.382000000000005</v>
      </c>
      <c r="F65" s="173"/>
      <c r="G65" s="174">
        <f>ROUND(E65*F65,2)</f>
        <v>0</v>
      </c>
      <c r="H65" s="173"/>
      <c r="I65" s="174">
        <f>ROUND(E65*H65,2)</f>
        <v>0</v>
      </c>
      <c r="J65" s="173"/>
      <c r="K65" s="174">
        <f>ROUND(E65*J65,2)</f>
        <v>0</v>
      </c>
      <c r="L65" s="174">
        <v>21</v>
      </c>
      <c r="M65" s="174">
        <f>G65*(1+L65/100)</f>
        <v>0</v>
      </c>
      <c r="N65" s="174">
        <v>4.8170000000000004E-2</v>
      </c>
      <c r="O65" s="174">
        <f>ROUND(E65*N65,2)</f>
        <v>3.49</v>
      </c>
      <c r="P65" s="174">
        <v>0</v>
      </c>
      <c r="Q65" s="174">
        <f>ROUND(E65*P65,2)</f>
        <v>0</v>
      </c>
      <c r="R65" s="174" t="s">
        <v>294</v>
      </c>
      <c r="S65" s="174" t="s">
        <v>171</v>
      </c>
      <c r="T65" s="175" t="s">
        <v>233</v>
      </c>
      <c r="U65" s="158">
        <v>0.7430000000000001</v>
      </c>
      <c r="V65" s="158">
        <f>ROUND(E65*U65,2)</f>
        <v>53.78</v>
      </c>
      <c r="W65" s="158"/>
      <c r="X65" s="148"/>
      <c r="Y65" s="148"/>
      <c r="Z65" s="148"/>
      <c r="AA65" s="148"/>
      <c r="AB65" s="148"/>
      <c r="AC65" s="148"/>
      <c r="AD65" s="148"/>
      <c r="AE65" s="148"/>
      <c r="AF65" s="148"/>
      <c r="AG65" s="148" t="s">
        <v>234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55"/>
      <c r="B66" s="156"/>
      <c r="C66" s="181" t="s">
        <v>990</v>
      </c>
      <c r="D66" s="160"/>
      <c r="E66" s="161">
        <v>114.212</v>
      </c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48"/>
      <c r="Y66" s="148"/>
      <c r="Z66" s="148"/>
      <c r="AA66" s="148"/>
      <c r="AB66" s="148"/>
      <c r="AC66" s="148"/>
      <c r="AD66" s="148"/>
      <c r="AE66" s="148"/>
      <c r="AF66" s="148"/>
      <c r="AG66" s="148" t="s">
        <v>213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55"/>
      <c r="B67" s="156"/>
      <c r="C67" s="181" t="s">
        <v>991</v>
      </c>
      <c r="D67" s="160"/>
      <c r="E67" s="161">
        <v>-27.25</v>
      </c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48"/>
      <c r="Y67" s="148"/>
      <c r="Z67" s="148"/>
      <c r="AA67" s="148"/>
      <c r="AB67" s="148"/>
      <c r="AC67" s="148"/>
      <c r="AD67" s="148"/>
      <c r="AE67" s="148"/>
      <c r="AF67" s="148"/>
      <c r="AG67" s="148" t="s">
        <v>213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55"/>
      <c r="B68" s="156"/>
      <c r="C68" s="181" t="s">
        <v>992</v>
      </c>
      <c r="D68" s="160"/>
      <c r="E68" s="161">
        <v>-14.579999999999998</v>
      </c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48"/>
      <c r="Y68" s="148"/>
      <c r="Z68" s="148"/>
      <c r="AA68" s="148"/>
      <c r="AB68" s="148"/>
      <c r="AC68" s="148"/>
      <c r="AD68" s="148"/>
      <c r="AE68" s="148"/>
      <c r="AF68" s="148"/>
      <c r="AG68" s="148" t="s">
        <v>213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55"/>
      <c r="B69" s="156"/>
      <c r="C69" s="243"/>
      <c r="D69" s="244"/>
      <c r="E69" s="244"/>
      <c r="F69" s="244"/>
      <c r="G69" s="244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48"/>
      <c r="Y69" s="148"/>
      <c r="Z69" s="148"/>
      <c r="AA69" s="148"/>
      <c r="AB69" s="148"/>
      <c r="AC69" s="148"/>
      <c r="AD69" s="148"/>
      <c r="AE69" s="148"/>
      <c r="AF69" s="148"/>
      <c r="AG69" s="148" t="s">
        <v>176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ht="22.5" outlineLevel="1" x14ac:dyDescent="0.2">
      <c r="A70" s="169">
        <v>13</v>
      </c>
      <c r="B70" s="170" t="s">
        <v>993</v>
      </c>
      <c r="C70" s="180" t="s">
        <v>994</v>
      </c>
      <c r="D70" s="171" t="s">
        <v>277</v>
      </c>
      <c r="E70" s="172">
        <v>6.6740000000000004</v>
      </c>
      <c r="F70" s="173"/>
      <c r="G70" s="174">
        <f>ROUND(E70*F70,2)</f>
        <v>0</v>
      </c>
      <c r="H70" s="173"/>
      <c r="I70" s="174">
        <f>ROUND(E70*H70,2)</f>
        <v>0</v>
      </c>
      <c r="J70" s="173"/>
      <c r="K70" s="174">
        <f>ROUND(E70*J70,2)</f>
        <v>0</v>
      </c>
      <c r="L70" s="174">
        <v>21</v>
      </c>
      <c r="M70" s="174">
        <f>G70*(1+L70/100)</f>
        <v>0</v>
      </c>
      <c r="N70" s="174">
        <v>4.9000000000000009E-4</v>
      </c>
      <c r="O70" s="174">
        <f>ROUND(E70*N70,2)</f>
        <v>0</v>
      </c>
      <c r="P70" s="174">
        <v>0</v>
      </c>
      <c r="Q70" s="174">
        <f>ROUND(E70*P70,2)</f>
        <v>0</v>
      </c>
      <c r="R70" s="174" t="s">
        <v>294</v>
      </c>
      <c r="S70" s="174" t="s">
        <v>171</v>
      </c>
      <c r="T70" s="175" t="s">
        <v>233</v>
      </c>
      <c r="U70" s="158">
        <v>0.23100000000000001</v>
      </c>
      <c r="V70" s="158">
        <f>ROUND(E70*U70,2)</f>
        <v>1.54</v>
      </c>
      <c r="W70" s="158"/>
      <c r="X70" s="148"/>
      <c r="Y70" s="148"/>
      <c r="Z70" s="148"/>
      <c r="AA70" s="148"/>
      <c r="AB70" s="148"/>
      <c r="AC70" s="148"/>
      <c r="AD70" s="148"/>
      <c r="AE70" s="148"/>
      <c r="AF70" s="148"/>
      <c r="AG70" s="148" t="s">
        <v>234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55"/>
      <c r="B71" s="156"/>
      <c r="C71" s="258" t="s">
        <v>995</v>
      </c>
      <c r="D71" s="259"/>
      <c r="E71" s="259"/>
      <c r="F71" s="259"/>
      <c r="G71" s="259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48"/>
      <c r="Y71" s="148"/>
      <c r="Z71" s="148"/>
      <c r="AA71" s="148"/>
      <c r="AB71" s="148"/>
      <c r="AC71" s="148"/>
      <c r="AD71" s="148"/>
      <c r="AE71" s="148"/>
      <c r="AF71" s="148"/>
      <c r="AG71" s="148" t="s">
        <v>236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55"/>
      <c r="B72" s="156"/>
      <c r="C72" s="181" t="s">
        <v>970</v>
      </c>
      <c r="D72" s="160"/>
      <c r="E72" s="161">
        <v>0.63</v>
      </c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48"/>
      <c r="Y72" s="148"/>
      <c r="Z72" s="148"/>
      <c r="AA72" s="148"/>
      <c r="AB72" s="148"/>
      <c r="AC72" s="148"/>
      <c r="AD72" s="148"/>
      <c r="AE72" s="148"/>
      <c r="AF72" s="148"/>
      <c r="AG72" s="148" t="s">
        <v>213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55"/>
      <c r="B73" s="156"/>
      <c r="C73" s="181" t="s">
        <v>971</v>
      </c>
      <c r="D73" s="160"/>
      <c r="E73" s="161">
        <v>0.69000000000000006</v>
      </c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48"/>
      <c r="Y73" s="148"/>
      <c r="Z73" s="148"/>
      <c r="AA73" s="148"/>
      <c r="AB73" s="148"/>
      <c r="AC73" s="148"/>
      <c r="AD73" s="148"/>
      <c r="AE73" s="148"/>
      <c r="AF73" s="148"/>
      <c r="AG73" s="148" t="s">
        <v>213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55"/>
      <c r="B74" s="156"/>
      <c r="C74" s="181" t="s">
        <v>972</v>
      </c>
      <c r="D74" s="160"/>
      <c r="E74" s="161">
        <v>3.3040000000000003</v>
      </c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48"/>
      <c r="Y74" s="148"/>
      <c r="Z74" s="148"/>
      <c r="AA74" s="148"/>
      <c r="AB74" s="148"/>
      <c r="AC74" s="148"/>
      <c r="AD74" s="148"/>
      <c r="AE74" s="148"/>
      <c r="AF74" s="148"/>
      <c r="AG74" s="148" t="s">
        <v>213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55"/>
      <c r="B75" s="156"/>
      <c r="C75" s="181" t="s">
        <v>973</v>
      </c>
      <c r="D75" s="160"/>
      <c r="E75" s="161">
        <v>1.28</v>
      </c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48"/>
      <c r="Y75" s="148"/>
      <c r="Z75" s="148"/>
      <c r="AA75" s="148"/>
      <c r="AB75" s="148"/>
      <c r="AC75" s="148"/>
      <c r="AD75" s="148"/>
      <c r="AE75" s="148"/>
      <c r="AF75" s="148"/>
      <c r="AG75" s="148" t="s">
        <v>213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55"/>
      <c r="B76" s="156"/>
      <c r="C76" s="181" t="s">
        <v>974</v>
      </c>
      <c r="D76" s="160"/>
      <c r="E76" s="161">
        <v>0.77</v>
      </c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48"/>
      <c r="Y76" s="148"/>
      <c r="Z76" s="148"/>
      <c r="AA76" s="148"/>
      <c r="AB76" s="148"/>
      <c r="AC76" s="148"/>
      <c r="AD76" s="148"/>
      <c r="AE76" s="148"/>
      <c r="AF76" s="148"/>
      <c r="AG76" s="148" t="s">
        <v>213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55"/>
      <c r="B77" s="156"/>
      <c r="C77" s="243"/>
      <c r="D77" s="244"/>
      <c r="E77" s="244"/>
      <c r="F77" s="244"/>
      <c r="G77" s="244"/>
      <c r="H77" s="158"/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48"/>
      <c r="Y77" s="148"/>
      <c r="Z77" s="148"/>
      <c r="AA77" s="148"/>
      <c r="AB77" s="148"/>
      <c r="AC77" s="148"/>
      <c r="AD77" s="148"/>
      <c r="AE77" s="148"/>
      <c r="AF77" s="148"/>
      <c r="AG77" s="148" t="s">
        <v>176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1" x14ac:dyDescent="0.2">
      <c r="A78" s="169">
        <v>14</v>
      </c>
      <c r="B78" s="170" t="s">
        <v>996</v>
      </c>
      <c r="C78" s="180" t="s">
        <v>997</v>
      </c>
      <c r="D78" s="171" t="s">
        <v>277</v>
      </c>
      <c r="E78" s="172">
        <v>139.054</v>
      </c>
      <c r="F78" s="173"/>
      <c r="G78" s="174">
        <f>ROUND(E78*F78,2)</f>
        <v>0</v>
      </c>
      <c r="H78" s="173"/>
      <c r="I78" s="174">
        <f>ROUND(E78*H78,2)</f>
        <v>0</v>
      </c>
      <c r="J78" s="173"/>
      <c r="K78" s="174">
        <f>ROUND(E78*J78,2)</f>
        <v>0</v>
      </c>
      <c r="L78" s="174">
        <v>21</v>
      </c>
      <c r="M78" s="174">
        <f>G78*(1+L78/100)</f>
        <v>0</v>
      </c>
      <c r="N78" s="174">
        <v>2.0000000000000002E-5</v>
      </c>
      <c r="O78" s="174">
        <f>ROUND(E78*N78,2)</f>
        <v>0</v>
      </c>
      <c r="P78" s="174">
        <v>0</v>
      </c>
      <c r="Q78" s="174">
        <f>ROUND(E78*P78,2)</f>
        <v>0</v>
      </c>
      <c r="R78" s="174" t="s">
        <v>294</v>
      </c>
      <c r="S78" s="174" t="s">
        <v>171</v>
      </c>
      <c r="T78" s="175" t="s">
        <v>233</v>
      </c>
      <c r="U78" s="158">
        <v>0.11</v>
      </c>
      <c r="V78" s="158">
        <f>ROUND(E78*U78,2)</f>
        <v>15.3</v>
      </c>
      <c r="W78" s="158"/>
      <c r="X78" s="148"/>
      <c r="Y78" s="148"/>
      <c r="Z78" s="148"/>
      <c r="AA78" s="148"/>
      <c r="AB78" s="148"/>
      <c r="AC78" s="148"/>
      <c r="AD78" s="148"/>
      <c r="AE78" s="148"/>
      <c r="AF78" s="148"/>
      <c r="AG78" s="148" t="s">
        <v>234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55"/>
      <c r="B79" s="156"/>
      <c r="C79" s="181" t="s">
        <v>998</v>
      </c>
      <c r="D79" s="160"/>
      <c r="E79" s="161">
        <v>163.16000000000003</v>
      </c>
      <c r="F79" s="158"/>
      <c r="G79" s="158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48"/>
      <c r="Y79" s="148"/>
      <c r="Z79" s="148"/>
      <c r="AA79" s="148"/>
      <c r="AB79" s="148"/>
      <c r="AC79" s="148"/>
      <c r="AD79" s="148"/>
      <c r="AE79" s="148"/>
      <c r="AF79" s="148"/>
      <c r="AG79" s="148" t="s">
        <v>213</v>
      </c>
      <c r="AH79" s="148">
        <v>0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1" x14ac:dyDescent="0.2">
      <c r="A80" s="155"/>
      <c r="B80" s="156"/>
      <c r="C80" s="181" t="s">
        <v>982</v>
      </c>
      <c r="D80" s="160"/>
      <c r="E80" s="161">
        <v>-30.779999999999998</v>
      </c>
      <c r="F80" s="158"/>
      <c r="G80" s="15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48"/>
      <c r="Y80" s="148"/>
      <c r="Z80" s="148"/>
      <c r="AA80" s="148"/>
      <c r="AB80" s="148"/>
      <c r="AC80" s="148"/>
      <c r="AD80" s="148"/>
      <c r="AE80" s="148"/>
      <c r="AF80" s="148"/>
      <c r="AG80" s="148" t="s">
        <v>213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55"/>
      <c r="B81" s="156"/>
      <c r="C81" s="181" t="s">
        <v>970</v>
      </c>
      <c r="D81" s="160"/>
      <c r="E81" s="161">
        <v>0.63</v>
      </c>
      <c r="F81" s="158"/>
      <c r="G81" s="158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48"/>
      <c r="Y81" s="148"/>
      <c r="Z81" s="148"/>
      <c r="AA81" s="148"/>
      <c r="AB81" s="148"/>
      <c r="AC81" s="148"/>
      <c r="AD81" s="148"/>
      <c r="AE81" s="148"/>
      <c r="AF81" s="148"/>
      <c r="AG81" s="148" t="s">
        <v>213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55"/>
      <c r="B82" s="156"/>
      <c r="C82" s="181" t="s">
        <v>971</v>
      </c>
      <c r="D82" s="160"/>
      <c r="E82" s="161">
        <v>0.69000000000000006</v>
      </c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48"/>
      <c r="Y82" s="148"/>
      <c r="Z82" s="148"/>
      <c r="AA82" s="148"/>
      <c r="AB82" s="148"/>
      <c r="AC82" s="148"/>
      <c r="AD82" s="148"/>
      <c r="AE82" s="148"/>
      <c r="AF82" s="148"/>
      <c r="AG82" s="148" t="s">
        <v>213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55"/>
      <c r="B83" s="156"/>
      <c r="C83" s="181" t="s">
        <v>972</v>
      </c>
      <c r="D83" s="160"/>
      <c r="E83" s="161">
        <v>3.3040000000000003</v>
      </c>
      <c r="F83" s="158"/>
      <c r="G83" s="158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48"/>
      <c r="Y83" s="148"/>
      <c r="Z83" s="148"/>
      <c r="AA83" s="148"/>
      <c r="AB83" s="148"/>
      <c r="AC83" s="148"/>
      <c r="AD83" s="148"/>
      <c r="AE83" s="148"/>
      <c r="AF83" s="148"/>
      <c r="AG83" s="148" t="s">
        <v>213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1" x14ac:dyDescent="0.2">
      <c r="A84" s="155"/>
      <c r="B84" s="156"/>
      <c r="C84" s="181" t="s">
        <v>973</v>
      </c>
      <c r="D84" s="160"/>
      <c r="E84" s="161">
        <v>1.28</v>
      </c>
      <c r="F84" s="158"/>
      <c r="G84" s="158"/>
      <c r="H84" s="158"/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48"/>
      <c r="Y84" s="148"/>
      <c r="Z84" s="148"/>
      <c r="AA84" s="148"/>
      <c r="AB84" s="148"/>
      <c r="AC84" s="148"/>
      <c r="AD84" s="148"/>
      <c r="AE84" s="148"/>
      <c r="AF84" s="148"/>
      <c r="AG84" s="148" t="s">
        <v>213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1" x14ac:dyDescent="0.2">
      <c r="A85" s="155"/>
      <c r="B85" s="156"/>
      <c r="C85" s="181" t="s">
        <v>974</v>
      </c>
      <c r="D85" s="160"/>
      <c r="E85" s="161">
        <v>0.77</v>
      </c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48"/>
      <c r="Y85" s="148"/>
      <c r="Z85" s="148"/>
      <c r="AA85" s="148"/>
      <c r="AB85" s="148"/>
      <c r="AC85" s="148"/>
      <c r="AD85" s="148"/>
      <c r="AE85" s="148"/>
      <c r="AF85" s="148"/>
      <c r="AG85" s="148" t="s">
        <v>213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55"/>
      <c r="B86" s="156"/>
      <c r="C86" s="243"/>
      <c r="D86" s="244"/>
      <c r="E86" s="244"/>
      <c r="F86" s="244"/>
      <c r="G86" s="244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48"/>
      <c r="Y86" s="148"/>
      <c r="Z86" s="148"/>
      <c r="AA86" s="148"/>
      <c r="AB86" s="148"/>
      <c r="AC86" s="148"/>
      <c r="AD86" s="148"/>
      <c r="AE86" s="148"/>
      <c r="AF86" s="148"/>
      <c r="AG86" s="148" t="s">
        <v>176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x14ac:dyDescent="0.2">
      <c r="A87" s="163" t="s">
        <v>166</v>
      </c>
      <c r="B87" s="164" t="s">
        <v>89</v>
      </c>
      <c r="C87" s="179" t="s">
        <v>90</v>
      </c>
      <c r="D87" s="165"/>
      <c r="E87" s="166"/>
      <c r="F87" s="167"/>
      <c r="G87" s="167">
        <f>SUMIF(AG88:AG108,"&lt;&gt;NOR",G88:G108)</f>
        <v>0</v>
      </c>
      <c r="H87" s="167"/>
      <c r="I87" s="167">
        <f>SUM(I88:I108)</f>
        <v>0</v>
      </c>
      <c r="J87" s="167"/>
      <c r="K87" s="167">
        <f>SUM(K88:K108)</f>
        <v>0</v>
      </c>
      <c r="L87" s="167"/>
      <c r="M87" s="167">
        <f>SUM(M88:M108)</f>
        <v>0</v>
      </c>
      <c r="N87" s="167"/>
      <c r="O87" s="167">
        <f>SUM(O88:O108)</f>
        <v>2.2499999999999996</v>
      </c>
      <c r="P87" s="167"/>
      <c r="Q87" s="167">
        <f>SUM(Q88:Q108)</f>
        <v>0</v>
      </c>
      <c r="R87" s="167"/>
      <c r="S87" s="167"/>
      <c r="T87" s="168"/>
      <c r="U87" s="162"/>
      <c r="V87" s="162">
        <f>SUM(V88:V108)</f>
        <v>36.4</v>
      </c>
      <c r="W87" s="162"/>
      <c r="AG87" t="s">
        <v>167</v>
      </c>
    </row>
    <row r="88" spans="1:60" ht="22.5" outlineLevel="1" x14ac:dyDescent="0.2">
      <c r="A88" s="169">
        <v>15</v>
      </c>
      <c r="B88" s="170" t="s">
        <v>999</v>
      </c>
      <c r="C88" s="180" t="s">
        <v>1000</v>
      </c>
      <c r="D88" s="171" t="s">
        <v>277</v>
      </c>
      <c r="E88" s="172">
        <v>110.23200000000001</v>
      </c>
      <c r="F88" s="173"/>
      <c r="G88" s="174">
        <f>ROUND(E88*F88,2)</f>
        <v>0</v>
      </c>
      <c r="H88" s="173"/>
      <c r="I88" s="174">
        <f>ROUND(E88*H88,2)</f>
        <v>0</v>
      </c>
      <c r="J88" s="173"/>
      <c r="K88" s="174">
        <f>ROUND(E88*J88,2)</f>
        <v>0</v>
      </c>
      <c r="L88" s="174">
        <v>21</v>
      </c>
      <c r="M88" s="174">
        <f>G88*(1+L88/100)</f>
        <v>0</v>
      </c>
      <c r="N88" s="174">
        <v>1.8380000000000001E-2</v>
      </c>
      <c r="O88" s="174">
        <f>ROUND(E88*N88,2)</f>
        <v>2.0299999999999998</v>
      </c>
      <c r="P88" s="174">
        <v>0</v>
      </c>
      <c r="Q88" s="174">
        <f>ROUND(E88*P88,2)</f>
        <v>0</v>
      </c>
      <c r="R88" s="174" t="s">
        <v>531</v>
      </c>
      <c r="S88" s="174" t="s">
        <v>171</v>
      </c>
      <c r="T88" s="175" t="s">
        <v>233</v>
      </c>
      <c r="U88" s="158">
        <v>0.14400000000000002</v>
      </c>
      <c r="V88" s="158">
        <f>ROUND(E88*U88,2)</f>
        <v>15.87</v>
      </c>
      <c r="W88" s="158"/>
      <c r="X88" s="148"/>
      <c r="Y88" s="148"/>
      <c r="Z88" s="148"/>
      <c r="AA88" s="148"/>
      <c r="AB88" s="148"/>
      <c r="AC88" s="148"/>
      <c r="AD88" s="148"/>
      <c r="AE88" s="148"/>
      <c r="AF88" s="148"/>
      <c r="AG88" s="148" t="s">
        <v>234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1" x14ac:dyDescent="0.2">
      <c r="A89" s="155"/>
      <c r="B89" s="156"/>
      <c r="C89" s="258" t="s">
        <v>1001</v>
      </c>
      <c r="D89" s="259"/>
      <c r="E89" s="259"/>
      <c r="F89" s="259"/>
      <c r="G89" s="259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48"/>
      <c r="Y89" s="148"/>
      <c r="Z89" s="148"/>
      <c r="AA89" s="148"/>
      <c r="AB89" s="148"/>
      <c r="AC89" s="148"/>
      <c r="AD89" s="148"/>
      <c r="AE89" s="148"/>
      <c r="AF89" s="148"/>
      <c r="AG89" s="148" t="s">
        <v>236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 x14ac:dyDescent="0.2">
      <c r="A90" s="155"/>
      <c r="B90" s="156"/>
      <c r="C90" s="247" t="s">
        <v>1002</v>
      </c>
      <c r="D90" s="248"/>
      <c r="E90" s="248"/>
      <c r="F90" s="248"/>
      <c r="G90" s="248"/>
      <c r="H90" s="158"/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48"/>
      <c r="Y90" s="148"/>
      <c r="Z90" s="148"/>
      <c r="AA90" s="148"/>
      <c r="AB90" s="148"/>
      <c r="AC90" s="148"/>
      <c r="AD90" s="148"/>
      <c r="AE90" s="148"/>
      <c r="AF90" s="148"/>
      <c r="AG90" s="148" t="s">
        <v>175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55"/>
      <c r="B91" s="156"/>
      <c r="C91" s="181" t="s">
        <v>1003</v>
      </c>
      <c r="D91" s="160"/>
      <c r="E91" s="161">
        <v>110.23200000000001</v>
      </c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48"/>
      <c r="Y91" s="148"/>
      <c r="Z91" s="148"/>
      <c r="AA91" s="148"/>
      <c r="AB91" s="148"/>
      <c r="AC91" s="148"/>
      <c r="AD91" s="148"/>
      <c r="AE91" s="148"/>
      <c r="AF91" s="148"/>
      <c r="AG91" s="148" t="s">
        <v>213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1" x14ac:dyDescent="0.2">
      <c r="A92" s="155"/>
      <c r="B92" s="156"/>
      <c r="C92" s="243"/>
      <c r="D92" s="244"/>
      <c r="E92" s="244"/>
      <c r="F92" s="244"/>
      <c r="G92" s="244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  <c r="U92" s="158"/>
      <c r="V92" s="158"/>
      <c r="W92" s="158"/>
      <c r="X92" s="148"/>
      <c r="Y92" s="148"/>
      <c r="Z92" s="148"/>
      <c r="AA92" s="148"/>
      <c r="AB92" s="148"/>
      <c r="AC92" s="148"/>
      <c r="AD92" s="148"/>
      <c r="AE92" s="148"/>
      <c r="AF92" s="148"/>
      <c r="AG92" s="148" t="s">
        <v>176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ht="33.75" outlineLevel="1" x14ac:dyDescent="0.2">
      <c r="A93" s="169">
        <v>16</v>
      </c>
      <c r="B93" s="170" t="s">
        <v>1004</v>
      </c>
      <c r="C93" s="180" t="s">
        <v>1005</v>
      </c>
      <c r="D93" s="171" t="s">
        <v>277</v>
      </c>
      <c r="E93" s="172">
        <v>220.46400000000003</v>
      </c>
      <c r="F93" s="173"/>
      <c r="G93" s="174">
        <f>ROUND(E93*F93,2)</f>
        <v>0</v>
      </c>
      <c r="H93" s="173"/>
      <c r="I93" s="174">
        <f>ROUND(E93*H93,2)</f>
        <v>0</v>
      </c>
      <c r="J93" s="173"/>
      <c r="K93" s="174">
        <f>ROUND(E93*J93,2)</f>
        <v>0</v>
      </c>
      <c r="L93" s="174">
        <v>21</v>
      </c>
      <c r="M93" s="174">
        <f>G93*(1+L93/100)</f>
        <v>0</v>
      </c>
      <c r="N93" s="174">
        <v>9.7000000000000005E-4</v>
      </c>
      <c r="O93" s="174">
        <f>ROUND(E93*N93,2)</f>
        <v>0.21</v>
      </c>
      <c r="P93" s="174">
        <v>0</v>
      </c>
      <c r="Q93" s="174">
        <f>ROUND(E93*P93,2)</f>
        <v>0</v>
      </c>
      <c r="R93" s="174" t="s">
        <v>531</v>
      </c>
      <c r="S93" s="174" t="s">
        <v>171</v>
      </c>
      <c r="T93" s="175" t="s">
        <v>233</v>
      </c>
      <c r="U93" s="158">
        <v>6.0000000000000001E-3</v>
      </c>
      <c r="V93" s="158">
        <f>ROUND(E93*U93,2)</f>
        <v>1.32</v>
      </c>
      <c r="W93" s="158"/>
      <c r="X93" s="148"/>
      <c r="Y93" s="148"/>
      <c r="Z93" s="148"/>
      <c r="AA93" s="148"/>
      <c r="AB93" s="148"/>
      <c r="AC93" s="148"/>
      <c r="AD93" s="148"/>
      <c r="AE93" s="148"/>
      <c r="AF93" s="148"/>
      <c r="AG93" s="148" t="s">
        <v>234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1" x14ac:dyDescent="0.2">
      <c r="A94" s="155"/>
      <c r="B94" s="156"/>
      <c r="C94" s="258" t="s">
        <v>1001</v>
      </c>
      <c r="D94" s="259"/>
      <c r="E94" s="259"/>
      <c r="F94" s="259"/>
      <c r="G94" s="259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48"/>
      <c r="Y94" s="148"/>
      <c r="Z94" s="148"/>
      <c r="AA94" s="148"/>
      <c r="AB94" s="148"/>
      <c r="AC94" s="148"/>
      <c r="AD94" s="148"/>
      <c r="AE94" s="148"/>
      <c r="AF94" s="148"/>
      <c r="AG94" s="148" t="s">
        <v>236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55"/>
      <c r="B95" s="156"/>
      <c r="C95" s="181" t="s">
        <v>1006</v>
      </c>
      <c r="D95" s="160"/>
      <c r="E95" s="161">
        <v>220.46400000000003</v>
      </c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48"/>
      <c r="Y95" s="148"/>
      <c r="Z95" s="148"/>
      <c r="AA95" s="148"/>
      <c r="AB95" s="148"/>
      <c r="AC95" s="148"/>
      <c r="AD95" s="148"/>
      <c r="AE95" s="148"/>
      <c r="AF95" s="148"/>
      <c r="AG95" s="148" t="s">
        <v>213</v>
      </c>
      <c r="AH95" s="148">
        <v>5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1" x14ac:dyDescent="0.2">
      <c r="A96" s="155"/>
      <c r="B96" s="156"/>
      <c r="C96" s="243"/>
      <c r="D96" s="244"/>
      <c r="E96" s="244"/>
      <c r="F96" s="244"/>
      <c r="G96" s="244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48"/>
      <c r="Y96" s="148"/>
      <c r="Z96" s="148"/>
      <c r="AA96" s="148"/>
      <c r="AB96" s="148"/>
      <c r="AC96" s="148"/>
      <c r="AD96" s="148"/>
      <c r="AE96" s="148"/>
      <c r="AF96" s="148"/>
      <c r="AG96" s="148" t="s">
        <v>176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1" x14ac:dyDescent="0.2">
      <c r="A97" s="169">
        <v>17</v>
      </c>
      <c r="B97" s="170" t="s">
        <v>1007</v>
      </c>
      <c r="C97" s="180" t="s">
        <v>1008</v>
      </c>
      <c r="D97" s="171" t="s">
        <v>277</v>
      </c>
      <c r="E97" s="172">
        <v>110.23200000000001</v>
      </c>
      <c r="F97" s="173"/>
      <c r="G97" s="174">
        <f>ROUND(E97*F97,2)</f>
        <v>0</v>
      </c>
      <c r="H97" s="173"/>
      <c r="I97" s="174">
        <f>ROUND(E97*H97,2)</f>
        <v>0</v>
      </c>
      <c r="J97" s="173"/>
      <c r="K97" s="174">
        <f>ROUND(E97*J97,2)</f>
        <v>0</v>
      </c>
      <c r="L97" s="174">
        <v>21</v>
      </c>
      <c r="M97" s="174">
        <f>G97*(1+L97/100)</f>
        <v>0</v>
      </c>
      <c r="N97" s="174">
        <v>0</v>
      </c>
      <c r="O97" s="174">
        <f>ROUND(E97*N97,2)</f>
        <v>0</v>
      </c>
      <c r="P97" s="174">
        <v>0</v>
      </c>
      <c r="Q97" s="174">
        <f>ROUND(E97*P97,2)</f>
        <v>0</v>
      </c>
      <c r="R97" s="174" t="s">
        <v>531</v>
      </c>
      <c r="S97" s="174" t="s">
        <v>171</v>
      </c>
      <c r="T97" s="175" t="s">
        <v>233</v>
      </c>
      <c r="U97" s="158">
        <v>0.126</v>
      </c>
      <c r="V97" s="158">
        <f>ROUND(E97*U97,2)</f>
        <v>13.89</v>
      </c>
      <c r="W97" s="158"/>
      <c r="X97" s="148"/>
      <c r="Y97" s="148"/>
      <c r="Z97" s="148"/>
      <c r="AA97" s="148"/>
      <c r="AB97" s="148"/>
      <c r="AC97" s="148"/>
      <c r="AD97" s="148"/>
      <c r="AE97" s="148"/>
      <c r="AF97" s="148"/>
      <c r="AG97" s="148" t="s">
        <v>234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1" x14ac:dyDescent="0.2">
      <c r="A98" s="155"/>
      <c r="B98" s="156"/>
      <c r="C98" s="181" t="s">
        <v>1009</v>
      </c>
      <c r="D98" s="160"/>
      <c r="E98" s="161">
        <v>110.23200000000001</v>
      </c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48"/>
      <c r="Y98" s="148"/>
      <c r="Z98" s="148"/>
      <c r="AA98" s="148"/>
      <c r="AB98" s="148"/>
      <c r="AC98" s="148"/>
      <c r="AD98" s="148"/>
      <c r="AE98" s="148"/>
      <c r="AF98" s="148"/>
      <c r="AG98" s="148" t="s">
        <v>213</v>
      </c>
      <c r="AH98" s="148">
        <v>5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55"/>
      <c r="B99" s="156"/>
      <c r="C99" s="243"/>
      <c r="D99" s="244"/>
      <c r="E99" s="244"/>
      <c r="F99" s="244"/>
      <c r="G99" s="244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48"/>
      <c r="Y99" s="148"/>
      <c r="Z99" s="148"/>
      <c r="AA99" s="148"/>
      <c r="AB99" s="148"/>
      <c r="AC99" s="148"/>
      <c r="AD99" s="148"/>
      <c r="AE99" s="148"/>
      <c r="AF99" s="148"/>
      <c r="AG99" s="148" t="s">
        <v>176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69">
        <v>18</v>
      </c>
      <c r="B100" s="170" t="s">
        <v>1010</v>
      </c>
      <c r="C100" s="180" t="s">
        <v>1011</v>
      </c>
      <c r="D100" s="171" t="s">
        <v>277</v>
      </c>
      <c r="E100" s="172">
        <v>110.23200000000001</v>
      </c>
      <c r="F100" s="173"/>
      <c r="G100" s="174">
        <f>ROUND(E100*F100,2)</f>
        <v>0</v>
      </c>
      <c r="H100" s="173"/>
      <c r="I100" s="174">
        <f>ROUND(E100*H100,2)</f>
        <v>0</v>
      </c>
      <c r="J100" s="173"/>
      <c r="K100" s="174">
        <f>ROUND(E100*J100,2)</f>
        <v>0</v>
      </c>
      <c r="L100" s="174">
        <v>21</v>
      </c>
      <c r="M100" s="174">
        <f>G100*(1+L100/100)</f>
        <v>0</v>
      </c>
      <c r="N100" s="174">
        <v>0</v>
      </c>
      <c r="O100" s="174">
        <f>ROUND(E100*N100,2)</f>
        <v>0</v>
      </c>
      <c r="P100" s="174">
        <v>0</v>
      </c>
      <c r="Q100" s="174">
        <f>ROUND(E100*P100,2)</f>
        <v>0</v>
      </c>
      <c r="R100" s="174" t="s">
        <v>531</v>
      </c>
      <c r="S100" s="174" t="s">
        <v>171</v>
      </c>
      <c r="T100" s="175" t="s">
        <v>233</v>
      </c>
      <c r="U100" s="158">
        <v>3.0300000000000001E-2</v>
      </c>
      <c r="V100" s="158">
        <f>ROUND(E100*U100,2)</f>
        <v>3.34</v>
      </c>
      <c r="W100" s="15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 t="s">
        <v>234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55"/>
      <c r="B101" s="156"/>
      <c r="C101" s="181" t="s">
        <v>1009</v>
      </c>
      <c r="D101" s="160"/>
      <c r="E101" s="161">
        <v>110.23200000000001</v>
      </c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48" t="s">
        <v>213</v>
      </c>
      <c r="AH101" s="148">
        <v>5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55"/>
      <c r="B102" s="156"/>
      <c r="C102" s="243"/>
      <c r="D102" s="244"/>
      <c r="E102" s="244"/>
      <c r="F102" s="244"/>
      <c r="G102" s="244"/>
      <c r="H102" s="158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 t="s">
        <v>176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ht="33.75" outlineLevel="1" x14ac:dyDescent="0.2">
      <c r="A103" s="169">
        <v>19</v>
      </c>
      <c r="B103" s="170" t="s">
        <v>1012</v>
      </c>
      <c r="C103" s="180" t="s">
        <v>1013</v>
      </c>
      <c r="D103" s="171" t="s">
        <v>277</v>
      </c>
      <c r="E103" s="172">
        <v>220.46400000000003</v>
      </c>
      <c r="F103" s="173"/>
      <c r="G103" s="174">
        <f>ROUND(E103*F103,2)</f>
        <v>0</v>
      </c>
      <c r="H103" s="173"/>
      <c r="I103" s="174">
        <f>ROUND(E103*H103,2)</f>
        <v>0</v>
      </c>
      <c r="J103" s="173"/>
      <c r="K103" s="174">
        <f>ROUND(E103*J103,2)</f>
        <v>0</v>
      </c>
      <c r="L103" s="174">
        <v>21</v>
      </c>
      <c r="M103" s="174">
        <f>G103*(1+L103/100)</f>
        <v>0</v>
      </c>
      <c r="N103" s="174">
        <v>5.0000000000000002E-5</v>
      </c>
      <c r="O103" s="174">
        <f>ROUND(E103*N103,2)</f>
        <v>0.01</v>
      </c>
      <c r="P103" s="174">
        <v>0</v>
      </c>
      <c r="Q103" s="174">
        <f>ROUND(E103*P103,2)</f>
        <v>0</v>
      </c>
      <c r="R103" s="174" t="s">
        <v>531</v>
      </c>
      <c r="S103" s="174" t="s">
        <v>171</v>
      </c>
      <c r="T103" s="175" t="s">
        <v>233</v>
      </c>
      <c r="U103" s="158">
        <v>0</v>
      </c>
      <c r="V103" s="158">
        <f>ROUND(E103*U103,2)</f>
        <v>0</v>
      </c>
      <c r="W103" s="15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 t="s">
        <v>234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55"/>
      <c r="B104" s="156"/>
      <c r="C104" s="181" t="s">
        <v>1014</v>
      </c>
      <c r="D104" s="160"/>
      <c r="E104" s="161">
        <v>220.46400000000003</v>
      </c>
      <c r="F104" s="158"/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 t="s">
        <v>213</v>
      </c>
      <c r="AH104" s="148">
        <v>5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55"/>
      <c r="B105" s="156"/>
      <c r="C105" s="243"/>
      <c r="D105" s="244"/>
      <c r="E105" s="244"/>
      <c r="F105" s="244"/>
      <c r="G105" s="244"/>
      <c r="H105" s="158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48" t="s">
        <v>176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69">
        <v>20</v>
      </c>
      <c r="B106" s="170" t="s">
        <v>1015</v>
      </c>
      <c r="C106" s="180" t="s">
        <v>1016</v>
      </c>
      <c r="D106" s="171" t="s">
        <v>277</v>
      </c>
      <c r="E106" s="172">
        <v>110.23200000000001</v>
      </c>
      <c r="F106" s="173"/>
      <c r="G106" s="174">
        <f>ROUND(E106*F106,2)</f>
        <v>0</v>
      </c>
      <c r="H106" s="173"/>
      <c r="I106" s="174">
        <f>ROUND(E106*H106,2)</f>
        <v>0</v>
      </c>
      <c r="J106" s="173"/>
      <c r="K106" s="174">
        <f>ROUND(E106*J106,2)</f>
        <v>0</v>
      </c>
      <c r="L106" s="174">
        <v>21</v>
      </c>
      <c r="M106" s="174">
        <f>G106*(1+L106/100)</f>
        <v>0</v>
      </c>
      <c r="N106" s="174">
        <v>0</v>
      </c>
      <c r="O106" s="174">
        <f>ROUND(E106*N106,2)</f>
        <v>0</v>
      </c>
      <c r="P106" s="174">
        <v>0</v>
      </c>
      <c r="Q106" s="174">
        <f>ROUND(E106*P106,2)</f>
        <v>0</v>
      </c>
      <c r="R106" s="174" t="s">
        <v>531</v>
      </c>
      <c r="S106" s="174" t="s">
        <v>171</v>
      </c>
      <c r="T106" s="175" t="s">
        <v>233</v>
      </c>
      <c r="U106" s="158">
        <v>1.8000000000000002E-2</v>
      </c>
      <c r="V106" s="158">
        <f>ROUND(E106*U106,2)</f>
        <v>1.98</v>
      </c>
      <c r="W106" s="15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48" t="s">
        <v>234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1" x14ac:dyDescent="0.2">
      <c r="A107" s="155"/>
      <c r="B107" s="156"/>
      <c r="C107" s="181" t="s">
        <v>1009</v>
      </c>
      <c r="D107" s="160"/>
      <c r="E107" s="161">
        <v>110.23200000000001</v>
      </c>
      <c r="F107" s="158"/>
      <c r="G107" s="158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48" t="s">
        <v>213</v>
      </c>
      <c r="AH107" s="148">
        <v>5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55"/>
      <c r="B108" s="156"/>
      <c r="C108" s="243"/>
      <c r="D108" s="244"/>
      <c r="E108" s="244"/>
      <c r="F108" s="244"/>
      <c r="G108" s="244"/>
      <c r="H108" s="158"/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48" t="s">
        <v>176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x14ac:dyDescent="0.2">
      <c r="A109" s="163" t="s">
        <v>166</v>
      </c>
      <c r="B109" s="164" t="s">
        <v>93</v>
      </c>
      <c r="C109" s="179" t="s">
        <v>94</v>
      </c>
      <c r="D109" s="165"/>
      <c r="E109" s="166"/>
      <c r="F109" s="167"/>
      <c r="G109" s="167">
        <f>SUMIF(AG110:AG113,"&lt;&gt;NOR",G110:G113)</f>
        <v>0</v>
      </c>
      <c r="H109" s="167"/>
      <c r="I109" s="167">
        <f>SUM(I110:I113)</f>
        <v>0</v>
      </c>
      <c r="J109" s="167"/>
      <c r="K109" s="167">
        <f>SUM(K110:K113)</f>
        <v>0</v>
      </c>
      <c r="L109" s="167"/>
      <c r="M109" s="167">
        <f>SUM(M110:M113)</f>
        <v>0</v>
      </c>
      <c r="N109" s="167"/>
      <c r="O109" s="167">
        <f>SUM(O110:O113)</f>
        <v>0</v>
      </c>
      <c r="P109" s="167"/>
      <c r="Q109" s="167">
        <f>SUM(Q110:Q113)</f>
        <v>4.92</v>
      </c>
      <c r="R109" s="167"/>
      <c r="S109" s="167"/>
      <c r="T109" s="168"/>
      <c r="U109" s="162"/>
      <c r="V109" s="162">
        <f>SUM(V110:V113)</f>
        <v>16.690000000000001</v>
      </c>
      <c r="W109" s="162"/>
      <c r="AG109" t="s">
        <v>167</v>
      </c>
    </row>
    <row r="110" spans="1:60" ht="33.75" outlineLevel="1" x14ac:dyDescent="0.2">
      <c r="A110" s="169">
        <v>21</v>
      </c>
      <c r="B110" s="170" t="s">
        <v>1017</v>
      </c>
      <c r="C110" s="180" t="s">
        <v>1018</v>
      </c>
      <c r="D110" s="171" t="s">
        <v>277</v>
      </c>
      <c r="E110" s="172">
        <v>83.432000000000002</v>
      </c>
      <c r="F110" s="173"/>
      <c r="G110" s="174">
        <f>ROUND(E110*F110,2)</f>
        <v>0</v>
      </c>
      <c r="H110" s="173"/>
      <c r="I110" s="174">
        <f>ROUND(E110*H110,2)</f>
        <v>0</v>
      </c>
      <c r="J110" s="173"/>
      <c r="K110" s="174">
        <f>ROUND(E110*J110,2)</f>
        <v>0</v>
      </c>
      <c r="L110" s="174">
        <v>21</v>
      </c>
      <c r="M110" s="174">
        <f>G110*(1+L110/100)</f>
        <v>0</v>
      </c>
      <c r="N110" s="174">
        <v>0</v>
      </c>
      <c r="O110" s="174">
        <f>ROUND(E110*N110,2)</f>
        <v>0</v>
      </c>
      <c r="P110" s="174">
        <v>5.9000000000000004E-2</v>
      </c>
      <c r="Q110" s="174">
        <f>ROUND(E110*P110,2)</f>
        <v>4.92</v>
      </c>
      <c r="R110" s="174" t="s">
        <v>549</v>
      </c>
      <c r="S110" s="174" t="s">
        <v>171</v>
      </c>
      <c r="T110" s="175" t="s">
        <v>233</v>
      </c>
      <c r="U110" s="158">
        <v>0.2</v>
      </c>
      <c r="V110" s="158">
        <f>ROUND(E110*U110,2)</f>
        <v>16.690000000000001</v>
      </c>
      <c r="W110" s="15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48" t="s">
        <v>234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55"/>
      <c r="B111" s="156"/>
      <c r="C111" s="181" t="s">
        <v>990</v>
      </c>
      <c r="D111" s="160"/>
      <c r="E111" s="161">
        <v>114.212</v>
      </c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 t="s">
        <v>213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1" x14ac:dyDescent="0.2">
      <c r="A112" s="155"/>
      <c r="B112" s="156"/>
      <c r="C112" s="181" t="s">
        <v>982</v>
      </c>
      <c r="D112" s="160"/>
      <c r="E112" s="161">
        <v>-30.779999999999998</v>
      </c>
      <c r="F112" s="158"/>
      <c r="G112" s="158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48" t="s">
        <v>213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1" x14ac:dyDescent="0.2">
      <c r="A113" s="155"/>
      <c r="B113" s="156"/>
      <c r="C113" s="243"/>
      <c r="D113" s="244"/>
      <c r="E113" s="244"/>
      <c r="F113" s="244"/>
      <c r="G113" s="244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48" t="s">
        <v>176</v>
      </c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x14ac:dyDescent="0.2">
      <c r="A114" s="163" t="s">
        <v>166</v>
      </c>
      <c r="B114" s="164" t="s">
        <v>95</v>
      </c>
      <c r="C114" s="179" t="s">
        <v>96</v>
      </c>
      <c r="D114" s="165"/>
      <c r="E114" s="166"/>
      <c r="F114" s="167"/>
      <c r="G114" s="167">
        <f>SUMIF(AG115:AG117,"&lt;&gt;NOR",G115:G117)</f>
        <v>0</v>
      </c>
      <c r="H114" s="167"/>
      <c r="I114" s="167">
        <f>SUM(I115:I117)</f>
        <v>0</v>
      </c>
      <c r="J114" s="167"/>
      <c r="K114" s="167">
        <f>SUM(K115:K117)</f>
        <v>0</v>
      </c>
      <c r="L114" s="167"/>
      <c r="M114" s="167">
        <f>SUM(M115:M117)</f>
        <v>0</v>
      </c>
      <c r="N114" s="167"/>
      <c r="O114" s="167">
        <f>SUM(O115:O117)</f>
        <v>0</v>
      </c>
      <c r="P114" s="167"/>
      <c r="Q114" s="167">
        <f>SUM(Q115:Q117)</f>
        <v>0</v>
      </c>
      <c r="R114" s="167"/>
      <c r="S114" s="167"/>
      <c r="T114" s="168"/>
      <c r="U114" s="162"/>
      <c r="V114" s="162">
        <f>SUM(V115:V117)</f>
        <v>40.729999999999997</v>
      </c>
      <c r="W114" s="162"/>
      <c r="AG114" t="s">
        <v>167</v>
      </c>
    </row>
    <row r="115" spans="1:60" ht="33.75" outlineLevel="1" x14ac:dyDescent="0.2">
      <c r="A115" s="169">
        <v>22</v>
      </c>
      <c r="B115" s="170" t="s">
        <v>628</v>
      </c>
      <c r="C115" s="180" t="s">
        <v>629</v>
      </c>
      <c r="D115" s="171" t="s">
        <v>287</v>
      </c>
      <c r="E115" s="172">
        <v>43.400210000000001</v>
      </c>
      <c r="F115" s="173"/>
      <c r="G115" s="174">
        <f>ROUND(E115*F115,2)</f>
        <v>0</v>
      </c>
      <c r="H115" s="173"/>
      <c r="I115" s="174">
        <f>ROUND(E115*H115,2)</f>
        <v>0</v>
      </c>
      <c r="J115" s="173"/>
      <c r="K115" s="174">
        <f>ROUND(E115*J115,2)</f>
        <v>0</v>
      </c>
      <c r="L115" s="174">
        <v>21</v>
      </c>
      <c r="M115" s="174">
        <f>G115*(1+L115/100)</f>
        <v>0</v>
      </c>
      <c r="N115" s="174">
        <v>0</v>
      </c>
      <c r="O115" s="174">
        <f>ROUND(E115*N115,2)</f>
        <v>0</v>
      </c>
      <c r="P115" s="174">
        <v>0</v>
      </c>
      <c r="Q115" s="174">
        <f>ROUND(E115*P115,2)</f>
        <v>0</v>
      </c>
      <c r="R115" s="174" t="s">
        <v>302</v>
      </c>
      <c r="S115" s="174" t="s">
        <v>171</v>
      </c>
      <c r="T115" s="175" t="s">
        <v>233</v>
      </c>
      <c r="U115" s="158">
        <v>0.9385</v>
      </c>
      <c r="V115" s="158">
        <f>ROUND(E115*U115,2)</f>
        <v>40.729999999999997</v>
      </c>
      <c r="W115" s="15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48" t="s">
        <v>630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1" x14ac:dyDescent="0.2">
      <c r="A116" s="155"/>
      <c r="B116" s="156"/>
      <c r="C116" s="258" t="s">
        <v>631</v>
      </c>
      <c r="D116" s="259"/>
      <c r="E116" s="259"/>
      <c r="F116" s="259"/>
      <c r="G116" s="259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48" t="s">
        <v>236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1" x14ac:dyDescent="0.2">
      <c r="A117" s="155"/>
      <c r="B117" s="156"/>
      <c r="C117" s="243"/>
      <c r="D117" s="244"/>
      <c r="E117" s="244"/>
      <c r="F117" s="244"/>
      <c r="G117" s="244"/>
      <c r="H117" s="158"/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48" t="s">
        <v>176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x14ac:dyDescent="0.2">
      <c r="A118" s="163" t="s">
        <v>166</v>
      </c>
      <c r="B118" s="164" t="s">
        <v>97</v>
      </c>
      <c r="C118" s="179" t="s">
        <v>98</v>
      </c>
      <c r="D118" s="165"/>
      <c r="E118" s="166"/>
      <c r="F118" s="167"/>
      <c r="G118" s="167">
        <f>SUMIF(AG119:AG127,"&lt;&gt;NOR",G119:G127)</f>
        <v>0</v>
      </c>
      <c r="H118" s="167"/>
      <c r="I118" s="167">
        <f>SUM(I119:I127)</f>
        <v>0</v>
      </c>
      <c r="J118" s="167"/>
      <c r="K118" s="167">
        <f>SUM(K119:K127)</f>
        <v>0</v>
      </c>
      <c r="L118" s="167"/>
      <c r="M118" s="167">
        <f>SUM(M119:M127)</f>
        <v>0</v>
      </c>
      <c r="N118" s="167"/>
      <c r="O118" s="167">
        <f>SUM(O119:O127)</f>
        <v>7.0000000000000007E-2</v>
      </c>
      <c r="P118" s="167"/>
      <c r="Q118" s="167">
        <f>SUM(Q119:Q127)</f>
        <v>0</v>
      </c>
      <c r="R118" s="167"/>
      <c r="S118" s="167"/>
      <c r="T118" s="168"/>
      <c r="U118" s="162"/>
      <c r="V118" s="162">
        <f>SUM(V119:V127)</f>
        <v>19.510000000000002</v>
      </c>
      <c r="W118" s="162"/>
      <c r="AG118" t="s">
        <v>167</v>
      </c>
    </row>
    <row r="119" spans="1:60" ht="22.5" outlineLevel="1" x14ac:dyDescent="0.2">
      <c r="A119" s="169">
        <v>23</v>
      </c>
      <c r="B119" s="170" t="s">
        <v>1019</v>
      </c>
      <c r="C119" s="180" t="s">
        <v>1020</v>
      </c>
      <c r="D119" s="171" t="s">
        <v>277</v>
      </c>
      <c r="E119" s="172">
        <v>57.386000000000003</v>
      </c>
      <c r="F119" s="173"/>
      <c r="G119" s="174">
        <f>ROUND(E119*F119,2)</f>
        <v>0</v>
      </c>
      <c r="H119" s="173"/>
      <c r="I119" s="174">
        <f>ROUND(E119*H119,2)</f>
        <v>0</v>
      </c>
      <c r="J119" s="173"/>
      <c r="K119" s="174">
        <f>ROUND(E119*J119,2)</f>
        <v>0</v>
      </c>
      <c r="L119" s="174">
        <v>21</v>
      </c>
      <c r="M119" s="174">
        <f>G119*(1+L119/100)</f>
        <v>0</v>
      </c>
      <c r="N119" s="174">
        <v>8.0000000000000007E-5</v>
      </c>
      <c r="O119" s="174">
        <f>ROUND(E119*N119,2)</f>
        <v>0</v>
      </c>
      <c r="P119" s="174">
        <v>0</v>
      </c>
      <c r="Q119" s="174">
        <f>ROUND(E119*P119,2)</f>
        <v>0</v>
      </c>
      <c r="R119" s="174" t="s">
        <v>634</v>
      </c>
      <c r="S119" s="174" t="s">
        <v>171</v>
      </c>
      <c r="T119" s="175" t="s">
        <v>233</v>
      </c>
      <c r="U119" s="158">
        <v>0.34</v>
      </c>
      <c r="V119" s="158">
        <f>ROUND(E119*U119,2)</f>
        <v>19.510000000000002</v>
      </c>
      <c r="W119" s="15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48" t="s">
        <v>234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1" x14ac:dyDescent="0.2">
      <c r="A120" s="155"/>
      <c r="B120" s="156"/>
      <c r="C120" s="181" t="s">
        <v>1021</v>
      </c>
      <c r="D120" s="160"/>
      <c r="E120" s="161">
        <v>57.386000000000003</v>
      </c>
      <c r="F120" s="158"/>
      <c r="G120" s="158"/>
      <c r="H120" s="158"/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48"/>
      <c r="Y120" s="148"/>
      <c r="Z120" s="148"/>
      <c r="AA120" s="148"/>
      <c r="AB120" s="148"/>
      <c r="AC120" s="148"/>
      <c r="AD120" s="148"/>
      <c r="AE120" s="148"/>
      <c r="AF120" s="148"/>
      <c r="AG120" s="148" t="s">
        <v>213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1" x14ac:dyDescent="0.2">
      <c r="A121" s="155"/>
      <c r="B121" s="156"/>
      <c r="C121" s="243"/>
      <c r="D121" s="244"/>
      <c r="E121" s="244"/>
      <c r="F121" s="244"/>
      <c r="G121" s="244"/>
      <c r="H121" s="158"/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  <c r="U121" s="158"/>
      <c r="V121" s="158"/>
      <c r="W121" s="158"/>
      <c r="X121" s="148"/>
      <c r="Y121" s="148"/>
      <c r="Z121" s="148"/>
      <c r="AA121" s="148"/>
      <c r="AB121" s="148"/>
      <c r="AC121" s="148"/>
      <c r="AD121" s="148"/>
      <c r="AE121" s="148"/>
      <c r="AF121" s="148"/>
      <c r="AG121" s="148" t="s">
        <v>176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ht="22.5" outlineLevel="1" x14ac:dyDescent="0.2">
      <c r="A122" s="169">
        <v>24</v>
      </c>
      <c r="B122" s="170" t="s">
        <v>1022</v>
      </c>
      <c r="C122" s="180" t="s">
        <v>1023</v>
      </c>
      <c r="D122" s="171" t="s">
        <v>277</v>
      </c>
      <c r="E122" s="172">
        <v>65.993900000000011</v>
      </c>
      <c r="F122" s="173"/>
      <c r="G122" s="174">
        <f>ROUND(E122*F122,2)</f>
        <v>0</v>
      </c>
      <c r="H122" s="173"/>
      <c r="I122" s="174">
        <f>ROUND(E122*H122,2)</f>
        <v>0</v>
      </c>
      <c r="J122" s="173"/>
      <c r="K122" s="174">
        <f>ROUND(E122*J122,2)</f>
        <v>0</v>
      </c>
      <c r="L122" s="174">
        <v>21</v>
      </c>
      <c r="M122" s="174">
        <f>G122*(1+L122/100)</f>
        <v>0</v>
      </c>
      <c r="N122" s="174">
        <v>1E-3</v>
      </c>
      <c r="O122" s="174">
        <f>ROUND(E122*N122,2)</f>
        <v>7.0000000000000007E-2</v>
      </c>
      <c r="P122" s="174">
        <v>0</v>
      </c>
      <c r="Q122" s="174">
        <f>ROUND(E122*P122,2)</f>
        <v>0</v>
      </c>
      <c r="R122" s="174" t="s">
        <v>288</v>
      </c>
      <c r="S122" s="174" t="s">
        <v>171</v>
      </c>
      <c r="T122" s="175" t="s">
        <v>289</v>
      </c>
      <c r="U122" s="158">
        <v>0</v>
      </c>
      <c r="V122" s="158">
        <f>ROUND(E122*U122,2)</f>
        <v>0</v>
      </c>
      <c r="W122" s="158"/>
      <c r="X122" s="148"/>
      <c r="Y122" s="148"/>
      <c r="Z122" s="148"/>
      <c r="AA122" s="148"/>
      <c r="AB122" s="148"/>
      <c r="AC122" s="148"/>
      <c r="AD122" s="148"/>
      <c r="AE122" s="148"/>
      <c r="AF122" s="148"/>
      <c r="AG122" s="148" t="s">
        <v>290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55"/>
      <c r="B123" s="156"/>
      <c r="C123" s="181" t="s">
        <v>1024</v>
      </c>
      <c r="D123" s="160"/>
      <c r="E123" s="161">
        <v>65.993900000000011</v>
      </c>
      <c r="F123" s="158"/>
      <c r="G123" s="158"/>
      <c r="H123" s="158"/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  <c r="U123" s="158"/>
      <c r="V123" s="158"/>
      <c r="W123" s="158"/>
      <c r="X123" s="148"/>
      <c r="Y123" s="148"/>
      <c r="Z123" s="148"/>
      <c r="AA123" s="148"/>
      <c r="AB123" s="148"/>
      <c r="AC123" s="148"/>
      <c r="AD123" s="148"/>
      <c r="AE123" s="148"/>
      <c r="AF123" s="148"/>
      <c r="AG123" s="148" t="s">
        <v>213</v>
      </c>
      <c r="AH123" s="148">
        <v>5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1" x14ac:dyDescent="0.2">
      <c r="A124" s="155"/>
      <c r="B124" s="156"/>
      <c r="C124" s="243"/>
      <c r="D124" s="244"/>
      <c r="E124" s="244"/>
      <c r="F124" s="244"/>
      <c r="G124" s="244"/>
      <c r="H124" s="158"/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  <c r="U124" s="158"/>
      <c r="V124" s="158"/>
      <c r="W124" s="158"/>
      <c r="X124" s="148"/>
      <c r="Y124" s="148"/>
      <c r="Z124" s="148"/>
      <c r="AA124" s="148"/>
      <c r="AB124" s="148"/>
      <c r="AC124" s="148"/>
      <c r="AD124" s="148"/>
      <c r="AE124" s="148"/>
      <c r="AF124" s="148"/>
      <c r="AG124" s="148" t="s">
        <v>176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55">
        <v>25</v>
      </c>
      <c r="B125" s="156" t="s">
        <v>642</v>
      </c>
      <c r="C125" s="192" t="s">
        <v>643</v>
      </c>
      <c r="D125" s="157" t="s">
        <v>0</v>
      </c>
      <c r="E125" s="177"/>
      <c r="F125" s="159"/>
      <c r="G125" s="158">
        <f>ROUND(E125*F125,2)</f>
        <v>0</v>
      </c>
      <c r="H125" s="159"/>
      <c r="I125" s="158">
        <f>ROUND(E125*H125,2)</f>
        <v>0</v>
      </c>
      <c r="J125" s="159"/>
      <c r="K125" s="158">
        <f>ROUND(E125*J125,2)</f>
        <v>0</v>
      </c>
      <c r="L125" s="158">
        <v>21</v>
      </c>
      <c r="M125" s="158">
        <f>G125*(1+L125/100)</f>
        <v>0</v>
      </c>
      <c r="N125" s="158">
        <v>0</v>
      </c>
      <c r="O125" s="158">
        <f>ROUND(E125*N125,2)</f>
        <v>0</v>
      </c>
      <c r="P125" s="158">
        <v>0</v>
      </c>
      <c r="Q125" s="158">
        <f>ROUND(E125*P125,2)</f>
        <v>0</v>
      </c>
      <c r="R125" s="158" t="s">
        <v>634</v>
      </c>
      <c r="S125" s="158" t="s">
        <v>171</v>
      </c>
      <c r="T125" s="158" t="s">
        <v>233</v>
      </c>
      <c r="U125" s="158">
        <v>0</v>
      </c>
      <c r="V125" s="158">
        <f>ROUND(E125*U125,2)</f>
        <v>0</v>
      </c>
      <c r="W125" s="158"/>
      <c r="X125" s="148"/>
      <c r="Y125" s="148"/>
      <c r="Z125" s="148"/>
      <c r="AA125" s="148"/>
      <c r="AB125" s="148"/>
      <c r="AC125" s="148"/>
      <c r="AD125" s="148"/>
      <c r="AE125" s="148"/>
      <c r="AF125" s="148"/>
      <c r="AG125" s="148" t="s">
        <v>630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1" x14ac:dyDescent="0.2">
      <c r="A126" s="155"/>
      <c r="B126" s="156"/>
      <c r="C126" s="260" t="s">
        <v>644</v>
      </c>
      <c r="D126" s="261"/>
      <c r="E126" s="261"/>
      <c r="F126" s="261"/>
      <c r="G126" s="261"/>
      <c r="H126" s="158"/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48"/>
      <c r="Y126" s="148"/>
      <c r="Z126" s="148"/>
      <c r="AA126" s="148"/>
      <c r="AB126" s="148"/>
      <c r="AC126" s="148"/>
      <c r="AD126" s="148"/>
      <c r="AE126" s="148"/>
      <c r="AF126" s="148"/>
      <c r="AG126" s="148" t="s">
        <v>236</v>
      </c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1" x14ac:dyDescent="0.2">
      <c r="A127" s="155"/>
      <c r="B127" s="156"/>
      <c r="C127" s="243"/>
      <c r="D127" s="244"/>
      <c r="E127" s="244"/>
      <c r="F127" s="244"/>
      <c r="G127" s="244"/>
      <c r="H127" s="158"/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  <c r="U127" s="158"/>
      <c r="V127" s="158"/>
      <c r="W127" s="158"/>
      <c r="X127" s="148"/>
      <c r="Y127" s="148"/>
      <c r="Z127" s="148"/>
      <c r="AA127" s="148"/>
      <c r="AB127" s="148"/>
      <c r="AC127" s="148"/>
      <c r="AD127" s="148"/>
      <c r="AE127" s="148"/>
      <c r="AF127" s="148"/>
      <c r="AG127" s="148" t="s">
        <v>176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x14ac:dyDescent="0.2">
      <c r="A128" s="163" t="s">
        <v>166</v>
      </c>
      <c r="B128" s="164" t="s">
        <v>101</v>
      </c>
      <c r="C128" s="179" t="s">
        <v>102</v>
      </c>
      <c r="D128" s="165"/>
      <c r="E128" s="166"/>
      <c r="F128" s="167"/>
      <c r="G128" s="167">
        <f>SUMIF(AG129:AG147,"&lt;&gt;NOR",G129:G147)</f>
        <v>0</v>
      </c>
      <c r="H128" s="167"/>
      <c r="I128" s="167">
        <f>SUM(I129:I147)</f>
        <v>0</v>
      </c>
      <c r="J128" s="167"/>
      <c r="K128" s="167">
        <f>SUM(K129:K147)</f>
        <v>0</v>
      </c>
      <c r="L128" s="167"/>
      <c r="M128" s="167">
        <f>SUM(M129:M147)</f>
        <v>0</v>
      </c>
      <c r="N128" s="167"/>
      <c r="O128" s="167">
        <f>SUM(O129:O147)</f>
        <v>0.24000000000000002</v>
      </c>
      <c r="P128" s="167"/>
      <c r="Q128" s="167">
        <f>SUM(Q129:Q147)</f>
        <v>0</v>
      </c>
      <c r="R128" s="167"/>
      <c r="S128" s="167"/>
      <c r="T128" s="168"/>
      <c r="U128" s="162"/>
      <c r="V128" s="162">
        <f>SUM(V129:V147)</f>
        <v>8.16</v>
      </c>
      <c r="W128" s="162"/>
      <c r="AG128" t="s">
        <v>167</v>
      </c>
    </row>
    <row r="129" spans="1:60" outlineLevel="1" x14ac:dyDescent="0.2">
      <c r="A129" s="169">
        <v>26</v>
      </c>
      <c r="B129" s="170" t="s">
        <v>1025</v>
      </c>
      <c r="C129" s="180" t="s">
        <v>1026</v>
      </c>
      <c r="D129" s="171" t="s">
        <v>277</v>
      </c>
      <c r="E129" s="172">
        <v>10.376800000000001</v>
      </c>
      <c r="F129" s="173"/>
      <c r="G129" s="174">
        <f>ROUND(E129*F129,2)</f>
        <v>0</v>
      </c>
      <c r="H129" s="173"/>
      <c r="I129" s="174">
        <f>ROUND(E129*H129,2)</f>
        <v>0</v>
      </c>
      <c r="J129" s="173"/>
      <c r="K129" s="174">
        <f>ROUND(E129*J129,2)</f>
        <v>0</v>
      </c>
      <c r="L129" s="174">
        <v>21</v>
      </c>
      <c r="M129" s="174">
        <f>G129*(1+L129/100)</f>
        <v>0</v>
      </c>
      <c r="N129" s="174">
        <v>2.3000000000000001E-4</v>
      </c>
      <c r="O129" s="174">
        <f>ROUND(E129*N129,2)</f>
        <v>0</v>
      </c>
      <c r="P129" s="174">
        <v>0</v>
      </c>
      <c r="Q129" s="174">
        <f>ROUND(E129*P129,2)</f>
        <v>0</v>
      </c>
      <c r="R129" s="174" t="s">
        <v>672</v>
      </c>
      <c r="S129" s="174" t="s">
        <v>171</v>
      </c>
      <c r="T129" s="175" t="s">
        <v>233</v>
      </c>
      <c r="U129" s="158">
        <v>0.161</v>
      </c>
      <c r="V129" s="158">
        <f>ROUND(E129*U129,2)</f>
        <v>1.67</v>
      </c>
      <c r="W129" s="15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 t="s">
        <v>234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1" x14ac:dyDescent="0.2">
      <c r="A130" s="155"/>
      <c r="B130" s="156"/>
      <c r="C130" s="245" t="s">
        <v>1040</v>
      </c>
      <c r="D130" s="246"/>
      <c r="E130" s="246"/>
      <c r="F130" s="246"/>
      <c r="G130" s="246"/>
      <c r="H130" s="158"/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  <c r="U130" s="158"/>
      <c r="V130" s="158"/>
      <c r="W130" s="15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 t="s">
        <v>175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1" x14ac:dyDescent="0.2">
      <c r="A131" s="155"/>
      <c r="B131" s="156"/>
      <c r="C131" s="247" t="s">
        <v>1027</v>
      </c>
      <c r="D131" s="248"/>
      <c r="E131" s="248"/>
      <c r="F131" s="248"/>
      <c r="G131" s="248"/>
      <c r="H131" s="158"/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  <c r="U131" s="158"/>
      <c r="V131" s="158"/>
      <c r="W131" s="15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 t="s">
        <v>175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1" x14ac:dyDescent="0.2">
      <c r="A132" s="155"/>
      <c r="B132" s="156"/>
      <c r="C132" s="181" t="s">
        <v>1028</v>
      </c>
      <c r="D132" s="160"/>
      <c r="E132" s="161">
        <v>10.376800000000001</v>
      </c>
      <c r="F132" s="158"/>
      <c r="G132" s="158"/>
      <c r="H132" s="158"/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  <c r="U132" s="158"/>
      <c r="V132" s="158"/>
      <c r="W132" s="15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 t="s">
        <v>213</v>
      </c>
      <c r="AH132" s="148">
        <v>5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1" x14ac:dyDescent="0.2">
      <c r="A133" s="155"/>
      <c r="B133" s="156"/>
      <c r="C133" s="243"/>
      <c r="D133" s="244"/>
      <c r="E133" s="244"/>
      <c r="F133" s="244"/>
      <c r="G133" s="244"/>
      <c r="H133" s="158"/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  <c r="U133" s="158"/>
      <c r="V133" s="158"/>
      <c r="W133" s="15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 t="s">
        <v>176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1" x14ac:dyDescent="0.2">
      <c r="A134" s="169">
        <v>27</v>
      </c>
      <c r="B134" s="170" t="s">
        <v>928</v>
      </c>
      <c r="C134" s="180" t="s">
        <v>929</v>
      </c>
      <c r="D134" s="171" t="s">
        <v>277</v>
      </c>
      <c r="E134" s="172">
        <v>30.592500000000001</v>
      </c>
      <c r="F134" s="173"/>
      <c r="G134" s="174">
        <f>ROUND(E134*F134,2)</f>
        <v>0</v>
      </c>
      <c r="H134" s="173"/>
      <c r="I134" s="174">
        <f>ROUND(E134*H134,2)</f>
        <v>0</v>
      </c>
      <c r="J134" s="173"/>
      <c r="K134" s="174">
        <f>ROUND(E134*J134,2)</f>
        <v>0</v>
      </c>
      <c r="L134" s="174">
        <v>21</v>
      </c>
      <c r="M134" s="174">
        <f>G134*(1+L134/100)</f>
        <v>0</v>
      </c>
      <c r="N134" s="174">
        <v>3.0000000000000001E-3</v>
      </c>
      <c r="O134" s="174">
        <f>ROUND(E134*N134,2)</f>
        <v>0.09</v>
      </c>
      <c r="P134" s="174">
        <v>0</v>
      </c>
      <c r="Q134" s="174">
        <f>ROUND(E134*P134,2)</f>
        <v>0</v>
      </c>
      <c r="R134" s="174" t="s">
        <v>672</v>
      </c>
      <c r="S134" s="174" t="s">
        <v>171</v>
      </c>
      <c r="T134" s="175" t="s">
        <v>233</v>
      </c>
      <c r="U134" s="158">
        <v>0.21200000000000002</v>
      </c>
      <c r="V134" s="158">
        <f>ROUND(E134*U134,2)</f>
        <v>6.49</v>
      </c>
      <c r="W134" s="15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 t="s">
        <v>234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1" x14ac:dyDescent="0.2">
      <c r="A135" s="155"/>
      <c r="B135" s="156"/>
      <c r="C135" s="245" t="s">
        <v>930</v>
      </c>
      <c r="D135" s="246"/>
      <c r="E135" s="246"/>
      <c r="F135" s="246"/>
      <c r="G135" s="246"/>
      <c r="H135" s="158"/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 t="s">
        <v>175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76" t="str">
        <f>C135</f>
        <v>Očištění povrchu stěny od prachu, nařezání izolačních desek na požadovaný rozměr, nanesení lepicího tmelu, osazení desek.</v>
      </c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55"/>
      <c r="B136" s="156"/>
      <c r="C136" s="181" t="s">
        <v>931</v>
      </c>
      <c r="D136" s="160"/>
      <c r="E136" s="161">
        <v>30.592500000000001</v>
      </c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 t="s">
        <v>213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1" x14ac:dyDescent="0.2">
      <c r="A137" s="155"/>
      <c r="B137" s="156"/>
      <c r="C137" s="243"/>
      <c r="D137" s="244"/>
      <c r="E137" s="244"/>
      <c r="F137" s="244"/>
      <c r="G137" s="244"/>
      <c r="H137" s="158"/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  <c r="U137" s="158"/>
      <c r="V137" s="158"/>
      <c r="W137" s="15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 t="s">
        <v>176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ht="22.5" outlineLevel="1" x14ac:dyDescent="0.2">
      <c r="A138" s="169">
        <v>28</v>
      </c>
      <c r="B138" s="170" t="s">
        <v>938</v>
      </c>
      <c r="C138" s="180" t="s">
        <v>939</v>
      </c>
      <c r="D138" s="171" t="s">
        <v>231</v>
      </c>
      <c r="E138" s="172">
        <v>4.6407200000000008</v>
      </c>
      <c r="F138" s="173"/>
      <c r="G138" s="174">
        <f>ROUND(E138*F138,2)</f>
        <v>0</v>
      </c>
      <c r="H138" s="173"/>
      <c r="I138" s="174">
        <f>ROUND(E138*H138,2)</f>
        <v>0</v>
      </c>
      <c r="J138" s="173"/>
      <c r="K138" s="174">
        <f>ROUND(E138*J138,2)</f>
        <v>0</v>
      </c>
      <c r="L138" s="174">
        <v>21</v>
      </c>
      <c r="M138" s="174">
        <f>G138*(1+L138/100)</f>
        <v>0</v>
      </c>
      <c r="N138" s="174">
        <v>3.0000000000000002E-2</v>
      </c>
      <c r="O138" s="174">
        <f>ROUND(E138*N138,2)</f>
        <v>0.14000000000000001</v>
      </c>
      <c r="P138" s="174">
        <v>0</v>
      </c>
      <c r="Q138" s="174">
        <f>ROUND(E138*P138,2)</f>
        <v>0</v>
      </c>
      <c r="R138" s="174" t="s">
        <v>288</v>
      </c>
      <c r="S138" s="174" t="s">
        <v>171</v>
      </c>
      <c r="T138" s="175" t="s">
        <v>289</v>
      </c>
      <c r="U138" s="158">
        <v>0</v>
      </c>
      <c r="V138" s="158">
        <f>ROUND(E138*U138,2)</f>
        <v>0</v>
      </c>
      <c r="W138" s="15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 t="s">
        <v>290</v>
      </c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1" x14ac:dyDescent="0.2">
      <c r="A139" s="155"/>
      <c r="B139" s="156"/>
      <c r="C139" s="181" t="s">
        <v>1029</v>
      </c>
      <c r="D139" s="160"/>
      <c r="E139" s="161">
        <v>3.1204400000000003</v>
      </c>
      <c r="F139" s="158"/>
      <c r="G139" s="158"/>
      <c r="H139" s="158"/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  <c r="U139" s="158"/>
      <c r="V139" s="158"/>
      <c r="W139" s="15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 t="s">
        <v>213</v>
      </c>
      <c r="AH139" s="148">
        <v>5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1" x14ac:dyDescent="0.2">
      <c r="A140" s="155"/>
      <c r="B140" s="156"/>
      <c r="C140" s="181" t="s">
        <v>940</v>
      </c>
      <c r="D140" s="160"/>
      <c r="E140" s="161">
        <v>1.5202800000000001</v>
      </c>
      <c r="F140" s="158"/>
      <c r="G140" s="158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 t="s">
        <v>213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1" x14ac:dyDescent="0.2">
      <c r="A141" s="155"/>
      <c r="B141" s="156"/>
      <c r="C141" s="243"/>
      <c r="D141" s="244"/>
      <c r="E141" s="244"/>
      <c r="F141" s="244"/>
      <c r="G141" s="244"/>
      <c r="H141" s="158"/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  <c r="U141" s="158"/>
      <c r="V141" s="158"/>
      <c r="W141" s="15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 t="s">
        <v>176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ht="22.5" outlineLevel="1" x14ac:dyDescent="0.2">
      <c r="A142" s="169">
        <v>29</v>
      </c>
      <c r="B142" s="170" t="s">
        <v>1030</v>
      </c>
      <c r="C142" s="180" t="s">
        <v>1031</v>
      </c>
      <c r="D142" s="171" t="s">
        <v>277</v>
      </c>
      <c r="E142" s="172">
        <v>10.89564</v>
      </c>
      <c r="F142" s="173"/>
      <c r="G142" s="174">
        <f>ROUND(E142*F142,2)</f>
        <v>0</v>
      </c>
      <c r="H142" s="173"/>
      <c r="I142" s="174">
        <f>ROUND(E142*H142,2)</f>
        <v>0</v>
      </c>
      <c r="J142" s="173"/>
      <c r="K142" s="174">
        <f>ROUND(E142*J142,2)</f>
        <v>0</v>
      </c>
      <c r="L142" s="174">
        <v>21</v>
      </c>
      <c r="M142" s="174">
        <f>G142*(1+L142/100)</f>
        <v>0</v>
      </c>
      <c r="N142" s="174">
        <v>9.0000000000000008E-4</v>
      </c>
      <c r="O142" s="174">
        <f>ROUND(E142*N142,2)</f>
        <v>0.01</v>
      </c>
      <c r="P142" s="174">
        <v>0</v>
      </c>
      <c r="Q142" s="174">
        <f>ROUND(E142*P142,2)</f>
        <v>0</v>
      </c>
      <c r="R142" s="174" t="s">
        <v>288</v>
      </c>
      <c r="S142" s="174" t="s">
        <v>171</v>
      </c>
      <c r="T142" s="175" t="s">
        <v>289</v>
      </c>
      <c r="U142" s="158">
        <v>0</v>
      </c>
      <c r="V142" s="158">
        <f>ROUND(E142*U142,2)</f>
        <v>0</v>
      </c>
      <c r="W142" s="15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 t="s">
        <v>290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1" x14ac:dyDescent="0.2">
      <c r="A143" s="155"/>
      <c r="B143" s="156"/>
      <c r="C143" s="181" t="s">
        <v>1032</v>
      </c>
      <c r="D143" s="160"/>
      <c r="E143" s="161">
        <v>10.89564</v>
      </c>
      <c r="F143" s="158"/>
      <c r="G143" s="158"/>
      <c r="H143" s="158"/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  <c r="U143" s="158"/>
      <c r="V143" s="158"/>
      <c r="W143" s="15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 t="s">
        <v>213</v>
      </c>
      <c r="AH143" s="148">
        <v>5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1" x14ac:dyDescent="0.2">
      <c r="A144" s="155"/>
      <c r="B144" s="156"/>
      <c r="C144" s="243"/>
      <c r="D144" s="244"/>
      <c r="E144" s="244"/>
      <c r="F144" s="244"/>
      <c r="G144" s="244"/>
      <c r="H144" s="158"/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  <c r="U144" s="158"/>
      <c r="V144" s="158"/>
      <c r="W144" s="15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 t="s">
        <v>176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1" x14ac:dyDescent="0.2">
      <c r="A145" s="155">
        <v>30</v>
      </c>
      <c r="B145" s="156" t="s">
        <v>685</v>
      </c>
      <c r="C145" s="192" t="s">
        <v>686</v>
      </c>
      <c r="D145" s="157" t="s">
        <v>0</v>
      </c>
      <c r="E145" s="177"/>
      <c r="F145" s="159"/>
      <c r="G145" s="158">
        <f>ROUND(E145*F145,2)</f>
        <v>0</v>
      </c>
      <c r="H145" s="159"/>
      <c r="I145" s="158">
        <f>ROUND(E145*H145,2)</f>
        <v>0</v>
      </c>
      <c r="J145" s="159"/>
      <c r="K145" s="158">
        <f>ROUND(E145*J145,2)</f>
        <v>0</v>
      </c>
      <c r="L145" s="158">
        <v>21</v>
      </c>
      <c r="M145" s="158">
        <f>G145*(1+L145/100)</f>
        <v>0</v>
      </c>
      <c r="N145" s="158">
        <v>0</v>
      </c>
      <c r="O145" s="158">
        <f>ROUND(E145*N145,2)</f>
        <v>0</v>
      </c>
      <c r="P145" s="158">
        <v>0</v>
      </c>
      <c r="Q145" s="158">
        <f>ROUND(E145*P145,2)</f>
        <v>0</v>
      </c>
      <c r="R145" s="158" t="s">
        <v>672</v>
      </c>
      <c r="S145" s="158" t="s">
        <v>171</v>
      </c>
      <c r="T145" s="158" t="s">
        <v>233</v>
      </c>
      <c r="U145" s="158">
        <v>0</v>
      </c>
      <c r="V145" s="158">
        <f>ROUND(E145*U145,2)</f>
        <v>0</v>
      </c>
      <c r="W145" s="15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 t="s">
        <v>630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1" x14ac:dyDescent="0.2">
      <c r="A146" s="155"/>
      <c r="B146" s="156"/>
      <c r="C146" s="260" t="s">
        <v>669</v>
      </c>
      <c r="D146" s="261"/>
      <c r="E146" s="261"/>
      <c r="F146" s="261"/>
      <c r="G146" s="261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 t="s">
        <v>236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1" x14ac:dyDescent="0.2">
      <c r="A147" s="155"/>
      <c r="B147" s="156"/>
      <c r="C147" s="243"/>
      <c r="D147" s="244"/>
      <c r="E147" s="244"/>
      <c r="F147" s="244"/>
      <c r="G147" s="244"/>
      <c r="H147" s="158"/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 t="s">
        <v>176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x14ac:dyDescent="0.2">
      <c r="A148" s="163" t="s">
        <v>166</v>
      </c>
      <c r="B148" s="164" t="s">
        <v>111</v>
      </c>
      <c r="C148" s="179" t="s">
        <v>112</v>
      </c>
      <c r="D148" s="165"/>
      <c r="E148" s="166"/>
      <c r="F148" s="167"/>
      <c r="G148" s="167">
        <f>SUMIF(AG149:AG161,"&lt;&gt;NOR",G149:G161)</f>
        <v>0</v>
      </c>
      <c r="H148" s="167"/>
      <c r="I148" s="167">
        <f>SUM(I149:I161)</f>
        <v>0</v>
      </c>
      <c r="J148" s="167"/>
      <c r="K148" s="167">
        <f>SUM(K149:K161)</f>
        <v>0</v>
      </c>
      <c r="L148" s="167"/>
      <c r="M148" s="167">
        <f>SUM(M149:M161)</f>
        <v>0</v>
      </c>
      <c r="N148" s="167"/>
      <c r="O148" s="167">
        <f>SUM(O149:O161)</f>
        <v>0.08</v>
      </c>
      <c r="P148" s="167"/>
      <c r="Q148" s="167">
        <f>SUM(Q149:Q161)</f>
        <v>0</v>
      </c>
      <c r="R148" s="167"/>
      <c r="S148" s="167"/>
      <c r="T148" s="168"/>
      <c r="U148" s="162"/>
      <c r="V148" s="162">
        <f>SUM(V149:V161)</f>
        <v>3.21</v>
      </c>
      <c r="W148" s="162"/>
      <c r="AG148" t="s">
        <v>167</v>
      </c>
    </row>
    <row r="149" spans="1:60" ht="22.5" outlineLevel="1" x14ac:dyDescent="0.2">
      <c r="A149" s="169">
        <v>31</v>
      </c>
      <c r="B149" s="170" t="s">
        <v>719</v>
      </c>
      <c r="C149" s="180" t="s">
        <v>720</v>
      </c>
      <c r="D149" s="171" t="s">
        <v>411</v>
      </c>
      <c r="E149" s="172">
        <v>29.14</v>
      </c>
      <c r="F149" s="173"/>
      <c r="G149" s="174">
        <f>ROUND(E149*F149,2)</f>
        <v>0</v>
      </c>
      <c r="H149" s="173"/>
      <c r="I149" s="174">
        <f>ROUND(E149*H149,2)</f>
        <v>0</v>
      </c>
      <c r="J149" s="173"/>
      <c r="K149" s="174">
        <f>ROUND(E149*J149,2)</f>
        <v>0</v>
      </c>
      <c r="L149" s="174">
        <v>21</v>
      </c>
      <c r="M149" s="174">
        <f>G149*(1+L149/100)</f>
        <v>0</v>
      </c>
      <c r="N149" s="174">
        <v>0</v>
      </c>
      <c r="O149" s="174">
        <f>ROUND(E149*N149,2)</f>
        <v>0</v>
      </c>
      <c r="P149" s="174">
        <v>0</v>
      </c>
      <c r="Q149" s="174">
        <f>ROUND(E149*P149,2)</f>
        <v>0</v>
      </c>
      <c r="R149" s="174" t="s">
        <v>698</v>
      </c>
      <c r="S149" s="174" t="s">
        <v>171</v>
      </c>
      <c r="T149" s="175" t="s">
        <v>233</v>
      </c>
      <c r="U149" s="158">
        <v>0.11</v>
      </c>
      <c r="V149" s="158">
        <f>ROUND(E149*U149,2)</f>
        <v>3.21</v>
      </c>
      <c r="W149" s="15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 t="s">
        <v>234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1" x14ac:dyDescent="0.2">
      <c r="A150" s="155"/>
      <c r="B150" s="156"/>
      <c r="C150" s="181" t="s">
        <v>986</v>
      </c>
      <c r="D150" s="160"/>
      <c r="E150" s="161"/>
      <c r="F150" s="158"/>
      <c r="G150" s="158"/>
      <c r="H150" s="158"/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 t="s">
        <v>213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1" x14ac:dyDescent="0.2">
      <c r="A151" s="155"/>
      <c r="B151" s="156"/>
      <c r="C151" s="181" t="s">
        <v>906</v>
      </c>
      <c r="D151" s="160"/>
      <c r="E151" s="161"/>
      <c r="F151" s="158"/>
      <c r="G151" s="158"/>
      <c r="H151" s="158"/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  <c r="U151" s="158"/>
      <c r="V151" s="158"/>
      <c r="W151" s="15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 t="s">
        <v>213</v>
      </c>
      <c r="AH151" s="148">
        <v>0</v>
      </c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1" x14ac:dyDescent="0.2">
      <c r="A152" s="155"/>
      <c r="B152" s="156"/>
      <c r="C152" s="181" t="s">
        <v>1033</v>
      </c>
      <c r="D152" s="160"/>
      <c r="E152" s="161">
        <v>29.14</v>
      </c>
      <c r="F152" s="158"/>
      <c r="G152" s="158"/>
      <c r="H152" s="158"/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  <c r="U152" s="158"/>
      <c r="V152" s="158"/>
      <c r="W152" s="15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 t="s">
        <v>213</v>
      </c>
      <c r="AH152" s="148">
        <v>0</v>
      </c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1" x14ac:dyDescent="0.2">
      <c r="A153" s="155"/>
      <c r="B153" s="156"/>
      <c r="C153" s="243"/>
      <c r="D153" s="244"/>
      <c r="E153" s="244"/>
      <c r="F153" s="244"/>
      <c r="G153" s="244"/>
      <c r="H153" s="158"/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 t="s">
        <v>176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1" x14ac:dyDescent="0.2">
      <c r="A154" s="169">
        <v>32</v>
      </c>
      <c r="B154" s="170" t="s">
        <v>1034</v>
      </c>
      <c r="C154" s="180" t="s">
        <v>1035</v>
      </c>
      <c r="D154" s="171" t="s">
        <v>411</v>
      </c>
      <c r="E154" s="172">
        <v>32.054000000000002</v>
      </c>
      <c r="F154" s="173"/>
      <c r="G154" s="174">
        <f>ROUND(E154*F154,2)</f>
        <v>0</v>
      </c>
      <c r="H154" s="173"/>
      <c r="I154" s="174">
        <f>ROUND(E154*H154,2)</f>
        <v>0</v>
      </c>
      <c r="J154" s="173"/>
      <c r="K154" s="174">
        <f>ROUND(E154*J154,2)</f>
        <v>0</v>
      </c>
      <c r="L154" s="174">
        <v>21</v>
      </c>
      <c r="M154" s="174">
        <f>G154*(1+L154/100)</f>
        <v>0</v>
      </c>
      <c r="N154" s="174">
        <v>2.6400000000000004E-3</v>
      </c>
      <c r="O154" s="174">
        <f>ROUND(E154*N154,2)</f>
        <v>0.08</v>
      </c>
      <c r="P154" s="174">
        <v>0</v>
      </c>
      <c r="Q154" s="174">
        <f>ROUND(E154*P154,2)</f>
        <v>0</v>
      </c>
      <c r="R154" s="174" t="s">
        <v>288</v>
      </c>
      <c r="S154" s="174" t="s">
        <v>171</v>
      </c>
      <c r="T154" s="175" t="s">
        <v>289</v>
      </c>
      <c r="U154" s="158">
        <v>0</v>
      </c>
      <c r="V154" s="158">
        <f>ROUND(E154*U154,2)</f>
        <v>0</v>
      </c>
      <c r="W154" s="15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 t="s">
        <v>290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1" x14ac:dyDescent="0.2">
      <c r="A155" s="155"/>
      <c r="B155" s="156"/>
      <c r="C155" s="181" t="s">
        <v>986</v>
      </c>
      <c r="D155" s="160"/>
      <c r="E155" s="161"/>
      <c r="F155" s="158"/>
      <c r="G155" s="158"/>
      <c r="H155" s="158"/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 t="s">
        <v>213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1" x14ac:dyDescent="0.2">
      <c r="A156" s="155"/>
      <c r="B156" s="156"/>
      <c r="C156" s="181" t="s">
        <v>906</v>
      </c>
      <c r="D156" s="160"/>
      <c r="E156" s="161"/>
      <c r="F156" s="158"/>
      <c r="G156" s="158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 t="s">
        <v>213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1" x14ac:dyDescent="0.2">
      <c r="A157" s="155"/>
      <c r="B157" s="156"/>
      <c r="C157" s="181" t="s">
        <v>1036</v>
      </c>
      <c r="D157" s="160"/>
      <c r="E157" s="161">
        <v>32.054000000000002</v>
      </c>
      <c r="F157" s="158"/>
      <c r="G157" s="158"/>
      <c r="H157" s="158"/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  <c r="U157" s="158"/>
      <c r="V157" s="158"/>
      <c r="W157" s="15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 t="s">
        <v>213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1" x14ac:dyDescent="0.2">
      <c r="A158" s="155"/>
      <c r="B158" s="156"/>
      <c r="C158" s="243"/>
      <c r="D158" s="244"/>
      <c r="E158" s="244"/>
      <c r="F158" s="244"/>
      <c r="G158" s="244"/>
      <c r="H158" s="158"/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 t="s">
        <v>176</v>
      </c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1" x14ac:dyDescent="0.2">
      <c r="A159" s="155">
        <v>33</v>
      </c>
      <c r="B159" s="156" t="s">
        <v>717</v>
      </c>
      <c r="C159" s="192" t="s">
        <v>718</v>
      </c>
      <c r="D159" s="157" t="s">
        <v>0</v>
      </c>
      <c r="E159" s="177"/>
      <c r="F159" s="159"/>
      <c r="G159" s="158">
        <f>ROUND(E159*F159,2)</f>
        <v>0</v>
      </c>
      <c r="H159" s="159"/>
      <c r="I159" s="158">
        <f>ROUND(E159*H159,2)</f>
        <v>0</v>
      </c>
      <c r="J159" s="159"/>
      <c r="K159" s="158">
        <f>ROUND(E159*J159,2)</f>
        <v>0</v>
      </c>
      <c r="L159" s="158">
        <v>21</v>
      </c>
      <c r="M159" s="158">
        <f>G159*(1+L159/100)</f>
        <v>0</v>
      </c>
      <c r="N159" s="158">
        <v>0</v>
      </c>
      <c r="O159" s="158">
        <f>ROUND(E159*N159,2)</f>
        <v>0</v>
      </c>
      <c r="P159" s="158">
        <v>0</v>
      </c>
      <c r="Q159" s="158">
        <f>ROUND(E159*P159,2)</f>
        <v>0</v>
      </c>
      <c r="R159" s="158" t="s">
        <v>698</v>
      </c>
      <c r="S159" s="158" t="s">
        <v>171</v>
      </c>
      <c r="T159" s="158" t="s">
        <v>233</v>
      </c>
      <c r="U159" s="158">
        <v>0</v>
      </c>
      <c r="V159" s="158">
        <f>ROUND(E159*U159,2)</f>
        <v>0</v>
      </c>
      <c r="W159" s="15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 t="s">
        <v>630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1" x14ac:dyDescent="0.2">
      <c r="A160" s="155"/>
      <c r="B160" s="156"/>
      <c r="C160" s="260" t="s">
        <v>669</v>
      </c>
      <c r="D160" s="261"/>
      <c r="E160" s="261"/>
      <c r="F160" s="261"/>
      <c r="G160" s="261"/>
      <c r="H160" s="158"/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  <c r="U160" s="158"/>
      <c r="V160" s="158"/>
      <c r="W160" s="15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 t="s">
        <v>236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1" x14ac:dyDescent="0.2">
      <c r="A161" s="155"/>
      <c r="B161" s="156"/>
      <c r="C161" s="243"/>
      <c r="D161" s="244"/>
      <c r="E161" s="244"/>
      <c r="F161" s="244"/>
      <c r="G161" s="244"/>
      <c r="H161" s="158"/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  <c r="U161" s="158"/>
      <c r="V161" s="158"/>
      <c r="W161" s="15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 t="s">
        <v>176</v>
      </c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x14ac:dyDescent="0.2">
      <c r="A162" s="163" t="s">
        <v>166</v>
      </c>
      <c r="B162" s="164" t="s">
        <v>117</v>
      </c>
      <c r="C162" s="179" t="s">
        <v>118</v>
      </c>
      <c r="D162" s="165"/>
      <c r="E162" s="166"/>
      <c r="F162" s="167"/>
      <c r="G162" s="167">
        <f>SUMIF(AG163:AG173,"&lt;&gt;NOR",G163:G173)</f>
        <v>0</v>
      </c>
      <c r="H162" s="167"/>
      <c r="I162" s="167">
        <f>SUM(I163:I173)</f>
        <v>0</v>
      </c>
      <c r="J162" s="167"/>
      <c r="K162" s="167">
        <f>SUM(K163:K173)</f>
        <v>0</v>
      </c>
      <c r="L162" s="167"/>
      <c r="M162" s="167">
        <f>SUM(M163:M173)</f>
        <v>0</v>
      </c>
      <c r="N162" s="167"/>
      <c r="O162" s="167">
        <f>SUM(O163:O173)</f>
        <v>7.0000000000000007E-2</v>
      </c>
      <c r="P162" s="167"/>
      <c r="Q162" s="167">
        <f>SUM(Q163:Q173)</f>
        <v>0</v>
      </c>
      <c r="R162" s="167"/>
      <c r="S162" s="167"/>
      <c r="T162" s="168"/>
      <c r="U162" s="162"/>
      <c r="V162" s="162">
        <f>SUM(V163:V173)</f>
        <v>6.26</v>
      </c>
      <c r="W162" s="162"/>
      <c r="AG162" t="s">
        <v>167</v>
      </c>
    </row>
    <row r="163" spans="1:60" ht="22.5" outlineLevel="1" x14ac:dyDescent="0.2">
      <c r="A163" s="169">
        <v>34</v>
      </c>
      <c r="B163" s="170" t="s">
        <v>769</v>
      </c>
      <c r="C163" s="180" t="s">
        <v>770</v>
      </c>
      <c r="D163" s="171" t="s">
        <v>277</v>
      </c>
      <c r="E163" s="172">
        <v>10.376800000000001</v>
      </c>
      <c r="F163" s="173"/>
      <c r="G163" s="174">
        <f>ROUND(E163*F163,2)</f>
        <v>0</v>
      </c>
      <c r="H163" s="173"/>
      <c r="I163" s="174">
        <f>ROUND(E163*H163,2)</f>
        <v>0</v>
      </c>
      <c r="J163" s="173"/>
      <c r="K163" s="174">
        <f>ROUND(E163*J163,2)</f>
        <v>0</v>
      </c>
      <c r="L163" s="174">
        <v>21</v>
      </c>
      <c r="M163" s="174">
        <f>G163*(1+L163/100)</f>
        <v>0</v>
      </c>
      <c r="N163" s="174">
        <v>1.9000000000000001E-4</v>
      </c>
      <c r="O163" s="174">
        <f>ROUND(E163*N163,2)</f>
        <v>0</v>
      </c>
      <c r="P163" s="174">
        <v>0</v>
      </c>
      <c r="Q163" s="174">
        <f>ROUND(E163*P163,2)</f>
        <v>0</v>
      </c>
      <c r="R163" s="174" t="s">
        <v>771</v>
      </c>
      <c r="S163" s="174" t="s">
        <v>171</v>
      </c>
      <c r="T163" s="175" t="s">
        <v>233</v>
      </c>
      <c r="U163" s="158">
        <v>0.60300000000000009</v>
      </c>
      <c r="V163" s="158">
        <f>ROUND(E163*U163,2)</f>
        <v>6.26</v>
      </c>
      <c r="W163" s="15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 t="s">
        <v>234</v>
      </c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1" x14ac:dyDescent="0.2">
      <c r="A164" s="155"/>
      <c r="B164" s="156"/>
      <c r="C164" s="245" t="s">
        <v>772</v>
      </c>
      <c r="D164" s="246"/>
      <c r="E164" s="246"/>
      <c r="F164" s="246"/>
      <c r="G164" s="246"/>
      <c r="H164" s="158"/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  <c r="U164" s="158"/>
      <c r="V164" s="158"/>
      <c r="W164" s="15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 t="s">
        <v>175</v>
      </c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1" x14ac:dyDescent="0.2">
      <c r="A165" s="155"/>
      <c r="B165" s="156"/>
      <c r="C165" s="181" t="s">
        <v>986</v>
      </c>
      <c r="D165" s="160"/>
      <c r="E165" s="161"/>
      <c r="F165" s="158"/>
      <c r="G165" s="158"/>
      <c r="H165" s="158"/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  <c r="U165" s="158"/>
      <c r="V165" s="158"/>
      <c r="W165" s="15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 t="s">
        <v>213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1" x14ac:dyDescent="0.2">
      <c r="A166" s="155"/>
      <c r="B166" s="156"/>
      <c r="C166" s="181" t="s">
        <v>987</v>
      </c>
      <c r="D166" s="160"/>
      <c r="E166" s="161">
        <v>10.376800000000001</v>
      </c>
      <c r="F166" s="158"/>
      <c r="G166" s="158"/>
      <c r="H166" s="158"/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  <c r="U166" s="158"/>
      <c r="V166" s="158"/>
      <c r="W166" s="15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 t="s">
        <v>213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1" x14ac:dyDescent="0.2">
      <c r="A167" s="155"/>
      <c r="B167" s="156"/>
      <c r="C167" s="243"/>
      <c r="D167" s="244"/>
      <c r="E167" s="244"/>
      <c r="F167" s="244"/>
      <c r="G167" s="244"/>
      <c r="H167" s="158"/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  <c r="U167" s="158"/>
      <c r="V167" s="158"/>
      <c r="W167" s="15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 t="s">
        <v>176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ht="22.5" outlineLevel="1" x14ac:dyDescent="0.2">
      <c r="A168" s="169">
        <v>35</v>
      </c>
      <c r="B168" s="170" t="s">
        <v>1037</v>
      </c>
      <c r="C168" s="180" t="s">
        <v>1038</v>
      </c>
      <c r="D168" s="171" t="s">
        <v>277</v>
      </c>
      <c r="E168" s="172">
        <v>11.414480000000001</v>
      </c>
      <c r="F168" s="173"/>
      <c r="G168" s="174">
        <f>ROUND(E168*F168,2)</f>
        <v>0</v>
      </c>
      <c r="H168" s="173"/>
      <c r="I168" s="174">
        <f>ROUND(E168*H168,2)</f>
        <v>0</v>
      </c>
      <c r="J168" s="173"/>
      <c r="K168" s="174">
        <f>ROUND(E168*J168,2)</f>
        <v>0</v>
      </c>
      <c r="L168" s="174">
        <v>21</v>
      </c>
      <c r="M168" s="174">
        <f>G168*(1+L168/100)</f>
        <v>0</v>
      </c>
      <c r="N168" s="174">
        <v>6.2500000000000003E-3</v>
      </c>
      <c r="O168" s="174">
        <f>ROUND(E168*N168,2)</f>
        <v>7.0000000000000007E-2</v>
      </c>
      <c r="P168" s="174">
        <v>0</v>
      </c>
      <c r="Q168" s="174">
        <f>ROUND(E168*P168,2)</f>
        <v>0</v>
      </c>
      <c r="R168" s="174"/>
      <c r="S168" s="174" t="s">
        <v>405</v>
      </c>
      <c r="T168" s="175" t="s">
        <v>289</v>
      </c>
      <c r="U168" s="158">
        <v>0</v>
      </c>
      <c r="V168" s="158">
        <f>ROUND(E168*U168,2)</f>
        <v>0</v>
      </c>
      <c r="W168" s="15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 t="s">
        <v>290</v>
      </c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1" x14ac:dyDescent="0.2">
      <c r="A169" s="155"/>
      <c r="B169" s="156"/>
      <c r="C169" s="181" t="s">
        <v>1039</v>
      </c>
      <c r="D169" s="160"/>
      <c r="E169" s="161">
        <v>11.414480000000001</v>
      </c>
      <c r="F169" s="158"/>
      <c r="G169" s="158"/>
      <c r="H169" s="158"/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 t="s">
        <v>213</v>
      </c>
      <c r="AH169" s="148">
        <v>5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1" x14ac:dyDescent="0.2">
      <c r="A170" s="155"/>
      <c r="B170" s="156"/>
      <c r="C170" s="243"/>
      <c r="D170" s="244"/>
      <c r="E170" s="244"/>
      <c r="F170" s="244"/>
      <c r="G170" s="244"/>
      <c r="H170" s="158"/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  <c r="U170" s="158"/>
      <c r="V170" s="158"/>
      <c r="W170" s="15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 t="s">
        <v>176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1" x14ac:dyDescent="0.2">
      <c r="A171" s="155">
        <v>36</v>
      </c>
      <c r="B171" s="156" t="s">
        <v>820</v>
      </c>
      <c r="C171" s="192" t="s">
        <v>821</v>
      </c>
      <c r="D171" s="157" t="s">
        <v>0</v>
      </c>
      <c r="E171" s="177"/>
      <c r="F171" s="159"/>
      <c r="G171" s="158">
        <f>ROUND(E171*F171,2)</f>
        <v>0</v>
      </c>
      <c r="H171" s="159"/>
      <c r="I171" s="158">
        <f>ROUND(E171*H171,2)</f>
        <v>0</v>
      </c>
      <c r="J171" s="159"/>
      <c r="K171" s="158">
        <f>ROUND(E171*J171,2)</f>
        <v>0</v>
      </c>
      <c r="L171" s="158">
        <v>21</v>
      </c>
      <c r="M171" s="158">
        <f>G171*(1+L171/100)</f>
        <v>0</v>
      </c>
      <c r="N171" s="158">
        <v>0</v>
      </c>
      <c r="O171" s="158">
        <f>ROUND(E171*N171,2)</f>
        <v>0</v>
      </c>
      <c r="P171" s="158">
        <v>0</v>
      </c>
      <c r="Q171" s="158">
        <f>ROUND(E171*P171,2)</f>
        <v>0</v>
      </c>
      <c r="R171" s="158" t="s">
        <v>771</v>
      </c>
      <c r="S171" s="158" t="s">
        <v>171</v>
      </c>
      <c r="T171" s="158" t="s">
        <v>233</v>
      </c>
      <c r="U171" s="158">
        <v>0</v>
      </c>
      <c r="V171" s="158">
        <f>ROUND(E171*U171,2)</f>
        <v>0</v>
      </c>
      <c r="W171" s="15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 t="s">
        <v>630</v>
      </c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1" x14ac:dyDescent="0.2">
      <c r="A172" s="155"/>
      <c r="B172" s="156"/>
      <c r="C172" s="260" t="s">
        <v>669</v>
      </c>
      <c r="D172" s="261"/>
      <c r="E172" s="261"/>
      <c r="F172" s="261"/>
      <c r="G172" s="261"/>
      <c r="H172" s="158"/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  <c r="U172" s="158"/>
      <c r="V172" s="158"/>
      <c r="W172" s="15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 t="s">
        <v>236</v>
      </c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1" x14ac:dyDescent="0.2">
      <c r="A173" s="155"/>
      <c r="B173" s="156"/>
      <c r="C173" s="243"/>
      <c r="D173" s="244"/>
      <c r="E173" s="244"/>
      <c r="F173" s="244"/>
      <c r="G173" s="244"/>
      <c r="H173" s="158"/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 t="s">
        <v>176</v>
      </c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x14ac:dyDescent="0.2">
      <c r="A174" s="5"/>
      <c r="B174" s="6"/>
      <c r="C174" s="182"/>
      <c r="D174" s="8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AE174">
        <v>15</v>
      </c>
      <c r="AF174">
        <v>21</v>
      </c>
    </row>
    <row r="175" spans="1:60" x14ac:dyDescent="0.2">
      <c r="A175" s="151"/>
      <c r="B175" s="152" t="s">
        <v>29</v>
      </c>
      <c r="C175" s="183"/>
      <c r="D175" s="153"/>
      <c r="E175" s="154"/>
      <c r="F175" s="154"/>
      <c r="G175" s="178">
        <f>G8+G35+G87+G109+G114+G118+G128+G148+G162</f>
        <v>0</v>
      </c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AE175">
        <f>SUMIF(L7:L173,AE174,G7:G173)</f>
        <v>0</v>
      </c>
      <c r="AF175">
        <f>SUMIF(L7:L173,AF174,G7:G173)</f>
        <v>0</v>
      </c>
      <c r="AG175" t="s">
        <v>226</v>
      </c>
    </row>
    <row r="176" spans="1:60" x14ac:dyDescent="0.2">
      <c r="C176" s="184"/>
      <c r="D176" s="139"/>
      <c r="AG176" t="s">
        <v>227</v>
      </c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sheetProtection algorithmName="SHA-512" hashValue="k2KI7JxKYghaKA/iMuA8egtgtdodgti2eBvarCLr/b4OEn2t4Pfxs0pbhiM4f5CoWG3flrrzkDvsGt/K8uJWhg==" saltValue="FTPMixl/QSpUvrZRmKiJJQ==" spinCount="100000" sheet="1"/>
  <mergeCells count="64">
    <mergeCell ref="C12:G12"/>
    <mergeCell ref="A1:G1"/>
    <mergeCell ref="C2:G2"/>
    <mergeCell ref="C3:G3"/>
    <mergeCell ref="C4:G4"/>
    <mergeCell ref="C10:G10"/>
    <mergeCell ref="C45:G45"/>
    <mergeCell ref="C14:G14"/>
    <mergeCell ref="C16:G16"/>
    <mergeCell ref="C18:G18"/>
    <mergeCell ref="C20:G20"/>
    <mergeCell ref="C23:G23"/>
    <mergeCell ref="C25:G25"/>
    <mergeCell ref="C28:G28"/>
    <mergeCell ref="C31:G31"/>
    <mergeCell ref="C34:G34"/>
    <mergeCell ref="C37:G37"/>
    <mergeCell ref="C43:G43"/>
    <mergeCell ref="C86:G86"/>
    <mergeCell ref="C51:G51"/>
    <mergeCell ref="C53:G53"/>
    <mergeCell ref="C54:G54"/>
    <mergeCell ref="C57:G57"/>
    <mergeCell ref="C59:G59"/>
    <mergeCell ref="C60:G60"/>
    <mergeCell ref="C61:G61"/>
    <mergeCell ref="C64:G64"/>
    <mergeCell ref="C69:G69"/>
    <mergeCell ref="C71:G71"/>
    <mergeCell ref="C77:G77"/>
    <mergeCell ref="C117:G117"/>
    <mergeCell ref="C89:G89"/>
    <mergeCell ref="C90:G90"/>
    <mergeCell ref="C92:G92"/>
    <mergeCell ref="C94:G94"/>
    <mergeCell ref="C96:G96"/>
    <mergeCell ref="C99:G99"/>
    <mergeCell ref="C102:G102"/>
    <mergeCell ref="C105:G105"/>
    <mergeCell ref="C108:G108"/>
    <mergeCell ref="C113:G113"/>
    <mergeCell ref="C116:G116"/>
    <mergeCell ref="C146:G146"/>
    <mergeCell ref="C121:G121"/>
    <mergeCell ref="C124:G124"/>
    <mergeCell ref="C126:G126"/>
    <mergeCell ref="C127:G127"/>
    <mergeCell ref="C130:G130"/>
    <mergeCell ref="C131:G131"/>
    <mergeCell ref="C133:G133"/>
    <mergeCell ref="C135:G135"/>
    <mergeCell ref="C137:G137"/>
    <mergeCell ref="C141:G141"/>
    <mergeCell ref="C144:G144"/>
    <mergeCell ref="C167:G167"/>
    <mergeCell ref="C170:G170"/>
    <mergeCell ref="C172:G172"/>
    <mergeCell ref="C173:G173"/>
    <mergeCell ref="C147:G147"/>
    <mergeCell ref="C153:G153"/>
    <mergeCell ref="C158:G158"/>
    <mergeCell ref="C160:G160"/>
    <mergeCell ref="C161:G161"/>
    <mergeCell ref="C164:G164"/>
  </mergeCells>
  <pageMargins left="0.59055118110236204" right="0.196850393700787" top="0.78740157499999996" bottom="0.78740157499999996" header="0.3" footer="0.3"/>
  <pageSetup paperSize="9" scale="83" fitToHeight="0" orientation="landscape" horizontalDpi="4294967293" verticalDpi="4294967293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H5000"/>
  <sheetViews>
    <sheetView workbookViewId="0">
      <pane ySplit="7" topLeftCell="A9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63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9" t="s">
        <v>228</v>
      </c>
      <c r="B1" s="249"/>
      <c r="C1" s="249"/>
      <c r="D1" s="249"/>
      <c r="E1" s="249"/>
      <c r="F1" s="249"/>
      <c r="G1" s="249"/>
      <c r="AG1" t="s">
        <v>141</v>
      </c>
    </row>
    <row r="2" spans="1:60" ht="24.95" customHeight="1" x14ac:dyDescent="0.2">
      <c r="A2" s="140" t="s">
        <v>7</v>
      </c>
      <c r="B2" s="75" t="s">
        <v>44</v>
      </c>
      <c r="C2" s="250" t="s">
        <v>45</v>
      </c>
      <c r="D2" s="251"/>
      <c r="E2" s="251"/>
      <c r="F2" s="251"/>
      <c r="G2" s="252"/>
      <c r="AG2" t="s">
        <v>142</v>
      </c>
    </row>
    <row r="3" spans="1:60" ht="24.95" customHeight="1" x14ac:dyDescent="0.2">
      <c r="A3" s="140" t="s">
        <v>8</v>
      </c>
      <c r="B3" s="75" t="s">
        <v>50</v>
      </c>
      <c r="C3" s="250" t="s">
        <v>45</v>
      </c>
      <c r="D3" s="251"/>
      <c r="E3" s="251"/>
      <c r="F3" s="251"/>
      <c r="G3" s="252"/>
      <c r="AC3" s="87" t="s">
        <v>142</v>
      </c>
      <c r="AG3" t="s">
        <v>144</v>
      </c>
    </row>
    <row r="4" spans="1:60" ht="24.95" customHeight="1" x14ac:dyDescent="0.2">
      <c r="A4" s="141" t="s">
        <v>9</v>
      </c>
      <c r="B4" s="142" t="s">
        <v>59</v>
      </c>
      <c r="C4" s="253" t="s">
        <v>60</v>
      </c>
      <c r="D4" s="254"/>
      <c r="E4" s="254"/>
      <c r="F4" s="254"/>
      <c r="G4" s="255"/>
      <c r="AG4" t="s">
        <v>145</v>
      </c>
    </row>
    <row r="5" spans="1:60" x14ac:dyDescent="0.2">
      <c r="D5" s="139"/>
    </row>
    <row r="6" spans="1:60" ht="38.25" x14ac:dyDescent="0.2">
      <c r="A6" s="144" t="s">
        <v>146</v>
      </c>
      <c r="B6" s="146" t="s">
        <v>147</v>
      </c>
      <c r="C6" s="146" t="s">
        <v>148</v>
      </c>
      <c r="D6" s="145" t="s">
        <v>149</v>
      </c>
      <c r="E6" s="144" t="s">
        <v>150</v>
      </c>
      <c r="F6" s="143" t="s">
        <v>151</v>
      </c>
      <c r="G6" s="144" t="s">
        <v>29</v>
      </c>
      <c r="H6" s="147" t="s">
        <v>30</v>
      </c>
      <c r="I6" s="147" t="s">
        <v>152</v>
      </c>
      <c r="J6" s="147" t="s">
        <v>31</v>
      </c>
      <c r="K6" s="147" t="s">
        <v>153</v>
      </c>
      <c r="L6" s="147" t="s">
        <v>154</v>
      </c>
      <c r="M6" s="147" t="s">
        <v>155</v>
      </c>
      <c r="N6" s="147" t="s">
        <v>156</v>
      </c>
      <c r="O6" s="147" t="s">
        <v>157</v>
      </c>
      <c r="P6" s="147" t="s">
        <v>158</v>
      </c>
      <c r="Q6" s="147" t="s">
        <v>159</v>
      </c>
      <c r="R6" s="147" t="s">
        <v>160</v>
      </c>
      <c r="S6" s="147" t="s">
        <v>161</v>
      </c>
      <c r="T6" s="147" t="s">
        <v>162</v>
      </c>
      <c r="U6" s="147" t="s">
        <v>163</v>
      </c>
      <c r="V6" s="147" t="s">
        <v>164</v>
      </c>
      <c r="W6" s="147" t="s">
        <v>165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3" t="s">
        <v>166</v>
      </c>
      <c r="B8" s="164" t="s">
        <v>81</v>
      </c>
      <c r="C8" s="179" t="s">
        <v>82</v>
      </c>
      <c r="D8" s="165"/>
      <c r="E8" s="166"/>
      <c r="F8" s="167"/>
      <c r="G8" s="167">
        <f>SUMIF(AG9:AG40,"&lt;&gt;NOR",G9:G40)</f>
        <v>0</v>
      </c>
      <c r="H8" s="167"/>
      <c r="I8" s="167">
        <f>SUM(I9:I40)</f>
        <v>0</v>
      </c>
      <c r="J8" s="167"/>
      <c r="K8" s="167">
        <f>SUM(K9:K40)</f>
        <v>0</v>
      </c>
      <c r="L8" s="167"/>
      <c r="M8" s="167">
        <f>SUM(M9:M40)</f>
        <v>0</v>
      </c>
      <c r="N8" s="167"/>
      <c r="O8" s="167">
        <f>SUM(O9:O40)</f>
        <v>1.23</v>
      </c>
      <c r="P8" s="167"/>
      <c r="Q8" s="167">
        <f>SUM(Q9:Q40)</f>
        <v>0</v>
      </c>
      <c r="R8" s="167"/>
      <c r="S8" s="167"/>
      <c r="T8" s="168"/>
      <c r="U8" s="162"/>
      <c r="V8" s="162">
        <f>SUM(V9:V40)</f>
        <v>77.720000000000013</v>
      </c>
      <c r="W8" s="162"/>
      <c r="AG8" t="s">
        <v>167</v>
      </c>
    </row>
    <row r="9" spans="1:60" ht="22.5" outlineLevel="1" x14ac:dyDescent="0.2">
      <c r="A9" s="169">
        <v>1</v>
      </c>
      <c r="B9" s="170" t="s">
        <v>967</v>
      </c>
      <c r="C9" s="180" t="s">
        <v>968</v>
      </c>
      <c r="D9" s="171" t="s">
        <v>277</v>
      </c>
      <c r="E9" s="172">
        <v>0.77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4">
        <v>2.2100000000000002E-2</v>
      </c>
      <c r="O9" s="174">
        <f>ROUND(E9*N9,2)</f>
        <v>0.02</v>
      </c>
      <c r="P9" s="174">
        <v>0</v>
      </c>
      <c r="Q9" s="174">
        <f>ROUND(E9*P9,2)</f>
        <v>0</v>
      </c>
      <c r="R9" s="174" t="s">
        <v>294</v>
      </c>
      <c r="S9" s="174" t="s">
        <v>171</v>
      </c>
      <c r="T9" s="175" t="s">
        <v>233</v>
      </c>
      <c r="U9" s="158">
        <v>0.28500000000000003</v>
      </c>
      <c r="V9" s="158">
        <f>ROUND(E9*U9,2)</f>
        <v>0.22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234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55"/>
      <c r="B10" s="156"/>
      <c r="C10" s="258" t="s">
        <v>969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236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55"/>
      <c r="B11" s="156"/>
      <c r="C11" s="181" t="s">
        <v>974</v>
      </c>
      <c r="D11" s="160"/>
      <c r="E11" s="161">
        <v>0.77</v>
      </c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213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55"/>
      <c r="B12" s="156"/>
      <c r="C12" s="243"/>
      <c r="D12" s="244"/>
      <c r="E12" s="244"/>
      <c r="F12" s="244"/>
      <c r="G12" s="244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176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1" x14ac:dyDescent="0.2">
      <c r="A13" s="169">
        <v>2</v>
      </c>
      <c r="B13" s="170" t="s">
        <v>975</v>
      </c>
      <c r="C13" s="180" t="s">
        <v>976</v>
      </c>
      <c r="D13" s="171" t="s">
        <v>277</v>
      </c>
      <c r="E13" s="172">
        <v>0.77</v>
      </c>
      <c r="F13" s="173"/>
      <c r="G13" s="174">
        <f>ROUND(E13*F13,2)</f>
        <v>0</v>
      </c>
      <c r="H13" s="173"/>
      <c r="I13" s="174">
        <f>ROUND(E13*H13,2)</f>
        <v>0</v>
      </c>
      <c r="J13" s="173"/>
      <c r="K13" s="174">
        <f>ROUND(E13*J13,2)</f>
        <v>0</v>
      </c>
      <c r="L13" s="174">
        <v>21</v>
      </c>
      <c r="M13" s="174">
        <f>G13*(1+L13/100)</f>
        <v>0</v>
      </c>
      <c r="N13" s="174">
        <v>1.4700000000000001E-2</v>
      </c>
      <c r="O13" s="174">
        <f>ROUND(E13*N13,2)</f>
        <v>0.01</v>
      </c>
      <c r="P13" s="174">
        <v>0</v>
      </c>
      <c r="Q13" s="174">
        <f>ROUND(E13*P13,2)</f>
        <v>0</v>
      </c>
      <c r="R13" s="174" t="s">
        <v>294</v>
      </c>
      <c r="S13" s="174" t="s">
        <v>171</v>
      </c>
      <c r="T13" s="175" t="s">
        <v>233</v>
      </c>
      <c r="U13" s="158">
        <v>0.39</v>
      </c>
      <c r="V13" s="158">
        <f>ROUND(E13*U13,2)</f>
        <v>0.3</v>
      </c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234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55"/>
      <c r="B14" s="156"/>
      <c r="C14" s="258" t="s">
        <v>969</v>
      </c>
      <c r="D14" s="259"/>
      <c r="E14" s="259"/>
      <c r="F14" s="259"/>
      <c r="G14" s="259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236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55"/>
      <c r="B15" s="156"/>
      <c r="C15" s="181" t="s">
        <v>974</v>
      </c>
      <c r="D15" s="160"/>
      <c r="E15" s="161">
        <v>0.77</v>
      </c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213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55"/>
      <c r="B16" s="156"/>
      <c r="C16" s="243"/>
      <c r="D16" s="244"/>
      <c r="E16" s="244"/>
      <c r="F16" s="244"/>
      <c r="G16" s="244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176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69">
        <v>3</v>
      </c>
      <c r="B17" s="170" t="s">
        <v>977</v>
      </c>
      <c r="C17" s="180" t="s">
        <v>978</v>
      </c>
      <c r="D17" s="171" t="s">
        <v>277</v>
      </c>
      <c r="E17" s="172">
        <v>32.5</v>
      </c>
      <c r="F17" s="173"/>
      <c r="G17" s="174">
        <f>ROUND(E17*F17,2)</f>
        <v>0</v>
      </c>
      <c r="H17" s="173"/>
      <c r="I17" s="174">
        <f>ROUND(E17*H17,2)</f>
        <v>0</v>
      </c>
      <c r="J17" s="173"/>
      <c r="K17" s="174">
        <f>ROUND(E17*J17,2)</f>
        <v>0</v>
      </c>
      <c r="L17" s="174">
        <v>21</v>
      </c>
      <c r="M17" s="174">
        <f>G17*(1+L17/100)</f>
        <v>0</v>
      </c>
      <c r="N17" s="174">
        <v>1.3480000000000001E-2</v>
      </c>
      <c r="O17" s="174">
        <f>ROUND(E17*N17,2)</f>
        <v>0.44</v>
      </c>
      <c r="P17" s="174">
        <v>0</v>
      </c>
      <c r="Q17" s="174">
        <f>ROUND(E17*P17,2)</f>
        <v>0</v>
      </c>
      <c r="R17" s="174" t="s">
        <v>294</v>
      </c>
      <c r="S17" s="174" t="s">
        <v>171</v>
      </c>
      <c r="T17" s="175" t="s">
        <v>233</v>
      </c>
      <c r="U17" s="158">
        <v>1.2558</v>
      </c>
      <c r="V17" s="158">
        <f>ROUND(E17*U17,2)</f>
        <v>40.81</v>
      </c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234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1" x14ac:dyDescent="0.2">
      <c r="A18" s="155"/>
      <c r="B18" s="156"/>
      <c r="C18" s="258" t="s">
        <v>979</v>
      </c>
      <c r="D18" s="259"/>
      <c r="E18" s="259"/>
      <c r="F18" s="259"/>
      <c r="G18" s="259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236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76" t="str">
        <f>C18</f>
        <v>nanesení lepicího tmelu na izolační desky, nalepení desek, zajištění talířovými hmoždinkami (6 ks/m2), přebroušení desek EPS, kašírování u minerálních desek, natažení stěrky, vtlačení výztužné tkaniny, přehlazení stěrky. Další vrstvy podle popisu položky.</v>
      </c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55"/>
      <c r="B19" s="156"/>
      <c r="C19" s="260" t="s">
        <v>980</v>
      </c>
      <c r="D19" s="261"/>
      <c r="E19" s="261"/>
      <c r="F19" s="261"/>
      <c r="G19" s="261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236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55"/>
      <c r="B20" s="156"/>
      <c r="C20" s="181" t="s">
        <v>1041</v>
      </c>
      <c r="D20" s="160"/>
      <c r="E20" s="161">
        <v>37</v>
      </c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213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55"/>
      <c r="B21" s="156"/>
      <c r="C21" s="181" t="s">
        <v>1042</v>
      </c>
      <c r="D21" s="160"/>
      <c r="E21" s="161">
        <v>-4.5</v>
      </c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213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55"/>
      <c r="B22" s="156"/>
      <c r="C22" s="243"/>
      <c r="D22" s="244"/>
      <c r="E22" s="244"/>
      <c r="F22" s="244"/>
      <c r="G22" s="244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176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1" x14ac:dyDescent="0.2">
      <c r="A23" s="169">
        <v>4</v>
      </c>
      <c r="B23" s="170" t="s">
        <v>1043</v>
      </c>
      <c r="C23" s="180" t="s">
        <v>1044</v>
      </c>
      <c r="D23" s="171" t="s">
        <v>277</v>
      </c>
      <c r="E23" s="172">
        <v>28.880000000000003</v>
      </c>
      <c r="F23" s="173"/>
      <c r="G23" s="174">
        <f>ROUND(E23*F23,2)</f>
        <v>0</v>
      </c>
      <c r="H23" s="173"/>
      <c r="I23" s="174">
        <f>ROUND(E23*H23,2)</f>
        <v>0</v>
      </c>
      <c r="J23" s="173"/>
      <c r="K23" s="174">
        <f>ROUND(E23*J23,2)</f>
        <v>0</v>
      </c>
      <c r="L23" s="174">
        <v>21</v>
      </c>
      <c r="M23" s="174">
        <f>G23*(1+L23/100)</f>
        <v>0</v>
      </c>
      <c r="N23" s="174">
        <v>2.6270000000000002E-2</v>
      </c>
      <c r="O23" s="174">
        <f>ROUND(E23*N23,2)</f>
        <v>0.76</v>
      </c>
      <c r="P23" s="174">
        <v>0</v>
      </c>
      <c r="Q23" s="174">
        <f>ROUND(E23*P23,2)</f>
        <v>0</v>
      </c>
      <c r="R23" s="174" t="s">
        <v>294</v>
      </c>
      <c r="S23" s="174" t="s">
        <v>171</v>
      </c>
      <c r="T23" s="175" t="s">
        <v>233</v>
      </c>
      <c r="U23" s="158">
        <v>1.0170000000000001</v>
      </c>
      <c r="V23" s="158">
        <f>ROUND(E23*U23,2)</f>
        <v>29.37</v>
      </c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234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1" x14ac:dyDescent="0.2">
      <c r="A24" s="155"/>
      <c r="B24" s="156"/>
      <c r="C24" s="258" t="s">
        <v>979</v>
      </c>
      <c r="D24" s="259"/>
      <c r="E24" s="259"/>
      <c r="F24" s="259"/>
      <c r="G24" s="259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236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76" t="str">
        <f>C24</f>
        <v>nanesení lepicího tmelu na izolační desky, nalepení desek, zajištění talířovými hmoždinkami (6 ks/m2), přebroušení desek EPS, kašírování u minerálních desek, natažení stěrky, vtlačení výztužné tkaniny, přehlazení stěrky. Další vrstvy podle popisu položky.</v>
      </c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55"/>
      <c r="B25" s="156"/>
      <c r="C25" s="260" t="s">
        <v>980</v>
      </c>
      <c r="D25" s="261"/>
      <c r="E25" s="261"/>
      <c r="F25" s="261"/>
      <c r="G25" s="261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236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55"/>
      <c r="B26" s="156"/>
      <c r="C26" s="247" t="s">
        <v>985</v>
      </c>
      <c r="D26" s="248"/>
      <c r="E26" s="248"/>
      <c r="F26" s="248"/>
      <c r="G26" s="24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175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55"/>
      <c r="B27" s="156"/>
      <c r="C27" s="181" t="s">
        <v>1045</v>
      </c>
      <c r="D27" s="160"/>
      <c r="E27" s="161">
        <v>44.760000000000005</v>
      </c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213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55"/>
      <c r="B28" s="156"/>
      <c r="C28" s="181" t="s">
        <v>1046</v>
      </c>
      <c r="D28" s="160"/>
      <c r="E28" s="161">
        <v>-15.879999999999999</v>
      </c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213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55"/>
      <c r="B29" s="156"/>
      <c r="C29" s="243"/>
      <c r="D29" s="244"/>
      <c r="E29" s="244"/>
      <c r="F29" s="244"/>
      <c r="G29" s="244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176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1" x14ac:dyDescent="0.2">
      <c r="A30" s="169">
        <v>5</v>
      </c>
      <c r="B30" s="170" t="s">
        <v>993</v>
      </c>
      <c r="C30" s="180" t="s">
        <v>994</v>
      </c>
      <c r="D30" s="171" t="s">
        <v>277</v>
      </c>
      <c r="E30" s="172">
        <v>0.77</v>
      </c>
      <c r="F30" s="173"/>
      <c r="G30" s="174">
        <f>ROUND(E30*F30,2)</f>
        <v>0</v>
      </c>
      <c r="H30" s="173"/>
      <c r="I30" s="174">
        <f>ROUND(E30*H30,2)</f>
        <v>0</v>
      </c>
      <c r="J30" s="173"/>
      <c r="K30" s="174">
        <f>ROUND(E30*J30,2)</f>
        <v>0</v>
      </c>
      <c r="L30" s="174">
        <v>21</v>
      </c>
      <c r="M30" s="174">
        <f>G30*(1+L30/100)</f>
        <v>0</v>
      </c>
      <c r="N30" s="174">
        <v>4.9000000000000009E-4</v>
      </c>
      <c r="O30" s="174">
        <f>ROUND(E30*N30,2)</f>
        <v>0</v>
      </c>
      <c r="P30" s="174">
        <v>0</v>
      </c>
      <c r="Q30" s="174">
        <f>ROUND(E30*P30,2)</f>
        <v>0</v>
      </c>
      <c r="R30" s="174" t="s">
        <v>294</v>
      </c>
      <c r="S30" s="174" t="s">
        <v>171</v>
      </c>
      <c r="T30" s="175" t="s">
        <v>233</v>
      </c>
      <c r="U30" s="158">
        <v>0.23100000000000001</v>
      </c>
      <c r="V30" s="158">
        <f>ROUND(E30*U30,2)</f>
        <v>0.18</v>
      </c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234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55"/>
      <c r="B31" s="156"/>
      <c r="C31" s="258" t="s">
        <v>995</v>
      </c>
      <c r="D31" s="259"/>
      <c r="E31" s="259"/>
      <c r="F31" s="259"/>
      <c r="G31" s="259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236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/>
      <c r="B32" s="156"/>
      <c r="C32" s="181" t="s">
        <v>974</v>
      </c>
      <c r="D32" s="160"/>
      <c r="E32" s="161">
        <v>0.77</v>
      </c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213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55"/>
      <c r="B33" s="156"/>
      <c r="C33" s="243"/>
      <c r="D33" s="244"/>
      <c r="E33" s="244"/>
      <c r="F33" s="244"/>
      <c r="G33" s="244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48"/>
      <c r="Y33" s="148"/>
      <c r="Z33" s="148"/>
      <c r="AA33" s="148"/>
      <c r="AB33" s="148"/>
      <c r="AC33" s="148"/>
      <c r="AD33" s="148"/>
      <c r="AE33" s="148"/>
      <c r="AF33" s="148"/>
      <c r="AG33" s="148" t="s">
        <v>176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69">
        <v>6</v>
      </c>
      <c r="B34" s="170" t="s">
        <v>996</v>
      </c>
      <c r="C34" s="180" t="s">
        <v>997</v>
      </c>
      <c r="D34" s="171" t="s">
        <v>277</v>
      </c>
      <c r="E34" s="172">
        <v>62.161000000000001</v>
      </c>
      <c r="F34" s="173"/>
      <c r="G34" s="174">
        <f>ROUND(E34*F34,2)</f>
        <v>0</v>
      </c>
      <c r="H34" s="173"/>
      <c r="I34" s="174">
        <f>ROUND(E34*H34,2)</f>
        <v>0</v>
      </c>
      <c r="J34" s="173"/>
      <c r="K34" s="174">
        <f>ROUND(E34*J34,2)</f>
        <v>0</v>
      </c>
      <c r="L34" s="174">
        <v>21</v>
      </c>
      <c r="M34" s="174">
        <f>G34*(1+L34/100)</f>
        <v>0</v>
      </c>
      <c r="N34" s="174">
        <v>2.0000000000000002E-5</v>
      </c>
      <c r="O34" s="174">
        <f>ROUND(E34*N34,2)</f>
        <v>0</v>
      </c>
      <c r="P34" s="174">
        <v>0</v>
      </c>
      <c r="Q34" s="174">
        <f>ROUND(E34*P34,2)</f>
        <v>0</v>
      </c>
      <c r="R34" s="174" t="s">
        <v>294</v>
      </c>
      <c r="S34" s="174" t="s">
        <v>171</v>
      </c>
      <c r="T34" s="175" t="s">
        <v>233</v>
      </c>
      <c r="U34" s="158">
        <v>0.11</v>
      </c>
      <c r="V34" s="158">
        <f>ROUND(E34*U34,2)</f>
        <v>6.84</v>
      </c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234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55"/>
      <c r="B35" s="156"/>
      <c r="C35" s="181" t="s">
        <v>1047</v>
      </c>
      <c r="D35" s="160"/>
      <c r="E35" s="161">
        <v>80.28</v>
      </c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213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55"/>
      <c r="B36" s="156"/>
      <c r="C36" s="181" t="s">
        <v>1048</v>
      </c>
      <c r="D36" s="160"/>
      <c r="E36" s="161">
        <v>-20.38</v>
      </c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213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55"/>
      <c r="B37" s="156"/>
      <c r="C37" s="181" t="s">
        <v>1049</v>
      </c>
      <c r="D37" s="160"/>
      <c r="E37" s="161">
        <v>0.89100000000000001</v>
      </c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213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55"/>
      <c r="B38" s="156"/>
      <c r="C38" s="181" t="s">
        <v>1050</v>
      </c>
      <c r="D38" s="160"/>
      <c r="E38" s="161">
        <v>0.64</v>
      </c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213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55"/>
      <c r="B39" s="156"/>
      <c r="C39" s="181" t="s">
        <v>1051</v>
      </c>
      <c r="D39" s="160"/>
      <c r="E39" s="161">
        <v>0.73000000000000009</v>
      </c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213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55"/>
      <c r="B40" s="156"/>
      <c r="C40" s="243"/>
      <c r="D40" s="244"/>
      <c r="E40" s="244"/>
      <c r="F40" s="244"/>
      <c r="G40" s="244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176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x14ac:dyDescent="0.2">
      <c r="A41" s="163" t="s">
        <v>166</v>
      </c>
      <c r="B41" s="164" t="s">
        <v>89</v>
      </c>
      <c r="C41" s="179" t="s">
        <v>90</v>
      </c>
      <c r="D41" s="165"/>
      <c r="E41" s="166"/>
      <c r="F41" s="167"/>
      <c r="G41" s="167">
        <f>SUMIF(AG42:AG62,"&lt;&gt;NOR",G42:G62)</f>
        <v>0</v>
      </c>
      <c r="H41" s="167"/>
      <c r="I41" s="167">
        <f>SUM(I42:I62)</f>
        <v>0</v>
      </c>
      <c r="J41" s="167"/>
      <c r="K41" s="167">
        <f>SUM(K42:K62)</f>
        <v>0</v>
      </c>
      <c r="L41" s="167"/>
      <c r="M41" s="167">
        <f>SUM(M42:M62)</f>
        <v>0</v>
      </c>
      <c r="N41" s="167"/>
      <c r="O41" s="167">
        <f>SUM(O42:O62)</f>
        <v>1.2500000000000002</v>
      </c>
      <c r="P41" s="167"/>
      <c r="Q41" s="167">
        <f>SUM(Q42:Q62)</f>
        <v>0</v>
      </c>
      <c r="R41" s="167"/>
      <c r="S41" s="167"/>
      <c r="T41" s="168"/>
      <c r="U41" s="162"/>
      <c r="V41" s="162">
        <f>SUM(V42:V62)</f>
        <v>20.079999999999998</v>
      </c>
      <c r="W41" s="162"/>
      <c r="AG41" t="s">
        <v>167</v>
      </c>
    </row>
    <row r="42" spans="1:60" ht="22.5" outlineLevel="1" x14ac:dyDescent="0.2">
      <c r="A42" s="169">
        <v>7</v>
      </c>
      <c r="B42" s="170" t="s">
        <v>999</v>
      </c>
      <c r="C42" s="180" t="s">
        <v>1000</v>
      </c>
      <c r="D42" s="171" t="s">
        <v>277</v>
      </c>
      <c r="E42" s="172">
        <v>60.816000000000003</v>
      </c>
      <c r="F42" s="173"/>
      <c r="G42" s="174">
        <f>ROUND(E42*F42,2)</f>
        <v>0</v>
      </c>
      <c r="H42" s="173"/>
      <c r="I42" s="174">
        <f>ROUND(E42*H42,2)</f>
        <v>0</v>
      </c>
      <c r="J42" s="173"/>
      <c r="K42" s="174">
        <f>ROUND(E42*J42,2)</f>
        <v>0</v>
      </c>
      <c r="L42" s="174">
        <v>21</v>
      </c>
      <c r="M42" s="174">
        <f>G42*(1+L42/100)</f>
        <v>0</v>
      </c>
      <c r="N42" s="174">
        <v>1.8380000000000001E-2</v>
      </c>
      <c r="O42" s="174">
        <f>ROUND(E42*N42,2)</f>
        <v>1.1200000000000001</v>
      </c>
      <c r="P42" s="174">
        <v>0</v>
      </c>
      <c r="Q42" s="174">
        <f>ROUND(E42*P42,2)</f>
        <v>0</v>
      </c>
      <c r="R42" s="174" t="s">
        <v>531</v>
      </c>
      <c r="S42" s="174" t="s">
        <v>171</v>
      </c>
      <c r="T42" s="175" t="s">
        <v>233</v>
      </c>
      <c r="U42" s="158">
        <v>0.14400000000000002</v>
      </c>
      <c r="V42" s="158">
        <f>ROUND(E42*U42,2)</f>
        <v>8.76</v>
      </c>
      <c r="W42" s="158"/>
      <c r="X42" s="148"/>
      <c r="Y42" s="148"/>
      <c r="Z42" s="148"/>
      <c r="AA42" s="148"/>
      <c r="AB42" s="148"/>
      <c r="AC42" s="148"/>
      <c r="AD42" s="148"/>
      <c r="AE42" s="148"/>
      <c r="AF42" s="148"/>
      <c r="AG42" s="148" t="s">
        <v>234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55"/>
      <c r="B43" s="156"/>
      <c r="C43" s="258" t="s">
        <v>1001</v>
      </c>
      <c r="D43" s="259"/>
      <c r="E43" s="259"/>
      <c r="F43" s="259"/>
      <c r="G43" s="259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48"/>
      <c r="Y43" s="148"/>
      <c r="Z43" s="148"/>
      <c r="AA43" s="148"/>
      <c r="AB43" s="148"/>
      <c r="AC43" s="148"/>
      <c r="AD43" s="148"/>
      <c r="AE43" s="148"/>
      <c r="AF43" s="148"/>
      <c r="AG43" s="148" t="s">
        <v>236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55"/>
      <c r="B44" s="156"/>
      <c r="C44" s="247" t="s">
        <v>1002</v>
      </c>
      <c r="D44" s="248"/>
      <c r="E44" s="248"/>
      <c r="F44" s="248"/>
      <c r="G44" s="24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175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55"/>
      <c r="B45" s="156"/>
      <c r="C45" s="181" t="s">
        <v>1052</v>
      </c>
      <c r="D45" s="160"/>
      <c r="E45" s="161">
        <v>60.816000000000003</v>
      </c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213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55"/>
      <c r="B46" s="156"/>
      <c r="C46" s="243"/>
      <c r="D46" s="244"/>
      <c r="E46" s="244"/>
      <c r="F46" s="244"/>
      <c r="G46" s="244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176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ht="33.75" outlineLevel="1" x14ac:dyDescent="0.2">
      <c r="A47" s="169">
        <v>8</v>
      </c>
      <c r="B47" s="170" t="s">
        <v>1004</v>
      </c>
      <c r="C47" s="180" t="s">
        <v>1005</v>
      </c>
      <c r="D47" s="171" t="s">
        <v>277</v>
      </c>
      <c r="E47" s="172">
        <v>121.63200000000001</v>
      </c>
      <c r="F47" s="173"/>
      <c r="G47" s="174">
        <f>ROUND(E47*F47,2)</f>
        <v>0</v>
      </c>
      <c r="H47" s="173"/>
      <c r="I47" s="174">
        <f>ROUND(E47*H47,2)</f>
        <v>0</v>
      </c>
      <c r="J47" s="173"/>
      <c r="K47" s="174">
        <f>ROUND(E47*J47,2)</f>
        <v>0</v>
      </c>
      <c r="L47" s="174">
        <v>21</v>
      </c>
      <c r="M47" s="174">
        <f>G47*(1+L47/100)</f>
        <v>0</v>
      </c>
      <c r="N47" s="174">
        <v>9.7000000000000005E-4</v>
      </c>
      <c r="O47" s="174">
        <f>ROUND(E47*N47,2)</f>
        <v>0.12</v>
      </c>
      <c r="P47" s="174">
        <v>0</v>
      </c>
      <c r="Q47" s="174">
        <f>ROUND(E47*P47,2)</f>
        <v>0</v>
      </c>
      <c r="R47" s="174" t="s">
        <v>531</v>
      </c>
      <c r="S47" s="174" t="s">
        <v>171</v>
      </c>
      <c r="T47" s="175" t="s">
        <v>233</v>
      </c>
      <c r="U47" s="158">
        <v>6.0000000000000001E-3</v>
      </c>
      <c r="V47" s="158">
        <f>ROUND(E47*U47,2)</f>
        <v>0.73</v>
      </c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234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55"/>
      <c r="B48" s="156"/>
      <c r="C48" s="258" t="s">
        <v>1001</v>
      </c>
      <c r="D48" s="259"/>
      <c r="E48" s="259"/>
      <c r="F48" s="259"/>
      <c r="G48" s="259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236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/>
      <c r="B49" s="156"/>
      <c r="C49" s="181" t="s">
        <v>1053</v>
      </c>
      <c r="D49" s="160"/>
      <c r="E49" s="161">
        <v>121.63200000000001</v>
      </c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48"/>
      <c r="Y49" s="148"/>
      <c r="Z49" s="148"/>
      <c r="AA49" s="148"/>
      <c r="AB49" s="148"/>
      <c r="AC49" s="148"/>
      <c r="AD49" s="148"/>
      <c r="AE49" s="148"/>
      <c r="AF49" s="148"/>
      <c r="AG49" s="148" t="s">
        <v>213</v>
      </c>
      <c r="AH49" s="148">
        <v>5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55"/>
      <c r="B50" s="156"/>
      <c r="C50" s="243"/>
      <c r="D50" s="244"/>
      <c r="E50" s="244"/>
      <c r="F50" s="244"/>
      <c r="G50" s="24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48"/>
      <c r="Y50" s="148"/>
      <c r="Z50" s="148"/>
      <c r="AA50" s="148"/>
      <c r="AB50" s="148"/>
      <c r="AC50" s="148"/>
      <c r="AD50" s="148"/>
      <c r="AE50" s="148"/>
      <c r="AF50" s="148"/>
      <c r="AG50" s="148" t="s">
        <v>176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69">
        <v>9</v>
      </c>
      <c r="B51" s="170" t="s">
        <v>1007</v>
      </c>
      <c r="C51" s="180" t="s">
        <v>1008</v>
      </c>
      <c r="D51" s="171" t="s">
        <v>277</v>
      </c>
      <c r="E51" s="172">
        <v>60.816000000000003</v>
      </c>
      <c r="F51" s="173"/>
      <c r="G51" s="174">
        <f>ROUND(E51*F51,2)</f>
        <v>0</v>
      </c>
      <c r="H51" s="173"/>
      <c r="I51" s="174">
        <f>ROUND(E51*H51,2)</f>
        <v>0</v>
      </c>
      <c r="J51" s="173"/>
      <c r="K51" s="174">
        <f>ROUND(E51*J51,2)</f>
        <v>0</v>
      </c>
      <c r="L51" s="174">
        <v>21</v>
      </c>
      <c r="M51" s="174">
        <f>G51*(1+L51/100)</f>
        <v>0</v>
      </c>
      <c r="N51" s="174">
        <v>0</v>
      </c>
      <c r="O51" s="174">
        <f>ROUND(E51*N51,2)</f>
        <v>0</v>
      </c>
      <c r="P51" s="174">
        <v>0</v>
      </c>
      <c r="Q51" s="174">
        <f>ROUND(E51*P51,2)</f>
        <v>0</v>
      </c>
      <c r="R51" s="174" t="s">
        <v>531</v>
      </c>
      <c r="S51" s="174" t="s">
        <v>171</v>
      </c>
      <c r="T51" s="175" t="s">
        <v>233</v>
      </c>
      <c r="U51" s="158">
        <v>0.126</v>
      </c>
      <c r="V51" s="158">
        <f>ROUND(E51*U51,2)</f>
        <v>7.66</v>
      </c>
      <c r="W51" s="158"/>
      <c r="X51" s="148"/>
      <c r="Y51" s="148"/>
      <c r="Z51" s="148"/>
      <c r="AA51" s="148"/>
      <c r="AB51" s="148"/>
      <c r="AC51" s="148"/>
      <c r="AD51" s="148"/>
      <c r="AE51" s="148"/>
      <c r="AF51" s="148"/>
      <c r="AG51" s="148" t="s">
        <v>234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55"/>
      <c r="B52" s="156"/>
      <c r="C52" s="181" t="s">
        <v>1054</v>
      </c>
      <c r="D52" s="160"/>
      <c r="E52" s="161">
        <v>60.816000000000003</v>
      </c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48"/>
      <c r="Y52" s="148"/>
      <c r="Z52" s="148"/>
      <c r="AA52" s="148"/>
      <c r="AB52" s="148"/>
      <c r="AC52" s="148"/>
      <c r="AD52" s="148"/>
      <c r="AE52" s="148"/>
      <c r="AF52" s="148"/>
      <c r="AG52" s="148" t="s">
        <v>213</v>
      </c>
      <c r="AH52" s="148">
        <v>5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55"/>
      <c r="B53" s="156"/>
      <c r="C53" s="243"/>
      <c r="D53" s="244"/>
      <c r="E53" s="244"/>
      <c r="F53" s="244"/>
      <c r="G53" s="24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48"/>
      <c r="Y53" s="148"/>
      <c r="Z53" s="148"/>
      <c r="AA53" s="148"/>
      <c r="AB53" s="148"/>
      <c r="AC53" s="148"/>
      <c r="AD53" s="148"/>
      <c r="AE53" s="148"/>
      <c r="AF53" s="148"/>
      <c r="AG53" s="148" t="s">
        <v>176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69">
        <v>10</v>
      </c>
      <c r="B54" s="170" t="s">
        <v>1010</v>
      </c>
      <c r="C54" s="180" t="s">
        <v>1011</v>
      </c>
      <c r="D54" s="171" t="s">
        <v>277</v>
      </c>
      <c r="E54" s="172">
        <v>60.816000000000003</v>
      </c>
      <c r="F54" s="173"/>
      <c r="G54" s="174">
        <f>ROUND(E54*F54,2)</f>
        <v>0</v>
      </c>
      <c r="H54" s="173"/>
      <c r="I54" s="174">
        <f>ROUND(E54*H54,2)</f>
        <v>0</v>
      </c>
      <c r="J54" s="173"/>
      <c r="K54" s="174">
        <f>ROUND(E54*J54,2)</f>
        <v>0</v>
      </c>
      <c r="L54" s="174">
        <v>21</v>
      </c>
      <c r="M54" s="174">
        <f>G54*(1+L54/100)</f>
        <v>0</v>
      </c>
      <c r="N54" s="174">
        <v>0</v>
      </c>
      <c r="O54" s="174">
        <f>ROUND(E54*N54,2)</f>
        <v>0</v>
      </c>
      <c r="P54" s="174">
        <v>0</v>
      </c>
      <c r="Q54" s="174">
        <f>ROUND(E54*P54,2)</f>
        <v>0</v>
      </c>
      <c r="R54" s="174" t="s">
        <v>531</v>
      </c>
      <c r="S54" s="174" t="s">
        <v>171</v>
      </c>
      <c r="T54" s="175" t="s">
        <v>233</v>
      </c>
      <c r="U54" s="158">
        <v>3.0300000000000001E-2</v>
      </c>
      <c r="V54" s="158">
        <f>ROUND(E54*U54,2)</f>
        <v>1.84</v>
      </c>
      <c r="W54" s="158"/>
      <c r="X54" s="148"/>
      <c r="Y54" s="148"/>
      <c r="Z54" s="148"/>
      <c r="AA54" s="148"/>
      <c r="AB54" s="148"/>
      <c r="AC54" s="148"/>
      <c r="AD54" s="148"/>
      <c r="AE54" s="148"/>
      <c r="AF54" s="148"/>
      <c r="AG54" s="148" t="s">
        <v>234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55"/>
      <c r="B55" s="156"/>
      <c r="C55" s="181" t="s">
        <v>1054</v>
      </c>
      <c r="D55" s="160"/>
      <c r="E55" s="161">
        <v>60.816000000000003</v>
      </c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48"/>
      <c r="Y55" s="148"/>
      <c r="Z55" s="148"/>
      <c r="AA55" s="148"/>
      <c r="AB55" s="148"/>
      <c r="AC55" s="148"/>
      <c r="AD55" s="148"/>
      <c r="AE55" s="148"/>
      <c r="AF55" s="148"/>
      <c r="AG55" s="148" t="s">
        <v>213</v>
      </c>
      <c r="AH55" s="148">
        <v>5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55"/>
      <c r="B56" s="156"/>
      <c r="C56" s="243"/>
      <c r="D56" s="244"/>
      <c r="E56" s="244"/>
      <c r="F56" s="244"/>
      <c r="G56" s="244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48"/>
      <c r="Y56" s="148"/>
      <c r="Z56" s="148"/>
      <c r="AA56" s="148"/>
      <c r="AB56" s="148"/>
      <c r="AC56" s="148"/>
      <c r="AD56" s="148"/>
      <c r="AE56" s="148"/>
      <c r="AF56" s="148"/>
      <c r="AG56" s="148" t="s">
        <v>176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33.75" outlineLevel="1" x14ac:dyDescent="0.2">
      <c r="A57" s="169">
        <v>11</v>
      </c>
      <c r="B57" s="170" t="s">
        <v>1012</v>
      </c>
      <c r="C57" s="180" t="s">
        <v>1013</v>
      </c>
      <c r="D57" s="171" t="s">
        <v>277</v>
      </c>
      <c r="E57" s="172">
        <v>121.63200000000001</v>
      </c>
      <c r="F57" s="173"/>
      <c r="G57" s="174">
        <f>ROUND(E57*F57,2)</f>
        <v>0</v>
      </c>
      <c r="H57" s="173"/>
      <c r="I57" s="174">
        <f>ROUND(E57*H57,2)</f>
        <v>0</v>
      </c>
      <c r="J57" s="173"/>
      <c r="K57" s="174">
        <f>ROUND(E57*J57,2)</f>
        <v>0</v>
      </c>
      <c r="L57" s="174">
        <v>21</v>
      </c>
      <c r="M57" s="174">
        <f>G57*(1+L57/100)</f>
        <v>0</v>
      </c>
      <c r="N57" s="174">
        <v>5.0000000000000002E-5</v>
      </c>
      <c r="O57" s="174">
        <f>ROUND(E57*N57,2)</f>
        <v>0.01</v>
      </c>
      <c r="P57" s="174">
        <v>0</v>
      </c>
      <c r="Q57" s="174">
        <f>ROUND(E57*P57,2)</f>
        <v>0</v>
      </c>
      <c r="R57" s="174" t="s">
        <v>531</v>
      </c>
      <c r="S57" s="174" t="s">
        <v>171</v>
      </c>
      <c r="T57" s="175" t="s">
        <v>233</v>
      </c>
      <c r="U57" s="158">
        <v>0</v>
      </c>
      <c r="V57" s="158">
        <f>ROUND(E57*U57,2)</f>
        <v>0</v>
      </c>
      <c r="W57" s="158"/>
      <c r="X57" s="148"/>
      <c r="Y57" s="148"/>
      <c r="Z57" s="148"/>
      <c r="AA57" s="148"/>
      <c r="AB57" s="148"/>
      <c r="AC57" s="148"/>
      <c r="AD57" s="148"/>
      <c r="AE57" s="148"/>
      <c r="AF57" s="148"/>
      <c r="AG57" s="148" t="s">
        <v>234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55"/>
      <c r="B58" s="156"/>
      <c r="C58" s="181" t="s">
        <v>1055</v>
      </c>
      <c r="D58" s="160"/>
      <c r="E58" s="161">
        <v>121.63200000000001</v>
      </c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48"/>
      <c r="Y58" s="148"/>
      <c r="Z58" s="148"/>
      <c r="AA58" s="148"/>
      <c r="AB58" s="148"/>
      <c r="AC58" s="148"/>
      <c r="AD58" s="148"/>
      <c r="AE58" s="148"/>
      <c r="AF58" s="148"/>
      <c r="AG58" s="148" t="s">
        <v>213</v>
      </c>
      <c r="AH58" s="148">
        <v>5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55"/>
      <c r="B59" s="156"/>
      <c r="C59" s="243"/>
      <c r="D59" s="244"/>
      <c r="E59" s="244"/>
      <c r="F59" s="244"/>
      <c r="G59" s="244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48"/>
      <c r="Y59" s="148"/>
      <c r="Z59" s="148"/>
      <c r="AA59" s="148"/>
      <c r="AB59" s="148"/>
      <c r="AC59" s="148"/>
      <c r="AD59" s="148"/>
      <c r="AE59" s="148"/>
      <c r="AF59" s="148"/>
      <c r="AG59" s="148" t="s">
        <v>176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69">
        <v>12</v>
      </c>
      <c r="B60" s="170" t="s">
        <v>1015</v>
      </c>
      <c r="C60" s="180" t="s">
        <v>1016</v>
      </c>
      <c r="D60" s="171" t="s">
        <v>277</v>
      </c>
      <c r="E60" s="172">
        <v>60.816000000000003</v>
      </c>
      <c r="F60" s="173"/>
      <c r="G60" s="174">
        <f>ROUND(E60*F60,2)</f>
        <v>0</v>
      </c>
      <c r="H60" s="173"/>
      <c r="I60" s="174">
        <f>ROUND(E60*H60,2)</f>
        <v>0</v>
      </c>
      <c r="J60" s="173"/>
      <c r="K60" s="174">
        <f>ROUND(E60*J60,2)</f>
        <v>0</v>
      </c>
      <c r="L60" s="174">
        <v>21</v>
      </c>
      <c r="M60" s="174">
        <f>G60*(1+L60/100)</f>
        <v>0</v>
      </c>
      <c r="N60" s="174">
        <v>0</v>
      </c>
      <c r="O60" s="174">
        <f>ROUND(E60*N60,2)</f>
        <v>0</v>
      </c>
      <c r="P60" s="174">
        <v>0</v>
      </c>
      <c r="Q60" s="174">
        <f>ROUND(E60*P60,2)</f>
        <v>0</v>
      </c>
      <c r="R60" s="174" t="s">
        <v>531</v>
      </c>
      <c r="S60" s="174" t="s">
        <v>171</v>
      </c>
      <c r="T60" s="175" t="s">
        <v>233</v>
      </c>
      <c r="U60" s="158">
        <v>1.8000000000000002E-2</v>
      </c>
      <c r="V60" s="158">
        <f>ROUND(E60*U60,2)</f>
        <v>1.0900000000000001</v>
      </c>
      <c r="W60" s="158"/>
      <c r="X60" s="148"/>
      <c r="Y60" s="148"/>
      <c r="Z60" s="148"/>
      <c r="AA60" s="148"/>
      <c r="AB60" s="148"/>
      <c r="AC60" s="148"/>
      <c r="AD60" s="148"/>
      <c r="AE60" s="148"/>
      <c r="AF60" s="148"/>
      <c r="AG60" s="148" t="s">
        <v>234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55"/>
      <c r="B61" s="156"/>
      <c r="C61" s="181" t="s">
        <v>1054</v>
      </c>
      <c r="D61" s="160"/>
      <c r="E61" s="161">
        <v>60.816000000000003</v>
      </c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48"/>
      <c r="Y61" s="148"/>
      <c r="Z61" s="148"/>
      <c r="AA61" s="148"/>
      <c r="AB61" s="148"/>
      <c r="AC61" s="148"/>
      <c r="AD61" s="148"/>
      <c r="AE61" s="148"/>
      <c r="AF61" s="148"/>
      <c r="AG61" s="148" t="s">
        <v>213</v>
      </c>
      <c r="AH61" s="148">
        <v>5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55"/>
      <c r="B62" s="156"/>
      <c r="C62" s="243"/>
      <c r="D62" s="244"/>
      <c r="E62" s="244"/>
      <c r="F62" s="244"/>
      <c r="G62" s="244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48"/>
      <c r="Y62" s="148"/>
      <c r="Z62" s="148"/>
      <c r="AA62" s="148"/>
      <c r="AB62" s="148"/>
      <c r="AC62" s="148"/>
      <c r="AD62" s="148"/>
      <c r="AE62" s="148"/>
      <c r="AF62" s="148"/>
      <c r="AG62" s="148" t="s">
        <v>176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x14ac:dyDescent="0.2">
      <c r="A63" s="163" t="s">
        <v>166</v>
      </c>
      <c r="B63" s="164" t="s">
        <v>95</v>
      </c>
      <c r="C63" s="179" t="s">
        <v>96</v>
      </c>
      <c r="D63" s="165"/>
      <c r="E63" s="166"/>
      <c r="F63" s="167"/>
      <c r="G63" s="167">
        <f>SUMIF(AG64:AG66,"&lt;&gt;NOR",G64:G66)</f>
        <v>0</v>
      </c>
      <c r="H63" s="167"/>
      <c r="I63" s="167">
        <f>SUM(I64:I66)</f>
        <v>0</v>
      </c>
      <c r="J63" s="167"/>
      <c r="K63" s="167">
        <f>SUM(K64:K66)</f>
        <v>0</v>
      </c>
      <c r="L63" s="167"/>
      <c r="M63" s="167">
        <f>SUM(M64:M66)</f>
        <v>0</v>
      </c>
      <c r="N63" s="167"/>
      <c r="O63" s="167">
        <f>SUM(O64:O66)</f>
        <v>0</v>
      </c>
      <c r="P63" s="167"/>
      <c r="Q63" s="167">
        <f>SUM(Q64:Q66)</f>
        <v>0</v>
      </c>
      <c r="R63" s="167"/>
      <c r="S63" s="167"/>
      <c r="T63" s="168"/>
      <c r="U63" s="162"/>
      <c r="V63" s="162">
        <f>SUM(V64:V66)</f>
        <v>2.3199999999999998</v>
      </c>
      <c r="W63" s="162"/>
      <c r="AG63" t="s">
        <v>167</v>
      </c>
    </row>
    <row r="64" spans="1:60" ht="33.75" outlineLevel="1" x14ac:dyDescent="0.2">
      <c r="A64" s="169">
        <v>13</v>
      </c>
      <c r="B64" s="170" t="s">
        <v>628</v>
      </c>
      <c r="C64" s="180" t="s">
        <v>629</v>
      </c>
      <c r="D64" s="171" t="s">
        <v>287</v>
      </c>
      <c r="E64" s="172">
        <v>2.4686000000000003</v>
      </c>
      <c r="F64" s="173"/>
      <c r="G64" s="174">
        <f>ROUND(E64*F64,2)</f>
        <v>0</v>
      </c>
      <c r="H64" s="173"/>
      <c r="I64" s="174">
        <f>ROUND(E64*H64,2)</f>
        <v>0</v>
      </c>
      <c r="J64" s="173"/>
      <c r="K64" s="174">
        <f>ROUND(E64*J64,2)</f>
        <v>0</v>
      </c>
      <c r="L64" s="174">
        <v>21</v>
      </c>
      <c r="M64" s="174">
        <f>G64*(1+L64/100)</f>
        <v>0</v>
      </c>
      <c r="N64" s="174">
        <v>0</v>
      </c>
      <c r="O64" s="174">
        <f>ROUND(E64*N64,2)</f>
        <v>0</v>
      </c>
      <c r="P64" s="174">
        <v>0</v>
      </c>
      <c r="Q64" s="174">
        <f>ROUND(E64*P64,2)</f>
        <v>0</v>
      </c>
      <c r="R64" s="174" t="s">
        <v>302</v>
      </c>
      <c r="S64" s="174" t="s">
        <v>171</v>
      </c>
      <c r="T64" s="175" t="s">
        <v>233</v>
      </c>
      <c r="U64" s="158">
        <v>0.9385</v>
      </c>
      <c r="V64" s="158">
        <f>ROUND(E64*U64,2)</f>
        <v>2.3199999999999998</v>
      </c>
      <c r="W64" s="158"/>
      <c r="X64" s="148"/>
      <c r="Y64" s="148"/>
      <c r="Z64" s="148"/>
      <c r="AA64" s="148"/>
      <c r="AB64" s="148"/>
      <c r="AC64" s="148"/>
      <c r="AD64" s="148"/>
      <c r="AE64" s="148"/>
      <c r="AF64" s="148"/>
      <c r="AG64" s="148" t="s">
        <v>630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55"/>
      <c r="B65" s="156"/>
      <c r="C65" s="258" t="s">
        <v>631</v>
      </c>
      <c r="D65" s="259"/>
      <c r="E65" s="259"/>
      <c r="F65" s="259"/>
      <c r="G65" s="259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48"/>
      <c r="Y65" s="148"/>
      <c r="Z65" s="148"/>
      <c r="AA65" s="148"/>
      <c r="AB65" s="148"/>
      <c r="AC65" s="148"/>
      <c r="AD65" s="148"/>
      <c r="AE65" s="148"/>
      <c r="AF65" s="148"/>
      <c r="AG65" s="148" t="s">
        <v>236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55"/>
      <c r="B66" s="156"/>
      <c r="C66" s="243"/>
      <c r="D66" s="244"/>
      <c r="E66" s="244"/>
      <c r="F66" s="244"/>
      <c r="G66" s="244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48"/>
      <c r="Y66" s="148"/>
      <c r="Z66" s="148"/>
      <c r="AA66" s="148"/>
      <c r="AB66" s="148"/>
      <c r="AC66" s="148"/>
      <c r="AD66" s="148"/>
      <c r="AE66" s="148"/>
      <c r="AF66" s="148"/>
      <c r="AG66" s="148" t="s">
        <v>176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x14ac:dyDescent="0.2">
      <c r="A67" s="163" t="s">
        <v>166</v>
      </c>
      <c r="B67" s="164" t="s">
        <v>97</v>
      </c>
      <c r="C67" s="179" t="s">
        <v>98</v>
      </c>
      <c r="D67" s="165"/>
      <c r="E67" s="166"/>
      <c r="F67" s="167"/>
      <c r="G67" s="167">
        <f>SUMIF(AG68:AG76,"&lt;&gt;NOR",G68:G76)</f>
        <v>0</v>
      </c>
      <c r="H67" s="167"/>
      <c r="I67" s="167">
        <f>SUM(I68:I76)</f>
        <v>0</v>
      </c>
      <c r="J67" s="167"/>
      <c r="K67" s="167">
        <f>SUM(K68:K76)</f>
        <v>0</v>
      </c>
      <c r="L67" s="167"/>
      <c r="M67" s="167">
        <f>SUM(M68:M76)</f>
        <v>0</v>
      </c>
      <c r="N67" s="167"/>
      <c r="O67" s="167">
        <f>SUM(O68:O76)</f>
        <v>0.03</v>
      </c>
      <c r="P67" s="167"/>
      <c r="Q67" s="167">
        <f>SUM(Q68:Q76)</f>
        <v>0</v>
      </c>
      <c r="R67" s="167"/>
      <c r="S67" s="167"/>
      <c r="T67" s="168"/>
      <c r="U67" s="162"/>
      <c r="V67" s="162">
        <f>SUM(V68:V76)</f>
        <v>9.68</v>
      </c>
      <c r="W67" s="162"/>
      <c r="AG67" t="s">
        <v>167</v>
      </c>
    </row>
    <row r="68" spans="1:60" ht="22.5" outlineLevel="1" x14ac:dyDescent="0.2">
      <c r="A68" s="169">
        <v>14</v>
      </c>
      <c r="B68" s="170" t="s">
        <v>1019</v>
      </c>
      <c r="C68" s="180" t="s">
        <v>1020</v>
      </c>
      <c r="D68" s="171" t="s">
        <v>277</v>
      </c>
      <c r="E68" s="172">
        <v>28.462000000000003</v>
      </c>
      <c r="F68" s="173"/>
      <c r="G68" s="174">
        <f>ROUND(E68*F68,2)</f>
        <v>0</v>
      </c>
      <c r="H68" s="173"/>
      <c r="I68" s="174">
        <f>ROUND(E68*H68,2)</f>
        <v>0</v>
      </c>
      <c r="J68" s="173"/>
      <c r="K68" s="174">
        <f>ROUND(E68*J68,2)</f>
        <v>0</v>
      </c>
      <c r="L68" s="174">
        <v>21</v>
      </c>
      <c r="M68" s="174">
        <f>G68*(1+L68/100)</f>
        <v>0</v>
      </c>
      <c r="N68" s="174">
        <v>8.0000000000000007E-5</v>
      </c>
      <c r="O68" s="174">
        <f>ROUND(E68*N68,2)</f>
        <v>0</v>
      </c>
      <c r="P68" s="174">
        <v>0</v>
      </c>
      <c r="Q68" s="174">
        <f>ROUND(E68*P68,2)</f>
        <v>0</v>
      </c>
      <c r="R68" s="174" t="s">
        <v>634</v>
      </c>
      <c r="S68" s="174" t="s">
        <v>171</v>
      </c>
      <c r="T68" s="175" t="s">
        <v>233</v>
      </c>
      <c r="U68" s="158">
        <v>0.34</v>
      </c>
      <c r="V68" s="158">
        <f>ROUND(E68*U68,2)</f>
        <v>9.68</v>
      </c>
      <c r="W68" s="158"/>
      <c r="X68" s="148"/>
      <c r="Y68" s="148"/>
      <c r="Z68" s="148"/>
      <c r="AA68" s="148"/>
      <c r="AB68" s="148"/>
      <c r="AC68" s="148"/>
      <c r="AD68" s="148"/>
      <c r="AE68" s="148"/>
      <c r="AF68" s="148"/>
      <c r="AG68" s="148" t="s">
        <v>234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55"/>
      <c r="B69" s="156"/>
      <c r="C69" s="181" t="s">
        <v>1056</v>
      </c>
      <c r="D69" s="160"/>
      <c r="E69" s="161">
        <v>28.462000000000003</v>
      </c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48"/>
      <c r="Y69" s="148"/>
      <c r="Z69" s="148"/>
      <c r="AA69" s="148"/>
      <c r="AB69" s="148"/>
      <c r="AC69" s="148"/>
      <c r="AD69" s="148"/>
      <c r="AE69" s="148"/>
      <c r="AF69" s="148"/>
      <c r="AG69" s="148" t="s">
        <v>213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55"/>
      <c r="B70" s="156"/>
      <c r="C70" s="243"/>
      <c r="D70" s="244"/>
      <c r="E70" s="244"/>
      <c r="F70" s="244"/>
      <c r="G70" s="244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48"/>
      <c r="Y70" s="148"/>
      <c r="Z70" s="148"/>
      <c r="AA70" s="148"/>
      <c r="AB70" s="148"/>
      <c r="AC70" s="148"/>
      <c r="AD70" s="148"/>
      <c r="AE70" s="148"/>
      <c r="AF70" s="148"/>
      <c r="AG70" s="148" t="s">
        <v>176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ht="22.5" outlineLevel="1" x14ac:dyDescent="0.2">
      <c r="A71" s="169">
        <v>15</v>
      </c>
      <c r="B71" s="170" t="s">
        <v>1022</v>
      </c>
      <c r="C71" s="180" t="s">
        <v>1023</v>
      </c>
      <c r="D71" s="171" t="s">
        <v>277</v>
      </c>
      <c r="E71" s="172">
        <v>32.731300000000005</v>
      </c>
      <c r="F71" s="173"/>
      <c r="G71" s="174">
        <f>ROUND(E71*F71,2)</f>
        <v>0</v>
      </c>
      <c r="H71" s="173"/>
      <c r="I71" s="174">
        <f>ROUND(E71*H71,2)</f>
        <v>0</v>
      </c>
      <c r="J71" s="173"/>
      <c r="K71" s="174">
        <f>ROUND(E71*J71,2)</f>
        <v>0</v>
      </c>
      <c r="L71" s="174">
        <v>21</v>
      </c>
      <c r="M71" s="174">
        <f>G71*(1+L71/100)</f>
        <v>0</v>
      </c>
      <c r="N71" s="174">
        <v>1E-3</v>
      </c>
      <c r="O71" s="174">
        <f>ROUND(E71*N71,2)</f>
        <v>0.03</v>
      </c>
      <c r="P71" s="174">
        <v>0</v>
      </c>
      <c r="Q71" s="174">
        <f>ROUND(E71*P71,2)</f>
        <v>0</v>
      </c>
      <c r="R71" s="174" t="s">
        <v>288</v>
      </c>
      <c r="S71" s="174" t="s">
        <v>171</v>
      </c>
      <c r="T71" s="175" t="s">
        <v>289</v>
      </c>
      <c r="U71" s="158">
        <v>0</v>
      </c>
      <c r="V71" s="158">
        <f>ROUND(E71*U71,2)</f>
        <v>0</v>
      </c>
      <c r="W71" s="158"/>
      <c r="X71" s="148"/>
      <c r="Y71" s="148"/>
      <c r="Z71" s="148"/>
      <c r="AA71" s="148"/>
      <c r="AB71" s="148"/>
      <c r="AC71" s="148"/>
      <c r="AD71" s="148"/>
      <c r="AE71" s="148"/>
      <c r="AF71" s="148"/>
      <c r="AG71" s="148" t="s">
        <v>290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55"/>
      <c r="B72" s="156"/>
      <c r="C72" s="181" t="s">
        <v>1057</v>
      </c>
      <c r="D72" s="160"/>
      <c r="E72" s="161">
        <v>32.731300000000005</v>
      </c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48"/>
      <c r="Y72" s="148"/>
      <c r="Z72" s="148"/>
      <c r="AA72" s="148"/>
      <c r="AB72" s="148"/>
      <c r="AC72" s="148"/>
      <c r="AD72" s="148"/>
      <c r="AE72" s="148"/>
      <c r="AF72" s="148"/>
      <c r="AG72" s="148" t="s">
        <v>213</v>
      </c>
      <c r="AH72" s="148">
        <v>5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55"/>
      <c r="B73" s="156"/>
      <c r="C73" s="243"/>
      <c r="D73" s="244"/>
      <c r="E73" s="244"/>
      <c r="F73" s="244"/>
      <c r="G73" s="244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48"/>
      <c r="Y73" s="148"/>
      <c r="Z73" s="148"/>
      <c r="AA73" s="148"/>
      <c r="AB73" s="148"/>
      <c r="AC73" s="148"/>
      <c r="AD73" s="148"/>
      <c r="AE73" s="148"/>
      <c r="AF73" s="148"/>
      <c r="AG73" s="148" t="s">
        <v>176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55">
        <v>16</v>
      </c>
      <c r="B74" s="156" t="s">
        <v>642</v>
      </c>
      <c r="C74" s="192" t="s">
        <v>643</v>
      </c>
      <c r="D74" s="157" t="s">
        <v>0</v>
      </c>
      <c r="E74" s="177"/>
      <c r="F74" s="159"/>
      <c r="G74" s="158">
        <f>ROUND(E74*F74,2)</f>
        <v>0</v>
      </c>
      <c r="H74" s="159"/>
      <c r="I74" s="158">
        <f>ROUND(E74*H74,2)</f>
        <v>0</v>
      </c>
      <c r="J74" s="159"/>
      <c r="K74" s="158">
        <f>ROUND(E74*J74,2)</f>
        <v>0</v>
      </c>
      <c r="L74" s="158">
        <v>21</v>
      </c>
      <c r="M74" s="158">
        <f>G74*(1+L74/100)</f>
        <v>0</v>
      </c>
      <c r="N74" s="158">
        <v>0</v>
      </c>
      <c r="O74" s="158">
        <f>ROUND(E74*N74,2)</f>
        <v>0</v>
      </c>
      <c r="P74" s="158">
        <v>0</v>
      </c>
      <c r="Q74" s="158">
        <f>ROUND(E74*P74,2)</f>
        <v>0</v>
      </c>
      <c r="R74" s="158" t="s">
        <v>634</v>
      </c>
      <c r="S74" s="158" t="s">
        <v>171</v>
      </c>
      <c r="T74" s="158" t="s">
        <v>233</v>
      </c>
      <c r="U74" s="158">
        <v>0</v>
      </c>
      <c r="V74" s="158">
        <f>ROUND(E74*U74,2)</f>
        <v>0</v>
      </c>
      <c r="W74" s="158"/>
      <c r="X74" s="148"/>
      <c r="Y74" s="148"/>
      <c r="Z74" s="148"/>
      <c r="AA74" s="148"/>
      <c r="AB74" s="148"/>
      <c r="AC74" s="148"/>
      <c r="AD74" s="148"/>
      <c r="AE74" s="148"/>
      <c r="AF74" s="148"/>
      <c r="AG74" s="148" t="s">
        <v>630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55"/>
      <c r="B75" s="156"/>
      <c r="C75" s="260" t="s">
        <v>644</v>
      </c>
      <c r="D75" s="261"/>
      <c r="E75" s="261"/>
      <c r="F75" s="261"/>
      <c r="G75" s="261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48"/>
      <c r="Y75" s="148"/>
      <c r="Z75" s="148"/>
      <c r="AA75" s="148"/>
      <c r="AB75" s="148"/>
      <c r="AC75" s="148"/>
      <c r="AD75" s="148"/>
      <c r="AE75" s="148"/>
      <c r="AF75" s="148"/>
      <c r="AG75" s="148" t="s">
        <v>236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55"/>
      <c r="B76" s="156"/>
      <c r="C76" s="243"/>
      <c r="D76" s="244"/>
      <c r="E76" s="244"/>
      <c r="F76" s="244"/>
      <c r="G76" s="244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48"/>
      <c r="Y76" s="148"/>
      <c r="Z76" s="148"/>
      <c r="AA76" s="148"/>
      <c r="AB76" s="148"/>
      <c r="AC76" s="148"/>
      <c r="AD76" s="148"/>
      <c r="AE76" s="148"/>
      <c r="AF76" s="148"/>
      <c r="AG76" s="148" t="s">
        <v>176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x14ac:dyDescent="0.2">
      <c r="A77" s="163" t="s">
        <v>166</v>
      </c>
      <c r="B77" s="164" t="s">
        <v>101</v>
      </c>
      <c r="C77" s="179" t="s">
        <v>102</v>
      </c>
      <c r="D77" s="165"/>
      <c r="E77" s="166"/>
      <c r="F77" s="167"/>
      <c r="G77" s="167">
        <f>SUMIF(AG78:AG95,"&lt;&gt;NOR",G78:G95)</f>
        <v>0</v>
      </c>
      <c r="H77" s="167"/>
      <c r="I77" s="167">
        <f>SUM(I78:I95)</f>
        <v>0</v>
      </c>
      <c r="J77" s="167"/>
      <c r="K77" s="167">
        <f>SUM(K78:K95)</f>
        <v>0</v>
      </c>
      <c r="L77" s="167"/>
      <c r="M77" s="167">
        <f>SUM(M78:M95)</f>
        <v>0</v>
      </c>
      <c r="N77" s="167"/>
      <c r="O77" s="167">
        <f>SUM(O78:O95)</f>
        <v>0.16000000000000003</v>
      </c>
      <c r="P77" s="167"/>
      <c r="Q77" s="167">
        <f>SUM(Q78:Q95)</f>
        <v>0</v>
      </c>
      <c r="R77" s="167"/>
      <c r="S77" s="167"/>
      <c r="T77" s="168"/>
      <c r="U77" s="162"/>
      <c r="V77" s="162">
        <f>SUM(V78:V95)</f>
        <v>7.8500000000000005</v>
      </c>
      <c r="W77" s="162"/>
      <c r="AG77" t="s">
        <v>167</v>
      </c>
    </row>
    <row r="78" spans="1:60" outlineLevel="1" x14ac:dyDescent="0.2">
      <c r="A78" s="169">
        <v>17</v>
      </c>
      <c r="B78" s="170" t="s">
        <v>1025</v>
      </c>
      <c r="C78" s="180" t="s">
        <v>1026</v>
      </c>
      <c r="D78" s="171" t="s">
        <v>277</v>
      </c>
      <c r="E78" s="172">
        <v>28.880000000000003</v>
      </c>
      <c r="F78" s="173"/>
      <c r="G78" s="174">
        <f>ROUND(E78*F78,2)</f>
        <v>0</v>
      </c>
      <c r="H78" s="173"/>
      <c r="I78" s="174">
        <f>ROUND(E78*H78,2)</f>
        <v>0</v>
      </c>
      <c r="J78" s="173"/>
      <c r="K78" s="174">
        <f>ROUND(E78*J78,2)</f>
        <v>0</v>
      </c>
      <c r="L78" s="174">
        <v>21</v>
      </c>
      <c r="M78" s="174">
        <f>G78*(1+L78/100)</f>
        <v>0</v>
      </c>
      <c r="N78" s="174">
        <v>2.3000000000000001E-4</v>
      </c>
      <c r="O78" s="174">
        <f>ROUND(E78*N78,2)</f>
        <v>0.01</v>
      </c>
      <c r="P78" s="174">
        <v>0</v>
      </c>
      <c r="Q78" s="174">
        <f>ROUND(E78*P78,2)</f>
        <v>0</v>
      </c>
      <c r="R78" s="174" t="s">
        <v>672</v>
      </c>
      <c r="S78" s="174" t="s">
        <v>171</v>
      </c>
      <c r="T78" s="175" t="s">
        <v>233</v>
      </c>
      <c r="U78" s="158">
        <v>0.161</v>
      </c>
      <c r="V78" s="158">
        <f>ROUND(E78*U78,2)</f>
        <v>4.6500000000000004</v>
      </c>
      <c r="W78" s="158"/>
      <c r="X78" s="148"/>
      <c r="Y78" s="148"/>
      <c r="Z78" s="148"/>
      <c r="AA78" s="148"/>
      <c r="AB78" s="148"/>
      <c r="AC78" s="148"/>
      <c r="AD78" s="148"/>
      <c r="AE78" s="148"/>
      <c r="AF78" s="148"/>
      <c r="AG78" s="148" t="s">
        <v>234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55"/>
      <c r="B79" s="156"/>
      <c r="C79" s="245" t="s">
        <v>1040</v>
      </c>
      <c r="D79" s="246"/>
      <c r="E79" s="246"/>
      <c r="F79" s="246"/>
      <c r="G79" s="246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48"/>
      <c r="Y79" s="148"/>
      <c r="Z79" s="148"/>
      <c r="AA79" s="148"/>
      <c r="AB79" s="148"/>
      <c r="AC79" s="148"/>
      <c r="AD79" s="148"/>
      <c r="AE79" s="148"/>
      <c r="AF79" s="148"/>
      <c r="AG79" s="148" t="s">
        <v>175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1" x14ac:dyDescent="0.2">
      <c r="A80" s="155"/>
      <c r="B80" s="156"/>
      <c r="C80" s="247" t="s">
        <v>1027</v>
      </c>
      <c r="D80" s="248"/>
      <c r="E80" s="248"/>
      <c r="F80" s="248"/>
      <c r="G80" s="24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48"/>
      <c r="Y80" s="148"/>
      <c r="Z80" s="148"/>
      <c r="AA80" s="148"/>
      <c r="AB80" s="148"/>
      <c r="AC80" s="148"/>
      <c r="AD80" s="148"/>
      <c r="AE80" s="148"/>
      <c r="AF80" s="148"/>
      <c r="AG80" s="148" t="s">
        <v>175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55"/>
      <c r="B81" s="156"/>
      <c r="C81" s="181" t="s">
        <v>1058</v>
      </c>
      <c r="D81" s="160"/>
      <c r="E81" s="161">
        <v>28.880000000000003</v>
      </c>
      <c r="F81" s="158"/>
      <c r="G81" s="158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48"/>
      <c r="Y81" s="148"/>
      <c r="Z81" s="148"/>
      <c r="AA81" s="148"/>
      <c r="AB81" s="148"/>
      <c r="AC81" s="148"/>
      <c r="AD81" s="148"/>
      <c r="AE81" s="148"/>
      <c r="AF81" s="148"/>
      <c r="AG81" s="148" t="s">
        <v>213</v>
      </c>
      <c r="AH81" s="148">
        <v>5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55"/>
      <c r="B82" s="156"/>
      <c r="C82" s="243"/>
      <c r="D82" s="244"/>
      <c r="E82" s="244"/>
      <c r="F82" s="244"/>
      <c r="G82" s="244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48"/>
      <c r="Y82" s="148"/>
      <c r="Z82" s="148"/>
      <c r="AA82" s="148"/>
      <c r="AB82" s="148"/>
      <c r="AC82" s="148"/>
      <c r="AD82" s="148"/>
      <c r="AE82" s="148"/>
      <c r="AF82" s="148"/>
      <c r="AG82" s="148" t="s">
        <v>176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69">
        <v>18</v>
      </c>
      <c r="B83" s="170" t="s">
        <v>928</v>
      </c>
      <c r="C83" s="180" t="s">
        <v>929</v>
      </c>
      <c r="D83" s="171" t="s">
        <v>277</v>
      </c>
      <c r="E83" s="172">
        <v>15.0975</v>
      </c>
      <c r="F83" s="173"/>
      <c r="G83" s="174">
        <f>ROUND(E83*F83,2)</f>
        <v>0</v>
      </c>
      <c r="H83" s="173"/>
      <c r="I83" s="174">
        <f>ROUND(E83*H83,2)</f>
        <v>0</v>
      </c>
      <c r="J83" s="173"/>
      <c r="K83" s="174">
        <f>ROUND(E83*J83,2)</f>
        <v>0</v>
      </c>
      <c r="L83" s="174">
        <v>21</v>
      </c>
      <c r="M83" s="174">
        <f>G83*(1+L83/100)</f>
        <v>0</v>
      </c>
      <c r="N83" s="174">
        <v>3.0000000000000001E-3</v>
      </c>
      <c r="O83" s="174">
        <f>ROUND(E83*N83,2)</f>
        <v>0.05</v>
      </c>
      <c r="P83" s="174">
        <v>0</v>
      </c>
      <c r="Q83" s="174">
        <f>ROUND(E83*P83,2)</f>
        <v>0</v>
      </c>
      <c r="R83" s="174" t="s">
        <v>672</v>
      </c>
      <c r="S83" s="174" t="s">
        <v>171</v>
      </c>
      <c r="T83" s="175" t="s">
        <v>233</v>
      </c>
      <c r="U83" s="158">
        <v>0.21200000000000002</v>
      </c>
      <c r="V83" s="158">
        <f>ROUND(E83*U83,2)</f>
        <v>3.2</v>
      </c>
      <c r="W83" s="158"/>
      <c r="X83" s="148"/>
      <c r="Y83" s="148"/>
      <c r="Z83" s="148"/>
      <c r="AA83" s="148"/>
      <c r="AB83" s="148"/>
      <c r="AC83" s="148"/>
      <c r="AD83" s="148"/>
      <c r="AE83" s="148"/>
      <c r="AF83" s="148"/>
      <c r="AG83" s="148" t="s">
        <v>234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1" x14ac:dyDescent="0.2">
      <c r="A84" s="155"/>
      <c r="B84" s="156"/>
      <c r="C84" s="245" t="s">
        <v>930</v>
      </c>
      <c r="D84" s="246"/>
      <c r="E84" s="246"/>
      <c r="F84" s="246"/>
      <c r="G84" s="246"/>
      <c r="H84" s="158"/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48"/>
      <c r="Y84" s="148"/>
      <c r="Z84" s="148"/>
      <c r="AA84" s="148"/>
      <c r="AB84" s="148"/>
      <c r="AC84" s="148"/>
      <c r="AD84" s="148"/>
      <c r="AE84" s="148"/>
      <c r="AF84" s="148"/>
      <c r="AG84" s="148" t="s">
        <v>175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76" t="str">
        <f>C84</f>
        <v>Očištění povrchu stěny od prachu, nařezání izolačních desek na požadovaný rozměr, nanesení lepicího tmelu, osazení desek.</v>
      </c>
      <c r="BB84" s="148"/>
      <c r="BC84" s="148"/>
      <c r="BD84" s="148"/>
      <c r="BE84" s="148"/>
      <c r="BF84" s="148"/>
      <c r="BG84" s="148"/>
      <c r="BH84" s="148"/>
    </row>
    <row r="85" spans="1:60" outlineLevel="1" x14ac:dyDescent="0.2">
      <c r="A85" s="155"/>
      <c r="B85" s="156"/>
      <c r="C85" s="181" t="s">
        <v>1059</v>
      </c>
      <c r="D85" s="160"/>
      <c r="E85" s="161">
        <v>15.0975</v>
      </c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48"/>
      <c r="Y85" s="148"/>
      <c r="Z85" s="148"/>
      <c r="AA85" s="148"/>
      <c r="AB85" s="148"/>
      <c r="AC85" s="148"/>
      <c r="AD85" s="148"/>
      <c r="AE85" s="148"/>
      <c r="AF85" s="148"/>
      <c r="AG85" s="148" t="s">
        <v>213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55"/>
      <c r="B86" s="156"/>
      <c r="C86" s="243"/>
      <c r="D86" s="244"/>
      <c r="E86" s="244"/>
      <c r="F86" s="244"/>
      <c r="G86" s="244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48"/>
      <c r="Y86" s="148"/>
      <c r="Z86" s="148"/>
      <c r="AA86" s="148"/>
      <c r="AB86" s="148"/>
      <c r="AC86" s="148"/>
      <c r="AD86" s="148"/>
      <c r="AE86" s="148"/>
      <c r="AF86" s="148"/>
      <c r="AG86" s="148" t="s">
        <v>176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ht="22.5" outlineLevel="1" x14ac:dyDescent="0.2">
      <c r="A87" s="169">
        <v>19</v>
      </c>
      <c r="B87" s="170" t="s">
        <v>938</v>
      </c>
      <c r="C87" s="180" t="s">
        <v>939</v>
      </c>
      <c r="D87" s="171" t="s">
        <v>231</v>
      </c>
      <c r="E87" s="172">
        <v>1.5399500000000002</v>
      </c>
      <c r="F87" s="173"/>
      <c r="G87" s="174">
        <f>ROUND(E87*F87,2)</f>
        <v>0</v>
      </c>
      <c r="H87" s="173"/>
      <c r="I87" s="174">
        <f>ROUND(E87*H87,2)</f>
        <v>0</v>
      </c>
      <c r="J87" s="173"/>
      <c r="K87" s="174">
        <f>ROUND(E87*J87,2)</f>
        <v>0</v>
      </c>
      <c r="L87" s="174">
        <v>21</v>
      </c>
      <c r="M87" s="174">
        <f>G87*(1+L87/100)</f>
        <v>0</v>
      </c>
      <c r="N87" s="174">
        <v>3.0000000000000002E-2</v>
      </c>
      <c r="O87" s="174">
        <f>ROUND(E87*N87,2)</f>
        <v>0.05</v>
      </c>
      <c r="P87" s="174">
        <v>0</v>
      </c>
      <c r="Q87" s="174">
        <f>ROUND(E87*P87,2)</f>
        <v>0</v>
      </c>
      <c r="R87" s="174" t="s">
        <v>288</v>
      </c>
      <c r="S87" s="174" t="s">
        <v>171</v>
      </c>
      <c r="T87" s="175" t="s">
        <v>289</v>
      </c>
      <c r="U87" s="158">
        <v>0</v>
      </c>
      <c r="V87" s="158">
        <f>ROUND(E87*U87,2)</f>
        <v>0</v>
      </c>
      <c r="W87" s="158"/>
      <c r="X87" s="148"/>
      <c r="Y87" s="148"/>
      <c r="Z87" s="148"/>
      <c r="AA87" s="148"/>
      <c r="AB87" s="148"/>
      <c r="AC87" s="148"/>
      <c r="AD87" s="148"/>
      <c r="AE87" s="148"/>
      <c r="AF87" s="148"/>
      <c r="AG87" s="148" t="s">
        <v>290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1" x14ac:dyDescent="0.2">
      <c r="A88" s="155"/>
      <c r="B88" s="156"/>
      <c r="C88" s="181" t="s">
        <v>1060</v>
      </c>
      <c r="D88" s="160"/>
      <c r="E88" s="161">
        <v>1.5399500000000002</v>
      </c>
      <c r="F88" s="158"/>
      <c r="G88" s="158"/>
      <c r="H88" s="158"/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48"/>
      <c r="Y88" s="148"/>
      <c r="Z88" s="148"/>
      <c r="AA88" s="148"/>
      <c r="AB88" s="148"/>
      <c r="AC88" s="148"/>
      <c r="AD88" s="148"/>
      <c r="AE88" s="148"/>
      <c r="AF88" s="148"/>
      <c r="AG88" s="148" t="s">
        <v>213</v>
      </c>
      <c r="AH88" s="148">
        <v>5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1" x14ac:dyDescent="0.2">
      <c r="A89" s="155"/>
      <c r="B89" s="156"/>
      <c r="C89" s="243"/>
      <c r="D89" s="244"/>
      <c r="E89" s="244"/>
      <c r="F89" s="244"/>
      <c r="G89" s="244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48"/>
      <c r="Y89" s="148"/>
      <c r="Z89" s="148"/>
      <c r="AA89" s="148"/>
      <c r="AB89" s="148"/>
      <c r="AC89" s="148"/>
      <c r="AD89" s="148"/>
      <c r="AE89" s="148"/>
      <c r="AF89" s="148"/>
      <c r="AG89" s="148" t="s">
        <v>176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ht="22.5" outlineLevel="1" x14ac:dyDescent="0.2">
      <c r="A90" s="169">
        <v>20</v>
      </c>
      <c r="B90" s="170" t="s">
        <v>1061</v>
      </c>
      <c r="C90" s="180" t="s">
        <v>1062</v>
      </c>
      <c r="D90" s="171" t="s">
        <v>277</v>
      </c>
      <c r="E90" s="172">
        <v>30.324000000000002</v>
      </c>
      <c r="F90" s="173"/>
      <c r="G90" s="174">
        <f>ROUND(E90*F90,2)</f>
        <v>0</v>
      </c>
      <c r="H90" s="173"/>
      <c r="I90" s="174">
        <f>ROUND(E90*H90,2)</f>
        <v>0</v>
      </c>
      <c r="J90" s="173"/>
      <c r="K90" s="174">
        <f>ROUND(E90*J90,2)</f>
        <v>0</v>
      </c>
      <c r="L90" s="174">
        <v>21</v>
      </c>
      <c r="M90" s="174">
        <f>G90*(1+L90/100)</f>
        <v>0</v>
      </c>
      <c r="N90" s="174">
        <v>1.5E-3</v>
      </c>
      <c r="O90" s="174">
        <f>ROUND(E90*N90,2)</f>
        <v>0.05</v>
      </c>
      <c r="P90" s="174">
        <v>0</v>
      </c>
      <c r="Q90" s="174">
        <f>ROUND(E90*P90,2)</f>
        <v>0</v>
      </c>
      <c r="R90" s="174" t="s">
        <v>288</v>
      </c>
      <c r="S90" s="174" t="s">
        <v>171</v>
      </c>
      <c r="T90" s="175" t="s">
        <v>289</v>
      </c>
      <c r="U90" s="158">
        <v>0</v>
      </c>
      <c r="V90" s="158">
        <f>ROUND(E90*U90,2)</f>
        <v>0</v>
      </c>
      <c r="W90" s="158"/>
      <c r="X90" s="148"/>
      <c r="Y90" s="148"/>
      <c r="Z90" s="148"/>
      <c r="AA90" s="148"/>
      <c r="AB90" s="148"/>
      <c r="AC90" s="148"/>
      <c r="AD90" s="148"/>
      <c r="AE90" s="148"/>
      <c r="AF90" s="148"/>
      <c r="AG90" s="148" t="s">
        <v>290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55"/>
      <c r="B91" s="156"/>
      <c r="C91" s="181" t="s">
        <v>1063</v>
      </c>
      <c r="D91" s="160"/>
      <c r="E91" s="161">
        <v>30.324000000000002</v>
      </c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48"/>
      <c r="Y91" s="148"/>
      <c r="Z91" s="148"/>
      <c r="AA91" s="148"/>
      <c r="AB91" s="148"/>
      <c r="AC91" s="148"/>
      <c r="AD91" s="148"/>
      <c r="AE91" s="148"/>
      <c r="AF91" s="148"/>
      <c r="AG91" s="148" t="s">
        <v>213</v>
      </c>
      <c r="AH91" s="148">
        <v>5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1" x14ac:dyDescent="0.2">
      <c r="A92" s="155"/>
      <c r="B92" s="156"/>
      <c r="C92" s="243"/>
      <c r="D92" s="244"/>
      <c r="E92" s="244"/>
      <c r="F92" s="244"/>
      <c r="G92" s="244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  <c r="U92" s="158"/>
      <c r="V92" s="158"/>
      <c r="W92" s="158"/>
      <c r="X92" s="148"/>
      <c r="Y92" s="148"/>
      <c r="Z92" s="148"/>
      <c r="AA92" s="148"/>
      <c r="AB92" s="148"/>
      <c r="AC92" s="148"/>
      <c r="AD92" s="148"/>
      <c r="AE92" s="148"/>
      <c r="AF92" s="148"/>
      <c r="AG92" s="148" t="s">
        <v>176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1" x14ac:dyDescent="0.2">
      <c r="A93" s="155">
        <v>21</v>
      </c>
      <c r="B93" s="156" t="s">
        <v>685</v>
      </c>
      <c r="C93" s="192" t="s">
        <v>686</v>
      </c>
      <c r="D93" s="157" t="s">
        <v>0</v>
      </c>
      <c r="E93" s="177"/>
      <c r="F93" s="159"/>
      <c r="G93" s="158">
        <f>ROUND(E93*F93,2)</f>
        <v>0</v>
      </c>
      <c r="H93" s="159"/>
      <c r="I93" s="158">
        <f>ROUND(E93*H93,2)</f>
        <v>0</v>
      </c>
      <c r="J93" s="159"/>
      <c r="K93" s="158">
        <f>ROUND(E93*J93,2)</f>
        <v>0</v>
      </c>
      <c r="L93" s="158">
        <v>21</v>
      </c>
      <c r="M93" s="158">
        <f>G93*(1+L93/100)</f>
        <v>0</v>
      </c>
      <c r="N93" s="158">
        <v>0</v>
      </c>
      <c r="O93" s="158">
        <f>ROUND(E93*N93,2)</f>
        <v>0</v>
      </c>
      <c r="P93" s="158">
        <v>0</v>
      </c>
      <c r="Q93" s="158">
        <f>ROUND(E93*P93,2)</f>
        <v>0</v>
      </c>
      <c r="R93" s="158" t="s">
        <v>672</v>
      </c>
      <c r="S93" s="158" t="s">
        <v>171</v>
      </c>
      <c r="T93" s="158" t="s">
        <v>233</v>
      </c>
      <c r="U93" s="158">
        <v>0</v>
      </c>
      <c r="V93" s="158">
        <f>ROUND(E93*U93,2)</f>
        <v>0</v>
      </c>
      <c r="W93" s="158"/>
      <c r="X93" s="148"/>
      <c r="Y93" s="148"/>
      <c r="Z93" s="148"/>
      <c r="AA93" s="148"/>
      <c r="AB93" s="148"/>
      <c r="AC93" s="148"/>
      <c r="AD93" s="148"/>
      <c r="AE93" s="148"/>
      <c r="AF93" s="148"/>
      <c r="AG93" s="148" t="s">
        <v>630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1" x14ac:dyDescent="0.2">
      <c r="A94" s="155"/>
      <c r="B94" s="156"/>
      <c r="C94" s="260" t="s">
        <v>669</v>
      </c>
      <c r="D94" s="261"/>
      <c r="E94" s="261"/>
      <c r="F94" s="261"/>
      <c r="G94" s="261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48"/>
      <c r="Y94" s="148"/>
      <c r="Z94" s="148"/>
      <c r="AA94" s="148"/>
      <c r="AB94" s="148"/>
      <c r="AC94" s="148"/>
      <c r="AD94" s="148"/>
      <c r="AE94" s="148"/>
      <c r="AF94" s="148"/>
      <c r="AG94" s="148" t="s">
        <v>236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55"/>
      <c r="B95" s="156"/>
      <c r="C95" s="243"/>
      <c r="D95" s="244"/>
      <c r="E95" s="244"/>
      <c r="F95" s="244"/>
      <c r="G95" s="244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48"/>
      <c r="Y95" s="148"/>
      <c r="Z95" s="148"/>
      <c r="AA95" s="148"/>
      <c r="AB95" s="148"/>
      <c r="AC95" s="148"/>
      <c r="AD95" s="148"/>
      <c r="AE95" s="148"/>
      <c r="AF95" s="148"/>
      <c r="AG95" s="148" t="s">
        <v>176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x14ac:dyDescent="0.2">
      <c r="A96" s="163" t="s">
        <v>166</v>
      </c>
      <c r="B96" s="164" t="s">
        <v>111</v>
      </c>
      <c r="C96" s="179" t="s">
        <v>112</v>
      </c>
      <c r="D96" s="165"/>
      <c r="E96" s="166"/>
      <c r="F96" s="167"/>
      <c r="G96" s="167">
        <f>SUMIF(AG97:AG107,"&lt;&gt;NOR",G97:G107)</f>
        <v>0</v>
      </c>
      <c r="H96" s="167"/>
      <c r="I96" s="167">
        <f>SUM(I97:I107)</f>
        <v>0</v>
      </c>
      <c r="J96" s="167"/>
      <c r="K96" s="167">
        <f>SUM(K97:K107)</f>
        <v>0</v>
      </c>
      <c r="L96" s="167"/>
      <c r="M96" s="167">
        <f>SUM(M97:M107)</f>
        <v>0</v>
      </c>
      <c r="N96" s="167"/>
      <c r="O96" s="167">
        <f>SUM(O97:O107)</f>
        <v>0.28000000000000003</v>
      </c>
      <c r="P96" s="167"/>
      <c r="Q96" s="167">
        <f>SUM(Q97:Q107)</f>
        <v>0</v>
      </c>
      <c r="R96" s="167"/>
      <c r="S96" s="167"/>
      <c r="T96" s="168"/>
      <c r="U96" s="162"/>
      <c r="V96" s="162">
        <f>SUM(V97:V107)</f>
        <v>10.44</v>
      </c>
      <c r="W96" s="162"/>
      <c r="AG96" t="s">
        <v>167</v>
      </c>
    </row>
    <row r="97" spans="1:60" ht="22.5" outlineLevel="1" x14ac:dyDescent="0.2">
      <c r="A97" s="169">
        <v>22</v>
      </c>
      <c r="B97" s="170" t="s">
        <v>719</v>
      </c>
      <c r="C97" s="180" t="s">
        <v>720</v>
      </c>
      <c r="D97" s="171" t="s">
        <v>411</v>
      </c>
      <c r="E97" s="172">
        <v>94.87</v>
      </c>
      <c r="F97" s="173"/>
      <c r="G97" s="174">
        <f>ROUND(E97*F97,2)</f>
        <v>0</v>
      </c>
      <c r="H97" s="173"/>
      <c r="I97" s="174">
        <f>ROUND(E97*H97,2)</f>
        <v>0</v>
      </c>
      <c r="J97" s="173"/>
      <c r="K97" s="174">
        <f>ROUND(E97*J97,2)</f>
        <v>0</v>
      </c>
      <c r="L97" s="174">
        <v>21</v>
      </c>
      <c r="M97" s="174">
        <f>G97*(1+L97/100)</f>
        <v>0</v>
      </c>
      <c r="N97" s="174">
        <v>0</v>
      </c>
      <c r="O97" s="174">
        <f>ROUND(E97*N97,2)</f>
        <v>0</v>
      </c>
      <c r="P97" s="174">
        <v>0</v>
      </c>
      <c r="Q97" s="174">
        <f>ROUND(E97*P97,2)</f>
        <v>0</v>
      </c>
      <c r="R97" s="174" t="s">
        <v>698</v>
      </c>
      <c r="S97" s="174" t="s">
        <v>171</v>
      </c>
      <c r="T97" s="175" t="s">
        <v>233</v>
      </c>
      <c r="U97" s="158">
        <v>0.11</v>
      </c>
      <c r="V97" s="158">
        <f>ROUND(E97*U97,2)</f>
        <v>10.44</v>
      </c>
      <c r="W97" s="158"/>
      <c r="X97" s="148"/>
      <c r="Y97" s="148"/>
      <c r="Z97" s="148"/>
      <c r="AA97" s="148"/>
      <c r="AB97" s="148"/>
      <c r="AC97" s="148"/>
      <c r="AD97" s="148"/>
      <c r="AE97" s="148"/>
      <c r="AF97" s="148"/>
      <c r="AG97" s="148" t="s">
        <v>234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1" x14ac:dyDescent="0.2">
      <c r="A98" s="155"/>
      <c r="B98" s="156"/>
      <c r="C98" s="181" t="s">
        <v>1064</v>
      </c>
      <c r="D98" s="160"/>
      <c r="E98" s="161"/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48"/>
      <c r="Y98" s="148"/>
      <c r="Z98" s="148"/>
      <c r="AA98" s="148"/>
      <c r="AB98" s="148"/>
      <c r="AC98" s="148"/>
      <c r="AD98" s="148"/>
      <c r="AE98" s="148"/>
      <c r="AF98" s="148"/>
      <c r="AG98" s="148" t="s">
        <v>213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55"/>
      <c r="B99" s="156"/>
      <c r="C99" s="181" t="s">
        <v>906</v>
      </c>
      <c r="D99" s="160"/>
      <c r="E99" s="161"/>
      <c r="F99" s="158"/>
      <c r="G99" s="158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48"/>
      <c r="Y99" s="148"/>
      <c r="Z99" s="148"/>
      <c r="AA99" s="148"/>
      <c r="AB99" s="148"/>
      <c r="AC99" s="148"/>
      <c r="AD99" s="148"/>
      <c r="AE99" s="148"/>
      <c r="AF99" s="148"/>
      <c r="AG99" s="148" t="s">
        <v>213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55"/>
      <c r="B100" s="156"/>
      <c r="C100" s="181" t="s">
        <v>1065</v>
      </c>
      <c r="D100" s="160"/>
      <c r="E100" s="161">
        <v>94.87</v>
      </c>
      <c r="F100" s="158"/>
      <c r="G100" s="158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 t="s">
        <v>213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55"/>
      <c r="B101" s="156"/>
      <c r="C101" s="243"/>
      <c r="D101" s="244"/>
      <c r="E101" s="244"/>
      <c r="F101" s="244"/>
      <c r="G101" s="244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48" t="s">
        <v>176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69">
        <v>23</v>
      </c>
      <c r="B102" s="170" t="s">
        <v>1034</v>
      </c>
      <c r="C102" s="180" t="s">
        <v>1035</v>
      </c>
      <c r="D102" s="171" t="s">
        <v>411</v>
      </c>
      <c r="E102" s="172">
        <v>104.35700000000001</v>
      </c>
      <c r="F102" s="173"/>
      <c r="G102" s="174">
        <f>ROUND(E102*F102,2)</f>
        <v>0</v>
      </c>
      <c r="H102" s="173"/>
      <c r="I102" s="174">
        <f>ROUND(E102*H102,2)</f>
        <v>0</v>
      </c>
      <c r="J102" s="173"/>
      <c r="K102" s="174">
        <f>ROUND(E102*J102,2)</f>
        <v>0</v>
      </c>
      <c r="L102" s="174">
        <v>21</v>
      </c>
      <c r="M102" s="174">
        <f>G102*(1+L102/100)</f>
        <v>0</v>
      </c>
      <c r="N102" s="174">
        <v>2.6400000000000004E-3</v>
      </c>
      <c r="O102" s="174">
        <f>ROUND(E102*N102,2)</f>
        <v>0.28000000000000003</v>
      </c>
      <c r="P102" s="174">
        <v>0</v>
      </c>
      <c r="Q102" s="174">
        <f>ROUND(E102*P102,2)</f>
        <v>0</v>
      </c>
      <c r="R102" s="174" t="s">
        <v>288</v>
      </c>
      <c r="S102" s="174" t="s">
        <v>171</v>
      </c>
      <c r="T102" s="175" t="s">
        <v>289</v>
      </c>
      <c r="U102" s="158">
        <v>0</v>
      </c>
      <c r="V102" s="158">
        <f>ROUND(E102*U102,2)</f>
        <v>0</v>
      </c>
      <c r="W102" s="15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 t="s">
        <v>290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1" x14ac:dyDescent="0.2">
      <c r="A103" s="155"/>
      <c r="B103" s="156"/>
      <c r="C103" s="181" t="s">
        <v>1066</v>
      </c>
      <c r="D103" s="160"/>
      <c r="E103" s="161">
        <v>104.35700000000001</v>
      </c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 t="s">
        <v>213</v>
      </c>
      <c r="AH103" s="148">
        <v>5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55"/>
      <c r="B104" s="156"/>
      <c r="C104" s="243"/>
      <c r="D104" s="244"/>
      <c r="E104" s="244"/>
      <c r="F104" s="244"/>
      <c r="G104" s="244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 t="s">
        <v>176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55">
        <v>24</v>
      </c>
      <c r="B105" s="156" t="s">
        <v>717</v>
      </c>
      <c r="C105" s="192" t="s">
        <v>718</v>
      </c>
      <c r="D105" s="157" t="s">
        <v>0</v>
      </c>
      <c r="E105" s="177"/>
      <c r="F105" s="159"/>
      <c r="G105" s="158">
        <f>ROUND(E105*F105,2)</f>
        <v>0</v>
      </c>
      <c r="H105" s="159"/>
      <c r="I105" s="158">
        <f>ROUND(E105*H105,2)</f>
        <v>0</v>
      </c>
      <c r="J105" s="159"/>
      <c r="K105" s="158">
        <f>ROUND(E105*J105,2)</f>
        <v>0</v>
      </c>
      <c r="L105" s="158">
        <v>21</v>
      </c>
      <c r="M105" s="158">
        <f>G105*(1+L105/100)</f>
        <v>0</v>
      </c>
      <c r="N105" s="158">
        <v>0</v>
      </c>
      <c r="O105" s="158">
        <f>ROUND(E105*N105,2)</f>
        <v>0</v>
      </c>
      <c r="P105" s="158">
        <v>0</v>
      </c>
      <c r="Q105" s="158">
        <f>ROUND(E105*P105,2)</f>
        <v>0</v>
      </c>
      <c r="R105" s="158" t="s">
        <v>698</v>
      </c>
      <c r="S105" s="158" t="s">
        <v>171</v>
      </c>
      <c r="T105" s="158" t="s">
        <v>233</v>
      </c>
      <c r="U105" s="158">
        <v>0</v>
      </c>
      <c r="V105" s="158">
        <f>ROUND(E105*U105,2)</f>
        <v>0</v>
      </c>
      <c r="W105" s="15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48" t="s">
        <v>630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55"/>
      <c r="B106" s="156"/>
      <c r="C106" s="260" t="s">
        <v>669</v>
      </c>
      <c r="D106" s="261"/>
      <c r="E106" s="261"/>
      <c r="F106" s="261"/>
      <c r="G106" s="261"/>
      <c r="H106" s="158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48" t="s">
        <v>236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1" x14ac:dyDescent="0.2">
      <c r="A107" s="155"/>
      <c r="B107" s="156"/>
      <c r="C107" s="243"/>
      <c r="D107" s="244"/>
      <c r="E107" s="244"/>
      <c r="F107" s="244"/>
      <c r="G107" s="244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48" t="s">
        <v>176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x14ac:dyDescent="0.2">
      <c r="A108" s="163" t="s">
        <v>166</v>
      </c>
      <c r="B108" s="164" t="s">
        <v>117</v>
      </c>
      <c r="C108" s="179" t="s">
        <v>118</v>
      </c>
      <c r="D108" s="165"/>
      <c r="E108" s="166"/>
      <c r="F108" s="167"/>
      <c r="G108" s="167">
        <f>SUMIF(AG109:AG119,"&lt;&gt;NOR",G109:G119)</f>
        <v>0</v>
      </c>
      <c r="H108" s="167"/>
      <c r="I108" s="167">
        <f>SUM(I109:I119)</f>
        <v>0</v>
      </c>
      <c r="J108" s="167"/>
      <c r="K108" s="167">
        <f>SUM(K109:K119)</f>
        <v>0</v>
      </c>
      <c r="L108" s="167"/>
      <c r="M108" s="167">
        <f>SUM(M109:M119)</f>
        <v>0</v>
      </c>
      <c r="N108" s="167"/>
      <c r="O108" s="167">
        <f>SUM(O109:O119)</f>
        <v>0.21000000000000002</v>
      </c>
      <c r="P108" s="167"/>
      <c r="Q108" s="167">
        <f>SUM(Q109:Q119)</f>
        <v>0</v>
      </c>
      <c r="R108" s="167"/>
      <c r="S108" s="167"/>
      <c r="T108" s="168"/>
      <c r="U108" s="162"/>
      <c r="V108" s="162">
        <f>SUM(V109:V119)</f>
        <v>17.41</v>
      </c>
      <c r="W108" s="162"/>
      <c r="AG108" t="s">
        <v>167</v>
      </c>
    </row>
    <row r="109" spans="1:60" ht="22.5" outlineLevel="1" x14ac:dyDescent="0.2">
      <c r="A109" s="169">
        <v>25</v>
      </c>
      <c r="B109" s="170" t="s">
        <v>769</v>
      </c>
      <c r="C109" s="180" t="s">
        <v>770</v>
      </c>
      <c r="D109" s="171" t="s">
        <v>277</v>
      </c>
      <c r="E109" s="172">
        <v>28.880000000000003</v>
      </c>
      <c r="F109" s="173"/>
      <c r="G109" s="174">
        <f>ROUND(E109*F109,2)</f>
        <v>0</v>
      </c>
      <c r="H109" s="173"/>
      <c r="I109" s="174">
        <f>ROUND(E109*H109,2)</f>
        <v>0</v>
      </c>
      <c r="J109" s="173"/>
      <c r="K109" s="174">
        <f>ROUND(E109*J109,2)</f>
        <v>0</v>
      </c>
      <c r="L109" s="174">
        <v>21</v>
      </c>
      <c r="M109" s="174">
        <f>G109*(1+L109/100)</f>
        <v>0</v>
      </c>
      <c r="N109" s="174">
        <v>1.9000000000000001E-4</v>
      </c>
      <c r="O109" s="174">
        <f>ROUND(E109*N109,2)</f>
        <v>0.01</v>
      </c>
      <c r="P109" s="174">
        <v>0</v>
      </c>
      <c r="Q109" s="174">
        <f>ROUND(E109*P109,2)</f>
        <v>0</v>
      </c>
      <c r="R109" s="174" t="s">
        <v>771</v>
      </c>
      <c r="S109" s="174" t="s">
        <v>171</v>
      </c>
      <c r="T109" s="175" t="s">
        <v>233</v>
      </c>
      <c r="U109" s="158">
        <v>0.60300000000000009</v>
      </c>
      <c r="V109" s="158">
        <f>ROUND(E109*U109,2)</f>
        <v>17.41</v>
      </c>
      <c r="W109" s="158"/>
      <c r="X109" s="148"/>
      <c r="Y109" s="148"/>
      <c r="Z109" s="148"/>
      <c r="AA109" s="148"/>
      <c r="AB109" s="148"/>
      <c r="AC109" s="148"/>
      <c r="AD109" s="148"/>
      <c r="AE109" s="148"/>
      <c r="AF109" s="148"/>
      <c r="AG109" s="148" t="s">
        <v>234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1" x14ac:dyDescent="0.2">
      <c r="A110" s="155"/>
      <c r="B110" s="156"/>
      <c r="C110" s="245" t="s">
        <v>772</v>
      </c>
      <c r="D110" s="246"/>
      <c r="E110" s="246"/>
      <c r="F110" s="246"/>
      <c r="G110" s="246"/>
      <c r="H110" s="158"/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  <c r="U110" s="158"/>
      <c r="V110" s="158"/>
      <c r="W110" s="158"/>
      <c r="X110" s="148"/>
      <c r="Y110" s="148"/>
      <c r="Z110" s="148"/>
      <c r="AA110" s="148"/>
      <c r="AB110" s="148"/>
      <c r="AC110" s="148"/>
      <c r="AD110" s="148"/>
      <c r="AE110" s="148"/>
      <c r="AF110" s="148"/>
      <c r="AG110" s="148" t="s">
        <v>175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55"/>
      <c r="B111" s="156"/>
      <c r="C111" s="181" t="s">
        <v>1045</v>
      </c>
      <c r="D111" s="160"/>
      <c r="E111" s="161">
        <v>44.760000000000005</v>
      </c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 t="s">
        <v>213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1" x14ac:dyDescent="0.2">
      <c r="A112" s="155"/>
      <c r="B112" s="156"/>
      <c r="C112" s="181" t="s">
        <v>1046</v>
      </c>
      <c r="D112" s="160"/>
      <c r="E112" s="161">
        <v>-15.879999999999999</v>
      </c>
      <c r="F112" s="158"/>
      <c r="G112" s="158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48"/>
      <c r="Y112" s="148"/>
      <c r="Z112" s="148"/>
      <c r="AA112" s="148"/>
      <c r="AB112" s="148"/>
      <c r="AC112" s="148"/>
      <c r="AD112" s="148"/>
      <c r="AE112" s="148"/>
      <c r="AF112" s="148"/>
      <c r="AG112" s="148" t="s">
        <v>213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1" x14ac:dyDescent="0.2">
      <c r="A113" s="155"/>
      <c r="B113" s="156"/>
      <c r="C113" s="243"/>
      <c r="D113" s="244"/>
      <c r="E113" s="244"/>
      <c r="F113" s="244"/>
      <c r="G113" s="244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48" t="s">
        <v>176</v>
      </c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1" x14ac:dyDescent="0.2">
      <c r="A114" s="169">
        <v>26</v>
      </c>
      <c r="B114" s="170" t="s">
        <v>1037</v>
      </c>
      <c r="C114" s="180" t="s">
        <v>1067</v>
      </c>
      <c r="D114" s="171" t="s">
        <v>277</v>
      </c>
      <c r="E114" s="172">
        <v>31.768000000000001</v>
      </c>
      <c r="F114" s="173"/>
      <c r="G114" s="174">
        <f>ROUND(E114*F114,2)</f>
        <v>0</v>
      </c>
      <c r="H114" s="173"/>
      <c r="I114" s="174">
        <f>ROUND(E114*H114,2)</f>
        <v>0</v>
      </c>
      <c r="J114" s="173"/>
      <c r="K114" s="174">
        <f>ROUND(E114*J114,2)</f>
        <v>0</v>
      </c>
      <c r="L114" s="174">
        <v>21</v>
      </c>
      <c r="M114" s="174">
        <f>G114*(1+L114/100)</f>
        <v>0</v>
      </c>
      <c r="N114" s="174">
        <v>6.2500000000000003E-3</v>
      </c>
      <c r="O114" s="174">
        <f>ROUND(E114*N114,2)</f>
        <v>0.2</v>
      </c>
      <c r="P114" s="174">
        <v>0</v>
      </c>
      <c r="Q114" s="174">
        <f>ROUND(E114*P114,2)</f>
        <v>0</v>
      </c>
      <c r="R114" s="174"/>
      <c r="S114" s="174" t="s">
        <v>405</v>
      </c>
      <c r="T114" s="175" t="s">
        <v>172</v>
      </c>
      <c r="U114" s="158">
        <v>0</v>
      </c>
      <c r="V114" s="158">
        <f>ROUND(E114*U114,2)</f>
        <v>0</v>
      </c>
      <c r="W114" s="158"/>
      <c r="X114" s="148"/>
      <c r="Y114" s="148"/>
      <c r="Z114" s="148"/>
      <c r="AA114" s="148"/>
      <c r="AB114" s="148"/>
      <c r="AC114" s="148"/>
      <c r="AD114" s="148"/>
      <c r="AE114" s="148"/>
      <c r="AF114" s="148"/>
      <c r="AG114" s="148" t="s">
        <v>290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1" x14ac:dyDescent="0.2">
      <c r="A115" s="155"/>
      <c r="B115" s="156"/>
      <c r="C115" s="181" t="s">
        <v>1068</v>
      </c>
      <c r="D115" s="160"/>
      <c r="E115" s="161">
        <v>31.768000000000001</v>
      </c>
      <c r="F115" s="158"/>
      <c r="G115" s="158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48"/>
      <c r="Y115" s="148"/>
      <c r="Z115" s="148"/>
      <c r="AA115" s="148"/>
      <c r="AB115" s="148"/>
      <c r="AC115" s="148"/>
      <c r="AD115" s="148"/>
      <c r="AE115" s="148"/>
      <c r="AF115" s="148"/>
      <c r="AG115" s="148" t="s">
        <v>213</v>
      </c>
      <c r="AH115" s="148">
        <v>5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1" x14ac:dyDescent="0.2">
      <c r="A116" s="155"/>
      <c r="B116" s="156"/>
      <c r="C116" s="243"/>
      <c r="D116" s="244"/>
      <c r="E116" s="244"/>
      <c r="F116" s="244"/>
      <c r="G116" s="244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48"/>
      <c r="Y116" s="148"/>
      <c r="Z116" s="148"/>
      <c r="AA116" s="148"/>
      <c r="AB116" s="148"/>
      <c r="AC116" s="148"/>
      <c r="AD116" s="148"/>
      <c r="AE116" s="148"/>
      <c r="AF116" s="148"/>
      <c r="AG116" s="148" t="s">
        <v>176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1" x14ac:dyDescent="0.2">
      <c r="A117" s="155">
        <v>27</v>
      </c>
      <c r="B117" s="156" t="s">
        <v>820</v>
      </c>
      <c r="C117" s="192" t="s">
        <v>821</v>
      </c>
      <c r="D117" s="157" t="s">
        <v>0</v>
      </c>
      <c r="E117" s="177"/>
      <c r="F117" s="159"/>
      <c r="G117" s="158">
        <f>ROUND(E117*F117,2)</f>
        <v>0</v>
      </c>
      <c r="H117" s="159"/>
      <c r="I117" s="158">
        <f>ROUND(E117*H117,2)</f>
        <v>0</v>
      </c>
      <c r="J117" s="159"/>
      <c r="K117" s="158">
        <f>ROUND(E117*J117,2)</f>
        <v>0</v>
      </c>
      <c r="L117" s="158">
        <v>21</v>
      </c>
      <c r="M117" s="158">
        <f>G117*(1+L117/100)</f>
        <v>0</v>
      </c>
      <c r="N117" s="158">
        <v>0</v>
      </c>
      <c r="O117" s="158">
        <f>ROUND(E117*N117,2)</f>
        <v>0</v>
      </c>
      <c r="P117" s="158">
        <v>0</v>
      </c>
      <c r="Q117" s="158">
        <f>ROUND(E117*P117,2)</f>
        <v>0</v>
      </c>
      <c r="R117" s="158" t="s">
        <v>771</v>
      </c>
      <c r="S117" s="158" t="s">
        <v>171</v>
      </c>
      <c r="T117" s="158" t="s">
        <v>233</v>
      </c>
      <c r="U117" s="158">
        <v>0</v>
      </c>
      <c r="V117" s="158">
        <f>ROUND(E117*U117,2)</f>
        <v>0</v>
      </c>
      <c r="W117" s="158"/>
      <c r="X117" s="148"/>
      <c r="Y117" s="148"/>
      <c r="Z117" s="148"/>
      <c r="AA117" s="148"/>
      <c r="AB117" s="148"/>
      <c r="AC117" s="148"/>
      <c r="AD117" s="148"/>
      <c r="AE117" s="148"/>
      <c r="AF117" s="148"/>
      <c r="AG117" s="148" t="s">
        <v>630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1" x14ac:dyDescent="0.2">
      <c r="A118" s="155"/>
      <c r="B118" s="156"/>
      <c r="C118" s="260" t="s">
        <v>669</v>
      </c>
      <c r="D118" s="261"/>
      <c r="E118" s="261"/>
      <c r="F118" s="261"/>
      <c r="G118" s="261"/>
      <c r="H118" s="158"/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48"/>
      <c r="Y118" s="148"/>
      <c r="Z118" s="148"/>
      <c r="AA118" s="148"/>
      <c r="AB118" s="148"/>
      <c r="AC118" s="148"/>
      <c r="AD118" s="148"/>
      <c r="AE118" s="148"/>
      <c r="AF118" s="148"/>
      <c r="AG118" s="148" t="s">
        <v>236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1" x14ac:dyDescent="0.2">
      <c r="A119" s="155"/>
      <c r="B119" s="156"/>
      <c r="C119" s="243"/>
      <c r="D119" s="244"/>
      <c r="E119" s="244"/>
      <c r="F119" s="244"/>
      <c r="G119" s="244"/>
      <c r="H119" s="158"/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  <c r="U119" s="158"/>
      <c r="V119" s="158"/>
      <c r="W119" s="158"/>
      <c r="X119" s="148"/>
      <c r="Y119" s="148"/>
      <c r="Z119" s="148"/>
      <c r="AA119" s="148"/>
      <c r="AB119" s="148"/>
      <c r="AC119" s="148"/>
      <c r="AD119" s="148"/>
      <c r="AE119" s="148"/>
      <c r="AF119" s="148"/>
      <c r="AG119" s="148" t="s">
        <v>176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x14ac:dyDescent="0.2">
      <c r="A120" s="5"/>
      <c r="B120" s="6"/>
      <c r="C120" s="182"/>
      <c r="D120" s="8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AE120">
        <v>15</v>
      </c>
      <c r="AF120">
        <v>21</v>
      </c>
    </row>
    <row r="121" spans="1:60" x14ac:dyDescent="0.2">
      <c r="A121" s="151"/>
      <c r="B121" s="152" t="s">
        <v>29</v>
      </c>
      <c r="C121" s="183"/>
      <c r="D121" s="153"/>
      <c r="E121" s="154"/>
      <c r="F121" s="154"/>
      <c r="G121" s="178">
        <f>G8+G41+G63+G67+G77+G96+G108</f>
        <v>0</v>
      </c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AE121">
        <f>SUMIF(L7:L119,AE120,G7:G119)</f>
        <v>0</v>
      </c>
      <c r="AF121">
        <f>SUMIF(L7:L119,AF120,G7:G119)</f>
        <v>0</v>
      </c>
      <c r="AG121" t="s">
        <v>226</v>
      </c>
    </row>
    <row r="122" spans="1:60" x14ac:dyDescent="0.2">
      <c r="C122" s="184"/>
      <c r="D122" s="139"/>
      <c r="AG122" t="s">
        <v>227</v>
      </c>
    </row>
    <row r="123" spans="1:60" x14ac:dyDescent="0.2">
      <c r="D123" s="139"/>
    </row>
    <row r="124" spans="1:60" x14ac:dyDescent="0.2">
      <c r="D124" s="139"/>
    </row>
    <row r="125" spans="1:60" x14ac:dyDescent="0.2">
      <c r="D125" s="139"/>
    </row>
    <row r="126" spans="1:60" x14ac:dyDescent="0.2">
      <c r="D126" s="139"/>
    </row>
    <row r="127" spans="1:60" x14ac:dyDescent="0.2">
      <c r="D127" s="139"/>
    </row>
    <row r="128" spans="1:60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sheetProtection algorithmName="SHA-512" hashValue="JSA+uVlRdlituIYC319EKg9jb0ZizBVXXnVCf4L4SX7Dstbs09jKE7h7OerAbqR0SGVujgRMfyZzaQpo/EmQmw==" saltValue="B5XjWjiCuREkGlNw6t6MhA==" spinCount="100000" sheet="1"/>
  <mergeCells count="51">
    <mergeCell ref="C12:G12"/>
    <mergeCell ref="A1:G1"/>
    <mergeCell ref="C2:G2"/>
    <mergeCell ref="C3:G3"/>
    <mergeCell ref="C4:G4"/>
    <mergeCell ref="C10:G10"/>
    <mergeCell ref="C40:G40"/>
    <mergeCell ref="C14:G14"/>
    <mergeCell ref="C16:G16"/>
    <mergeCell ref="C18:G18"/>
    <mergeCell ref="C19:G19"/>
    <mergeCell ref="C22:G22"/>
    <mergeCell ref="C24:G24"/>
    <mergeCell ref="C25:G25"/>
    <mergeCell ref="C26:G26"/>
    <mergeCell ref="C29:G29"/>
    <mergeCell ref="C31:G31"/>
    <mergeCell ref="C33:G33"/>
    <mergeCell ref="C70:G70"/>
    <mergeCell ref="C43:G43"/>
    <mergeCell ref="C44:G44"/>
    <mergeCell ref="C46:G46"/>
    <mergeCell ref="C48:G48"/>
    <mergeCell ref="C50:G50"/>
    <mergeCell ref="C53:G53"/>
    <mergeCell ref="C56:G56"/>
    <mergeCell ref="C59:G59"/>
    <mergeCell ref="C62:G62"/>
    <mergeCell ref="C65:G65"/>
    <mergeCell ref="C66:G66"/>
    <mergeCell ref="C95:G95"/>
    <mergeCell ref="C73:G73"/>
    <mergeCell ref="C75:G75"/>
    <mergeCell ref="C76:G76"/>
    <mergeCell ref="C79:G79"/>
    <mergeCell ref="C80:G80"/>
    <mergeCell ref="C82:G82"/>
    <mergeCell ref="C84:G84"/>
    <mergeCell ref="C86:G86"/>
    <mergeCell ref="C89:G89"/>
    <mergeCell ref="C92:G92"/>
    <mergeCell ref="C94:G94"/>
    <mergeCell ref="C116:G116"/>
    <mergeCell ref="C118:G118"/>
    <mergeCell ref="C119:G119"/>
    <mergeCell ref="C101:G101"/>
    <mergeCell ref="C104:G104"/>
    <mergeCell ref="C106:G106"/>
    <mergeCell ref="C107:G107"/>
    <mergeCell ref="C110:G110"/>
    <mergeCell ref="C113:G113"/>
  </mergeCells>
  <pageMargins left="0.59055118110236204" right="0.196850393700787" top="0.78740157499999996" bottom="0.78740157499999996" header="0.3" footer="0.3"/>
  <pageSetup paperSize="9" scale="83" fitToHeight="0" orientation="landscape" horizontalDpi="4294967293" verticalDpi="4294967293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00 9991 Naklady</vt:lpstr>
      <vt:lpstr>SO 01 10170201 Pol</vt:lpstr>
      <vt:lpstr>SO 01 101702021 Pol</vt:lpstr>
      <vt:lpstr>SO 01 101702022 Pol</vt:lpstr>
      <vt:lpstr>SO 01 101702031 Pol</vt:lpstr>
      <vt:lpstr>SO 01 101702032 Pol</vt:lpstr>
      <vt:lpstr>SO 01 101704041 Pol</vt:lpstr>
      <vt:lpstr>SO 01 101704042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9991 Naklady'!Názvy_tisku</vt:lpstr>
      <vt:lpstr>'SO 01 10170201 Pol'!Názvy_tisku</vt:lpstr>
      <vt:lpstr>'SO 01 101702021 Pol'!Názvy_tisku</vt:lpstr>
      <vt:lpstr>'SO 01 101702022 Pol'!Názvy_tisku</vt:lpstr>
      <vt:lpstr>'SO 01 101702031 Pol'!Názvy_tisku</vt:lpstr>
      <vt:lpstr>'SO 01 101702032 Pol'!Názvy_tisku</vt:lpstr>
      <vt:lpstr>'SO 01 101704041 Pol'!Názvy_tisku</vt:lpstr>
      <vt:lpstr>'SO 01 101704042 Pol'!Názvy_tisku</vt:lpstr>
      <vt:lpstr>oadresa</vt:lpstr>
      <vt:lpstr>Stavba!Objednatel</vt:lpstr>
      <vt:lpstr>Stavba!Objekt</vt:lpstr>
      <vt:lpstr>'00 9991 Naklady'!Oblast_tisku</vt:lpstr>
      <vt:lpstr>'SO 01 10170201 Pol'!Oblast_tisku</vt:lpstr>
      <vt:lpstr>'SO 01 101702021 Pol'!Oblast_tisku</vt:lpstr>
      <vt:lpstr>'SO 01 101702022 Pol'!Oblast_tisku</vt:lpstr>
      <vt:lpstr>'SO 01 101702031 Pol'!Oblast_tisku</vt:lpstr>
      <vt:lpstr>'SO 01 101702032 Pol'!Oblast_tisku</vt:lpstr>
      <vt:lpstr>'SO 01 101704041 Pol'!Oblast_tisku</vt:lpstr>
      <vt:lpstr>'SO 01 101704042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spravce</cp:lastModifiedBy>
  <cp:lastPrinted>2018-05-09T09:46:05Z</cp:lastPrinted>
  <dcterms:created xsi:type="dcterms:W3CDTF">2009-04-08T07:15:50Z</dcterms:created>
  <dcterms:modified xsi:type="dcterms:W3CDTF">2018-05-09T09:46:06Z</dcterms:modified>
</cp:coreProperties>
</file>