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ka\Documents\ZVZ - Obec Rapotín - Protipovodňová opatření - TDS_2025\ZD FINAL\"/>
    </mc:Choice>
  </mc:AlternateContent>
  <xr:revisionPtr revIDLastSave="0" documentId="13_ncr:1_{EC127D49-B0EF-478B-B915-6D97807C3298}" xr6:coauthVersionLast="36" xr6:coauthVersionMax="47" xr10:uidLastSave="{00000000-0000-0000-0000-000000000000}"/>
  <bookViews>
    <workbookView xWindow="0" yWindow="0" windowWidth="21585" windowHeight="11213" xr2:uid="{00000000-000D-0000-FFFF-FFFF00000000}"/>
  </bookViews>
  <sheets>
    <sheet name="rozpočet" sheetId="7" r:id="rId1"/>
  </sheets>
  <definedNames>
    <definedName name="_xlnm.Print_Area" localSheetId="0">rozpočet!$A$1:$M$39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7" l="1"/>
  <c r="G20" i="7"/>
  <c r="G18" i="7"/>
  <c r="G16" i="7"/>
  <c r="G14" i="7"/>
  <c r="G12" i="7"/>
  <c r="G10" i="7"/>
  <c r="G8" i="7"/>
  <c r="G6" i="7"/>
  <c r="K6" i="7"/>
  <c r="H36" i="7"/>
  <c r="C36" i="7"/>
  <c r="H35" i="7"/>
  <c r="C35" i="7"/>
  <c r="H34" i="7"/>
  <c r="C34" i="7"/>
  <c r="G17" i="7" s="1"/>
  <c r="H33" i="7"/>
  <c r="C33" i="7"/>
  <c r="H32" i="7"/>
  <c r="C32" i="7"/>
  <c r="H31" i="7"/>
  <c r="C31" i="7"/>
  <c r="H30" i="7"/>
  <c r="C30" i="7"/>
  <c r="K9" i="7" s="1"/>
  <c r="H29" i="7"/>
  <c r="C29" i="7"/>
  <c r="F26" i="7"/>
  <c r="K24" i="7"/>
  <c r="L24" i="7" s="1"/>
  <c r="H23" i="7"/>
  <c r="I23" i="7" s="1"/>
  <c r="J23" i="7" s="1"/>
  <c r="D20" i="7"/>
  <c r="H18" i="7"/>
  <c r="H19" i="7" s="1"/>
  <c r="D18" i="7"/>
  <c r="B18" i="7"/>
  <c r="K18" i="7" s="1"/>
  <c r="C16" i="7"/>
  <c r="D16" i="7" s="1"/>
  <c r="B16" i="7"/>
  <c r="K16" i="7" s="1"/>
  <c r="B14" i="7"/>
  <c r="K14" i="7" s="1"/>
  <c r="K12" i="7"/>
  <c r="K13" i="7" s="1"/>
  <c r="B12" i="7"/>
  <c r="C12" i="7" s="1"/>
  <c r="D12" i="7" s="1"/>
  <c r="K10" i="7"/>
  <c r="B10" i="7"/>
  <c r="H10" i="7" s="1"/>
  <c r="K8" i="7"/>
  <c r="I8" i="7"/>
  <c r="H8" i="7"/>
  <c r="B8" i="7"/>
  <c r="H6" i="7"/>
  <c r="B6" i="7"/>
  <c r="C6" i="7" s="1"/>
  <c r="D6" i="7" s="1"/>
  <c r="L23" i="7" l="1"/>
  <c r="K19" i="7"/>
  <c r="G19" i="7"/>
  <c r="H9" i="7"/>
  <c r="K17" i="7"/>
  <c r="I9" i="7"/>
  <c r="K11" i="7"/>
  <c r="K15" i="7"/>
  <c r="G7" i="7"/>
  <c r="H7" i="7"/>
  <c r="I10" i="7"/>
  <c r="H11" i="7"/>
  <c r="G9" i="7"/>
  <c r="K7" i="7"/>
  <c r="C10" i="7"/>
  <c r="D10" i="7" s="1"/>
  <c r="H16" i="7"/>
  <c r="J8" i="7"/>
  <c r="J9" i="7" s="1"/>
  <c r="C14" i="7"/>
  <c r="D14" i="7" s="1"/>
  <c r="I18" i="7"/>
  <c r="C8" i="7"/>
  <c r="D8" i="7" s="1"/>
  <c r="H14" i="7"/>
  <c r="B20" i="7"/>
  <c r="H12" i="7"/>
  <c r="I6" i="7"/>
  <c r="L9" i="7" l="1"/>
  <c r="I11" i="7"/>
  <c r="J10" i="7"/>
  <c r="J11" i="7" s="1"/>
  <c r="G11" i="7"/>
  <c r="L11" i="7" s="1"/>
  <c r="L10" i="7"/>
  <c r="H20" i="7"/>
  <c r="K20" i="7"/>
  <c r="K21" i="7" s="1"/>
  <c r="K26" i="7" s="1"/>
  <c r="G15" i="7"/>
  <c r="H17" i="7"/>
  <c r="I16" i="7"/>
  <c r="I14" i="7"/>
  <c r="H15" i="7"/>
  <c r="G13" i="7"/>
  <c r="I7" i="7"/>
  <c r="J6" i="7"/>
  <c r="J7" i="7" s="1"/>
  <c r="J18" i="7"/>
  <c r="I19" i="7"/>
  <c r="I12" i="7"/>
  <c r="H13" i="7"/>
  <c r="L8" i="7"/>
  <c r="L7" i="7" l="1"/>
  <c r="H21" i="7"/>
  <c r="I20" i="7"/>
  <c r="H26" i="7"/>
  <c r="J12" i="7"/>
  <c r="J13" i="7" s="1"/>
  <c r="I13" i="7"/>
  <c r="L13" i="7" s="1"/>
  <c r="J19" i="7"/>
  <c r="L18" i="7"/>
  <c r="J16" i="7"/>
  <c r="I17" i="7"/>
  <c r="J14" i="7"/>
  <c r="J15" i="7" s="1"/>
  <c r="I15" i="7"/>
  <c r="L15" i="7" s="1"/>
  <c r="G21" i="7"/>
  <c r="G26" i="7" s="1"/>
  <c r="L6" i="7"/>
  <c r="J17" i="7" l="1"/>
  <c r="L17" i="7" s="1"/>
  <c r="L16" i="7"/>
  <c r="I21" i="7"/>
  <c r="I26" i="7" s="1"/>
  <c r="J20" i="7"/>
  <c r="L12" i="7"/>
  <c r="L19" i="7"/>
  <c r="L14" i="7"/>
  <c r="J21" i="7" l="1"/>
  <c r="L20" i="7"/>
  <c r="L21" i="7" l="1"/>
  <c r="L26" i="7" s="1"/>
  <c r="J26" i="7"/>
</calcChain>
</file>

<file path=xl/sharedStrings.xml><?xml version="1.0" encoding="utf-8"?>
<sst xmlns="http://schemas.openxmlformats.org/spreadsheetml/2006/main" count="89" uniqueCount="37">
  <si>
    <t>počet dnů/měsíc</t>
  </si>
  <si>
    <t>jednotkové ceny</t>
  </si>
  <si>
    <t>cena/den</t>
  </si>
  <si>
    <t xml:space="preserve">Rozpočet </t>
  </si>
  <si>
    <t>Kč bez DPH</t>
  </si>
  <si>
    <t>kč/hod</t>
  </si>
  <si>
    <t>kč/den</t>
  </si>
  <si>
    <t>kmplt</t>
  </si>
  <si>
    <t>nabídková cena</t>
  </si>
  <si>
    <t>limit mimořádně nízké ceny</t>
  </si>
  <si>
    <t>na stavbě</t>
  </si>
  <si>
    <t>počet dnů/rok</t>
  </si>
  <si>
    <t>Celkem</t>
  </si>
  <si>
    <t>Členové týmu správce stavby</t>
  </si>
  <si>
    <t>dnů</t>
  </si>
  <si>
    <t>Kč</t>
  </si>
  <si>
    <t>2. TDS</t>
  </si>
  <si>
    <t>1. vedoucí TDS</t>
  </si>
  <si>
    <t>kmplt/rok</t>
  </si>
  <si>
    <t>7. rozpočtář</t>
  </si>
  <si>
    <t>Cena celkem</t>
  </si>
  <si>
    <t>8. geotechnik</t>
  </si>
  <si>
    <t>9. geotechnický sled prací čl 2.4.1 smlouvy  ročně</t>
  </si>
  <si>
    <t>10. zajištění kolaudace čl 2.4.2 smlouvy</t>
  </si>
  <si>
    <t>9. geotechnický sled prací čl 2.4.1 smlouvy</t>
  </si>
  <si>
    <t xml:space="preserve">
Celkem</t>
  </si>
  <si>
    <t>5. expert geolog (inženýrská geologie)</t>
  </si>
  <si>
    <t>6. expert hydrogeolog</t>
  </si>
  <si>
    <t>Dnů činností před zahájením</t>
  </si>
  <si>
    <t>Dnů
2025</t>
  </si>
  <si>
    <t>Dnů
2026</t>
  </si>
  <si>
    <t>Dnů
2027</t>
  </si>
  <si>
    <t>Dnů
2028</t>
  </si>
  <si>
    <t>Dnů 
2029</t>
  </si>
  <si>
    <t>3. expert pro statiku a dynamiku staveb</t>
  </si>
  <si>
    <t>4. expert pro mosty a inženýrské konstrukce</t>
  </si>
  <si>
    <t>Zajištění TDS na stavbě "Přírodě blízká protipovodňová opatření na řece Desné v úseku ř. km 12,088 – 14,231",  opakované zadávací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</si>
</sst>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4" xfId="0" applyBorder="1"/>
    <xf numFmtId="0" fontId="4" fillId="0" borderId="1" xfId="0" applyFont="1" applyBorder="1"/>
    <xf numFmtId="0" fontId="5" fillId="0" borderId="0" xfId="0" applyFont="1"/>
    <xf numFmtId="0" fontId="1" fillId="0" borderId="4" xfId="0" applyFont="1" applyBorder="1"/>
    <xf numFmtId="3" fontId="0" fillId="0" borderId="4" xfId="0" applyNumberFormat="1" applyBorder="1"/>
    <xf numFmtId="0" fontId="2" fillId="0" borderId="4" xfId="0" applyFont="1" applyBorder="1"/>
    <xf numFmtId="3" fontId="2" fillId="0" borderId="4" xfId="0" applyNumberFormat="1" applyFont="1" applyBorder="1"/>
    <xf numFmtId="164" fontId="0" fillId="0" borderId="4" xfId="0" applyNumberFormat="1" applyBorder="1"/>
    <xf numFmtId="3" fontId="2" fillId="0" borderId="4" xfId="1" applyNumberFormat="1" applyFont="1" applyBorder="1"/>
    <xf numFmtId="0" fontId="2" fillId="0" borderId="0" xfId="0" applyFont="1"/>
    <xf numFmtId="0" fontId="0" fillId="0" borderId="4" xfId="0" applyBorder="1" applyAlignment="1">
      <alignment horizontal="right"/>
    </xf>
    <xf numFmtId="1" fontId="0" fillId="0" borderId="4" xfId="0" applyNumberFormat="1" applyBorder="1"/>
    <xf numFmtId="0" fontId="3" fillId="0" borderId="4" xfId="0" applyFont="1" applyBorder="1"/>
    <xf numFmtId="0" fontId="3" fillId="3" borderId="3" xfId="0" applyFont="1" applyFill="1" applyBorder="1"/>
    <xf numFmtId="0" fontId="3" fillId="3" borderId="3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 wrapText="1"/>
    </xf>
    <xf numFmtId="3" fontId="0" fillId="2" borderId="4" xfId="0" applyNumberFormat="1" applyFill="1" applyBorder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1" fillId="0" borderId="4" xfId="0" applyFont="1" applyFill="1" applyBorder="1"/>
    <xf numFmtId="3" fontId="0" fillId="0" borderId="4" xfId="0" applyNumberFormat="1" applyFill="1" applyBorder="1"/>
    <xf numFmtId="0" fontId="3" fillId="3" borderId="6" xfId="0" applyFont="1" applyFill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6" fillId="0" borderId="0" xfId="0" applyFont="1" applyAlignment="1">
      <alignment wrapText="1"/>
    </xf>
    <xf numFmtId="0" fontId="0" fillId="0" borderId="0" xfId="0" applyAlignment="1"/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06D0-C7BC-47A8-B71B-0CF30520E5E9}">
  <sheetPr>
    <pageSetUpPr fitToPage="1"/>
  </sheetPr>
  <dimension ref="A1:R39"/>
  <sheetViews>
    <sheetView tabSelected="1" topLeftCell="A13" zoomScaleNormal="100" workbookViewId="0">
      <selection activeCell="G23" sqref="G23"/>
    </sheetView>
  </sheetViews>
  <sheetFormatPr defaultRowHeight="14.25" x14ac:dyDescent="0.45"/>
  <cols>
    <col min="1" max="1" width="38.3984375" customWidth="1"/>
    <col min="2" max="2" width="10.59765625" customWidth="1"/>
    <col min="3" max="3" width="10.86328125" customWidth="1"/>
    <col min="4" max="4" width="10.59765625" customWidth="1"/>
    <col min="5" max="5" width="3.1328125" customWidth="1"/>
    <col min="6" max="11" width="10.59765625" customWidth="1"/>
    <col min="12" max="12" width="11.265625" customWidth="1"/>
    <col min="13" max="13" width="4.1328125" bestFit="1" customWidth="1"/>
    <col min="18" max="18" width="11.86328125" customWidth="1"/>
  </cols>
  <sheetData>
    <row r="1" spans="1:13" x14ac:dyDescent="0.45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x14ac:dyDescent="0.45">
      <c r="A2" s="5"/>
    </row>
    <row r="3" spans="1:13" x14ac:dyDescent="0.45">
      <c r="A3" s="12" t="s">
        <v>3</v>
      </c>
      <c r="B3" s="20" t="s">
        <v>12</v>
      </c>
      <c r="C3" s="20" t="s">
        <v>12</v>
      </c>
      <c r="D3" s="21" t="s">
        <v>10</v>
      </c>
    </row>
    <row r="4" spans="1:13" ht="30" customHeight="1" x14ac:dyDescent="0.45">
      <c r="A4" s="16" t="s">
        <v>13</v>
      </c>
      <c r="B4" s="17" t="s">
        <v>11</v>
      </c>
      <c r="C4" s="17" t="s">
        <v>0</v>
      </c>
      <c r="D4" s="18" t="s">
        <v>0</v>
      </c>
      <c r="E4" s="24" t="s">
        <v>28</v>
      </c>
      <c r="F4" s="25"/>
      <c r="G4" s="17" t="s">
        <v>29</v>
      </c>
      <c r="H4" s="17" t="s">
        <v>30</v>
      </c>
      <c r="I4" s="17" t="s">
        <v>31</v>
      </c>
      <c r="J4" s="17" t="s">
        <v>32</v>
      </c>
      <c r="K4" s="17" t="s">
        <v>33</v>
      </c>
      <c r="L4" s="17" t="s">
        <v>25</v>
      </c>
      <c r="M4" s="16"/>
    </row>
    <row r="5" spans="1:13" x14ac:dyDescent="0.45">
      <c r="A5" s="3"/>
      <c r="B5" s="3"/>
      <c r="C5" s="13"/>
      <c r="D5" s="4"/>
      <c r="E5" s="3"/>
      <c r="F5" s="3"/>
      <c r="G5" s="3"/>
      <c r="H5" s="3"/>
      <c r="I5" s="3"/>
      <c r="J5" s="3"/>
      <c r="K5" s="3"/>
      <c r="L5" s="3"/>
      <c r="M5" s="3"/>
    </row>
    <row r="6" spans="1:13" x14ac:dyDescent="0.45">
      <c r="A6" s="8" t="s">
        <v>17</v>
      </c>
      <c r="B6" s="3">
        <f>8*12</f>
        <v>96</v>
      </c>
      <c r="C6" s="3">
        <f>B6/12</f>
        <v>8</v>
      </c>
      <c r="D6" s="4">
        <f>C6-2</f>
        <v>6</v>
      </c>
      <c r="E6" s="3"/>
      <c r="F6" s="7"/>
      <c r="G6" s="7">
        <f>B6*9/12</f>
        <v>72</v>
      </c>
      <c r="H6" s="7">
        <f>B6</f>
        <v>96</v>
      </c>
      <c r="I6" s="7">
        <f t="shared" ref="I6:J6" si="0">H6</f>
        <v>96</v>
      </c>
      <c r="J6" s="7">
        <f t="shared" si="0"/>
        <v>96</v>
      </c>
      <c r="K6" s="3">
        <f>B6*5/12</f>
        <v>40</v>
      </c>
      <c r="L6" s="8">
        <f t="shared" ref="L6:L21" si="1">SUM(F6:K6)</f>
        <v>400</v>
      </c>
      <c r="M6" s="3" t="s">
        <v>14</v>
      </c>
    </row>
    <row r="7" spans="1:13" x14ac:dyDescent="0.45">
      <c r="A7" s="3"/>
      <c r="B7" s="3"/>
      <c r="C7" s="3"/>
      <c r="D7" s="4"/>
      <c r="E7" s="3"/>
      <c r="F7" s="7"/>
      <c r="G7" s="7">
        <f t="shared" ref="G7:K7" si="2">G6*$C29</f>
        <v>0</v>
      </c>
      <c r="H7" s="7">
        <f t="shared" si="2"/>
        <v>0</v>
      </c>
      <c r="I7" s="7">
        <f t="shared" si="2"/>
        <v>0</v>
      </c>
      <c r="J7" s="7">
        <f t="shared" si="2"/>
        <v>0</v>
      </c>
      <c r="K7" s="7">
        <f t="shared" si="2"/>
        <v>0</v>
      </c>
      <c r="L7" s="9">
        <f t="shared" si="1"/>
        <v>0</v>
      </c>
      <c r="M7" s="3" t="s">
        <v>15</v>
      </c>
    </row>
    <row r="8" spans="1:13" x14ac:dyDescent="0.45">
      <c r="A8" s="8" t="s">
        <v>16</v>
      </c>
      <c r="B8" s="3">
        <f>20*12</f>
        <v>240</v>
      </c>
      <c r="C8" s="3">
        <f>B8/12</f>
        <v>20</v>
      </c>
      <c r="D8" s="4">
        <f>C8-4</f>
        <v>16</v>
      </c>
      <c r="E8" s="3"/>
      <c r="F8" s="10"/>
      <c r="G8" s="7">
        <f>B8*9/12</f>
        <v>180</v>
      </c>
      <c r="H8" s="7">
        <f>B8</f>
        <v>240</v>
      </c>
      <c r="I8" s="7">
        <f t="shared" ref="I8:J8" si="3">H8</f>
        <v>240</v>
      </c>
      <c r="J8" s="7">
        <f t="shared" si="3"/>
        <v>240</v>
      </c>
      <c r="K8" s="3">
        <f>B8/4</f>
        <v>60</v>
      </c>
      <c r="L8" s="8">
        <f t="shared" si="1"/>
        <v>960</v>
      </c>
      <c r="M8" s="3" t="s">
        <v>14</v>
      </c>
    </row>
    <row r="9" spans="1:13" x14ac:dyDescent="0.45">
      <c r="A9" s="3"/>
      <c r="B9" s="3"/>
      <c r="C9" s="3"/>
      <c r="D9" s="4"/>
      <c r="E9" s="3"/>
      <c r="F9" s="7"/>
      <c r="G9" s="7">
        <f>G8*$C30</f>
        <v>0</v>
      </c>
      <c r="H9" s="7">
        <f>H8*$C30</f>
        <v>0</v>
      </c>
      <c r="I9" s="7">
        <f>I8*$C30</f>
        <v>0</v>
      </c>
      <c r="J9" s="7">
        <f>J8*$C30</f>
        <v>0</v>
      </c>
      <c r="K9" s="7">
        <f>K8*$C30</f>
        <v>0</v>
      </c>
      <c r="L9" s="11">
        <f t="shared" si="1"/>
        <v>0</v>
      </c>
      <c r="M9" s="3" t="s">
        <v>15</v>
      </c>
    </row>
    <row r="10" spans="1:13" x14ac:dyDescent="0.45">
      <c r="A10" s="8" t="s">
        <v>34</v>
      </c>
      <c r="B10" s="3">
        <f>1*12</f>
        <v>12</v>
      </c>
      <c r="C10" s="3">
        <f>B10/12</f>
        <v>1</v>
      </c>
      <c r="D10" s="4">
        <f>C10/2</f>
        <v>0.5</v>
      </c>
      <c r="E10" s="3"/>
      <c r="F10" s="7"/>
      <c r="G10" s="7">
        <f>B10*9/12</f>
        <v>9</v>
      </c>
      <c r="H10" s="7">
        <f>B10</f>
        <v>12</v>
      </c>
      <c r="I10" s="7">
        <f t="shared" ref="I10:J10" si="4">H10</f>
        <v>12</v>
      </c>
      <c r="J10" s="7">
        <f t="shared" si="4"/>
        <v>12</v>
      </c>
      <c r="K10" s="3">
        <f>B10/4</f>
        <v>3</v>
      </c>
      <c r="L10" s="8">
        <f t="shared" si="1"/>
        <v>48</v>
      </c>
      <c r="M10" s="3" t="s">
        <v>14</v>
      </c>
    </row>
    <row r="11" spans="1:13" x14ac:dyDescent="0.45">
      <c r="A11" s="3"/>
      <c r="B11" s="3"/>
      <c r="C11" s="3"/>
      <c r="D11" s="4"/>
      <c r="E11" s="3"/>
      <c r="F11" s="7"/>
      <c r="G11" s="7">
        <f>G10*$C31</f>
        <v>0</v>
      </c>
      <c r="H11" s="7">
        <f>H10*$C31</f>
        <v>0</v>
      </c>
      <c r="I11" s="7">
        <f>I10*$C31</f>
        <v>0</v>
      </c>
      <c r="J11" s="7">
        <f>J10*$C31</f>
        <v>0</v>
      </c>
      <c r="K11" s="7">
        <f>K10*$C31</f>
        <v>0</v>
      </c>
      <c r="L11" s="11">
        <f t="shared" si="1"/>
        <v>0</v>
      </c>
      <c r="M11" s="3" t="s">
        <v>15</v>
      </c>
    </row>
    <row r="12" spans="1:13" x14ac:dyDescent="0.45">
      <c r="A12" s="8" t="s">
        <v>35</v>
      </c>
      <c r="B12" s="3">
        <f>1.5*4*12</f>
        <v>72</v>
      </c>
      <c r="C12" s="3">
        <f>B12/12</f>
        <v>6</v>
      </c>
      <c r="D12" s="4">
        <f>C12/2</f>
        <v>3</v>
      </c>
      <c r="E12" s="3"/>
      <c r="F12" s="7"/>
      <c r="G12" s="7">
        <f>B12*9/12</f>
        <v>54</v>
      </c>
      <c r="H12" s="7">
        <f>B12</f>
        <v>72</v>
      </c>
      <c r="I12" s="7">
        <f t="shared" ref="I12:J12" si="5">H12</f>
        <v>72</v>
      </c>
      <c r="J12" s="7">
        <f t="shared" si="5"/>
        <v>72</v>
      </c>
      <c r="K12" s="14">
        <f>B12/4</f>
        <v>18</v>
      </c>
      <c r="L12" s="8">
        <f t="shared" si="1"/>
        <v>288</v>
      </c>
      <c r="M12" s="3" t="s">
        <v>14</v>
      </c>
    </row>
    <row r="13" spans="1:13" x14ac:dyDescent="0.45">
      <c r="A13" s="3"/>
      <c r="B13" s="3"/>
      <c r="C13" s="3"/>
      <c r="D13" s="4"/>
      <c r="E13" s="3"/>
      <c r="F13" s="7"/>
      <c r="G13" s="7">
        <f>G12*$C32</f>
        <v>0</v>
      </c>
      <c r="H13" s="7">
        <f>H12*$C32</f>
        <v>0</v>
      </c>
      <c r="I13" s="7">
        <f>I12*$C32</f>
        <v>0</v>
      </c>
      <c r="J13" s="7">
        <f>J12*$C32</f>
        <v>0</v>
      </c>
      <c r="K13" s="7">
        <f>K12*$C32</f>
        <v>0</v>
      </c>
      <c r="L13" s="9">
        <f t="shared" si="1"/>
        <v>0</v>
      </c>
      <c r="M13" s="3" t="s">
        <v>15</v>
      </c>
    </row>
    <row r="14" spans="1:13" x14ac:dyDescent="0.45">
      <c r="A14" s="8" t="s">
        <v>26</v>
      </c>
      <c r="B14" s="3">
        <f>2*12</f>
        <v>24</v>
      </c>
      <c r="C14" s="3">
        <f>B14/12</f>
        <v>2</v>
      </c>
      <c r="D14" s="4">
        <f>C14/2</f>
        <v>1</v>
      </c>
      <c r="E14" s="3"/>
      <c r="F14" s="7"/>
      <c r="G14" s="7">
        <f>B14*9/12</f>
        <v>18</v>
      </c>
      <c r="H14" s="7">
        <f>B14</f>
        <v>24</v>
      </c>
      <c r="I14" s="7">
        <f t="shared" ref="I14:J16" si="6">H14</f>
        <v>24</v>
      </c>
      <c r="J14" s="7">
        <f t="shared" si="6"/>
        <v>24</v>
      </c>
      <c r="K14" s="14">
        <f>B14/4</f>
        <v>6</v>
      </c>
      <c r="L14" s="8">
        <f t="shared" si="1"/>
        <v>96</v>
      </c>
      <c r="M14" s="3" t="s">
        <v>14</v>
      </c>
    </row>
    <row r="15" spans="1:13" x14ac:dyDescent="0.45">
      <c r="A15" s="3"/>
      <c r="B15" s="3"/>
      <c r="C15" s="3"/>
      <c r="D15" s="4"/>
      <c r="E15" s="3"/>
      <c r="F15" s="7"/>
      <c r="G15" s="7">
        <f>G14*$C33</f>
        <v>0</v>
      </c>
      <c r="H15" s="7">
        <f>H14*$C33</f>
        <v>0</v>
      </c>
      <c r="I15" s="7">
        <f>I14*$C33</f>
        <v>0</v>
      </c>
      <c r="J15" s="7">
        <f>J14*$C33</f>
        <v>0</v>
      </c>
      <c r="K15" s="7">
        <f>K14*$C33</f>
        <v>0</v>
      </c>
      <c r="L15" s="9">
        <f t="shared" si="1"/>
        <v>0</v>
      </c>
      <c r="M15" s="3" t="s">
        <v>15</v>
      </c>
    </row>
    <row r="16" spans="1:13" x14ac:dyDescent="0.45">
      <c r="A16" s="8" t="s">
        <v>27</v>
      </c>
      <c r="B16" s="3">
        <f>1*12</f>
        <v>12</v>
      </c>
      <c r="C16" s="3">
        <f>B16/12</f>
        <v>1</v>
      </c>
      <c r="D16" s="4">
        <f>C16/2</f>
        <v>0.5</v>
      </c>
      <c r="E16" s="3"/>
      <c r="F16" s="7"/>
      <c r="G16" s="7">
        <f>B16*9/12</f>
        <v>9</v>
      </c>
      <c r="H16" s="7">
        <f>B16</f>
        <v>12</v>
      </c>
      <c r="I16" s="7">
        <f t="shared" si="6"/>
        <v>12</v>
      </c>
      <c r="J16" s="7">
        <f t="shared" si="6"/>
        <v>12</v>
      </c>
      <c r="K16" s="14">
        <f>B16/4</f>
        <v>3</v>
      </c>
      <c r="L16" s="8">
        <f t="shared" si="1"/>
        <v>48</v>
      </c>
      <c r="M16" s="3" t="s">
        <v>14</v>
      </c>
    </row>
    <row r="17" spans="1:18" x14ac:dyDescent="0.45">
      <c r="A17" s="3"/>
      <c r="B17" s="3"/>
      <c r="C17" s="3"/>
      <c r="D17" s="4"/>
      <c r="E17" s="3"/>
      <c r="F17" s="7"/>
      <c r="G17" s="7">
        <f>G16*$C34</f>
        <v>0</v>
      </c>
      <c r="H17" s="7">
        <f>H16*$C34</f>
        <v>0</v>
      </c>
      <c r="I17" s="7">
        <f>I16*$C34</f>
        <v>0</v>
      </c>
      <c r="J17" s="7">
        <f>J16*$C34</f>
        <v>0</v>
      </c>
      <c r="K17" s="7">
        <f>K16*$C34</f>
        <v>0</v>
      </c>
      <c r="L17" s="9">
        <f t="shared" si="1"/>
        <v>0</v>
      </c>
      <c r="M17" s="3" t="s">
        <v>15</v>
      </c>
    </row>
    <row r="18" spans="1:18" x14ac:dyDescent="0.45">
      <c r="A18" s="8" t="s">
        <v>19</v>
      </c>
      <c r="B18" s="3">
        <f>5*12</f>
        <v>60</v>
      </c>
      <c r="C18" s="3">
        <v>5</v>
      </c>
      <c r="D18" s="4">
        <f>C18/2</f>
        <v>2.5</v>
      </c>
      <c r="E18" s="3"/>
      <c r="F18" s="7"/>
      <c r="G18" s="7">
        <f>B18*9/12</f>
        <v>45</v>
      </c>
      <c r="H18" s="7">
        <f>B18</f>
        <v>60</v>
      </c>
      <c r="I18" s="7">
        <f t="shared" ref="I18:J18" si="7">H18</f>
        <v>60</v>
      </c>
      <c r="J18" s="7">
        <f t="shared" si="7"/>
        <v>60</v>
      </c>
      <c r="K18" s="14">
        <f>B18/4</f>
        <v>15</v>
      </c>
      <c r="L18" s="8">
        <f t="shared" si="1"/>
        <v>240</v>
      </c>
      <c r="M18" s="3" t="s">
        <v>14</v>
      </c>
    </row>
    <row r="19" spans="1:18" x14ac:dyDescent="0.45">
      <c r="A19" s="3"/>
      <c r="B19" s="3"/>
      <c r="C19" s="3"/>
      <c r="D19" s="4"/>
      <c r="E19" s="3"/>
      <c r="F19" s="7"/>
      <c r="G19" s="7">
        <f t="shared" ref="G19:K19" si="8">G18*$C35</f>
        <v>0</v>
      </c>
      <c r="H19" s="7">
        <f t="shared" si="8"/>
        <v>0</v>
      </c>
      <c r="I19" s="7">
        <f t="shared" si="8"/>
        <v>0</v>
      </c>
      <c r="J19" s="7">
        <f t="shared" si="8"/>
        <v>0</v>
      </c>
      <c r="K19" s="7">
        <f t="shared" si="8"/>
        <v>0</v>
      </c>
      <c r="L19" s="9">
        <f t="shared" si="1"/>
        <v>0</v>
      </c>
      <c r="M19" s="3" t="s">
        <v>15</v>
      </c>
    </row>
    <row r="20" spans="1:18" x14ac:dyDescent="0.45">
      <c r="A20" s="8" t="s">
        <v>21</v>
      </c>
      <c r="B20" s="3">
        <f>B14</f>
        <v>24</v>
      </c>
      <c r="C20" s="3">
        <v>8</v>
      </c>
      <c r="D20" s="4">
        <f>C20-2</f>
        <v>6</v>
      </c>
      <c r="E20" s="3"/>
      <c r="F20" s="7"/>
      <c r="G20" s="7">
        <f>B20*9/12</f>
        <v>18</v>
      </c>
      <c r="H20" s="7">
        <f>B20</f>
        <v>24</v>
      </c>
      <c r="I20" s="7">
        <f t="shared" ref="I20:J20" si="9">H20</f>
        <v>24</v>
      </c>
      <c r="J20" s="7">
        <f t="shared" si="9"/>
        <v>24</v>
      </c>
      <c r="K20" s="14">
        <f>B20/4</f>
        <v>6</v>
      </c>
      <c r="L20" s="9">
        <f t="shared" si="1"/>
        <v>96</v>
      </c>
      <c r="M20" s="3" t="s">
        <v>14</v>
      </c>
    </row>
    <row r="21" spans="1:18" x14ac:dyDescent="0.45">
      <c r="A21" s="3"/>
      <c r="B21" s="3"/>
      <c r="C21" s="3"/>
      <c r="D21" s="2"/>
      <c r="E21" s="3"/>
      <c r="F21" s="7"/>
      <c r="G21" s="7">
        <f>G20*$C36</f>
        <v>0</v>
      </c>
      <c r="H21" s="7">
        <f>H20*$C36</f>
        <v>0</v>
      </c>
      <c r="I21" s="7">
        <f>I20*$C36</f>
        <v>0</v>
      </c>
      <c r="J21" s="7">
        <f>J20*$C36</f>
        <v>0</v>
      </c>
      <c r="K21" s="7">
        <f>K20*$C36</f>
        <v>0</v>
      </c>
      <c r="L21" s="9">
        <f t="shared" si="1"/>
        <v>0</v>
      </c>
      <c r="M21" s="3" t="s">
        <v>15</v>
      </c>
    </row>
    <row r="22" spans="1:18" x14ac:dyDescent="0.45">
      <c r="A22" s="8"/>
      <c r="B22" s="3"/>
      <c r="C22" s="3"/>
      <c r="D22" s="2"/>
      <c r="E22" s="3"/>
      <c r="F22" s="7"/>
      <c r="G22" s="7"/>
      <c r="H22" s="7"/>
      <c r="I22" s="7"/>
      <c r="J22" s="7"/>
      <c r="K22" s="3"/>
      <c r="L22" s="9"/>
      <c r="M22" s="3"/>
    </row>
    <row r="23" spans="1:18" x14ac:dyDescent="0.45">
      <c r="A23" s="8" t="s">
        <v>24</v>
      </c>
      <c r="B23" s="3"/>
      <c r="C23" s="3"/>
      <c r="D23" s="2"/>
      <c r="E23" s="3"/>
      <c r="F23" s="7"/>
      <c r="G23" s="7">
        <f>F38*10/20</f>
        <v>0</v>
      </c>
      <c r="H23" s="7">
        <f>F38</f>
        <v>0</v>
      </c>
      <c r="I23" s="7">
        <f>H23</f>
        <v>0</v>
      </c>
      <c r="J23" s="7">
        <f>I23</f>
        <v>0</v>
      </c>
      <c r="K23" s="3"/>
      <c r="L23" s="9">
        <f>SUM(F23:K23)</f>
        <v>0</v>
      </c>
      <c r="M23" s="3" t="s">
        <v>15</v>
      </c>
    </row>
    <row r="24" spans="1:18" x14ac:dyDescent="0.45">
      <c r="A24" s="15" t="s">
        <v>23</v>
      </c>
      <c r="B24" s="3"/>
      <c r="C24" s="3"/>
      <c r="D24" s="2"/>
      <c r="E24" s="3"/>
      <c r="F24" s="7"/>
      <c r="G24" s="7"/>
      <c r="H24" s="7"/>
      <c r="I24" s="7"/>
      <c r="J24" s="7"/>
      <c r="K24" s="7">
        <f>F39</f>
        <v>0</v>
      </c>
      <c r="L24" s="9">
        <f>SUM(F24:K24)</f>
        <v>0</v>
      </c>
      <c r="M24" s="3" t="s">
        <v>15</v>
      </c>
    </row>
    <row r="25" spans="1:18" x14ac:dyDescent="0.45">
      <c r="A25" s="3"/>
      <c r="B25" s="3"/>
      <c r="C25" s="3"/>
      <c r="D25" s="2"/>
      <c r="E25" s="3"/>
      <c r="F25" s="7"/>
      <c r="G25" s="7"/>
      <c r="H25" s="7"/>
      <c r="I25" s="7"/>
      <c r="J25" s="7"/>
      <c r="K25" s="3"/>
      <c r="L25" s="8"/>
      <c r="M25" s="3"/>
    </row>
    <row r="26" spans="1:18" x14ac:dyDescent="0.45">
      <c r="A26" s="8" t="s">
        <v>20</v>
      </c>
      <c r="B26" s="3"/>
      <c r="C26" s="3"/>
      <c r="D26" s="2"/>
      <c r="E26" s="3"/>
      <c r="F26" s="9">
        <f t="shared" ref="F26:L26" si="10">SUM(F19,F17,F15,F13,F11,F9,F7,F21,F23,F24)</f>
        <v>0</v>
      </c>
      <c r="G26" s="9">
        <f t="shared" si="10"/>
        <v>0</v>
      </c>
      <c r="H26" s="9">
        <f t="shared" si="10"/>
        <v>0</v>
      </c>
      <c r="I26" s="9">
        <f t="shared" si="10"/>
        <v>0</v>
      </c>
      <c r="J26" s="9">
        <f t="shared" si="10"/>
        <v>0</v>
      </c>
      <c r="K26" s="9">
        <f t="shared" si="10"/>
        <v>0</v>
      </c>
      <c r="L26" s="9">
        <f t="shared" si="10"/>
        <v>0</v>
      </c>
      <c r="M26" s="3" t="s">
        <v>15</v>
      </c>
    </row>
    <row r="28" spans="1:18" ht="15" customHeight="1" x14ac:dyDescent="0.45">
      <c r="A28" s="16" t="s">
        <v>1</v>
      </c>
      <c r="B28" s="16"/>
      <c r="C28" s="16" t="s">
        <v>2</v>
      </c>
      <c r="D28" s="16" t="s">
        <v>4</v>
      </c>
      <c r="E28" s="16"/>
      <c r="F28" s="16" t="s">
        <v>8</v>
      </c>
      <c r="G28" s="16"/>
      <c r="H28" s="16" t="s">
        <v>9</v>
      </c>
      <c r="I28" s="16"/>
    </row>
    <row r="29" spans="1:18" x14ac:dyDescent="0.45">
      <c r="A29" s="3" t="s">
        <v>17</v>
      </c>
      <c r="B29" s="3"/>
      <c r="C29" s="7">
        <f t="shared" ref="C29:C36" si="11">F29*8</f>
        <v>0</v>
      </c>
      <c r="D29" s="3" t="s">
        <v>6</v>
      </c>
      <c r="E29" s="3"/>
      <c r="F29" s="19"/>
      <c r="G29" s="3" t="s">
        <v>5</v>
      </c>
      <c r="H29" s="3">
        <f>500*1.2</f>
        <v>600</v>
      </c>
      <c r="I29" s="3" t="s">
        <v>5</v>
      </c>
      <c r="R29" s="1"/>
    </row>
    <row r="30" spans="1:18" x14ac:dyDescent="0.45">
      <c r="A30" s="3" t="s">
        <v>16</v>
      </c>
      <c r="B30" s="3"/>
      <c r="C30" s="7">
        <f t="shared" si="11"/>
        <v>0</v>
      </c>
      <c r="D30" s="3" t="s">
        <v>6</v>
      </c>
      <c r="E30" s="3"/>
      <c r="F30" s="19"/>
      <c r="G30" s="3" t="s">
        <v>5</v>
      </c>
      <c r="H30" s="3">
        <f>450*1.2</f>
        <v>540</v>
      </c>
      <c r="I30" s="3" t="s">
        <v>5</v>
      </c>
      <c r="R30" s="1"/>
    </row>
    <row r="31" spans="1:18" x14ac:dyDescent="0.45">
      <c r="A31" s="3" t="s">
        <v>34</v>
      </c>
      <c r="B31" s="3"/>
      <c r="C31" s="7">
        <f t="shared" si="11"/>
        <v>0</v>
      </c>
      <c r="D31" s="3" t="s">
        <v>6</v>
      </c>
      <c r="E31" s="3"/>
      <c r="F31" s="19"/>
      <c r="G31" s="3" t="s">
        <v>5</v>
      </c>
      <c r="H31" s="3">
        <f t="shared" ref="H31:H36" si="12">450*1.2</f>
        <v>540</v>
      </c>
      <c r="I31" s="3" t="s">
        <v>5</v>
      </c>
    </row>
    <row r="32" spans="1:18" x14ac:dyDescent="0.45">
      <c r="A32" s="3" t="s">
        <v>35</v>
      </c>
      <c r="B32" s="3"/>
      <c r="C32" s="7">
        <f t="shared" si="11"/>
        <v>0</v>
      </c>
      <c r="D32" s="3" t="s">
        <v>6</v>
      </c>
      <c r="E32" s="3"/>
      <c r="F32" s="19"/>
      <c r="G32" s="3" t="s">
        <v>5</v>
      </c>
      <c r="H32" s="3">
        <f t="shared" si="12"/>
        <v>540</v>
      </c>
      <c r="I32" s="3" t="s">
        <v>5</v>
      </c>
    </row>
    <row r="33" spans="1:9" x14ac:dyDescent="0.45">
      <c r="A33" s="3" t="s">
        <v>26</v>
      </c>
      <c r="B33" s="3"/>
      <c r="C33" s="7">
        <f t="shared" si="11"/>
        <v>0</v>
      </c>
      <c r="D33" s="3" t="s">
        <v>6</v>
      </c>
      <c r="E33" s="3"/>
      <c r="F33" s="19"/>
      <c r="G33" s="3" t="s">
        <v>5</v>
      </c>
      <c r="H33" s="3">
        <f t="shared" si="12"/>
        <v>540</v>
      </c>
      <c r="I33" s="3" t="s">
        <v>5</v>
      </c>
    </row>
    <row r="34" spans="1:9" x14ac:dyDescent="0.45">
      <c r="A34" s="3" t="s">
        <v>27</v>
      </c>
      <c r="B34" s="3"/>
      <c r="C34" s="7">
        <f t="shared" si="11"/>
        <v>0</v>
      </c>
      <c r="D34" s="3" t="s">
        <v>6</v>
      </c>
      <c r="E34" s="3"/>
      <c r="F34" s="19"/>
      <c r="G34" s="3" t="s">
        <v>5</v>
      </c>
      <c r="H34" s="3">
        <f t="shared" si="12"/>
        <v>540</v>
      </c>
      <c r="I34" s="3" t="s">
        <v>5</v>
      </c>
    </row>
    <row r="35" spans="1:9" ht="15" customHeight="1" x14ac:dyDescent="0.45">
      <c r="A35" s="3" t="s">
        <v>19</v>
      </c>
      <c r="B35" s="3"/>
      <c r="C35" s="7">
        <f t="shared" si="11"/>
        <v>0</v>
      </c>
      <c r="D35" s="3" t="s">
        <v>6</v>
      </c>
      <c r="E35" s="3"/>
      <c r="F35" s="19"/>
      <c r="G35" s="3" t="s">
        <v>5</v>
      </c>
      <c r="H35" s="3">
        <f t="shared" si="12"/>
        <v>540</v>
      </c>
      <c r="I35" s="3" t="s">
        <v>5</v>
      </c>
    </row>
    <row r="36" spans="1:9" x14ac:dyDescent="0.45">
      <c r="A36" s="3" t="s">
        <v>21</v>
      </c>
      <c r="B36" s="3"/>
      <c r="C36" s="7">
        <f t="shared" si="11"/>
        <v>0</v>
      </c>
      <c r="D36" s="3" t="s">
        <v>6</v>
      </c>
      <c r="E36" s="3"/>
      <c r="F36" s="19"/>
      <c r="G36" s="3" t="s">
        <v>5</v>
      </c>
      <c r="H36" s="3">
        <f t="shared" si="12"/>
        <v>540</v>
      </c>
      <c r="I36" s="3" t="s">
        <v>5</v>
      </c>
    </row>
    <row r="37" spans="1:9" x14ac:dyDescent="0.45">
      <c r="A37" s="6"/>
      <c r="B37" s="3"/>
      <c r="C37" s="7"/>
      <c r="D37" s="3"/>
      <c r="E37" s="3"/>
      <c r="F37" s="23"/>
      <c r="G37" s="3"/>
      <c r="H37" s="3"/>
      <c r="I37" s="3"/>
    </row>
    <row r="38" spans="1:9" x14ac:dyDescent="0.45">
      <c r="A38" s="22" t="s">
        <v>22</v>
      </c>
      <c r="B38" s="3"/>
      <c r="C38" s="7"/>
      <c r="D38" s="3"/>
      <c r="E38" s="3"/>
      <c r="F38" s="19"/>
      <c r="G38" s="3" t="s">
        <v>18</v>
      </c>
      <c r="H38" s="3">
        <v>15000</v>
      </c>
      <c r="I38" s="3" t="s">
        <v>7</v>
      </c>
    </row>
    <row r="39" spans="1:9" x14ac:dyDescent="0.45">
      <c r="A39" s="22" t="s">
        <v>23</v>
      </c>
      <c r="B39" s="3"/>
      <c r="C39" s="3"/>
      <c r="D39" s="3"/>
      <c r="E39" s="3"/>
      <c r="F39" s="19"/>
      <c r="G39" s="3" t="s">
        <v>7</v>
      </c>
      <c r="H39" s="3">
        <v>10000</v>
      </c>
      <c r="I39" s="3" t="s">
        <v>7</v>
      </c>
    </row>
  </sheetData>
  <mergeCells count="2">
    <mergeCell ref="E4:F4"/>
    <mergeCell ref="A1:L1"/>
  </mergeCells>
  <pageMargins left="0.39370078740157483" right="0.31496062992125984" top="0.78740157480314965" bottom="0.31496062992125984" header="0.31496062992125984" footer="0.31496062992125984"/>
  <pageSetup paperSize="9" scale="88" orientation="landscape" horizontalDpi="300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Šárka Goldmannová</cp:lastModifiedBy>
  <cp:lastPrinted>2023-02-27T14:32:41Z</cp:lastPrinted>
  <dcterms:created xsi:type="dcterms:W3CDTF">2008-01-13T13:46:14Z</dcterms:created>
  <dcterms:modified xsi:type="dcterms:W3CDTF">2025-01-04T16:01:07Z</dcterms:modified>
</cp:coreProperties>
</file>