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Rekapitulace stavby" sheetId="1" r:id="rId1"/>
    <sheet name="stat - Komunitní centrum ..." sheetId="2" r:id="rId2"/>
  </sheets>
  <definedNames>
    <definedName name="_xlnm._FilterDatabase" localSheetId="1" hidden="1">'stat - Komunitní centrum ...'!$C$124:$K$140</definedName>
    <definedName name="_xlnm.Print_Titles" localSheetId="0">'Rekapitulace stavby'!$92:$92</definedName>
    <definedName name="_xlnm.Print_Titles" localSheetId="1">'stat - Komunitní centrum ...'!$124:$124</definedName>
    <definedName name="_xlnm.Print_Area" localSheetId="0">'Rekapitulace stavby'!$D$4:$AO$76,'Rekapitulace stavby'!$C$82:$AQ$99</definedName>
    <definedName name="_xlnm.Print_Area" localSheetId="1">'stat - Komunitní centrum ...'!$C$4:$J$76,'stat - Komunitní centrum ...'!$C$82:$J$106,'stat - Komunitní centrum ...'!$C$112:$K$140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5" i="1" s="1"/>
  <c r="J37" i="2"/>
  <c r="AX95" i="1" s="1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T135" i="2" s="1"/>
  <c r="R136" i="2"/>
  <c r="R135" i="2" s="1"/>
  <c r="P136" i="2"/>
  <c r="P135" i="2" s="1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J121" i="2"/>
  <c r="F121" i="2"/>
  <c r="F119" i="2"/>
  <c r="E117" i="2"/>
  <c r="BI104" i="2"/>
  <c r="BH104" i="2"/>
  <c r="BG104" i="2"/>
  <c r="BF104" i="2"/>
  <c r="BE104" i="2"/>
  <c r="J91" i="2"/>
  <c r="F91" i="2"/>
  <c r="F89" i="2"/>
  <c r="E87" i="2"/>
  <c r="J12" i="2"/>
  <c r="J89" i="2" s="1"/>
  <c r="E7" i="2"/>
  <c r="E115" i="2" s="1"/>
  <c r="L90" i="1"/>
  <c r="AM90" i="1"/>
  <c r="AM89" i="1"/>
  <c r="L89" i="1"/>
  <c r="AM87" i="1"/>
  <c r="L87" i="1"/>
  <c r="L85" i="1"/>
  <c r="L84" i="1"/>
  <c r="BK139" i="2"/>
  <c r="J103" i="2"/>
  <c r="AS94" i="1"/>
  <c r="J139" i="2"/>
  <c r="BK138" i="2"/>
  <c r="J138" i="2"/>
  <c r="BK136" i="2"/>
  <c r="J136" i="2"/>
  <c r="BK134" i="2"/>
  <c r="J134" i="2"/>
  <c r="BK133" i="2"/>
  <c r="J133" i="2"/>
  <c r="BK131" i="2"/>
  <c r="J131" i="2"/>
  <c r="BK130" i="2"/>
  <c r="J130" i="2"/>
  <c r="BK128" i="2"/>
  <c r="J128" i="2"/>
  <c r="BK127" i="2"/>
  <c r="J127" i="2"/>
  <c r="J126" i="2" l="1"/>
  <c r="F38" i="2"/>
  <c r="BC95" i="1" s="1"/>
  <c r="BC94" i="1" s="1"/>
  <c r="W35" i="1" s="1"/>
  <c r="F39" i="2"/>
  <c r="BD95" i="1" s="1"/>
  <c r="BD94" i="1" s="1"/>
  <c r="W36" i="1" s="1"/>
  <c r="F37" i="2"/>
  <c r="BB95" i="1" s="1"/>
  <c r="BB94" i="1" s="1"/>
  <c r="W34" i="1" s="1"/>
  <c r="J36" i="2"/>
  <c r="AW95" i="1" s="1"/>
  <c r="BK126" i="2"/>
  <c r="P126" i="2"/>
  <c r="R126" i="2"/>
  <c r="T126" i="2"/>
  <c r="BK137" i="2"/>
  <c r="J137" i="2" s="1"/>
  <c r="J100" i="2" s="1"/>
  <c r="P137" i="2"/>
  <c r="R137" i="2"/>
  <c r="T137" i="2"/>
  <c r="J119" i="2"/>
  <c r="BE127" i="2"/>
  <c r="BE128" i="2"/>
  <c r="BE130" i="2"/>
  <c r="BE131" i="2"/>
  <c r="BE133" i="2"/>
  <c r="BE134" i="2"/>
  <c r="BE136" i="2"/>
  <c r="BE138" i="2"/>
  <c r="E85" i="2"/>
  <c r="J31" i="2"/>
  <c r="AG94" i="1" s="1"/>
  <c r="AN94" i="1" s="1"/>
  <c r="BE139" i="2"/>
  <c r="BK135" i="2"/>
  <c r="J135" i="2" s="1"/>
  <c r="J99" i="2" s="1"/>
  <c r="F36" i="2"/>
  <c r="BA95" i="1" s="1"/>
  <c r="BA94" i="1" s="1"/>
  <c r="W33" i="1" s="1"/>
  <c r="J35" i="2" l="1"/>
  <c r="AV95" i="1" s="1"/>
  <c r="AT95" i="1" s="1"/>
  <c r="J98" i="2"/>
  <c r="J96" i="2" s="1"/>
  <c r="J106" i="2" s="1"/>
  <c r="AY94" i="1"/>
  <c r="AX94" i="1"/>
  <c r="F35" i="2"/>
  <c r="T125" i="2"/>
  <c r="R125" i="2"/>
  <c r="P125" i="2"/>
  <c r="AU95" i="1" s="1"/>
  <c r="AU94" i="1" s="1"/>
  <c r="AW94" i="1"/>
  <c r="AK33" i="1" s="1"/>
  <c r="AZ95" i="1" l="1"/>
  <c r="AZ94" i="1" s="1"/>
  <c r="W32" i="1" s="1"/>
  <c r="J41" i="2"/>
  <c r="BK125" i="2"/>
  <c r="AV94" i="1" l="1"/>
  <c r="AK32" i="1" s="1"/>
  <c r="AK38" i="1" s="1"/>
  <c r="AT94" i="1" l="1"/>
  <c r="J30" i="2"/>
  <c r="J32" i="2" l="1"/>
  <c r="AK26" i="1" s="1"/>
  <c r="AG97" i="1"/>
  <c r="AG99" i="1" l="1"/>
  <c r="AN97" i="1"/>
  <c r="AN99" i="1" s="1"/>
  <c r="AK27" i="1"/>
  <c r="AK29" i="1" s="1"/>
</calcChain>
</file>

<file path=xl/sharedStrings.xml><?xml version="1.0" encoding="utf-8"?>
<sst xmlns="http://schemas.openxmlformats.org/spreadsheetml/2006/main" count="445" uniqueCount="165">
  <si>
    <t>Export Komplet</t>
  </si>
  <si>
    <t/>
  </si>
  <si>
    <t>2.0</t>
  </si>
  <si>
    <t>False</t>
  </si>
  <si>
    <t>{a8b4140f-f208-4f33-8149-137581fe7246}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</si>
  <si>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</si>
  <si>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</si>
  <si>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</si>
  <si>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</si>
  <si>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</si>
  <si>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</si>
  <si>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</si>
  <si>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</si>
  <si>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B</t>
  </si>
  <si>
    <t>Stavba:</t>
  </si>
  <si>
    <t>0,1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</si>
  <si>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</si>
  <si>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</si>
  <si>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</si>
  <si>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</si>
  <si>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</si>
  <si>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</si>
  <si>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</si>
  <si>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</si>
  <si>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</si>
  <si>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</si>
  <si>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Zpracovatel:</t>
  </si>
  <si>
    <t>True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</si>
  <si>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</si>
  <si>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</si>
  <si>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</si>
  <si>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</si>
  <si>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</si>
  <si>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</si>
  <si>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</si>
  <si>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</si>
  <si>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</si>
  <si>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</si>
  <si>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</si>
  <si>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</si>
  <si>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</si>
  <si>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</si>
  <si>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</si>
  <si>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</si>
  <si>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</si>
  <si>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</si>
  <si>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</si>
  <si>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</si>
  <si>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</si>
  <si>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</si>
  <si>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</si>
  <si>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</si>
  <si>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</si>
  <si>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</si>
  <si>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</si>
  <si>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</si>
  <si>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</si>
  <si>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</si>
  <si>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</si>
  <si>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</si>
  <si>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</si>
  <si>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</si>
  <si>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</si>
  <si>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</si>
  <si>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</si>
  <si>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</si>
  <si>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</si>
  <si>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</si>
  <si>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</si>
  <si>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</si>
  <si>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</si>
  <si>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</si>
  <si>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</si>
  <si>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</si>
  <si>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</si>
  <si>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</si>
  <si>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stat</t>
  </si>
  <si>
    <t>Komunitní centrum  Povrly, Školní č. p. 50 /2 - Statické zajištění nosných konstrukcí</t>
  </si>
  <si>
    <t>STA</t>
  </si>
  <si>
    <t>1</t>
  </si>
  <si>
    <t>{2726444c-fb3b-420a-8970-de2dd7700550}</t>
  </si>
  <si>
    <t>2</t>
  </si>
  <si>
    <t>2) Ostatní náklady ze souhrnného listu</t>
  </si>
  <si>
    <t>Procent. zadání_x000D_
[% nákladů rozpočtu]</t>
  </si>
  <si>
    <t>Zařazení nákladů</t>
  </si>
  <si>
    <t>Celkové náklady za stavbu 1) + 2)</t>
  </si>
  <si>
    <t>KRYCÍ LIST SOUPISU PRACÍ</t>
  </si>
  <si>
    <t>Objekt:</t>
  </si>
  <si>
    <t>stat - Komunitní centrum  Povrly, Školní č. p. 50 /2 - Statické zajištění nosných konstrukcí</t>
  </si>
  <si>
    <t>Povrly</t>
  </si>
  <si>
    <t>00266931</t>
  </si>
  <si>
    <t>OÚ Povrly</t>
  </si>
  <si>
    <t>CZ 00266931</t>
  </si>
  <si>
    <t>Náklady z rozpočtu</t>
  </si>
  <si>
    <t>Ostatní náklady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</si>
  <si>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</si>
  <si>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</si>
  <si>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</si>
  <si>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</si>
  <si>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</si>
  <si>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</si>
  <si>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9 - Ostatní konstrukce a práce, bourání</t>
  </si>
  <si>
    <t xml:space="preserve">    998 - Přesun hmot</t>
  </si>
  <si>
    <t xml:space="preserve">    997 - Přesun sutě</t>
  </si>
  <si>
    <t>2) Ostatní náklady</t>
  </si>
  <si>
    <t>Zařízení staveniště</t>
  </si>
  <si>
    <t>VRN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</si>
  <si>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</si>
  <si>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</si>
  <si>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</si>
  <si>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</si>
  <si>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</si>
  <si>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</si>
  <si>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</si>
  <si>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</si>
  <si>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</si>
  <si>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</si>
  <si>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</si>
  <si>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</si>
  <si>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</si>
  <si>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</si>
  <si>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ROZPOCET</t>
  </si>
  <si>
    <t>K</t>
  </si>
  <si>
    <t>m2</t>
  </si>
  <si>
    <t>4</t>
  </si>
  <si>
    <t>VV</t>
  </si>
  <si>
    <t>9</t>
  </si>
  <si>
    <t>Ostatní konstrukce a práce, bourání</t>
  </si>
  <si>
    <t>941111111</t>
  </si>
  <si>
    <t>Montáž lešení řadového trubkového lehkého s podlahami zatížení do 200 kg/m2 š do 0,9 m v do 10 m</t>
  </si>
  <si>
    <t>405325422</t>
  </si>
  <si>
    <t>941111211</t>
  </si>
  <si>
    <t>Příplatek k lešení řadovému trubkovému lehkému s podlahami š 0,9 m v 10 m za první a ZKD den použití</t>
  </si>
  <si>
    <t>-1984004329</t>
  </si>
  <si>
    <t>941111811</t>
  </si>
  <si>
    <t>Demontáž lešení řadového trubkového lehkého s podlahami zatížení do 200 kg/m2 š do 0,9 m v do 10 m</t>
  </si>
  <si>
    <t>501692009</t>
  </si>
  <si>
    <t>977131115</t>
  </si>
  <si>
    <t>Vrty příklepovými vrtáky D 16 mm do cihelného zdiva nebo prostého betonu</t>
  </si>
  <si>
    <t>m</t>
  </si>
  <si>
    <t>-1953626751</t>
  </si>
  <si>
    <t>12*0,5</t>
  </si>
  <si>
    <t>985141111</t>
  </si>
  <si>
    <t>Vyčištění trhlin a dutin ve zdivu š do 30 mm hl do 150 mm</t>
  </si>
  <si>
    <t>477883742</t>
  </si>
  <si>
    <t>985441113.STC</t>
  </si>
  <si>
    <t>Přídavná šroubovitá nerezová výztuž Stati-Bar 1 táhlo D 8 mm v drážce v cihelném zdivu hl do 70 mm</t>
  </si>
  <si>
    <t>-658797206</t>
  </si>
  <si>
    <t>998</t>
  </si>
  <si>
    <t>Přesun hmot</t>
  </si>
  <si>
    <t>998011002</t>
  </si>
  <si>
    <t>Přesun hmot pro budovy zděné výšky do 12 m</t>
  </si>
  <si>
    <t>t</t>
  </si>
  <si>
    <t>135</t>
  </si>
  <si>
    <t>997</t>
  </si>
  <si>
    <t>Přesun sutě</t>
  </si>
  <si>
    <t>997013603</t>
  </si>
  <si>
    <t>Poplatek za uložení na skládce (skládkovné) stavebního odpadu cihelného kód odpadu 17 01 02</t>
  </si>
  <si>
    <t>-2060157015</t>
  </si>
  <si>
    <t>997221131</t>
  </si>
  <si>
    <t>Vodorovná doprava vybouraných hmot nošením do 50 m</t>
  </si>
  <si>
    <t>-1196564066</t>
  </si>
  <si>
    <t>4*9+12</t>
  </si>
  <si>
    <t>Celkové náklady za stavbu 1) + 2) bez DPH</t>
  </si>
  <si>
    <t>620*30 'Přepočtené koeficientem 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</si>
</sst>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3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4" fontId="21" fillId="4" borderId="0" xfId="0" applyNumberFormat="1" applyFont="1" applyFill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0" fontId="8" fillId="0" borderId="15" xfId="0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19" fillId="0" borderId="23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167" fontId="19" fillId="0" borderId="23" xfId="0" applyNumberFormat="1" applyFont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4" fontId="21" fillId="4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topLeftCell="A19" workbookViewId="0">
      <selection activeCell="M19" sqref="M1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173" t="s">
        <v>5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S4" s="15" t="s">
        <v>11</v>
      </c>
    </row>
    <row r="5" spans="1:74" s="1" customFormat="1" ht="12" customHeight="1">
      <c r="B5" s="18"/>
      <c r="D5" s="21" t="s">
        <v>12</v>
      </c>
      <c r="K5" s="179" t="s">
        <v>13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R5" s="18"/>
      <c r="BS5" s="15" t="s">
        <v>6</v>
      </c>
    </row>
    <row r="6" spans="1:74" s="1" customFormat="1" ht="36.950000000000003" customHeight="1">
      <c r="B6" s="18"/>
      <c r="D6" s="23" t="s">
        <v>14</v>
      </c>
      <c r="K6" s="180" t="s">
        <v>77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R6" s="18"/>
      <c r="BS6" s="15" t="s">
        <v>15</v>
      </c>
    </row>
    <row r="7" spans="1:74" s="1" customFormat="1" ht="12" customHeight="1">
      <c r="B7" s="18"/>
      <c r="D7" s="24" t="s">
        <v>16</v>
      </c>
      <c r="K7" s="22" t="s">
        <v>1</v>
      </c>
      <c r="AK7" s="24" t="s">
        <v>17</v>
      </c>
      <c r="AN7" s="22" t="s">
        <v>1</v>
      </c>
      <c r="AR7" s="18"/>
      <c r="BS7" s="15" t="s">
        <v>15</v>
      </c>
    </row>
    <row r="8" spans="1:74" s="1" customFormat="1" ht="12" customHeight="1">
      <c r="B8" s="18"/>
      <c r="D8" s="24" t="s">
        <v>18</v>
      </c>
      <c r="I8" s="1" t="s">
        <v>89</v>
      </c>
      <c r="K8" s="22" t="s">
        <v>19</v>
      </c>
      <c r="AK8" s="24" t="s">
        <v>20</v>
      </c>
      <c r="AN8" s="168" t="s">
        <v>19</v>
      </c>
      <c r="AR8" s="18"/>
      <c r="BS8" s="15" t="s">
        <v>15</v>
      </c>
    </row>
    <row r="9" spans="1:74" s="1" customFormat="1" ht="14.45" customHeight="1">
      <c r="B9" s="18"/>
      <c r="AR9" s="18"/>
      <c r="BS9" s="15" t="s">
        <v>15</v>
      </c>
    </row>
    <row r="10" spans="1:74" s="1" customFormat="1" ht="12" customHeight="1">
      <c r="B10" s="18"/>
      <c r="D10" s="24" t="s">
        <v>21</v>
      </c>
      <c r="I10" s="1" t="s">
        <v>91</v>
      </c>
      <c r="AK10" s="24" t="s">
        <v>22</v>
      </c>
      <c r="AN10" s="22" t="s">
        <v>1</v>
      </c>
      <c r="AR10" s="18"/>
      <c r="BS10" s="15" t="s">
        <v>15</v>
      </c>
    </row>
    <row r="11" spans="1:74" s="1" customFormat="1" ht="18.399999999999999" customHeight="1">
      <c r="B11" s="18"/>
      <c r="E11" s="22" t="s">
        <v>19</v>
      </c>
      <c r="AK11" s="24" t="s">
        <v>23</v>
      </c>
      <c r="AN11" s="22" t="s">
        <v>1</v>
      </c>
      <c r="AR11" s="18"/>
      <c r="BS11" s="15" t="s">
        <v>15</v>
      </c>
    </row>
    <row r="12" spans="1:74" s="1" customFormat="1" ht="6.95" customHeight="1">
      <c r="B12" s="18"/>
      <c r="AR12" s="18"/>
      <c r="BS12" s="15" t="s">
        <v>15</v>
      </c>
    </row>
    <row r="13" spans="1:74" s="1" customFormat="1" ht="12" customHeight="1">
      <c r="B13" s="18"/>
      <c r="D13" s="24" t="s">
        <v>24</v>
      </c>
      <c r="AK13" s="24" t="s">
        <v>22</v>
      </c>
      <c r="AN13" s="22" t="s">
        <v>1</v>
      </c>
      <c r="AR13" s="18"/>
      <c r="BS13" s="15" t="s">
        <v>15</v>
      </c>
    </row>
    <row r="14" spans="1:74" ht="12.75">
      <c r="B14" s="18"/>
      <c r="E14" s="22" t="s">
        <v>19</v>
      </c>
      <c r="AK14" s="24" t="s">
        <v>23</v>
      </c>
      <c r="AN14" s="22" t="s">
        <v>1</v>
      </c>
      <c r="AR14" s="18"/>
      <c r="BS14" s="15" t="s">
        <v>15</v>
      </c>
    </row>
    <row r="15" spans="1:74" s="1" customFormat="1" ht="6.95" customHeight="1">
      <c r="B15" s="18"/>
      <c r="AR15" s="18"/>
      <c r="BS15" s="15" t="s">
        <v>3</v>
      </c>
    </row>
    <row r="16" spans="1:74" s="1" customFormat="1" ht="12" customHeight="1">
      <c r="B16" s="18"/>
      <c r="D16" s="24" t="s">
        <v>25</v>
      </c>
      <c r="J16" s="169" t="s">
        <v>19</v>
      </c>
      <c r="K16" s="169" t="s">
        <v>19</v>
      </c>
      <c r="AK16" s="24" t="s">
        <v>22</v>
      </c>
      <c r="AN16" s="22" t="s">
        <v>1</v>
      </c>
      <c r="AR16" s="18"/>
      <c r="BS16" s="15" t="s">
        <v>3</v>
      </c>
    </row>
    <row r="17" spans="1:71" s="1" customFormat="1" ht="18.399999999999999" customHeight="1">
      <c r="B17" s="18"/>
      <c r="E17" s="22" t="s">
        <v>19</v>
      </c>
      <c r="AK17" s="24" t="s">
        <v>23</v>
      </c>
      <c r="AN17" s="22" t="s">
        <v>1</v>
      </c>
      <c r="AR17" s="18"/>
      <c r="BS17" s="15" t="s">
        <v>3</v>
      </c>
    </row>
    <row r="18" spans="1:71" s="1" customFormat="1" ht="6.95" customHeight="1">
      <c r="B18" s="18"/>
      <c r="AR18" s="18"/>
      <c r="BS18" s="15" t="s">
        <v>6</v>
      </c>
    </row>
    <row r="19" spans="1:71" s="1" customFormat="1" ht="12" customHeight="1">
      <c r="B19" s="18"/>
      <c r="D19" s="24" t="s">
        <v>26</v>
      </c>
      <c r="AK19" s="24" t="s">
        <v>22</v>
      </c>
      <c r="AN19" s="22" t="s">
        <v>1</v>
      </c>
      <c r="AR19" s="18"/>
      <c r="BS19" s="15" t="s">
        <v>6</v>
      </c>
    </row>
    <row r="20" spans="1:71" s="1" customFormat="1" ht="18.399999999999999" customHeight="1">
      <c r="B20" s="18"/>
      <c r="E20" s="22"/>
      <c r="AK20" s="24" t="s">
        <v>23</v>
      </c>
      <c r="AN20" s="22" t="s">
        <v>1</v>
      </c>
      <c r="AR20" s="18"/>
      <c r="BS20" s="15" t="s">
        <v>27</v>
      </c>
    </row>
    <row r="21" spans="1:71" s="1" customFormat="1" ht="6.95" customHeight="1">
      <c r="B21" s="18"/>
      <c r="AR21" s="18"/>
    </row>
    <row r="22" spans="1:71" s="1" customFormat="1" ht="12" customHeight="1">
      <c r="B22" s="18"/>
      <c r="D22" s="24" t="s">
        <v>28</v>
      </c>
      <c r="AR22" s="18"/>
    </row>
    <row r="23" spans="1:71" s="1" customFormat="1" ht="16.5" customHeight="1">
      <c r="B23" s="18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8"/>
    </row>
    <row r="24" spans="1:71" s="1" customFormat="1" ht="6.95" customHeight="1">
      <c r="B24" s="18"/>
      <c r="AR24" s="18"/>
    </row>
    <row r="25" spans="1:71" s="1" customFormat="1" ht="6.95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1:71" s="1" customFormat="1" ht="14.45" customHeight="1">
      <c r="B26" s="18"/>
      <c r="D26" s="27" t="s">
        <v>29</v>
      </c>
      <c r="AK26" s="182">
        <f>ROUND(AG94,2)</f>
        <v>0</v>
      </c>
      <c r="AL26" s="174"/>
      <c r="AM26" s="174"/>
      <c r="AN26" s="174"/>
      <c r="AO26" s="174"/>
      <c r="AR26" s="18"/>
    </row>
    <row r="27" spans="1:71" s="1" customFormat="1" ht="14.45" customHeight="1">
      <c r="B27" s="18"/>
      <c r="D27" s="27" t="s">
        <v>30</v>
      </c>
      <c r="AK27" s="182">
        <f>ROUND(AG97, 2)</f>
        <v>0</v>
      </c>
      <c r="AL27" s="182"/>
      <c r="AM27" s="182"/>
      <c r="AN27" s="182"/>
      <c r="AO27" s="182"/>
      <c r="AR27" s="18"/>
    </row>
    <row r="28" spans="1:7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30"/>
      <c r="BE28" s="29"/>
    </row>
    <row r="29" spans="1:71" s="2" customFormat="1" ht="25.9" customHeight="1">
      <c r="A29" s="29"/>
      <c r="B29" s="30"/>
      <c r="C29" s="29"/>
      <c r="D29" s="31" t="s">
        <v>31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177">
        <f>ROUND(AK26 + AK27, 2)</f>
        <v>0</v>
      </c>
      <c r="AL29" s="178"/>
      <c r="AM29" s="178"/>
      <c r="AN29" s="178"/>
      <c r="AO29" s="178"/>
      <c r="AP29" s="29"/>
      <c r="AQ29" s="29"/>
      <c r="AR29" s="30"/>
      <c r="BE29" s="29"/>
    </row>
    <row r="30" spans="1:7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30"/>
      <c r="BE30" s="29"/>
    </row>
    <row r="31" spans="1:71" s="2" customFormat="1" ht="12.75">
      <c r="A31" s="29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06" t="s">
        <v>32</v>
      </c>
      <c r="M31" s="206"/>
      <c r="N31" s="206"/>
      <c r="O31" s="206"/>
      <c r="P31" s="206"/>
      <c r="Q31" s="29"/>
      <c r="R31" s="29"/>
      <c r="S31" s="29"/>
      <c r="T31" s="29"/>
      <c r="U31" s="29"/>
      <c r="V31" s="29"/>
      <c r="W31" s="206" t="s">
        <v>33</v>
      </c>
      <c r="X31" s="206"/>
      <c r="Y31" s="206"/>
      <c r="Z31" s="206"/>
      <c r="AA31" s="206"/>
      <c r="AB31" s="206"/>
      <c r="AC31" s="206"/>
      <c r="AD31" s="206"/>
      <c r="AE31" s="206"/>
      <c r="AF31" s="29"/>
      <c r="AG31" s="29"/>
      <c r="AH31" s="29"/>
      <c r="AI31" s="29"/>
      <c r="AJ31" s="29"/>
      <c r="AK31" s="206" t="s">
        <v>34</v>
      </c>
      <c r="AL31" s="206"/>
      <c r="AM31" s="206"/>
      <c r="AN31" s="206"/>
      <c r="AO31" s="206"/>
      <c r="AP31" s="29"/>
      <c r="AQ31" s="29"/>
      <c r="AR31" s="30"/>
      <c r="BE31" s="29"/>
    </row>
    <row r="32" spans="1:71" s="3" customFormat="1" ht="14.45" customHeight="1">
      <c r="B32" s="34"/>
      <c r="D32" s="24" t="s">
        <v>35</v>
      </c>
      <c r="F32" s="24" t="s">
        <v>36</v>
      </c>
      <c r="L32" s="205">
        <v>0.21</v>
      </c>
      <c r="M32" s="204"/>
      <c r="N32" s="204"/>
      <c r="O32" s="204"/>
      <c r="P32" s="204"/>
      <c r="W32" s="203">
        <f>ROUND(AZ94 + SUM(CD97), 2)</f>
        <v>0</v>
      </c>
      <c r="X32" s="204"/>
      <c r="Y32" s="204"/>
      <c r="Z32" s="204"/>
      <c r="AA32" s="204"/>
      <c r="AB32" s="204"/>
      <c r="AC32" s="204"/>
      <c r="AD32" s="204"/>
      <c r="AE32" s="204"/>
      <c r="AK32" s="203">
        <f>ROUND(AV94 + SUM(BY97), 2)</f>
        <v>0</v>
      </c>
      <c r="AL32" s="204"/>
      <c r="AM32" s="204"/>
      <c r="AN32" s="204"/>
      <c r="AO32" s="204"/>
      <c r="AR32" s="34"/>
    </row>
    <row r="33" spans="1:57" s="3" customFormat="1" ht="14.45" customHeight="1">
      <c r="B33" s="34"/>
      <c r="F33" s="24" t="s">
        <v>37</v>
      </c>
      <c r="L33" s="205">
        <v>0.15</v>
      </c>
      <c r="M33" s="204"/>
      <c r="N33" s="204"/>
      <c r="O33" s="204"/>
      <c r="P33" s="204"/>
      <c r="W33" s="203">
        <f>ROUND(BA94 + SUM(CE97), 2)</f>
        <v>0</v>
      </c>
      <c r="X33" s="204"/>
      <c r="Y33" s="204"/>
      <c r="Z33" s="204"/>
      <c r="AA33" s="204"/>
      <c r="AB33" s="204"/>
      <c r="AC33" s="204"/>
      <c r="AD33" s="204"/>
      <c r="AE33" s="204"/>
      <c r="AK33" s="203">
        <f>ROUND(AW94 + SUM(BZ97), 2)</f>
        <v>0</v>
      </c>
      <c r="AL33" s="204"/>
      <c r="AM33" s="204"/>
      <c r="AN33" s="204"/>
      <c r="AO33" s="204"/>
      <c r="AR33" s="34"/>
    </row>
    <row r="34" spans="1:57" s="3" customFormat="1" ht="14.45" hidden="1" customHeight="1">
      <c r="B34" s="34"/>
      <c r="F34" s="24" t="s">
        <v>38</v>
      </c>
      <c r="L34" s="205">
        <v>0.21</v>
      </c>
      <c r="M34" s="204"/>
      <c r="N34" s="204"/>
      <c r="O34" s="204"/>
      <c r="P34" s="204"/>
      <c r="W34" s="203">
        <f>ROUND(BB94 + SUM(CF97), 2)</f>
        <v>0</v>
      </c>
      <c r="X34" s="204"/>
      <c r="Y34" s="204"/>
      <c r="Z34" s="204"/>
      <c r="AA34" s="204"/>
      <c r="AB34" s="204"/>
      <c r="AC34" s="204"/>
      <c r="AD34" s="204"/>
      <c r="AE34" s="204"/>
      <c r="AK34" s="203">
        <v>0</v>
      </c>
      <c r="AL34" s="204"/>
      <c r="AM34" s="204"/>
      <c r="AN34" s="204"/>
      <c r="AO34" s="204"/>
      <c r="AR34" s="34"/>
    </row>
    <row r="35" spans="1:57" s="3" customFormat="1" ht="14.45" hidden="1" customHeight="1">
      <c r="B35" s="34"/>
      <c r="F35" s="24" t="s">
        <v>39</v>
      </c>
      <c r="L35" s="205">
        <v>0.15</v>
      </c>
      <c r="M35" s="204"/>
      <c r="N35" s="204"/>
      <c r="O35" s="204"/>
      <c r="P35" s="204"/>
      <c r="W35" s="203">
        <f>ROUND(BC94 + SUM(CG97), 2)</f>
        <v>0</v>
      </c>
      <c r="X35" s="204"/>
      <c r="Y35" s="204"/>
      <c r="Z35" s="204"/>
      <c r="AA35" s="204"/>
      <c r="AB35" s="204"/>
      <c r="AC35" s="204"/>
      <c r="AD35" s="204"/>
      <c r="AE35" s="204"/>
      <c r="AK35" s="203">
        <v>0</v>
      </c>
      <c r="AL35" s="204"/>
      <c r="AM35" s="204"/>
      <c r="AN35" s="204"/>
      <c r="AO35" s="204"/>
      <c r="AR35" s="34"/>
    </row>
    <row r="36" spans="1:57" s="3" customFormat="1" ht="14.45" hidden="1" customHeight="1">
      <c r="B36" s="34"/>
      <c r="F36" s="24" t="s">
        <v>40</v>
      </c>
      <c r="L36" s="205">
        <v>0</v>
      </c>
      <c r="M36" s="204"/>
      <c r="N36" s="204"/>
      <c r="O36" s="204"/>
      <c r="P36" s="204"/>
      <c r="W36" s="203">
        <f>ROUND(BD94 + SUM(CH97), 2)</f>
        <v>0</v>
      </c>
      <c r="X36" s="204"/>
      <c r="Y36" s="204"/>
      <c r="Z36" s="204"/>
      <c r="AA36" s="204"/>
      <c r="AB36" s="204"/>
      <c r="AC36" s="204"/>
      <c r="AD36" s="204"/>
      <c r="AE36" s="204"/>
      <c r="AK36" s="203">
        <v>0</v>
      </c>
      <c r="AL36" s="204"/>
      <c r="AM36" s="204"/>
      <c r="AN36" s="204"/>
      <c r="AO36" s="204"/>
      <c r="AR36" s="34"/>
    </row>
    <row r="37" spans="1:57" s="2" customFormat="1" ht="6.9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2" customFormat="1" ht="25.9" customHeight="1">
      <c r="A38" s="29"/>
      <c r="B38" s="30"/>
      <c r="C38" s="35"/>
      <c r="D38" s="36" t="s">
        <v>41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 t="s">
        <v>42</v>
      </c>
      <c r="U38" s="37"/>
      <c r="V38" s="37"/>
      <c r="W38" s="37"/>
      <c r="X38" s="196" t="s">
        <v>43</v>
      </c>
      <c r="Y38" s="197"/>
      <c r="Z38" s="197"/>
      <c r="AA38" s="197"/>
      <c r="AB38" s="197"/>
      <c r="AC38" s="37"/>
      <c r="AD38" s="37"/>
      <c r="AE38" s="37"/>
      <c r="AF38" s="37"/>
      <c r="AG38" s="37"/>
      <c r="AH38" s="37"/>
      <c r="AI38" s="37"/>
      <c r="AJ38" s="37"/>
      <c r="AK38" s="198">
        <f>W32+AK32</f>
        <v>0</v>
      </c>
      <c r="AL38" s="197"/>
      <c r="AM38" s="197"/>
      <c r="AN38" s="197"/>
      <c r="AO38" s="199"/>
      <c r="AP38" s="35"/>
      <c r="AQ38" s="35"/>
      <c r="AR38" s="30"/>
      <c r="BE38" s="29"/>
    </row>
    <row r="39" spans="1:57" s="2" customFormat="1" ht="6.95" customHeight="1">
      <c r="A39" s="29"/>
      <c r="B39" s="30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30"/>
      <c r="BE39" s="29"/>
    </row>
    <row r="40" spans="1:57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30"/>
      <c r="BE40" s="29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29"/>
      <c r="B60" s="30"/>
      <c r="C60" s="29"/>
      <c r="D60" s="42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46</v>
      </c>
      <c r="AI60" s="32"/>
      <c r="AJ60" s="32"/>
      <c r="AK60" s="32"/>
      <c r="AL60" s="32"/>
      <c r="AM60" s="42" t="s">
        <v>47</v>
      </c>
      <c r="AN60" s="32"/>
      <c r="AO60" s="32"/>
      <c r="AP60" s="29"/>
      <c r="AQ60" s="29"/>
      <c r="AR60" s="30"/>
      <c r="BE60" s="29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29"/>
      <c r="B64" s="30"/>
      <c r="C64" s="29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29"/>
      <c r="B75" s="30"/>
      <c r="C75" s="29"/>
      <c r="D75" s="42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46</v>
      </c>
      <c r="AI75" s="32"/>
      <c r="AJ75" s="32"/>
      <c r="AK75" s="32"/>
      <c r="AL75" s="32"/>
      <c r="AM75" s="42" t="s">
        <v>47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9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12</v>
      </c>
      <c r="L84" s="4" t="str">
        <f>K5</f>
        <v>B</v>
      </c>
      <c r="AR84" s="48"/>
    </row>
    <row r="85" spans="1:91" s="5" customFormat="1" ht="36.950000000000003" customHeight="1">
      <c r="B85" s="49"/>
      <c r="C85" s="50" t="s">
        <v>14</v>
      </c>
      <c r="L85" s="200" t="str">
        <f>K6</f>
        <v>Komunitní centrum  Povrly, Školní č. p. 50 /2 - Statické zajištění nosných konstrukcí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02" t="str">
        <f>IF(AN8= "","",AN8)</f>
        <v xml:space="preserve"> </v>
      </c>
      <c r="AN87" s="202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25</v>
      </c>
      <c r="AJ89" s="29"/>
      <c r="AK89" s="29"/>
      <c r="AL89" s="29"/>
      <c r="AM89" s="189" t="str">
        <f>IF(E17="","",E17)</f>
        <v xml:space="preserve"> </v>
      </c>
      <c r="AN89" s="190"/>
      <c r="AO89" s="190"/>
      <c r="AP89" s="190"/>
      <c r="AQ89" s="29"/>
      <c r="AR89" s="30"/>
      <c r="AS89" s="185" t="s">
        <v>51</v>
      </c>
      <c r="AT89" s="18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26</v>
      </c>
      <c r="AJ90" s="29"/>
      <c r="AK90" s="29"/>
      <c r="AL90" s="29"/>
      <c r="AM90" s="189" t="str">
        <f>IF(E20="","",E20)</f>
        <v/>
      </c>
      <c r="AN90" s="190"/>
      <c r="AO90" s="190"/>
      <c r="AP90" s="190"/>
      <c r="AQ90" s="29"/>
      <c r="AR90" s="30"/>
      <c r="AS90" s="187"/>
      <c r="AT90" s="18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7"/>
      <c r="AT91" s="18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91" t="s">
        <v>52</v>
      </c>
      <c r="D92" s="192"/>
      <c r="E92" s="192"/>
      <c r="F92" s="192"/>
      <c r="G92" s="192"/>
      <c r="H92" s="57"/>
      <c r="I92" s="193" t="s">
        <v>53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4" t="s">
        <v>54</v>
      </c>
      <c r="AH92" s="192"/>
      <c r="AI92" s="192"/>
      <c r="AJ92" s="192"/>
      <c r="AK92" s="192"/>
      <c r="AL92" s="192"/>
      <c r="AM92" s="192"/>
      <c r="AN92" s="193" t="s">
        <v>55</v>
      </c>
      <c r="AO92" s="192"/>
      <c r="AP92" s="195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4">
        <f>'stat - Komunitní centrum ...'!J31</f>
        <v>0</v>
      </c>
      <c r="AH94" s="184"/>
      <c r="AI94" s="184"/>
      <c r="AJ94" s="184"/>
      <c r="AK94" s="184"/>
      <c r="AL94" s="184"/>
      <c r="AM94" s="184"/>
      <c r="AN94" s="171">
        <f>AG94*1.21</f>
        <v>0</v>
      </c>
      <c r="AO94" s="171"/>
      <c r="AP94" s="171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 t="e">
        <f>ROUND(AU95,5)</f>
        <v>#REF!</v>
      </c>
      <c r="AV94" s="71">
        <f>ROUND(AZ94*L32,2)</f>
        <v>0</v>
      </c>
      <c r="AW94" s="71">
        <f>ROUND(BA94*L33,2)</f>
        <v>0</v>
      </c>
      <c r="AX94" s="71">
        <f>ROUND(BB94*L32,2)</f>
        <v>0</v>
      </c>
      <c r="AY94" s="71">
        <f>ROUND(BC94*L33,2)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37.5" customHeight="1">
      <c r="A95" s="76" t="s">
        <v>75</v>
      </c>
      <c r="B95" s="77"/>
      <c r="C95" s="78"/>
      <c r="D95" s="183" t="s">
        <v>76</v>
      </c>
      <c r="E95" s="183"/>
      <c r="F95" s="183"/>
      <c r="G95" s="183"/>
      <c r="H95" s="183"/>
      <c r="I95" s="79"/>
      <c r="J95" s="183" t="s">
        <v>77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75"/>
      <c r="AH95" s="176"/>
      <c r="AI95" s="176"/>
      <c r="AJ95" s="176"/>
      <c r="AK95" s="176"/>
      <c r="AL95" s="176"/>
      <c r="AM95" s="176"/>
      <c r="AN95" s="175"/>
      <c r="AO95" s="176"/>
      <c r="AP95" s="176"/>
      <c r="AQ95" s="80" t="s">
        <v>78</v>
      </c>
      <c r="AR95" s="77"/>
      <c r="AS95" s="81">
        <v>0</v>
      </c>
      <c r="AT95" s="82">
        <f>ROUND(SUM(AV95:AW95),2)</f>
        <v>0</v>
      </c>
      <c r="AU95" s="83" t="e">
        <f>'stat - Komunitní centrum ...'!P125</f>
        <v>#REF!</v>
      </c>
      <c r="AV95" s="82">
        <f>'stat - Komunitní centrum ...'!J35</f>
        <v>0</v>
      </c>
      <c r="AW95" s="82">
        <f>'stat - Komunitní centrum ...'!J36</f>
        <v>0</v>
      </c>
      <c r="AX95" s="82">
        <f>'stat - Komunitní centrum ...'!J37</f>
        <v>0</v>
      </c>
      <c r="AY95" s="82">
        <f>'stat - Komunitní centrum ...'!J38</f>
        <v>0</v>
      </c>
      <c r="AZ95" s="82">
        <f>'stat - Komunitní centrum ...'!F35</f>
        <v>0</v>
      </c>
      <c r="BA95" s="82">
        <f>'stat - Komunitní centrum ...'!F36</f>
        <v>0</v>
      </c>
      <c r="BB95" s="82">
        <f>'stat - Komunitní centrum ...'!F37</f>
        <v>0</v>
      </c>
      <c r="BC95" s="82">
        <f>'stat - Komunitní centrum ...'!F38</f>
        <v>0</v>
      </c>
      <c r="BD95" s="84">
        <f>'stat - Komunitní centrum ...'!F39</f>
        <v>0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81</v>
      </c>
    </row>
    <row r="96" spans="1:91">
      <c r="B96" s="18"/>
      <c r="AR96" s="18"/>
    </row>
    <row r="97" spans="1:57" s="2" customFormat="1" ht="30" customHeight="1">
      <c r="A97" s="29"/>
      <c r="B97" s="30"/>
      <c r="C97" s="66" t="s">
        <v>82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171">
        <f>'stat - Komunitní centrum ...'!J30</f>
        <v>0</v>
      </c>
      <c r="AH97" s="171"/>
      <c r="AI97" s="171"/>
      <c r="AJ97" s="171"/>
      <c r="AK97" s="171"/>
      <c r="AL97" s="171"/>
      <c r="AM97" s="171"/>
      <c r="AN97" s="171">
        <f>AG97*1.21</f>
        <v>0</v>
      </c>
      <c r="AO97" s="171"/>
      <c r="AP97" s="171"/>
      <c r="AQ97" s="86"/>
      <c r="AR97" s="30"/>
      <c r="AS97" s="59" t="s">
        <v>83</v>
      </c>
      <c r="AT97" s="60" t="s">
        <v>84</v>
      </c>
      <c r="AU97" s="60" t="s">
        <v>35</v>
      </c>
      <c r="AV97" s="61" t="s">
        <v>58</v>
      </c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10.9" customHeight="1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  <row r="99" spans="1:57" s="2" customFormat="1" ht="30" customHeight="1">
      <c r="A99" s="29"/>
      <c r="B99" s="30"/>
      <c r="C99" s="87" t="s">
        <v>85</v>
      </c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172">
        <f>AG97+AG94</f>
        <v>0</v>
      </c>
      <c r="AH99" s="172"/>
      <c r="AI99" s="172"/>
      <c r="AJ99" s="172"/>
      <c r="AK99" s="172"/>
      <c r="AL99" s="172"/>
      <c r="AM99" s="172"/>
      <c r="AN99" s="172">
        <f>AN97+AN94</f>
        <v>0</v>
      </c>
      <c r="AO99" s="172"/>
      <c r="AP99" s="172"/>
      <c r="AQ99" s="88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57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</sheetData>
  <mergeCells count="46">
    <mergeCell ref="L31:P31"/>
    <mergeCell ref="W31:AE31"/>
    <mergeCell ref="AK31:AO31"/>
    <mergeCell ref="W32:AE32"/>
    <mergeCell ref="AK32:AO32"/>
    <mergeCell ref="L32:P32"/>
    <mergeCell ref="W33:AE33"/>
    <mergeCell ref="AK33:AO33"/>
    <mergeCell ref="L33:P33"/>
    <mergeCell ref="W34:AE34"/>
    <mergeCell ref="AK34:AO34"/>
    <mergeCell ref="L34:P34"/>
    <mergeCell ref="W35:AE35"/>
    <mergeCell ref="AK35:AO35"/>
    <mergeCell ref="L35:P35"/>
    <mergeCell ref="W36:AE36"/>
    <mergeCell ref="AK36:AO36"/>
    <mergeCell ref="L36:P36"/>
    <mergeCell ref="X38:AB38"/>
    <mergeCell ref="AK38:AO38"/>
    <mergeCell ref="L85:AO85"/>
    <mergeCell ref="AM87:AN87"/>
    <mergeCell ref="AM89:AP89"/>
    <mergeCell ref="AN94:AP94"/>
    <mergeCell ref="AS89:AT91"/>
    <mergeCell ref="AM90:AP90"/>
    <mergeCell ref="C92:G92"/>
    <mergeCell ref="I92:AF92"/>
    <mergeCell ref="AG92:AM92"/>
    <mergeCell ref="AN92:AP92"/>
    <mergeCell ref="AG97:AM97"/>
    <mergeCell ref="AN97:AP97"/>
    <mergeCell ref="AG99:AM99"/>
    <mergeCell ref="AN99:AP99"/>
    <mergeCell ref="AR2:BE2"/>
    <mergeCell ref="AN95:AP95"/>
    <mergeCell ref="AG95:AM95"/>
    <mergeCell ref="AK29:AO29"/>
    <mergeCell ref="K5:AO5"/>
    <mergeCell ref="K6:AO6"/>
    <mergeCell ref="E23:AN23"/>
    <mergeCell ref="AK26:AO26"/>
    <mergeCell ref="AK27:AO27"/>
    <mergeCell ref="D95:H95"/>
    <mergeCell ref="J95:AF95"/>
    <mergeCell ref="AG94:AM94"/>
  </mergeCells>
  <hyperlinks>
    <hyperlink ref="A95" location="'stat - Komunitní centrum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1"/>
  <sheetViews>
    <sheetView showGridLines="0" topLeftCell="A112" workbookViewId="0">
      <selection activeCell="A88" sqref="A88:XFD8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3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5" t="s">
        <v>80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1:46" s="1" customFormat="1" ht="24.95" customHeight="1">
      <c r="B4" s="18"/>
      <c r="D4" s="19" t="s">
        <v>86</v>
      </c>
      <c r="L4" s="18"/>
      <c r="M4" s="91" t="s">
        <v>10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4" t="s">
        <v>14</v>
      </c>
      <c r="L6" s="18"/>
    </row>
    <row r="7" spans="1:46" s="1" customFormat="1" ht="16.5" customHeight="1">
      <c r="B7" s="18"/>
      <c r="E7" s="208" t="str">
        <f>'Rekapitulace stavby'!K6</f>
        <v>Komunitní centrum  Povrly, Školní č. p. 50 /2 - Statické zajištění nosných konstrukcí</v>
      </c>
      <c r="F7" s="209"/>
      <c r="G7" s="209"/>
      <c r="H7" s="209"/>
      <c r="L7" s="18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7.5" customHeight="1">
      <c r="A9" s="29"/>
      <c r="B9" s="30"/>
      <c r="C9" s="29"/>
      <c r="D9" s="29"/>
      <c r="E9" s="200" t="s">
        <v>88</v>
      </c>
      <c r="F9" s="210"/>
      <c r="G9" s="210"/>
      <c r="H9" s="210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89</v>
      </c>
      <c r="G12" s="29"/>
      <c r="H12" s="29"/>
      <c r="I12" s="24" t="s">
        <v>20</v>
      </c>
      <c r="J12" s="52" t="str">
        <f>'Rekapitulace stavby'!AN8</f>
        <v xml:space="preserve"> 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90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91</v>
      </c>
      <c r="F15" s="29"/>
      <c r="G15" s="29"/>
      <c r="H15" s="29"/>
      <c r="I15" s="24" t="s">
        <v>23</v>
      </c>
      <c r="J15" s="22" t="s">
        <v>92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"/>
      <c r="F18" s="29"/>
      <c r="G18" s="29"/>
      <c r="H18" s="29"/>
      <c r="I18" s="24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25</v>
      </c>
      <c r="E20" s="29"/>
      <c r="F20" s="29"/>
      <c r="G20" s="29"/>
      <c r="H20" s="29"/>
      <c r="I20" s="24" t="s">
        <v>22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170" t="s">
        <v>19</v>
      </c>
      <c r="F21" s="29"/>
      <c r="G21" s="29"/>
      <c r="H21" s="29"/>
      <c r="I21" s="24" t="s">
        <v>23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26</v>
      </c>
      <c r="E23" s="29"/>
      <c r="F23" s="29"/>
      <c r="G23" s="29"/>
      <c r="H23" s="29"/>
      <c r="I23" s="24" t="s">
        <v>22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/>
      <c r="F24" s="29"/>
      <c r="G24" s="29"/>
      <c r="H24" s="29"/>
      <c r="I24" s="24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28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2"/>
      <c r="B27" s="93"/>
      <c r="C27" s="92"/>
      <c r="D27" s="92"/>
      <c r="E27" s="181" t="s">
        <v>1</v>
      </c>
      <c r="F27" s="181"/>
      <c r="G27" s="181"/>
      <c r="H27" s="181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93</v>
      </c>
      <c r="E30" s="29"/>
      <c r="F30" s="29"/>
      <c r="G30" s="29"/>
      <c r="H30" s="29"/>
      <c r="I30" s="29"/>
      <c r="J30" s="28">
        <f>J96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27" t="s">
        <v>94</v>
      </c>
      <c r="E31" s="29"/>
      <c r="F31" s="29"/>
      <c r="G31" s="29"/>
      <c r="H31" s="29"/>
      <c r="I31" s="29"/>
      <c r="J31" s="28">
        <f>J103</f>
        <v>0</v>
      </c>
      <c r="K31" s="29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5" t="s">
        <v>31</v>
      </c>
      <c r="E32" s="29"/>
      <c r="F32" s="29"/>
      <c r="G32" s="29"/>
      <c r="H32" s="29"/>
      <c r="I32" s="29"/>
      <c r="J32" s="68">
        <f>ROUND(J30 + J31,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6" t="s">
        <v>35</v>
      </c>
      <c r="E35" s="24" t="s">
        <v>36</v>
      </c>
      <c r="F35" s="97">
        <f>ROUND((SUM(BE103:BE105) + SUM(BE125:BE140)),  2)</f>
        <v>0</v>
      </c>
      <c r="G35" s="29"/>
      <c r="H35" s="29"/>
      <c r="I35" s="98">
        <v>0.21</v>
      </c>
      <c r="J35" s="97">
        <f>ROUND(((SUM(BE103:BE105) + SUM(BE125:BE140))*I35),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37</v>
      </c>
      <c r="F36" s="97">
        <f>ROUND((SUM(BF103:BF105) + SUM(BF125:BF140)),  2)</f>
        <v>0</v>
      </c>
      <c r="G36" s="29"/>
      <c r="H36" s="29"/>
      <c r="I36" s="98">
        <v>0.15</v>
      </c>
      <c r="J36" s="97">
        <f>ROUND(((SUM(BF103:BF105) + SUM(BF125:BF140))*I36),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38</v>
      </c>
      <c r="F37" s="97">
        <f>ROUND((SUM(BG103:BG105) + SUM(BG125:BG140)),  2)</f>
        <v>0</v>
      </c>
      <c r="G37" s="29"/>
      <c r="H37" s="29"/>
      <c r="I37" s="98">
        <v>0.21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39</v>
      </c>
      <c r="F38" s="97">
        <f>ROUND((SUM(BH103:BH105) + SUM(BH125:BH140)),  2)</f>
        <v>0</v>
      </c>
      <c r="G38" s="29"/>
      <c r="H38" s="29"/>
      <c r="I38" s="98">
        <v>0.15</v>
      </c>
      <c r="J38" s="97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97">
        <f>ROUND((SUM(BI103:BI105) + SUM(BI125:BI140)),  2)</f>
        <v>0</v>
      </c>
      <c r="G39" s="29"/>
      <c r="H39" s="29"/>
      <c r="I39" s="98">
        <v>0</v>
      </c>
      <c r="J39" s="97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88"/>
      <c r="D41" s="99" t="s">
        <v>41</v>
      </c>
      <c r="E41" s="57"/>
      <c r="F41" s="57"/>
      <c r="G41" s="100" t="s">
        <v>42</v>
      </c>
      <c r="H41" s="101" t="s">
        <v>43</v>
      </c>
      <c r="I41" s="57"/>
      <c r="J41" s="102">
        <f>F35+J35</f>
        <v>0</v>
      </c>
      <c r="K41" s="103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29"/>
      <c r="B61" s="30"/>
      <c r="C61" s="29"/>
      <c r="D61" s="42" t="s">
        <v>46</v>
      </c>
      <c r="E61" s="32"/>
      <c r="F61" s="104" t="s">
        <v>47</v>
      </c>
      <c r="G61" s="42" t="s">
        <v>46</v>
      </c>
      <c r="H61" s="32"/>
      <c r="I61" s="32"/>
      <c r="J61" s="10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29"/>
      <c r="B76" s="30"/>
      <c r="C76" s="29"/>
      <c r="D76" s="42" t="s">
        <v>46</v>
      </c>
      <c r="E76" s="32"/>
      <c r="F76" s="104" t="s">
        <v>47</v>
      </c>
      <c r="G76" s="42" t="s">
        <v>46</v>
      </c>
      <c r="H76" s="32"/>
      <c r="I76" s="32"/>
      <c r="J76" s="10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9" t="s">
        <v>95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08" t="str">
        <f>E7</f>
        <v>Komunitní centrum  Povrly, Školní č. p. 50 /2 - Statické zajištění nosných konstrukcí</v>
      </c>
      <c r="F85" s="209"/>
      <c r="G85" s="209"/>
      <c r="H85" s="209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6.75" customHeight="1">
      <c r="A87" s="29"/>
      <c r="B87" s="30"/>
      <c r="C87" s="29"/>
      <c r="D87" s="29"/>
      <c r="E87" s="200" t="str">
        <f>E9</f>
        <v>stat - Komunitní centrum  Povrly, Školní č. p. 50 /2 - Statické zajištění nosných konstrukcí</v>
      </c>
      <c r="F87" s="210"/>
      <c r="G87" s="210"/>
      <c r="H87" s="210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Povrly</v>
      </c>
      <c r="G89" s="29"/>
      <c r="H89" s="29"/>
      <c r="I89" s="24" t="s">
        <v>20</v>
      </c>
      <c r="J89" s="52" t="str">
        <f>IF(J12="","",J12)</f>
        <v xml:space="preserve"> 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OÚ Povrly</v>
      </c>
      <c r="G91" s="29"/>
      <c r="H91" s="29"/>
      <c r="I91" s="24" t="s">
        <v>25</v>
      </c>
      <c r="J91" s="25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24</v>
      </c>
      <c r="D92" s="29"/>
      <c r="E92" s="29"/>
      <c r="F92" s="22"/>
      <c r="G92" s="29"/>
      <c r="H92" s="29"/>
      <c r="I92" s="24" t="s">
        <v>26</v>
      </c>
      <c r="J92" s="25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96</v>
      </c>
      <c r="D94" s="88"/>
      <c r="E94" s="88"/>
      <c r="F94" s="88"/>
      <c r="G94" s="88"/>
      <c r="H94" s="88"/>
      <c r="I94" s="88"/>
      <c r="J94" s="107" t="s">
        <v>97</v>
      </c>
      <c r="K94" s="8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8" t="s">
        <v>98</v>
      </c>
      <c r="D96" s="29"/>
      <c r="E96" s="29"/>
      <c r="F96" s="29"/>
      <c r="G96" s="29"/>
      <c r="H96" s="29"/>
      <c r="I96" s="29"/>
      <c r="J96" s="68">
        <f>SUM(J98:J100)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5" t="s">
        <v>99</v>
      </c>
    </row>
    <row r="97" spans="1:65" s="9" customFormat="1" ht="24.95" customHeight="1">
      <c r="B97" s="109"/>
      <c r="D97" s="110" t="s">
        <v>100</v>
      </c>
      <c r="E97" s="111"/>
      <c r="F97" s="111"/>
      <c r="G97" s="111"/>
      <c r="H97" s="111"/>
      <c r="I97" s="111"/>
      <c r="J97" s="112"/>
      <c r="L97" s="109"/>
    </row>
    <row r="98" spans="1:65" s="10" customFormat="1" ht="19.899999999999999" customHeight="1">
      <c r="B98" s="113"/>
      <c r="D98" s="114" t="s">
        <v>101</v>
      </c>
      <c r="E98" s="115"/>
      <c r="F98" s="115"/>
      <c r="G98" s="115"/>
      <c r="H98" s="115"/>
      <c r="I98" s="115"/>
      <c r="J98" s="116">
        <f>J126</f>
        <v>0</v>
      </c>
      <c r="L98" s="113"/>
    </row>
    <row r="99" spans="1:65" s="10" customFormat="1" ht="19.899999999999999" customHeight="1">
      <c r="B99" s="113"/>
      <c r="D99" s="114" t="s">
        <v>102</v>
      </c>
      <c r="E99" s="115"/>
      <c r="F99" s="115"/>
      <c r="G99" s="115"/>
      <c r="H99" s="115"/>
      <c r="I99" s="115"/>
      <c r="J99" s="116">
        <f>J135</f>
        <v>0</v>
      </c>
      <c r="L99" s="113"/>
    </row>
    <row r="100" spans="1:65" s="10" customFormat="1" ht="19.899999999999999" customHeight="1">
      <c r="B100" s="113"/>
      <c r="D100" s="114" t="s">
        <v>103</v>
      </c>
      <c r="E100" s="115"/>
      <c r="F100" s="115"/>
      <c r="G100" s="115"/>
      <c r="H100" s="115"/>
      <c r="I100" s="115"/>
      <c r="J100" s="116">
        <f>J137</f>
        <v>0</v>
      </c>
      <c r="L100" s="113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08" t="s">
        <v>104</v>
      </c>
      <c r="D103" s="29"/>
      <c r="E103" s="29"/>
      <c r="F103" s="29"/>
      <c r="G103" s="29"/>
      <c r="H103" s="29"/>
      <c r="I103" s="29"/>
      <c r="J103" s="117">
        <f>ROUND(J104,2)</f>
        <v>0</v>
      </c>
      <c r="K103" s="29"/>
      <c r="L103" s="39"/>
      <c r="N103" s="118" t="s">
        <v>35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19"/>
      <c r="C104" s="120"/>
      <c r="D104" s="207" t="s">
        <v>105</v>
      </c>
      <c r="E104" s="207"/>
      <c r="F104" s="207"/>
      <c r="G104" s="120"/>
      <c r="H104" s="120"/>
      <c r="I104" s="120"/>
      <c r="J104" s="121">
        <v>0</v>
      </c>
      <c r="K104" s="120"/>
      <c r="L104" s="122"/>
      <c r="M104" s="123"/>
      <c r="N104" s="124" t="s">
        <v>36</v>
      </c>
      <c r="O104" s="123"/>
      <c r="P104" s="123"/>
      <c r="Q104" s="123"/>
      <c r="R104" s="123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5" t="s">
        <v>106</v>
      </c>
      <c r="AZ104" s="123"/>
      <c r="BA104" s="123"/>
      <c r="BB104" s="123"/>
      <c r="BC104" s="123"/>
      <c r="BD104" s="123"/>
      <c r="BE104" s="126">
        <f>IF(N104="základní",J104,0)</f>
        <v>0</v>
      </c>
      <c r="BF104" s="126">
        <f>IF(N104="snížená",J104,0)</f>
        <v>0</v>
      </c>
      <c r="BG104" s="126">
        <f>IF(N104="zákl. přenesená",J104,0)</f>
        <v>0</v>
      </c>
      <c r="BH104" s="126">
        <f>IF(N104="sníž. přenesená",J104,0)</f>
        <v>0</v>
      </c>
      <c r="BI104" s="126">
        <f>IF(N104="nulová",J104,0)</f>
        <v>0</v>
      </c>
      <c r="BJ104" s="125" t="s">
        <v>79</v>
      </c>
      <c r="BK104" s="123"/>
      <c r="BL104" s="123"/>
      <c r="BM104" s="123"/>
    </row>
    <row r="105" spans="1:65" s="2" customFormat="1" ht="18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87" t="s">
        <v>163</v>
      </c>
      <c r="D106" s="88"/>
      <c r="E106" s="88"/>
      <c r="F106" s="88"/>
      <c r="G106" s="88"/>
      <c r="H106" s="88"/>
      <c r="I106" s="88"/>
      <c r="J106" s="89">
        <f>J103+J96</f>
        <v>0</v>
      </c>
      <c r="K106" s="88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65" s="2" customFormat="1" ht="6.95" customHeight="1">
      <c r="A111" s="29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4.95" customHeight="1">
      <c r="A112" s="29"/>
      <c r="B112" s="30"/>
      <c r="C112" s="19" t="s">
        <v>107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14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208" t="str">
        <f>E7</f>
        <v>Komunitní centrum  Povrly, Školní č. p. 50 /2 - Statické zajištění nosných konstrukcí</v>
      </c>
      <c r="F115" s="209"/>
      <c r="G115" s="209"/>
      <c r="H115" s="20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87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35.25" customHeight="1">
      <c r="A117" s="29"/>
      <c r="B117" s="30"/>
      <c r="C117" s="29"/>
      <c r="D117" s="29"/>
      <c r="E117" s="200" t="str">
        <f>E9</f>
        <v>stat - Komunitní centrum  Povrly, Školní č. p. 50 /2 - Statické zajištění nosných konstrukcí</v>
      </c>
      <c r="F117" s="210"/>
      <c r="G117" s="210"/>
      <c r="H117" s="210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18</v>
      </c>
      <c r="D119" s="29"/>
      <c r="E119" s="29"/>
      <c r="F119" s="22" t="str">
        <f>F12</f>
        <v>Povrly</v>
      </c>
      <c r="G119" s="29"/>
      <c r="H119" s="29"/>
      <c r="I119" s="24" t="s">
        <v>20</v>
      </c>
      <c r="J119" s="52" t="str">
        <f>IF(J12="","",J12)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21</v>
      </c>
      <c r="D121" s="29"/>
      <c r="E121" s="29"/>
      <c r="F121" s="22" t="str">
        <f>E15</f>
        <v>OÚ Povrly</v>
      </c>
      <c r="G121" s="29"/>
      <c r="H121" s="29"/>
      <c r="I121" s="24" t="s">
        <v>25</v>
      </c>
      <c r="J121" s="25" t="str">
        <f>E21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5.7" customHeight="1">
      <c r="A122" s="29"/>
      <c r="B122" s="30"/>
      <c r="C122" s="24" t="s">
        <v>24</v>
      </c>
      <c r="D122" s="29"/>
      <c r="E122" s="29"/>
      <c r="F122" s="22"/>
      <c r="G122" s="29"/>
      <c r="H122" s="29"/>
      <c r="I122" s="24" t="s">
        <v>26</v>
      </c>
      <c r="J122" s="25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27"/>
      <c r="B124" s="128"/>
      <c r="C124" s="129" t="s">
        <v>108</v>
      </c>
      <c r="D124" s="130" t="s">
        <v>56</v>
      </c>
      <c r="E124" s="130" t="s">
        <v>52</v>
      </c>
      <c r="F124" s="130" t="s">
        <v>53</v>
      </c>
      <c r="G124" s="130" t="s">
        <v>109</v>
      </c>
      <c r="H124" s="130" t="s">
        <v>110</v>
      </c>
      <c r="I124" s="130" t="s">
        <v>111</v>
      </c>
      <c r="J124" s="131" t="s">
        <v>97</v>
      </c>
      <c r="K124" s="132" t="s">
        <v>112</v>
      </c>
      <c r="L124" s="133"/>
      <c r="M124" s="59" t="s">
        <v>1</v>
      </c>
      <c r="N124" s="60" t="s">
        <v>35</v>
      </c>
      <c r="O124" s="60" t="s">
        <v>113</v>
      </c>
      <c r="P124" s="60" t="s">
        <v>114</v>
      </c>
      <c r="Q124" s="60" t="s">
        <v>115</v>
      </c>
      <c r="R124" s="60" t="s">
        <v>116</v>
      </c>
      <c r="S124" s="60" t="s">
        <v>117</v>
      </c>
      <c r="T124" s="60" t="s">
        <v>118</v>
      </c>
      <c r="U124" s="61" t="s">
        <v>119</v>
      </c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2.9" customHeight="1">
      <c r="A125" s="29"/>
      <c r="B125" s="30"/>
      <c r="C125" s="66" t="s">
        <v>120</v>
      </c>
      <c r="D125" s="29"/>
      <c r="E125" s="29"/>
      <c r="F125" s="29"/>
      <c r="G125" s="29"/>
      <c r="H125" s="29"/>
      <c r="I125" s="29"/>
      <c r="J125" s="134"/>
      <c r="K125" s="29"/>
      <c r="L125" s="30"/>
      <c r="M125" s="62"/>
      <c r="N125" s="53"/>
      <c r="O125" s="63"/>
      <c r="P125" s="135" t="e">
        <f>#REF!+#REF!+#REF!+#REF!</f>
        <v>#REF!</v>
      </c>
      <c r="Q125" s="63"/>
      <c r="R125" s="135" t="e">
        <f>#REF!+#REF!+#REF!+#REF!</f>
        <v>#REF!</v>
      </c>
      <c r="S125" s="63"/>
      <c r="T125" s="135" t="e">
        <f>#REF!+#REF!+#REF!+#REF!</f>
        <v>#REF!</v>
      </c>
      <c r="U125" s="64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5" t="s">
        <v>70</v>
      </c>
      <c r="AU125" s="15" t="s">
        <v>99</v>
      </c>
      <c r="BK125" s="136" t="e">
        <f>#REF!+#REF!+#REF!+#REF!</f>
        <v>#REF!</v>
      </c>
    </row>
    <row r="126" spans="1:65" s="12" customFormat="1" ht="22.9" customHeight="1">
      <c r="B126" s="137"/>
      <c r="D126" s="138" t="s">
        <v>70</v>
      </c>
      <c r="E126" s="145" t="s">
        <v>126</v>
      </c>
      <c r="F126" s="145" t="s">
        <v>127</v>
      </c>
      <c r="J126" s="146">
        <f>SUM(J127:J134)</f>
        <v>0</v>
      </c>
      <c r="L126" s="137"/>
      <c r="M126" s="139"/>
      <c r="N126" s="140"/>
      <c r="O126" s="140"/>
      <c r="P126" s="141">
        <f>SUM(P127:P134)</f>
        <v>584.04200000000003</v>
      </c>
      <c r="Q126" s="140"/>
      <c r="R126" s="141">
        <f>SUM(R127:R134)</f>
        <v>0.23137000000000002</v>
      </c>
      <c r="S126" s="140"/>
      <c r="T126" s="141">
        <f>SUM(T127:T134)</f>
        <v>2.0409999999999995</v>
      </c>
      <c r="U126" s="142"/>
      <c r="AR126" s="138" t="s">
        <v>79</v>
      </c>
      <c r="AT126" s="143" t="s">
        <v>70</v>
      </c>
      <c r="AU126" s="143" t="s">
        <v>79</v>
      </c>
      <c r="AY126" s="138" t="s">
        <v>121</v>
      </c>
      <c r="BK126" s="144">
        <f>SUM(BK127:BK134)</f>
        <v>0</v>
      </c>
    </row>
    <row r="127" spans="1:65" s="2" customFormat="1" ht="21.75" customHeight="1">
      <c r="A127" s="29"/>
      <c r="B127" s="119"/>
      <c r="C127" s="147">
        <v>1</v>
      </c>
      <c r="D127" s="147" t="s">
        <v>122</v>
      </c>
      <c r="E127" s="148" t="s">
        <v>128</v>
      </c>
      <c r="F127" s="149" t="s">
        <v>129</v>
      </c>
      <c r="G127" s="150" t="s">
        <v>123</v>
      </c>
      <c r="H127" s="151">
        <v>620</v>
      </c>
      <c r="I127" s="152"/>
      <c r="J127" s="152">
        <f>ROUND(I127*H127,2)</f>
        <v>0</v>
      </c>
      <c r="K127" s="153"/>
      <c r="L127" s="30"/>
      <c r="M127" s="154" t="s">
        <v>1</v>
      </c>
      <c r="N127" s="155" t="s">
        <v>36</v>
      </c>
      <c r="O127" s="156">
        <v>0.14000000000000001</v>
      </c>
      <c r="P127" s="156">
        <f>O127*H127</f>
        <v>86.800000000000011</v>
      </c>
      <c r="Q127" s="156">
        <v>0</v>
      </c>
      <c r="R127" s="156">
        <f>Q127*H127</f>
        <v>0</v>
      </c>
      <c r="S127" s="156">
        <v>0</v>
      </c>
      <c r="T127" s="156">
        <f>S127*H127</f>
        <v>0</v>
      </c>
      <c r="U127" s="157" t="s">
        <v>1</v>
      </c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124</v>
      </c>
      <c r="AT127" s="158" t="s">
        <v>122</v>
      </c>
      <c r="AU127" s="158" t="s">
        <v>81</v>
      </c>
      <c r="AY127" s="15" t="s">
        <v>121</v>
      </c>
      <c r="BE127" s="159">
        <f>IF(N127="základní",J127,0)</f>
        <v>0</v>
      </c>
      <c r="BF127" s="159">
        <f>IF(N127="snížená",J127,0)</f>
        <v>0</v>
      </c>
      <c r="BG127" s="159">
        <f>IF(N127="zákl. přenesená",J127,0)</f>
        <v>0</v>
      </c>
      <c r="BH127" s="159">
        <f>IF(N127="sníž. přenesená",J127,0)</f>
        <v>0</v>
      </c>
      <c r="BI127" s="159">
        <f>IF(N127="nulová",J127,0)</f>
        <v>0</v>
      </c>
      <c r="BJ127" s="15" t="s">
        <v>79</v>
      </c>
      <c r="BK127" s="159">
        <f>ROUND(I127*H127,2)</f>
        <v>0</v>
      </c>
      <c r="BL127" s="15" t="s">
        <v>124</v>
      </c>
      <c r="BM127" s="158" t="s">
        <v>130</v>
      </c>
    </row>
    <row r="128" spans="1:65" s="2" customFormat="1" ht="21.75" customHeight="1">
      <c r="A128" s="29"/>
      <c r="B128" s="119"/>
      <c r="C128" s="147">
        <v>2</v>
      </c>
      <c r="D128" s="147" t="s">
        <v>122</v>
      </c>
      <c r="E128" s="148" t="s">
        <v>131</v>
      </c>
      <c r="F128" s="149" t="s">
        <v>132</v>
      </c>
      <c r="G128" s="150" t="s">
        <v>123</v>
      </c>
      <c r="H128" s="151">
        <v>18600</v>
      </c>
      <c r="I128" s="152"/>
      <c r="J128" s="152">
        <f>ROUND(I128*H128,2)</f>
        <v>0</v>
      </c>
      <c r="K128" s="153"/>
      <c r="L128" s="30"/>
      <c r="M128" s="154" t="s">
        <v>1</v>
      </c>
      <c r="N128" s="155" t="s">
        <v>36</v>
      </c>
      <c r="O128" s="156">
        <v>0</v>
      </c>
      <c r="P128" s="156">
        <f>O128*H128</f>
        <v>0</v>
      </c>
      <c r="Q128" s="156">
        <v>0</v>
      </c>
      <c r="R128" s="156">
        <f>Q128*H128</f>
        <v>0</v>
      </c>
      <c r="S128" s="156">
        <v>0</v>
      </c>
      <c r="T128" s="156">
        <f>S128*H128</f>
        <v>0</v>
      </c>
      <c r="U128" s="157" t="s">
        <v>1</v>
      </c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124</v>
      </c>
      <c r="AT128" s="158" t="s">
        <v>122</v>
      </c>
      <c r="AU128" s="158" t="s">
        <v>81</v>
      </c>
      <c r="AY128" s="15" t="s">
        <v>121</v>
      </c>
      <c r="BE128" s="159">
        <f>IF(N128="základní",J128,0)</f>
        <v>0</v>
      </c>
      <c r="BF128" s="159">
        <f>IF(N128="snížená",J128,0)</f>
        <v>0</v>
      </c>
      <c r="BG128" s="159">
        <f>IF(N128="zákl. přenesená",J128,0)</f>
        <v>0</v>
      </c>
      <c r="BH128" s="159">
        <f>IF(N128="sníž. přenesená",J128,0)</f>
        <v>0</v>
      </c>
      <c r="BI128" s="159">
        <f>IF(N128="nulová",J128,0)</f>
        <v>0</v>
      </c>
      <c r="BJ128" s="15" t="s">
        <v>79</v>
      </c>
      <c r="BK128" s="159">
        <f>ROUND(I128*H128,2)</f>
        <v>0</v>
      </c>
      <c r="BL128" s="15" t="s">
        <v>124</v>
      </c>
      <c r="BM128" s="158" t="s">
        <v>133</v>
      </c>
    </row>
    <row r="129" spans="1:65" s="13" customFormat="1">
      <c r="B129" s="160"/>
      <c r="D129" s="161" t="s">
        <v>125</v>
      </c>
      <c r="F129" s="163" t="s">
        <v>164</v>
      </c>
      <c r="H129" s="164">
        <v>18600</v>
      </c>
      <c r="L129" s="160"/>
      <c r="M129" s="165"/>
      <c r="N129" s="166"/>
      <c r="O129" s="166"/>
      <c r="P129" s="166"/>
      <c r="Q129" s="166"/>
      <c r="R129" s="166"/>
      <c r="S129" s="166"/>
      <c r="T129" s="166"/>
      <c r="U129" s="167"/>
      <c r="AT129" s="162" t="s">
        <v>125</v>
      </c>
      <c r="AU129" s="162" t="s">
        <v>81</v>
      </c>
      <c r="AV129" s="13" t="s">
        <v>81</v>
      </c>
      <c r="AW129" s="13" t="s">
        <v>3</v>
      </c>
      <c r="AX129" s="13" t="s">
        <v>79</v>
      </c>
      <c r="AY129" s="162" t="s">
        <v>121</v>
      </c>
    </row>
    <row r="130" spans="1:65" s="2" customFormat="1" ht="21.75" customHeight="1">
      <c r="A130" s="29"/>
      <c r="B130" s="119"/>
      <c r="C130" s="147">
        <v>3</v>
      </c>
      <c r="D130" s="147" t="s">
        <v>122</v>
      </c>
      <c r="E130" s="148" t="s">
        <v>134</v>
      </c>
      <c r="F130" s="149" t="s">
        <v>135</v>
      </c>
      <c r="G130" s="150" t="s">
        <v>123</v>
      </c>
      <c r="H130" s="151">
        <v>620</v>
      </c>
      <c r="I130" s="152"/>
      <c r="J130" s="152">
        <f>ROUND(I130*H130,2)</f>
        <v>0</v>
      </c>
      <c r="K130" s="153"/>
      <c r="L130" s="30"/>
      <c r="M130" s="154" t="s">
        <v>1</v>
      </c>
      <c r="N130" s="155" t="s">
        <v>36</v>
      </c>
      <c r="O130" s="156">
        <v>8.6999999999999994E-2</v>
      </c>
      <c r="P130" s="156">
        <f>O130*H130</f>
        <v>53.94</v>
      </c>
      <c r="Q130" s="156">
        <v>0</v>
      </c>
      <c r="R130" s="156">
        <f>Q130*H130</f>
        <v>0</v>
      </c>
      <c r="S130" s="156">
        <v>0</v>
      </c>
      <c r="T130" s="156">
        <f>S130*H130</f>
        <v>0</v>
      </c>
      <c r="U130" s="157" t="s">
        <v>1</v>
      </c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124</v>
      </c>
      <c r="AT130" s="158" t="s">
        <v>122</v>
      </c>
      <c r="AU130" s="158" t="s">
        <v>81</v>
      </c>
      <c r="AY130" s="15" t="s">
        <v>121</v>
      </c>
      <c r="BE130" s="159">
        <f>IF(N130="základní",J130,0)</f>
        <v>0</v>
      </c>
      <c r="BF130" s="159">
        <f>IF(N130="snížená",J130,0)</f>
        <v>0</v>
      </c>
      <c r="BG130" s="159">
        <f>IF(N130="zákl. přenesená",J130,0)</f>
        <v>0</v>
      </c>
      <c r="BH130" s="159">
        <f>IF(N130="sníž. přenesená",J130,0)</f>
        <v>0</v>
      </c>
      <c r="BI130" s="159">
        <f>IF(N130="nulová",J130,0)</f>
        <v>0</v>
      </c>
      <c r="BJ130" s="15" t="s">
        <v>79</v>
      </c>
      <c r="BK130" s="159">
        <f>ROUND(I130*H130,2)</f>
        <v>0</v>
      </c>
      <c r="BL130" s="15" t="s">
        <v>124</v>
      </c>
      <c r="BM130" s="158" t="s">
        <v>136</v>
      </c>
    </row>
    <row r="131" spans="1:65" s="2" customFormat="1" ht="21.75" customHeight="1">
      <c r="A131" s="29"/>
      <c r="B131" s="119"/>
      <c r="C131" s="147">
        <v>4</v>
      </c>
      <c r="D131" s="147" t="s">
        <v>122</v>
      </c>
      <c r="E131" s="148" t="s">
        <v>137</v>
      </c>
      <c r="F131" s="149" t="s">
        <v>138</v>
      </c>
      <c r="G131" s="150" t="s">
        <v>139</v>
      </c>
      <c r="H131" s="151">
        <v>6</v>
      </c>
      <c r="I131" s="152"/>
      <c r="J131" s="152">
        <f>ROUND(I131*H131,2)</f>
        <v>0</v>
      </c>
      <c r="K131" s="153"/>
      <c r="L131" s="30"/>
      <c r="M131" s="154" t="s">
        <v>1</v>
      </c>
      <c r="N131" s="155" t="s">
        <v>36</v>
      </c>
      <c r="O131" s="156">
        <v>0.36</v>
      </c>
      <c r="P131" s="156">
        <f>O131*H131</f>
        <v>2.16</v>
      </c>
      <c r="Q131" s="156">
        <v>2.0000000000000002E-5</v>
      </c>
      <c r="R131" s="156">
        <f>Q131*H131</f>
        <v>1.2000000000000002E-4</v>
      </c>
      <c r="S131" s="156">
        <v>1E-3</v>
      </c>
      <c r="T131" s="156">
        <f>S131*H131</f>
        <v>6.0000000000000001E-3</v>
      </c>
      <c r="U131" s="157" t="s">
        <v>1</v>
      </c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124</v>
      </c>
      <c r="AT131" s="158" t="s">
        <v>122</v>
      </c>
      <c r="AU131" s="158" t="s">
        <v>81</v>
      </c>
      <c r="AY131" s="15" t="s">
        <v>121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5" t="s">
        <v>79</v>
      </c>
      <c r="BK131" s="159">
        <f>ROUND(I131*H131,2)</f>
        <v>0</v>
      </c>
      <c r="BL131" s="15" t="s">
        <v>124</v>
      </c>
      <c r="BM131" s="158" t="s">
        <v>140</v>
      </c>
    </row>
    <row r="132" spans="1:65" s="13" customFormat="1">
      <c r="B132" s="160"/>
      <c r="D132" s="161" t="s">
        <v>125</v>
      </c>
      <c r="E132" s="162" t="s">
        <v>1</v>
      </c>
      <c r="F132" s="163" t="s">
        <v>141</v>
      </c>
      <c r="H132" s="164">
        <v>6</v>
      </c>
      <c r="L132" s="160"/>
      <c r="M132" s="165"/>
      <c r="N132" s="166"/>
      <c r="O132" s="166"/>
      <c r="P132" s="166"/>
      <c r="Q132" s="166"/>
      <c r="R132" s="166"/>
      <c r="S132" s="166"/>
      <c r="T132" s="166"/>
      <c r="U132" s="167"/>
      <c r="AT132" s="162" t="s">
        <v>125</v>
      </c>
      <c r="AU132" s="162" t="s">
        <v>81</v>
      </c>
      <c r="AV132" s="13" t="s">
        <v>81</v>
      </c>
      <c r="AW132" s="13" t="s">
        <v>27</v>
      </c>
      <c r="AX132" s="13" t="s">
        <v>79</v>
      </c>
      <c r="AY132" s="162" t="s">
        <v>121</v>
      </c>
    </row>
    <row r="133" spans="1:65" s="2" customFormat="1" ht="21.75" customHeight="1">
      <c r="A133" s="29"/>
      <c r="B133" s="119"/>
      <c r="C133" s="147">
        <v>5</v>
      </c>
      <c r="D133" s="147" t="s">
        <v>122</v>
      </c>
      <c r="E133" s="148" t="s">
        <v>142</v>
      </c>
      <c r="F133" s="149" t="s">
        <v>143</v>
      </c>
      <c r="G133" s="150" t="s">
        <v>139</v>
      </c>
      <c r="H133" s="151">
        <v>226</v>
      </c>
      <c r="I133" s="152"/>
      <c r="J133" s="152">
        <f>ROUND(I133*H133,2)</f>
        <v>0</v>
      </c>
      <c r="K133" s="153"/>
      <c r="L133" s="30"/>
      <c r="M133" s="154" t="s">
        <v>1</v>
      </c>
      <c r="N133" s="155" t="s">
        <v>36</v>
      </c>
      <c r="O133" s="156">
        <v>0.192</v>
      </c>
      <c r="P133" s="156">
        <f>O133*H133</f>
        <v>43.392000000000003</v>
      </c>
      <c r="Q133" s="156">
        <v>0</v>
      </c>
      <c r="R133" s="156">
        <f>Q133*H133</f>
        <v>0</v>
      </c>
      <c r="S133" s="156">
        <v>0</v>
      </c>
      <c r="T133" s="156">
        <f>S133*H133</f>
        <v>0</v>
      </c>
      <c r="U133" s="157" t="s">
        <v>1</v>
      </c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124</v>
      </c>
      <c r="AT133" s="158" t="s">
        <v>122</v>
      </c>
      <c r="AU133" s="158" t="s">
        <v>81</v>
      </c>
      <c r="AY133" s="15" t="s">
        <v>121</v>
      </c>
      <c r="BE133" s="159">
        <f>IF(N133="základní",J133,0)</f>
        <v>0</v>
      </c>
      <c r="BF133" s="159">
        <f>IF(N133="snížená",J133,0)</f>
        <v>0</v>
      </c>
      <c r="BG133" s="159">
        <f>IF(N133="zákl. přenesená",J133,0)</f>
        <v>0</v>
      </c>
      <c r="BH133" s="159">
        <f>IF(N133="sníž. přenesená",J133,0)</f>
        <v>0</v>
      </c>
      <c r="BI133" s="159">
        <f>IF(N133="nulová",J133,0)</f>
        <v>0</v>
      </c>
      <c r="BJ133" s="15" t="s">
        <v>79</v>
      </c>
      <c r="BK133" s="159">
        <f>ROUND(I133*H133,2)</f>
        <v>0</v>
      </c>
      <c r="BL133" s="15" t="s">
        <v>124</v>
      </c>
      <c r="BM133" s="158" t="s">
        <v>144</v>
      </c>
    </row>
    <row r="134" spans="1:65" s="2" customFormat="1" ht="21.75" customHeight="1">
      <c r="A134" s="29"/>
      <c r="B134" s="119"/>
      <c r="C134" s="147">
        <v>6</v>
      </c>
      <c r="D134" s="147" t="s">
        <v>122</v>
      </c>
      <c r="E134" s="148" t="s">
        <v>145</v>
      </c>
      <c r="F134" s="149" t="s">
        <v>146</v>
      </c>
      <c r="G134" s="150" t="s">
        <v>139</v>
      </c>
      <c r="H134" s="151">
        <v>185</v>
      </c>
      <c r="I134" s="152"/>
      <c r="J134" s="152">
        <f>ROUND(I134*H134,2)</f>
        <v>0</v>
      </c>
      <c r="K134" s="153"/>
      <c r="L134" s="30"/>
      <c r="M134" s="154" t="s">
        <v>1</v>
      </c>
      <c r="N134" s="155" t="s">
        <v>36</v>
      </c>
      <c r="O134" s="156">
        <v>2.15</v>
      </c>
      <c r="P134" s="156">
        <f>O134*H134</f>
        <v>397.75</v>
      </c>
      <c r="Q134" s="156">
        <v>1.25E-3</v>
      </c>
      <c r="R134" s="156">
        <f>Q134*H134</f>
        <v>0.23125000000000001</v>
      </c>
      <c r="S134" s="156">
        <v>1.0999999999999999E-2</v>
      </c>
      <c r="T134" s="156">
        <f>S134*H134</f>
        <v>2.0349999999999997</v>
      </c>
      <c r="U134" s="157" t="s">
        <v>1</v>
      </c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124</v>
      </c>
      <c r="AT134" s="158" t="s">
        <v>122</v>
      </c>
      <c r="AU134" s="158" t="s">
        <v>81</v>
      </c>
      <c r="AY134" s="15" t="s">
        <v>121</v>
      </c>
      <c r="BE134" s="159">
        <f>IF(N134="základní",J134,0)</f>
        <v>0</v>
      </c>
      <c r="BF134" s="159">
        <f>IF(N134="snížená",J134,0)</f>
        <v>0</v>
      </c>
      <c r="BG134" s="159">
        <f>IF(N134="zákl. přenesená",J134,0)</f>
        <v>0</v>
      </c>
      <c r="BH134" s="159">
        <f>IF(N134="sníž. přenesená",J134,0)</f>
        <v>0</v>
      </c>
      <c r="BI134" s="159">
        <f>IF(N134="nulová",J134,0)</f>
        <v>0</v>
      </c>
      <c r="BJ134" s="15" t="s">
        <v>79</v>
      </c>
      <c r="BK134" s="159">
        <f>ROUND(I134*H134,2)</f>
        <v>0</v>
      </c>
      <c r="BL134" s="15" t="s">
        <v>124</v>
      </c>
      <c r="BM134" s="158" t="s">
        <v>147</v>
      </c>
    </row>
    <row r="135" spans="1:65" s="12" customFormat="1" ht="22.9" customHeight="1">
      <c r="B135" s="137"/>
      <c r="D135" s="138" t="s">
        <v>70</v>
      </c>
      <c r="E135" s="145" t="s">
        <v>148</v>
      </c>
      <c r="F135" s="145" t="s">
        <v>149</v>
      </c>
      <c r="J135" s="146">
        <f>BK135</f>
        <v>0</v>
      </c>
      <c r="L135" s="137"/>
      <c r="M135" s="139"/>
      <c r="N135" s="140"/>
      <c r="O135" s="140"/>
      <c r="P135" s="141">
        <f>P136</f>
        <v>0</v>
      </c>
      <c r="Q135" s="140"/>
      <c r="R135" s="141">
        <f>R136</f>
        <v>0</v>
      </c>
      <c r="S135" s="140"/>
      <c r="T135" s="141">
        <f>T136</f>
        <v>0</v>
      </c>
      <c r="U135" s="142"/>
      <c r="AR135" s="138" t="s">
        <v>79</v>
      </c>
      <c r="AT135" s="143" t="s">
        <v>70</v>
      </c>
      <c r="AU135" s="143" t="s">
        <v>79</v>
      </c>
      <c r="AY135" s="138" t="s">
        <v>121</v>
      </c>
      <c r="BK135" s="144">
        <f>BK136</f>
        <v>0</v>
      </c>
    </row>
    <row r="136" spans="1:65" s="2" customFormat="1" ht="16.5" customHeight="1">
      <c r="A136" s="29"/>
      <c r="B136" s="119"/>
      <c r="C136" s="147">
        <v>7</v>
      </c>
      <c r="D136" s="147" t="s">
        <v>122</v>
      </c>
      <c r="E136" s="148" t="s">
        <v>150</v>
      </c>
      <c r="F136" s="149" t="s">
        <v>151</v>
      </c>
      <c r="G136" s="150" t="s">
        <v>152</v>
      </c>
      <c r="H136" s="151">
        <v>15.866</v>
      </c>
      <c r="I136" s="152"/>
      <c r="J136" s="152">
        <f>ROUND(I136*H136,2)</f>
        <v>0</v>
      </c>
      <c r="K136" s="153"/>
      <c r="L136" s="30"/>
      <c r="M136" s="154" t="s">
        <v>1</v>
      </c>
      <c r="N136" s="155" t="s">
        <v>36</v>
      </c>
      <c r="O136" s="156">
        <v>0</v>
      </c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6">
        <f>S136*H136</f>
        <v>0</v>
      </c>
      <c r="U136" s="157" t="s">
        <v>1</v>
      </c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124</v>
      </c>
      <c r="AT136" s="158" t="s">
        <v>122</v>
      </c>
      <c r="AU136" s="158" t="s">
        <v>81</v>
      </c>
      <c r="AY136" s="15" t="s">
        <v>121</v>
      </c>
      <c r="BE136" s="159">
        <f>IF(N136="základní",J136,0)</f>
        <v>0</v>
      </c>
      <c r="BF136" s="159">
        <f>IF(N136="snížená",J136,0)</f>
        <v>0</v>
      </c>
      <c r="BG136" s="159">
        <f>IF(N136="zákl. přenesená",J136,0)</f>
        <v>0</v>
      </c>
      <c r="BH136" s="159">
        <f>IF(N136="sníž. přenesená",J136,0)</f>
        <v>0</v>
      </c>
      <c r="BI136" s="159">
        <f>IF(N136="nulová",J136,0)</f>
        <v>0</v>
      </c>
      <c r="BJ136" s="15" t="s">
        <v>79</v>
      </c>
      <c r="BK136" s="159">
        <f>ROUND(I136*H136,2)</f>
        <v>0</v>
      </c>
      <c r="BL136" s="15" t="s">
        <v>124</v>
      </c>
      <c r="BM136" s="158" t="s">
        <v>153</v>
      </c>
    </row>
    <row r="137" spans="1:65" s="12" customFormat="1" ht="22.9" customHeight="1">
      <c r="B137" s="137"/>
      <c r="D137" s="138" t="s">
        <v>70</v>
      </c>
      <c r="E137" s="145" t="s">
        <v>154</v>
      </c>
      <c r="F137" s="145" t="s">
        <v>155</v>
      </c>
      <c r="J137" s="146">
        <f>BK137</f>
        <v>0</v>
      </c>
      <c r="L137" s="137"/>
      <c r="M137" s="139"/>
      <c r="N137" s="140"/>
      <c r="O137" s="140"/>
      <c r="P137" s="141">
        <f>SUM(P138:P139)</f>
        <v>5.70078</v>
      </c>
      <c r="Q137" s="140"/>
      <c r="R137" s="141">
        <f>SUM(R138:R139)</f>
        <v>0</v>
      </c>
      <c r="S137" s="140"/>
      <c r="T137" s="141">
        <f>SUM(T138:T139)</f>
        <v>0</v>
      </c>
      <c r="U137" s="142"/>
      <c r="AR137" s="138" t="s">
        <v>79</v>
      </c>
      <c r="AT137" s="143" t="s">
        <v>70</v>
      </c>
      <c r="AU137" s="143" t="s">
        <v>79</v>
      </c>
      <c r="AY137" s="138" t="s">
        <v>121</v>
      </c>
      <c r="BK137" s="144">
        <f>SUM(BK138:BK139)</f>
        <v>0</v>
      </c>
    </row>
    <row r="138" spans="1:65" s="2" customFormat="1" ht="21.75" customHeight="1">
      <c r="A138" s="29"/>
      <c r="B138" s="119"/>
      <c r="C138" s="147">
        <v>8</v>
      </c>
      <c r="D138" s="147" t="s">
        <v>122</v>
      </c>
      <c r="E138" s="148" t="s">
        <v>156</v>
      </c>
      <c r="F138" s="149" t="s">
        <v>157</v>
      </c>
      <c r="G138" s="150" t="s">
        <v>152</v>
      </c>
      <c r="H138" s="151">
        <v>2.754</v>
      </c>
      <c r="I138" s="152"/>
      <c r="J138" s="152">
        <f>ROUND(I138*H138,2)</f>
        <v>0</v>
      </c>
      <c r="K138" s="153"/>
      <c r="L138" s="30"/>
      <c r="M138" s="154" t="s">
        <v>1</v>
      </c>
      <c r="N138" s="155" t="s">
        <v>36</v>
      </c>
      <c r="O138" s="156">
        <v>0</v>
      </c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6">
        <f>S138*H138</f>
        <v>0</v>
      </c>
      <c r="U138" s="157" t="s">
        <v>1</v>
      </c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124</v>
      </c>
      <c r="AT138" s="158" t="s">
        <v>122</v>
      </c>
      <c r="AU138" s="158" t="s">
        <v>81</v>
      </c>
      <c r="AY138" s="15" t="s">
        <v>121</v>
      </c>
      <c r="BE138" s="159">
        <f>IF(N138="základní",J138,0)</f>
        <v>0</v>
      </c>
      <c r="BF138" s="159">
        <f>IF(N138="snížená",J138,0)</f>
        <v>0</v>
      </c>
      <c r="BG138" s="159">
        <f>IF(N138="zákl. přenesená",J138,0)</f>
        <v>0</v>
      </c>
      <c r="BH138" s="159">
        <f>IF(N138="sníž. přenesená",J138,0)</f>
        <v>0</v>
      </c>
      <c r="BI138" s="159">
        <f>IF(N138="nulová",J138,0)</f>
        <v>0</v>
      </c>
      <c r="BJ138" s="15" t="s">
        <v>79</v>
      </c>
      <c r="BK138" s="159">
        <f>ROUND(I138*H138,2)</f>
        <v>0</v>
      </c>
      <c r="BL138" s="15" t="s">
        <v>124</v>
      </c>
      <c r="BM138" s="158" t="s">
        <v>158</v>
      </c>
    </row>
    <row r="139" spans="1:65" s="2" customFormat="1" ht="21.75" customHeight="1">
      <c r="A139" s="29"/>
      <c r="B139" s="119"/>
      <c r="C139" s="147">
        <v>9</v>
      </c>
      <c r="D139" s="147" t="s">
        <v>122</v>
      </c>
      <c r="E139" s="148" t="s">
        <v>159</v>
      </c>
      <c r="F139" s="149" t="s">
        <v>160</v>
      </c>
      <c r="G139" s="150" t="s">
        <v>152</v>
      </c>
      <c r="H139" s="151">
        <v>2.754</v>
      </c>
      <c r="I139" s="152"/>
      <c r="J139" s="152">
        <f>ROUND(I139*H139,2)</f>
        <v>0</v>
      </c>
      <c r="K139" s="153"/>
      <c r="L139" s="30"/>
      <c r="M139" s="154" t="s">
        <v>1</v>
      </c>
      <c r="N139" s="155" t="s">
        <v>36</v>
      </c>
      <c r="O139" s="156">
        <v>2.0699999999999998</v>
      </c>
      <c r="P139" s="156">
        <f>O139*H139</f>
        <v>5.70078</v>
      </c>
      <c r="Q139" s="156">
        <v>0</v>
      </c>
      <c r="R139" s="156">
        <f>Q139*H139</f>
        <v>0</v>
      </c>
      <c r="S139" s="156">
        <v>0</v>
      </c>
      <c r="T139" s="156">
        <f>S139*H139</f>
        <v>0</v>
      </c>
      <c r="U139" s="157" t="s">
        <v>1</v>
      </c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124</v>
      </c>
      <c r="AT139" s="158" t="s">
        <v>122</v>
      </c>
      <c r="AU139" s="158" t="s">
        <v>81</v>
      </c>
      <c r="AY139" s="15" t="s">
        <v>121</v>
      </c>
      <c r="BE139" s="159">
        <f>IF(N139="základní",J139,0)</f>
        <v>0</v>
      </c>
      <c r="BF139" s="159">
        <f>IF(N139="snížená",J139,0)</f>
        <v>0</v>
      </c>
      <c r="BG139" s="159">
        <f>IF(N139="zákl. přenesená",J139,0)</f>
        <v>0</v>
      </c>
      <c r="BH139" s="159">
        <f>IF(N139="sníž. přenesená",J139,0)</f>
        <v>0</v>
      </c>
      <c r="BI139" s="159">
        <f>IF(N139="nulová",J139,0)</f>
        <v>0</v>
      </c>
      <c r="BJ139" s="15" t="s">
        <v>79</v>
      </c>
      <c r="BK139" s="159">
        <f>ROUND(I139*H139,2)</f>
        <v>0</v>
      </c>
      <c r="BL139" s="15" t="s">
        <v>124</v>
      </c>
      <c r="BM139" s="158" t="s">
        <v>161</v>
      </c>
    </row>
    <row r="140" spans="1:65" s="13" customFormat="1">
      <c r="B140" s="160"/>
      <c r="D140" s="161" t="s">
        <v>125</v>
      </c>
      <c r="E140" s="162" t="s">
        <v>1</v>
      </c>
      <c r="F140" s="163" t="s">
        <v>162</v>
      </c>
      <c r="H140" s="164">
        <v>48</v>
      </c>
      <c r="L140" s="160"/>
      <c r="M140" s="165"/>
      <c r="N140" s="166"/>
      <c r="O140" s="166"/>
      <c r="P140" s="166"/>
      <c r="Q140" s="166"/>
      <c r="R140" s="166"/>
      <c r="S140" s="166"/>
      <c r="T140" s="166"/>
      <c r="U140" s="167"/>
      <c r="AT140" s="162" t="s">
        <v>125</v>
      </c>
      <c r="AU140" s="162" t="s">
        <v>79</v>
      </c>
      <c r="AV140" s="13" t="s">
        <v>81</v>
      </c>
      <c r="AW140" s="13" t="s">
        <v>27</v>
      </c>
      <c r="AX140" s="13" t="s">
        <v>79</v>
      </c>
      <c r="AY140" s="162" t="s">
        <v>121</v>
      </c>
    </row>
    <row r="141" spans="1:65" s="2" customFormat="1" ht="6.95" customHeight="1">
      <c r="A141" s="29"/>
      <c r="B141" s="44"/>
      <c r="C141" s="45"/>
      <c r="D141" s="45"/>
      <c r="E141" s="45"/>
      <c r="F141" s="45"/>
      <c r="G141" s="45"/>
      <c r="H141" s="45"/>
      <c r="I141" s="45"/>
      <c r="J141" s="45"/>
      <c r="K141" s="45"/>
      <c r="L141" s="30"/>
      <c r="M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</sheetData>
  <autoFilter ref="C124:K140"/>
  <mergeCells count="9">
    <mergeCell ref="D104:F104"/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stat - Komunitní centrum ...</vt:lpstr>
      <vt:lpstr>'Rekapitulace stavby'!Názvy_tisku</vt:lpstr>
      <vt:lpstr>'stat - Komunitní centrum ...'!Názvy_tisku</vt:lpstr>
      <vt:lpstr>'Rekapitulace stavby'!Oblast_tisku</vt:lpstr>
      <vt:lpstr>'stat - Komunitní centrum ...'!Oblast_tisku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NB-SOUCEK\Souček</dc:creator>
  <cp:lastModifiedBy>Sprava</cp:lastModifiedBy>
  <dcterms:created xsi:type="dcterms:W3CDTF">2020-06-12T06:55:59Z</dcterms:created>
  <dcterms:modified xsi:type="dcterms:W3CDTF">2020-06-24T04:27:23Z</dcterms:modified>
</cp:coreProperties>
</file>