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zpočty\Rozpočty 2017\Obec Nová ves\Technické zázemí obce\"/>
    </mc:Choice>
  </mc:AlternateContent>
  <bookViews>
    <workbookView xWindow="480" yWindow="420" windowWidth="20835" windowHeight="9495" tabRatio="675" activeTab="1"/>
  </bookViews>
  <sheets>
    <sheet name="Pokyny pro vyplnění" sheetId="14" r:id="rId1"/>
    <sheet name="souhrn" sheetId="6" r:id="rId2"/>
    <sheet name="01" sheetId="20" r:id="rId3"/>
    <sheet name="01-" sheetId="21" r:id="rId4"/>
    <sheet name="ÚT" sheetId="19" r:id="rId5"/>
    <sheet name="E1" sheetId="11" r:id="rId6"/>
    <sheet name="E2" sheetId="12" r:id="rId7"/>
    <sheet name="E3" sheetId="13" r:id="rId8"/>
    <sheet name="02" sheetId="9" r:id="rId9"/>
    <sheet name="02-" sheetId="10" r:id="rId10"/>
  </sheets>
  <externalReferences>
    <externalReference r:id="rId11"/>
    <externalReference r:id="rId12"/>
    <externalReference r:id="rId13"/>
  </externalReferences>
  <definedNames>
    <definedName name="CelkemDPHVypocet" localSheetId="2">'01'!$H$40</definedName>
    <definedName name="CelkemDPHVypocet" localSheetId="8">'02'!$H$40</definedName>
    <definedName name="CenaCelkem" localSheetId="2">'01'!$G$29</definedName>
    <definedName name="CenaCelkem" localSheetId="3">'01'!$G$29</definedName>
    <definedName name="CenaCelkem" localSheetId="8">'02'!$G$29</definedName>
    <definedName name="CenaCelkem" localSheetId="9">'02'!$G$29</definedName>
    <definedName name="CenaCelkem" localSheetId="4">#REF!</definedName>
    <definedName name="CenaCelkem">#REF!</definedName>
    <definedName name="CenaCelkemBezDPH" localSheetId="2">'01'!$G$28</definedName>
    <definedName name="CenaCelkemBezDPH" localSheetId="3">'01'!$G$28</definedName>
    <definedName name="CenaCelkemBezDPH" localSheetId="8">'02'!$G$28</definedName>
    <definedName name="CenaCelkemBezDPH" localSheetId="9">'02'!$G$28</definedName>
    <definedName name="CenaCelkemBezDPH" localSheetId="4">#REF!</definedName>
    <definedName name="CenaCelkemBezDPH">#REF!</definedName>
    <definedName name="CenaCelkemVypocet" localSheetId="2">'01'!$I$40</definedName>
    <definedName name="CenaCelkemVypocet" localSheetId="8">'02'!$I$40</definedName>
    <definedName name="cisloobjektu" localSheetId="2">'01'!$C$3</definedName>
    <definedName name="cisloobjektu" localSheetId="3">'01'!$C$3</definedName>
    <definedName name="cisloobjektu" localSheetId="8">'02'!$C$3</definedName>
    <definedName name="cisloobjektu" localSheetId="9">'02'!$C$3</definedName>
    <definedName name="cisloobjektu" localSheetId="4">#REF!</definedName>
    <definedName name="cisloobjektu">#REF!</definedName>
    <definedName name="CisloRozpoctu">'[1]Krycí list'!$C$2</definedName>
    <definedName name="CisloStavby" localSheetId="2">'01'!$C$2</definedName>
    <definedName name="cislostavby" localSheetId="3">'[1]Krycí list'!$A$7</definedName>
    <definedName name="CisloStavby" localSheetId="8">'02'!$C$2</definedName>
    <definedName name="cislostavby" localSheetId="9">'[1]Krycí list'!$A$7</definedName>
    <definedName name="cislostavby" localSheetId="0">'[1]Krycí list'!$A$7</definedName>
    <definedName name="cislostavby" localSheetId="4">#REF!</definedName>
    <definedName name="cislostavby">#REF!</definedName>
    <definedName name="CisloStavebnihoRozpoctu" localSheetId="2">'01'!$D$4</definedName>
    <definedName name="CisloStavebnihoRozpoctu" localSheetId="3">'01'!$D$4</definedName>
    <definedName name="CisloStavebnihoRozpoctu" localSheetId="8">'02'!$D$4</definedName>
    <definedName name="CisloStavebnihoRozpoctu" localSheetId="9">'02'!$D$4</definedName>
    <definedName name="CisloStavebnihoRozpoctu" localSheetId="4">#REF!</definedName>
    <definedName name="CisloStavebnihoRozpoctu">#REF!</definedName>
    <definedName name="dadresa" localSheetId="2">'01'!$D$12:$G$12</definedName>
    <definedName name="dadresa" localSheetId="3">'01'!$D$12:$G$12</definedName>
    <definedName name="dadresa" localSheetId="8">'02'!$D$12:$G$12</definedName>
    <definedName name="dadresa" localSheetId="9">'02'!$D$12:$G$12</definedName>
    <definedName name="dadresa" localSheetId="4">#REF!</definedName>
    <definedName name="dadresa">#REF!</definedName>
    <definedName name="Datum" localSheetId="4">#REF!</definedName>
    <definedName name="Datum">#REF!</definedName>
    <definedName name="DIČ" localSheetId="2">'01'!$I$12</definedName>
    <definedName name="DIČ" localSheetId="8">'02'!$I$12</definedName>
    <definedName name="Dil" localSheetId="4">#REF!</definedName>
    <definedName name="Dil">#REF!</definedName>
    <definedName name="dmisto" localSheetId="2">'01'!$D$13:$G$13</definedName>
    <definedName name="dmisto" localSheetId="3">'01'!$D$13:$G$13</definedName>
    <definedName name="dmisto" localSheetId="8">'02'!$D$13:$G$13</definedName>
    <definedName name="dmisto" localSheetId="9">'02'!$D$13:$G$13</definedName>
    <definedName name="dmisto" localSheetId="4">#REF!</definedName>
    <definedName name="dmisto">#REF!</definedName>
    <definedName name="Dodavka" localSheetId="4">#REF!</definedName>
    <definedName name="Dodavka">#REF!</definedName>
    <definedName name="Dodavka0" localSheetId="4">#REF!</definedName>
    <definedName name="Dodavka0">#REF!</definedName>
    <definedName name="DPHSni" localSheetId="2">'01'!$G$24</definedName>
    <definedName name="DPHSni" localSheetId="3">'01'!$G$24</definedName>
    <definedName name="DPHSni" localSheetId="8">'02'!$G$24</definedName>
    <definedName name="DPHSni" localSheetId="9">'02'!$G$24</definedName>
    <definedName name="DPHSni" localSheetId="0">#REF!</definedName>
    <definedName name="DPHSni" localSheetId="4">#REF!</definedName>
    <definedName name="DPHSni">#REF!</definedName>
    <definedName name="DPHZakl" localSheetId="2">'01'!$G$26</definedName>
    <definedName name="DPHZakl" localSheetId="3">'01'!$G$26</definedName>
    <definedName name="DPHZakl" localSheetId="8">'02'!$G$26</definedName>
    <definedName name="DPHZakl" localSheetId="9">'02'!$G$26</definedName>
    <definedName name="DPHZakl" localSheetId="0">#REF!</definedName>
    <definedName name="DPHZakl" localSheetId="4">#REF!</definedName>
    <definedName name="DPHZakl">#REF!</definedName>
    <definedName name="dpsc" localSheetId="2">'01'!$C$13</definedName>
    <definedName name="dpsc" localSheetId="8">'02'!$C$13</definedName>
    <definedName name="Excel_BuiltIn_Print_Area_1" localSheetId="4">#REF!</definedName>
    <definedName name="Excel_BuiltIn_Print_Area_1">#REF!</definedName>
    <definedName name="Excel_BuiltIn_Print_Area_1_1">"$#REF!.$#REF!$#REF!"</definedName>
    <definedName name="Excel_BuiltIn_Print_Area_1_1_1">"$#REF!.$#REF!$#REF!"</definedName>
    <definedName name="Excel_BuiltIn_Print_Area_1_1_1_1">"$#REF!.$#REF!$#REF!"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HSV" localSheetId="4">#REF!</definedName>
    <definedName name="HSV">#REF!</definedName>
    <definedName name="HSV0" localSheetId="4">#REF!</definedName>
    <definedName name="HSV0">#REF!</definedName>
    <definedName name="HZS" localSheetId="4">#REF!</definedName>
    <definedName name="HZS">#REF!</definedName>
    <definedName name="HZS0" localSheetId="4">#REF!</definedName>
    <definedName name="HZS0">#REF!</definedName>
    <definedName name="IČO" localSheetId="2">'01'!$I$11</definedName>
    <definedName name="IČO" localSheetId="8">'02'!$I$11</definedName>
    <definedName name="JKSO" localSheetId="4">#REF!</definedName>
    <definedName name="JKSO">#REF!</definedName>
    <definedName name="malecí_pl" hidden="1">{#N/A,#N/A,FALSE,"List2";#N/A,#N/A,FALSE,"List2"}</definedName>
    <definedName name="Mena" localSheetId="2">'01'!$J$29</definedName>
    <definedName name="Mena" localSheetId="3">'01'!$J$29</definedName>
    <definedName name="Mena" localSheetId="8">'02'!$J$29</definedName>
    <definedName name="Mena" localSheetId="9">'02'!$J$29</definedName>
    <definedName name="Mena" localSheetId="0">#REF!</definedName>
    <definedName name="Mena" localSheetId="4">#REF!</definedName>
    <definedName name="Mena">#REF!</definedName>
    <definedName name="MistoStavby" localSheetId="2">'01'!$D$4</definedName>
    <definedName name="MistoStavby" localSheetId="3">'01'!$D$4</definedName>
    <definedName name="MistoStavby" localSheetId="8">'02'!$D$4</definedName>
    <definedName name="MistoStavby" localSheetId="9">'02'!$D$4</definedName>
    <definedName name="MistoStavby" localSheetId="4">#REF!</definedName>
    <definedName name="MistoStavby">#REF!</definedName>
    <definedName name="MJ" localSheetId="4">#REF!</definedName>
    <definedName name="MJ">#REF!</definedName>
    <definedName name="Mont" localSheetId="4">#REF!</definedName>
    <definedName name="Mont">#REF!</definedName>
    <definedName name="Montaz0" localSheetId="4">#REF!</definedName>
    <definedName name="Montaz0">#REF!</definedName>
    <definedName name="NazevDilu" localSheetId="4">#REF!</definedName>
    <definedName name="NazevDilu">#REF!</definedName>
    <definedName name="nazevobjektu" localSheetId="2">'01'!$D$3</definedName>
    <definedName name="nazevobjektu" localSheetId="3">'01'!$D$3</definedName>
    <definedName name="nazevobjektu" localSheetId="8">'02'!$D$3</definedName>
    <definedName name="nazevobjektu" localSheetId="9">'02'!$D$3</definedName>
    <definedName name="nazevobjektu" localSheetId="4">#REF!</definedName>
    <definedName name="nazevobjektu">#REF!</definedName>
    <definedName name="NazevRozpoctu">'[1]Krycí list'!$D$2</definedName>
    <definedName name="NazevStavby" localSheetId="2">'01'!$D$2</definedName>
    <definedName name="nazevstavby" localSheetId="3">'[1]Krycí list'!$C$7</definedName>
    <definedName name="NazevStavby" localSheetId="8">'02'!$D$2</definedName>
    <definedName name="nazevstavby" localSheetId="9">'[1]Krycí list'!$C$7</definedName>
    <definedName name="nazevstavby" localSheetId="0">'[1]Krycí list'!$C$7</definedName>
    <definedName name="nazevstavby" localSheetId="4">#REF!</definedName>
    <definedName name="nazevstavby">#REF!</definedName>
    <definedName name="NazevStavebnihoRozpoctu" localSheetId="2">'01'!$E$4</definedName>
    <definedName name="NazevStavebnihoRozpoctu" localSheetId="3">'01'!$E$4</definedName>
    <definedName name="NazevStavebnihoRozpoctu" localSheetId="8">'02'!$E$4</definedName>
    <definedName name="NazevStavebnihoRozpoctu" localSheetId="9">'02'!$E$4</definedName>
    <definedName name="NazevStavebnihoRozpoctu" localSheetId="4">#REF!</definedName>
    <definedName name="NazevStavebnihoRozpoctu">#REF!</definedName>
    <definedName name="oadresa" localSheetId="2">'01'!$D$6</definedName>
    <definedName name="oadresa" localSheetId="3">'01'!$D$6</definedName>
    <definedName name="oadresa" localSheetId="8">'02'!$D$6</definedName>
    <definedName name="oadresa" localSheetId="9">'02'!$D$6</definedName>
    <definedName name="oadresa" localSheetId="4">#REF!</definedName>
    <definedName name="oadresa">#REF!</definedName>
    <definedName name="Objednatel" localSheetId="2">'01'!$D$5</definedName>
    <definedName name="Objednatel" localSheetId="8">'02'!$D$5</definedName>
    <definedName name="Objednatel" localSheetId="4">#REF!</definedName>
    <definedName name="Objednatel">#REF!</definedName>
    <definedName name="Objekt" localSheetId="2">'01'!$B$38</definedName>
    <definedName name="Objekt" localSheetId="8">'02'!$B$38</definedName>
    <definedName name="_xlnm.Print_Area" localSheetId="2">'01'!$A$1:$J$67</definedName>
    <definedName name="_xlnm.Print_Area" localSheetId="3">'01-'!$A$1:$U$241</definedName>
    <definedName name="_xlnm.Print_Area" localSheetId="8">'02'!$A$1:$J$51</definedName>
    <definedName name="_xlnm.Print_Area" localSheetId="9">'02-'!$A$1:$U$72</definedName>
    <definedName name="_xlnm.Print_Area" localSheetId="4">ÚT!$A$1:$J$118</definedName>
    <definedName name="odic" localSheetId="2">'01'!$I$6</definedName>
    <definedName name="odic" localSheetId="8">'02'!$I$6</definedName>
    <definedName name="oico" localSheetId="2">'01'!$I$5</definedName>
    <definedName name="oico" localSheetId="8">'02'!$I$5</definedName>
    <definedName name="omisto" localSheetId="2">'01'!$D$7</definedName>
    <definedName name="omisto" localSheetId="8">'02'!$D$7</definedName>
    <definedName name="onazev" localSheetId="2">'01'!$D$6</definedName>
    <definedName name="onazev" localSheetId="8">'02'!$D$6</definedName>
    <definedName name="opsc" localSheetId="2">'01'!$C$7</definedName>
    <definedName name="opsc" localSheetId="8">'02'!$C$7</definedName>
    <definedName name="padresa" localSheetId="2">'01'!$D$9</definedName>
    <definedName name="padresa" localSheetId="3">'01'!$D$9</definedName>
    <definedName name="padresa" localSheetId="8">'02'!$D$9</definedName>
    <definedName name="padresa" localSheetId="9">'02'!$D$9</definedName>
    <definedName name="padresa" localSheetId="4">#REF!</definedName>
    <definedName name="padresa">#REF!</definedName>
    <definedName name="pdic" localSheetId="2">'01'!$I$9</definedName>
    <definedName name="pdic" localSheetId="3">'01'!$I$9</definedName>
    <definedName name="pdic" localSheetId="8">'02'!$I$9</definedName>
    <definedName name="pdic" localSheetId="9">'02'!$I$9</definedName>
    <definedName name="pdic" localSheetId="4">#REF!</definedName>
    <definedName name="pdic">#REF!</definedName>
    <definedName name="pico" localSheetId="2">'01'!$I$8</definedName>
    <definedName name="pico" localSheetId="3">'01'!$I$8</definedName>
    <definedName name="pico" localSheetId="8">'02'!$I$8</definedName>
    <definedName name="pico" localSheetId="9">'02'!$I$8</definedName>
    <definedName name="pico" localSheetId="4">#REF!</definedName>
    <definedName name="pico">#REF!</definedName>
    <definedName name="pmisto" localSheetId="2">'01'!$D$10</definedName>
    <definedName name="pmisto" localSheetId="3">'01'!$D$10</definedName>
    <definedName name="pmisto" localSheetId="8">'02'!$D$10</definedName>
    <definedName name="pmisto" localSheetId="9">'02'!$D$10</definedName>
    <definedName name="pmisto" localSheetId="4">#REF!</definedName>
    <definedName name="pmisto">#REF!</definedName>
    <definedName name="PocetMJ" localSheetId="2">#REF!</definedName>
    <definedName name="PocetMJ" localSheetId="3">#REF!</definedName>
    <definedName name="PocetMJ" localSheetId="8">#REF!</definedName>
    <definedName name="PocetMJ" localSheetId="9">#REF!</definedName>
    <definedName name="PocetMJ" localSheetId="0">#REF!</definedName>
    <definedName name="PocetMJ" localSheetId="4">#REF!</definedName>
    <definedName name="PocetMJ">#REF!</definedName>
    <definedName name="PoptavkaID" localSheetId="2">'01'!$A$1</definedName>
    <definedName name="PoptavkaID" localSheetId="3">'01'!$A$1</definedName>
    <definedName name="PoptavkaID" localSheetId="8">'02'!$A$1</definedName>
    <definedName name="PoptavkaID" localSheetId="9">'02'!$A$1</definedName>
    <definedName name="PoptavkaID" localSheetId="4">#REF!</definedName>
    <definedName name="PoptavkaID">#REF!</definedName>
    <definedName name="Poznamka" localSheetId="4">#REF!</definedName>
    <definedName name="Poznamka">#REF!</definedName>
    <definedName name="pPSC" localSheetId="2">'01'!$C$10</definedName>
    <definedName name="pPSC" localSheetId="3">'01'!$C$10</definedName>
    <definedName name="pPSC" localSheetId="8">'02'!$C$10</definedName>
    <definedName name="pPSC" localSheetId="9">'02'!$C$10</definedName>
    <definedName name="pPSC" localSheetId="4">#REF!</definedName>
    <definedName name="pPSC">#REF!</definedName>
    <definedName name="Projektant" localSheetId="2">'01'!$D$8</definedName>
    <definedName name="Projektant" localSheetId="3">'01'!$D$8</definedName>
    <definedName name="Projektant" localSheetId="8">'02'!$D$8</definedName>
    <definedName name="Projektant" localSheetId="9">'02'!$D$8</definedName>
    <definedName name="Projektant" localSheetId="4">#REF!</definedName>
    <definedName name="Projektant">#REF!</definedName>
    <definedName name="PSV" localSheetId="4">#REF!</definedName>
    <definedName name="PSV">#REF!</definedName>
    <definedName name="PSV0" localSheetId="4">#REF!</definedName>
    <definedName name="PSV0">#REF!</definedName>
    <definedName name="SazbaDPH1" localSheetId="2">'01'!$E$23</definedName>
    <definedName name="SazbaDPH1" localSheetId="8">'02'!$E$23</definedName>
    <definedName name="SazbaDPH1">'[1]Krycí list'!$C$30</definedName>
    <definedName name="SazbaDPH2" localSheetId="2">'01'!$E$25</definedName>
    <definedName name="SazbaDPH2" localSheetId="8">'02'!$E$25</definedName>
    <definedName name="SazbaDPH2">'[1]Krycí list'!$C$32</definedName>
    <definedName name="SloupecCC" localSheetId="2">#REF!</definedName>
    <definedName name="SloupecCC" localSheetId="3">#REF!</definedName>
    <definedName name="SloupecCC" localSheetId="0">#REF!</definedName>
    <definedName name="SloupecCC" localSheetId="4">#REF!</definedName>
    <definedName name="SloupecCC">#REF!</definedName>
    <definedName name="SloupecCisloPol" localSheetId="2">#REF!</definedName>
    <definedName name="SloupecCisloPol" localSheetId="3">#REF!</definedName>
    <definedName name="SloupecCisloPol" localSheetId="8">#REF!</definedName>
    <definedName name="SloupecCisloPol" localSheetId="9">#REF!</definedName>
    <definedName name="SloupecCisloPol" localSheetId="0">#REF!</definedName>
    <definedName name="SloupecCisloPol" localSheetId="4">#REF!</definedName>
    <definedName name="SloupecCisloPol">#REF!</definedName>
    <definedName name="SloupecJC" localSheetId="2">#REF!</definedName>
    <definedName name="SloupecJC" localSheetId="3">#REF!</definedName>
    <definedName name="SloupecJC" localSheetId="8">#REF!</definedName>
    <definedName name="SloupecJC" localSheetId="9">#REF!</definedName>
    <definedName name="SloupecJC" localSheetId="0">#REF!</definedName>
    <definedName name="SloupecJC" localSheetId="4">#REF!</definedName>
    <definedName name="SloupecJC">#REF!</definedName>
    <definedName name="SloupecMJ" localSheetId="2">#REF!</definedName>
    <definedName name="SloupecMJ" localSheetId="3">#REF!</definedName>
    <definedName name="SloupecMJ" localSheetId="8">#REF!</definedName>
    <definedName name="SloupecMJ" localSheetId="9">#REF!</definedName>
    <definedName name="SloupecMJ" localSheetId="0">#REF!</definedName>
    <definedName name="SloupecMJ" localSheetId="4">#REF!</definedName>
    <definedName name="SloupecMJ">#REF!</definedName>
    <definedName name="SloupecMnozstvi" localSheetId="2">#REF!</definedName>
    <definedName name="SloupecMnozstvi" localSheetId="3">#REF!</definedName>
    <definedName name="SloupecMnozstvi" localSheetId="8">#REF!</definedName>
    <definedName name="SloupecMnozstvi" localSheetId="9">#REF!</definedName>
    <definedName name="SloupecMnozstvi" localSheetId="0">#REF!</definedName>
    <definedName name="SloupecMnozstvi" localSheetId="4">#REF!</definedName>
    <definedName name="SloupecMnozstvi">#REF!</definedName>
    <definedName name="SloupecNazPol" localSheetId="2">#REF!</definedName>
    <definedName name="SloupecNazPol" localSheetId="3">#REF!</definedName>
    <definedName name="SloupecNazPol" localSheetId="8">#REF!</definedName>
    <definedName name="SloupecNazPol" localSheetId="9">#REF!</definedName>
    <definedName name="SloupecNazPol" localSheetId="0">#REF!</definedName>
    <definedName name="SloupecNazPol" localSheetId="4">#REF!</definedName>
    <definedName name="SloupecNazPol">#REF!</definedName>
    <definedName name="SloupecPC" localSheetId="2">#REF!</definedName>
    <definedName name="SloupecPC" localSheetId="3">#REF!</definedName>
    <definedName name="SloupecPC" localSheetId="8">#REF!</definedName>
    <definedName name="SloupecPC" localSheetId="9">#REF!</definedName>
    <definedName name="SloupecPC" localSheetId="0">#REF!</definedName>
    <definedName name="SloupecPC" localSheetId="4">#REF!</definedName>
    <definedName name="SloupecPC">#REF!</definedName>
    <definedName name="Typ" localSheetId="4">#REF!</definedName>
    <definedName name="Typ">#REF!</definedName>
    <definedName name="viden" hidden="1">{#N/A,#N/A,FALSE,"List2";#N/A,#N/A,FALSE,"List2"}</definedName>
    <definedName name="Viden1" hidden="1">{#N/A,#N/A,FALSE,"List2";#N/A,#N/A,FALSE,"List2"}</definedName>
    <definedName name="VRN" localSheetId="4">#REF!</definedName>
    <definedName name="VRN">#REF!</definedName>
    <definedName name="VRNKc" localSheetId="4">#REF!</definedName>
    <definedName name="VRNKc">#REF!</definedName>
    <definedName name="VRNnazev" localSheetId="4">#REF!</definedName>
    <definedName name="VRNnazev">#REF!</definedName>
    <definedName name="VRNproc" localSheetId="4">#REF!</definedName>
    <definedName name="VRNproc">#REF!</definedName>
    <definedName name="VRNzakl" localSheetId="4">#REF!</definedName>
    <definedName name="VRNzakl">#REF!</definedName>
    <definedName name="Vypracoval" localSheetId="2">'01'!$D$14</definedName>
    <definedName name="Vypracoval" localSheetId="3">'01'!$D$14</definedName>
    <definedName name="Vypracoval" localSheetId="8">'02'!$D$14</definedName>
    <definedName name="Vypracoval" localSheetId="9">'02'!$D$14</definedName>
    <definedName name="Vypracoval" localSheetId="4">#REF!</definedName>
    <definedName name="Vypracoval">#REF!</definedName>
    <definedName name="wrn.LoanaUT." hidden="1">{#N/A,#N/A,FALSE,"List2";#N/A,#N/A,FALSE,"List2"}</definedName>
    <definedName name="Z_B7E7C763_C459_487D_8ABA_5CFDDFBD5A84_.wvu.Cols" localSheetId="2" hidden="1">'01'!$A:$A</definedName>
    <definedName name="Z_B7E7C763_C459_487D_8ABA_5CFDDFBD5A84_.wvu.Cols" localSheetId="8" hidden="1">'02'!$A:$A</definedName>
    <definedName name="Z_B7E7C763_C459_487D_8ABA_5CFDDFBD5A84_.wvu.PrintArea" localSheetId="2" hidden="1">'01'!$B$1:$J$36</definedName>
    <definedName name="Z_B7E7C763_C459_487D_8ABA_5CFDDFBD5A84_.wvu.PrintArea" localSheetId="8" hidden="1">'02'!$B$1:$J$36</definedName>
    <definedName name="Zakazka" localSheetId="4">#REF!</definedName>
    <definedName name="Zakazka">#REF!</definedName>
    <definedName name="Zaklad22" localSheetId="4">#REF!</definedName>
    <definedName name="Zaklad22">#REF!</definedName>
    <definedName name="Zaklad5" localSheetId="4">#REF!</definedName>
    <definedName name="Zaklad5">#REF!</definedName>
    <definedName name="ZakladDPHSni" localSheetId="2">'01'!$G$23</definedName>
    <definedName name="ZakladDPHSni" localSheetId="3">'01'!$G$23</definedName>
    <definedName name="ZakladDPHSni" localSheetId="8">'02'!$G$23</definedName>
    <definedName name="ZakladDPHSni" localSheetId="9">'02'!$G$23</definedName>
    <definedName name="ZakladDPHSni" localSheetId="0">#REF!</definedName>
    <definedName name="ZakladDPHSni" localSheetId="4">#REF!</definedName>
    <definedName name="ZakladDPHSni">#REF!</definedName>
    <definedName name="ZakladDPHSniVypocet" localSheetId="2">'01'!$F$40</definedName>
    <definedName name="ZakladDPHSniVypocet" localSheetId="8">'02'!$F$40</definedName>
    <definedName name="ZakladDPHZakl" localSheetId="2">'01'!$G$25</definedName>
    <definedName name="ZakladDPHZakl" localSheetId="3">'01'!$G$25</definedName>
    <definedName name="ZakladDPHZakl" localSheetId="8">'02'!$G$25</definedName>
    <definedName name="ZakladDPHZakl" localSheetId="9">'02'!$G$25</definedName>
    <definedName name="ZakladDPHZakl" localSheetId="0">#REF!</definedName>
    <definedName name="ZakladDPHZakl" localSheetId="4">#REF!</definedName>
    <definedName name="ZakladDPHZakl">#REF!</definedName>
    <definedName name="ZakladDPHZaklVypocet" localSheetId="2">'01'!$G$40</definedName>
    <definedName name="ZakladDPHZaklVypocet" localSheetId="8">'02'!$G$40</definedName>
    <definedName name="Zaokrouhleni" localSheetId="2">'01'!$G$27</definedName>
    <definedName name="Zaokrouhleni" localSheetId="3">'01'!$G$27</definedName>
    <definedName name="Zaokrouhleni" localSheetId="8">'02'!$G$27</definedName>
    <definedName name="Zaokrouhleni" localSheetId="9">'02'!$G$27</definedName>
    <definedName name="Zaokrouhleni" localSheetId="0">#REF!</definedName>
    <definedName name="Zaokrouhleni" localSheetId="4">#REF!</definedName>
    <definedName name="Zaokrouhleni">#REF!</definedName>
    <definedName name="Zhotovitel" localSheetId="2">'01'!$D$11:$G$11</definedName>
    <definedName name="Zhotovitel" localSheetId="3">'01'!$D$11:$G$11</definedName>
    <definedName name="Zhotovitel" localSheetId="8">'02'!$D$11:$G$11</definedName>
    <definedName name="Zhotovitel" localSheetId="9">'02'!$D$11:$G$11</definedName>
    <definedName name="Zhotovitel" localSheetId="4">#REF!</definedName>
    <definedName name="Zhotovitel">#REF!</definedName>
  </definedNames>
  <calcPr calcId="162913"/>
</workbook>
</file>

<file path=xl/calcChain.xml><?xml version="1.0" encoding="utf-8"?>
<calcChain xmlns="http://schemas.openxmlformats.org/spreadsheetml/2006/main">
  <c r="G9" i="21" l="1"/>
  <c r="I9" i="21"/>
  <c r="K9" i="21"/>
  <c r="M9" i="21"/>
  <c r="O9" i="21"/>
  <c r="Q9" i="21"/>
  <c r="U9" i="21"/>
  <c r="G12" i="21"/>
  <c r="I12" i="21"/>
  <c r="K12" i="21"/>
  <c r="O12" i="21"/>
  <c r="O8" i="21" s="1"/>
  <c r="Q12" i="21"/>
  <c r="U12" i="21"/>
  <c r="G15" i="21"/>
  <c r="M15" i="21" s="1"/>
  <c r="I15" i="21"/>
  <c r="I8" i="21" s="1"/>
  <c r="K15" i="21"/>
  <c r="O15" i="21"/>
  <c r="Q15" i="21"/>
  <c r="Q8" i="21" s="1"/>
  <c r="U15" i="21"/>
  <c r="G16" i="21"/>
  <c r="M16" i="21" s="1"/>
  <c r="I16" i="21"/>
  <c r="K16" i="21"/>
  <c r="K8" i="21" s="1"/>
  <c r="O16" i="21"/>
  <c r="Q16" i="21"/>
  <c r="U16" i="21"/>
  <c r="U8" i="21" s="1"/>
  <c r="G18" i="21"/>
  <c r="I18" i="21"/>
  <c r="K18" i="21"/>
  <c r="O18" i="21"/>
  <c r="O17" i="21" s="1"/>
  <c r="Q18" i="21"/>
  <c r="U18" i="21"/>
  <c r="G21" i="21"/>
  <c r="M21" i="21" s="1"/>
  <c r="I21" i="21"/>
  <c r="I17" i="21" s="1"/>
  <c r="K21" i="21"/>
  <c r="O21" i="21"/>
  <c r="Q21" i="21"/>
  <c r="Q17" i="21" s="1"/>
  <c r="U21" i="21"/>
  <c r="G24" i="21"/>
  <c r="M24" i="21" s="1"/>
  <c r="I24" i="21"/>
  <c r="K24" i="21"/>
  <c r="K17" i="21" s="1"/>
  <c r="O24" i="21"/>
  <c r="Q24" i="21"/>
  <c r="U24" i="21"/>
  <c r="U17" i="21" s="1"/>
  <c r="G28" i="21"/>
  <c r="I28" i="21"/>
  <c r="K28" i="21"/>
  <c r="O28" i="21"/>
  <c r="O27" i="21" s="1"/>
  <c r="Q28" i="21"/>
  <c r="U28" i="21"/>
  <c r="G34" i="21"/>
  <c r="M34" i="21" s="1"/>
  <c r="I34" i="21"/>
  <c r="I27" i="21" s="1"/>
  <c r="K34" i="21"/>
  <c r="O34" i="21"/>
  <c r="Q34" i="21"/>
  <c r="Q27" i="21" s="1"/>
  <c r="U34" i="21"/>
  <c r="G35" i="21"/>
  <c r="M35" i="21" s="1"/>
  <c r="I35" i="21"/>
  <c r="K35" i="21"/>
  <c r="K27" i="21" s="1"/>
  <c r="O35" i="21"/>
  <c r="Q35" i="21"/>
  <c r="U35" i="21"/>
  <c r="U27" i="21" s="1"/>
  <c r="G41" i="21"/>
  <c r="I41" i="21"/>
  <c r="K41" i="21"/>
  <c r="M41" i="21"/>
  <c r="O41" i="21"/>
  <c r="Q41" i="21"/>
  <c r="U41" i="21"/>
  <c r="G45" i="21"/>
  <c r="O45" i="21"/>
  <c r="G46" i="21"/>
  <c r="M46" i="21" s="1"/>
  <c r="M45" i="21" s="1"/>
  <c r="I46" i="21"/>
  <c r="I45" i="21" s="1"/>
  <c r="K46" i="21"/>
  <c r="O46" i="21"/>
  <c r="Q46" i="21"/>
  <c r="Q45" i="21" s="1"/>
  <c r="U46" i="21"/>
  <c r="G49" i="21"/>
  <c r="M49" i="21" s="1"/>
  <c r="I49" i="21"/>
  <c r="K49" i="21"/>
  <c r="K45" i="21" s="1"/>
  <c r="O49" i="21"/>
  <c r="Q49" i="21"/>
  <c r="U49" i="21"/>
  <c r="U45" i="21" s="1"/>
  <c r="G50" i="21"/>
  <c r="I50" i="21"/>
  <c r="K50" i="21"/>
  <c r="M50" i="21"/>
  <c r="O50" i="21"/>
  <c r="Q50" i="21"/>
  <c r="U50" i="21"/>
  <c r="G53" i="21"/>
  <c r="I51" i="20" s="1"/>
  <c r="O53" i="21"/>
  <c r="G54" i="21"/>
  <c r="M54" i="21" s="1"/>
  <c r="I54" i="21"/>
  <c r="I53" i="21" s="1"/>
  <c r="K54" i="21"/>
  <c r="O54" i="21"/>
  <c r="Q54" i="21"/>
  <c r="Q53" i="21" s="1"/>
  <c r="U54" i="21"/>
  <c r="G55" i="21"/>
  <c r="M55" i="21" s="1"/>
  <c r="I55" i="21"/>
  <c r="K55" i="21"/>
  <c r="K53" i="21" s="1"/>
  <c r="O55" i="21"/>
  <c r="Q55" i="21"/>
  <c r="U55" i="21"/>
  <c r="U53" i="21" s="1"/>
  <c r="G56" i="21"/>
  <c r="I56" i="21"/>
  <c r="K56" i="21"/>
  <c r="M56" i="21"/>
  <c r="O56" i="21"/>
  <c r="Q56" i="21"/>
  <c r="U56" i="21"/>
  <c r="G57" i="21"/>
  <c r="I52" i="20" s="1"/>
  <c r="K57" i="21"/>
  <c r="O57" i="21"/>
  <c r="U57" i="21"/>
  <c r="G58" i="21"/>
  <c r="M58" i="21" s="1"/>
  <c r="M57" i="21" s="1"/>
  <c r="I58" i="21"/>
  <c r="I57" i="21" s="1"/>
  <c r="K58" i="21"/>
  <c r="O58" i="21"/>
  <c r="Q58" i="21"/>
  <c r="Q57" i="21" s="1"/>
  <c r="U58" i="21"/>
  <c r="G61" i="21"/>
  <c r="I61" i="21"/>
  <c r="K61" i="21"/>
  <c r="O61" i="21"/>
  <c r="Q61" i="21"/>
  <c r="U61" i="21"/>
  <c r="G62" i="21"/>
  <c r="I62" i="21"/>
  <c r="K62" i="21"/>
  <c r="M62" i="21"/>
  <c r="M61" i="21" s="1"/>
  <c r="O62" i="21"/>
  <c r="Q62" i="21"/>
  <c r="U62" i="21"/>
  <c r="G65" i="21"/>
  <c r="M65" i="21" s="1"/>
  <c r="I65" i="21"/>
  <c r="K65" i="21"/>
  <c r="O65" i="21"/>
  <c r="Q65" i="21"/>
  <c r="U65" i="21"/>
  <c r="G68" i="21"/>
  <c r="M68" i="21" s="1"/>
  <c r="I68" i="21"/>
  <c r="K68" i="21"/>
  <c r="O68" i="21"/>
  <c r="Q68" i="21"/>
  <c r="U68" i="21"/>
  <c r="U64" i="21" s="1"/>
  <c r="G71" i="21"/>
  <c r="I71" i="21"/>
  <c r="K71" i="21"/>
  <c r="M71" i="21"/>
  <c r="O71" i="21"/>
  <c r="Q71" i="21"/>
  <c r="U71" i="21"/>
  <c r="G74" i="21"/>
  <c r="M74" i="21" s="1"/>
  <c r="I74" i="21"/>
  <c r="K74" i="21"/>
  <c r="O74" i="21"/>
  <c r="Q74" i="21"/>
  <c r="U74" i="21"/>
  <c r="G77" i="21"/>
  <c r="M77" i="21" s="1"/>
  <c r="I77" i="21"/>
  <c r="K77" i="21"/>
  <c r="O77" i="21"/>
  <c r="Q77" i="21"/>
  <c r="U77" i="21"/>
  <c r="G80" i="21"/>
  <c r="M80" i="21" s="1"/>
  <c r="I80" i="21"/>
  <c r="K80" i="21"/>
  <c r="O80" i="21"/>
  <c r="Q80" i="21"/>
  <c r="U80" i="21"/>
  <c r="G82" i="21"/>
  <c r="I82" i="21"/>
  <c r="K82" i="21"/>
  <c r="M82" i="21"/>
  <c r="O82" i="21"/>
  <c r="Q82" i="21"/>
  <c r="U82" i="21"/>
  <c r="G83" i="21"/>
  <c r="M83" i="21" s="1"/>
  <c r="I83" i="21"/>
  <c r="K83" i="21"/>
  <c r="O83" i="21"/>
  <c r="O64" i="21" s="1"/>
  <c r="Q83" i="21"/>
  <c r="U83" i="21"/>
  <c r="G85" i="21"/>
  <c r="M85" i="21" s="1"/>
  <c r="I85" i="21"/>
  <c r="K85" i="21"/>
  <c r="O85" i="21"/>
  <c r="Q85" i="21"/>
  <c r="U85" i="21"/>
  <c r="G86" i="21"/>
  <c r="I86" i="21"/>
  <c r="K86" i="21"/>
  <c r="M86" i="21"/>
  <c r="O86" i="21"/>
  <c r="Q86" i="21"/>
  <c r="U86" i="21"/>
  <c r="G87" i="21"/>
  <c r="I87" i="21"/>
  <c r="K87" i="21"/>
  <c r="O87" i="21"/>
  <c r="Q87" i="21"/>
  <c r="U87" i="21"/>
  <c r="G88" i="21"/>
  <c r="M88" i="21" s="1"/>
  <c r="I88" i="21"/>
  <c r="K88" i="21"/>
  <c r="O88" i="21"/>
  <c r="Q88" i="21"/>
  <c r="Q84" i="21" s="1"/>
  <c r="U88" i="21"/>
  <c r="G89" i="21"/>
  <c r="M89" i="21" s="1"/>
  <c r="I89" i="21"/>
  <c r="I84" i="21" s="1"/>
  <c r="K89" i="21"/>
  <c r="O89" i="21"/>
  <c r="Q89" i="21"/>
  <c r="U89" i="21"/>
  <c r="G90" i="21"/>
  <c r="I90" i="21"/>
  <c r="K90" i="21"/>
  <c r="M90" i="21"/>
  <c r="O90" i="21"/>
  <c r="Q90" i="21"/>
  <c r="U90" i="21"/>
  <c r="G92" i="21"/>
  <c r="M92" i="21" s="1"/>
  <c r="I92" i="21"/>
  <c r="K92" i="21"/>
  <c r="O92" i="21"/>
  <c r="Q92" i="21"/>
  <c r="U92" i="21"/>
  <c r="O93" i="21"/>
  <c r="G94" i="21"/>
  <c r="M94" i="21" s="1"/>
  <c r="I94" i="21"/>
  <c r="I93" i="21" s="1"/>
  <c r="K94" i="21"/>
  <c r="O94" i="21"/>
  <c r="Q94" i="21"/>
  <c r="Q93" i="21" s="1"/>
  <c r="U94" i="21"/>
  <c r="G95" i="21"/>
  <c r="I95" i="21"/>
  <c r="K95" i="21"/>
  <c r="M95" i="21"/>
  <c r="O95" i="21"/>
  <c r="Q95" i="21"/>
  <c r="U95" i="21"/>
  <c r="G96" i="21"/>
  <c r="G93" i="21" s="1"/>
  <c r="I56" i="20" s="1"/>
  <c r="I96" i="21"/>
  <c r="K96" i="21"/>
  <c r="O96" i="21"/>
  <c r="Q96" i="21"/>
  <c r="U96" i="21"/>
  <c r="G97" i="21"/>
  <c r="M97" i="21" s="1"/>
  <c r="I97" i="21"/>
  <c r="K97" i="21"/>
  <c r="O97" i="21"/>
  <c r="Q97" i="21"/>
  <c r="U97" i="21"/>
  <c r="G98" i="21"/>
  <c r="M98" i="21" s="1"/>
  <c r="I98" i="21"/>
  <c r="K98" i="21"/>
  <c r="O98" i="21"/>
  <c r="Q98" i="21"/>
  <c r="U98" i="21"/>
  <c r="G99" i="21"/>
  <c r="I99" i="21"/>
  <c r="K99" i="21"/>
  <c r="M99" i="21"/>
  <c r="O99" i="21"/>
  <c r="Q99" i="21"/>
  <c r="U99" i="21"/>
  <c r="G100" i="21"/>
  <c r="I100" i="21"/>
  <c r="K100" i="21"/>
  <c r="M100" i="21"/>
  <c r="O100" i="21"/>
  <c r="Q100" i="21"/>
  <c r="U100" i="21"/>
  <c r="G101" i="21"/>
  <c r="M101" i="21" s="1"/>
  <c r="I101" i="21"/>
  <c r="K101" i="21"/>
  <c r="O101" i="21"/>
  <c r="Q101" i="21"/>
  <c r="U101" i="21"/>
  <c r="G102" i="21"/>
  <c r="M102" i="21" s="1"/>
  <c r="I102" i="21"/>
  <c r="K102" i="21"/>
  <c r="O102" i="21"/>
  <c r="Q102" i="21"/>
  <c r="U102" i="21"/>
  <c r="G103" i="21"/>
  <c r="I103" i="21"/>
  <c r="K103" i="21"/>
  <c r="M103" i="21"/>
  <c r="O103" i="21"/>
  <c r="Q103" i="21"/>
  <c r="U103" i="21"/>
  <c r="G104" i="21"/>
  <c r="M104" i="21" s="1"/>
  <c r="I104" i="21"/>
  <c r="K104" i="21"/>
  <c r="O104" i="21"/>
  <c r="Q104" i="21"/>
  <c r="U104" i="21"/>
  <c r="G105" i="21"/>
  <c r="M105" i="21" s="1"/>
  <c r="I105" i="21"/>
  <c r="K105" i="21"/>
  <c r="O105" i="21"/>
  <c r="Q105" i="21"/>
  <c r="U105" i="21"/>
  <c r="G106" i="21"/>
  <c r="M106" i="21" s="1"/>
  <c r="I106" i="21"/>
  <c r="K106" i="21"/>
  <c r="O106" i="21"/>
  <c r="Q106" i="21"/>
  <c r="U106" i="21"/>
  <c r="G107" i="21"/>
  <c r="I107" i="21"/>
  <c r="K107" i="21"/>
  <c r="M107" i="21"/>
  <c r="O107" i="21"/>
  <c r="Q107" i="21"/>
  <c r="U107" i="21"/>
  <c r="G109" i="21"/>
  <c r="M109" i="21" s="1"/>
  <c r="I109" i="21"/>
  <c r="K109" i="21"/>
  <c r="O109" i="21"/>
  <c r="O108" i="21" s="1"/>
  <c r="Q109" i="21"/>
  <c r="U109" i="21"/>
  <c r="G110" i="21"/>
  <c r="M110" i="21" s="1"/>
  <c r="I110" i="21"/>
  <c r="K110" i="21"/>
  <c r="O110" i="21"/>
  <c r="Q110" i="21"/>
  <c r="U110" i="21"/>
  <c r="G111" i="21"/>
  <c r="I111" i="21"/>
  <c r="K111" i="21"/>
  <c r="M111" i="21"/>
  <c r="O111" i="21"/>
  <c r="Q111" i="21"/>
  <c r="U111" i="21"/>
  <c r="G112" i="21"/>
  <c r="M112" i="21" s="1"/>
  <c r="I112" i="21"/>
  <c r="K112" i="21"/>
  <c r="O112" i="21"/>
  <c r="Q112" i="21"/>
  <c r="U112" i="21"/>
  <c r="G113" i="21"/>
  <c r="M113" i="21" s="1"/>
  <c r="I113" i="21"/>
  <c r="K113" i="21"/>
  <c r="O113" i="21"/>
  <c r="Q113" i="21"/>
  <c r="U113" i="21"/>
  <c r="G114" i="21"/>
  <c r="M114" i="21" s="1"/>
  <c r="I114" i="21"/>
  <c r="K114" i="21"/>
  <c r="O114" i="21"/>
  <c r="Q114" i="21"/>
  <c r="U114" i="21"/>
  <c r="G115" i="21"/>
  <c r="I115" i="21"/>
  <c r="K115" i="21"/>
  <c r="M115" i="21"/>
  <c r="O115" i="21"/>
  <c r="Q115" i="21"/>
  <c r="U115" i="21"/>
  <c r="G116" i="21"/>
  <c r="I116" i="21"/>
  <c r="K116" i="21"/>
  <c r="M116" i="21"/>
  <c r="O116" i="21"/>
  <c r="Q116" i="21"/>
  <c r="U116" i="21"/>
  <c r="G117" i="21"/>
  <c r="M117" i="21" s="1"/>
  <c r="I117" i="21"/>
  <c r="K117" i="21"/>
  <c r="O117" i="21"/>
  <c r="Q117" i="21"/>
  <c r="U117" i="21"/>
  <c r="G118" i="21"/>
  <c r="M118" i="21" s="1"/>
  <c r="I118" i="21"/>
  <c r="K118" i="21"/>
  <c r="O118" i="21"/>
  <c r="Q118" i="21"/>
  <c r="U118" i="21"/>
  <c r="G119" i="21"/>
  <c r="I119" i="21"/>
  <c r="K119" i="21"/>
  <c r="M119" i="21"/>
  <c r="O119" i="21"/>
  <c r="Q119" i="21"/>
  <c r="U119" i="21"/>
  <c r="G120" i="21"/>
  <c r="M120" i="21" s="1"/>
  <c r="I120" i="21"/>
  <c r="K120" i="21"/>
  <c r="O120" i="21"/>
  <c r="Q120" i="21"/>
  <c r="U120" i="21"/>
  <c r="G121" i="21"/>
  <c r="M121" i="21" s="1"/>
  <c r="I121" i="21"/>
  <c r="K121" i="21"/>
  <c r="O121" i="21"/>
  <c r="Q121" i="21"/>
  <c r="U121" i="21"/>
  <c r="G122" i="21"/>
  <c r="M122" i="21" s="1"/>
  <c r="I122" i="21"/>
  <c r="K122" i="21"/>
  <c r="O122" i="21"/>
  <c r="Q122" i="21"/>
  <c r="U122" i="21"/>
  <c r="G123" i="21"/>
  <c r="I123" i="21"/>
  <c r="K123" i="21"/>
  <c r="M123" i="21"/>
  <c r="O123" i="21"/>
  <c r="Q123" i="21"/>
  <c r="U123" i="21"/>
  <c r="G124" i="21"/>
  <c r="I124" i="21"/>
  <c r="K124" i="21"/>
  <c r="M124" i="21"/>
  <c r="O124" i="21"/>
  <c r="Q124" i="21"/>
  <c r="U124" i="21"/>
  <c r="G125" i="21"/>
  <c r="M125" i="21" s="1"/>
  <c r="I125" i="21"/>
  <c r="K125" i="21"/>
  <c r="O125" i="21"/>
  <c r="Q125" i="21"/>
  <c r="U125" i="21"/>
  <c r="G126" i="21"/>
  <c r="M126" i="21" s="1"/>
  <c r="I126" i="21"/>
  <c r="K126" i="21"/>
  <c r="O126" i="21"/>
  <c r="Q126" i="21"/>
  <c r="U126" i="21"/>
  <c r="G127" i="21"/>
  <c r="I127" i="21"/>
  <c r="K127" i="21"/>
  <c r="M127" i="21"/>
  <c r="O127" i="21"/>
  <c r="Q127" i="21"/>
  <c r="U127" i="21"/>
  <c r="G128" i="21"/>
  <c r="M128" i="21" s="1"/>
  <c r="I128" i="21"/>
  <c r="K128" i="21"/>
  <c r="O128" i="21"/>
  <c r="Q128" i="21"/>
  <c r="U128" i="21"/>
  <c r="G129" i="21"/>
  <c r="M129" i="21" s="1"/>
  <c r="I129" i="21"/>
  <c r="K129" i="21"/>
  <c r="O129" i="21"/>
  <c r="Q129" i="21"/>
  <c r="U129" i="21"/>
  <c r="I130" i="21"/>
  <c r="O130" i="21"/>
  <c r="Q130" i="21"/>
  <c r="I131" i="21"/>
  <c r="K131" i="21"/>
  <c r="K130" i="21" s="1"/>
  <c r="O131" i="21"/>
  <c r="Q131" i="21"/>
  <c r="U131" i="21"/>
  <c r="U130" i="21" s="1"/>
  <c r="G133" i="21"/>
  <c r="M133" i="21" s="1"/>
  <c r="M132" i="21" s="1"/>
  <c r="I133" i="21"/>
  <c r="K133" i="21"/>
  <c r="O133" i="21"/>
  <c r="O132" i="21" s="1"/>
  <c r="Q133" i="21"/>
  <c r="U133" i="21"/>
  <c r="G134" i="21"/>
  <c r="M134" i="21" s="1"/>
  <c r="I134" i="21"/>
  <c r="K134" i="21"/>
  <c r="K132" i="21" s="1"/>
  <c r="O134" i="21"/>
  <c r="Q134" i="21"/>
  <c r="U134" i="21"/>
  <c r="U132" i="21" s="1"/>
  <c r="G135" i="21"/>
  <c r="I135" i="21"/>
  <c r="K135" i="21"/>
  <c r="M135" i="21"/>
  <c r="O135" i="21"/>
  <c r="Q135" i="21"/>
  <c r="U135" i="21"/>
  <c r="G136" i="21"/>
  <c r="M136" i="21" s="1"/>
  <c r="I136" i="21"/>
  <c r="K136" i="21"/>
  <c r="O136" i="21"/>
  <c r="Q136" i="21"/>
  <c r="U136" i="21"/>
  <c r="G137" i="21"/>
  <c r="M137" i="21" s="1"/>
  <c r="I137" i="21"/>
  <c r="K137" i="21"/>
  <c r="O137" i="21"/>
  <c r="Q137" i="21"/>
  <c r="U137" i="21"/>
  <c r="G138" i="21"/>
  <c r="M138" i="21" s="1"/>
  <c r="I138" i="21"/>
  <c r="K138" i="21"/>
  <c r="O138" i="21"/>
  <c r="Q138" i="21"/>
  <c r="U138" i="21"/>
  <c r="G140" i="21"/>
  <c r="I140" i="21"/>
  <c r="K140" i="21"/>
  <c r="M140" i="21"/>
  <c r="M139" i="21" s="1"/>
  <c r="O140" i="21"/>
  <c r="Q140" i="21"/>
  <c r="U140" i="21"/>
  <c r="G143" i="21"/>
  <c r="M143" i="21" s="1"/>
  <c r="I143" i="21"/>
  <c r="K143" i="21"/>
  <c r="O143" i="21"/>
  <c r="Q143" i="21"/>
  <c r="U143" i="21"/>
  <c r="G144" i="21"/>
  <c r="M144" i="21" s="1"/>
  <c r="I144" i="21"/>
  <c r="K144" i="21"/>
  <c r="K139" i="21" s="1"/>
  <c r="O144" i="21"/>
  <c r="Q144" i="21"/>
  <c r="U144" i="21"/>
  <c r="G145" i="21"/>
  <c r="I145" i="21"/>
  <c r="K145" i="21"/>
  <c r="M145" i="21"/>
  <c r="O145" i="21"/>
  <c r="Q145" i="21"/>
  <c r="U145" i="21"/>
  <c r="G148" i="21"/>
  <c r="M148" i="21" s="1"/>
  <c r="I148" i="21"/>
  <c r="K148" i="21"/>
  <c r="O148" i="21"/>
  <c r="Q148" i="21"/>
  <c r="U148" i="21"/>
  <c r="G150" i="21"/>
  <c r="M150" i="21" s="1"/>
  <c r="I150" i="21"/>
  <c r="K150" i="21"/>
  <c r="O150" i="21"/>
  <c r="Q150" i="21"/>
  <c r="U150" i="21"/>
  <c r="G155" i="21"/>
  <c r="M155" i="21" s="1"/>
  <c r="I155" i="21"/>
  <c r="K155" i="21"/>
  <c r="O155" i="21"/>
  <c r="Q155" i="21"/>
  <c r="U155" i="21"/>
  <c r="G157" i="21"/>
  <c r="I157" i="21"/>
  <c r="K157" i="21"/>
  <c r="M157" i="21"/>
  <c r="O157" i="21"/>
  <c r="Q157" i="21"/>
  <c r="U157" i="21"/>
  <c r="U139" i="21" s="1"/>
  <c r="G158" i="21"/>
  <c r="I158" i="21"/>
  <c r="K158" i="21"/>
  <c r="M158" i="21"/>
  <c r="O158" i="21"/>
  <c r="Q158" i="21"/>
  <c r="U158" i="21"/>
  <c r="G160" i="21"/>
  <c r="M160" i="21" s="1"/>
  <c r="I160" i="21"/>
  <c r="K160" i="21"/>
  <c r="O160" i="21"/>
  <c r="Q160" i="21"/>
  <c r="U160" i="21"/>
  <c r="G162" i="21"/>
  <c r="M162" i="21" s="1"/>
  <c r="I162" i="21"/>
  <c r="K162" i="21"/>
  <c r="O162" i="21"/>
  <c r="Q162" i="21"/>
  <c r="U162" i="21"/>
  <c r="G164" i="21"/>
  <c r="I164" i="21"/>
  <c r="K164" i="21"/>
  <c r="O164" i="21"/>
  <c r="Q164" i="21"/>
  <c r="U164" i="21"/>
  <c r="G168" i="21"/>
  <c r="M168" i="21" s="1"/>
  <c r="I168" i="21"/>
  <c r="K168" i="21"/>
  <c r="O168" i="21"/>
  <c r="Q168" i="21"/>
  <c r="U168" i="21"/>
  <c r="G170" i="21"/>
  <c r="M170" i="21" s="1"/>
  <c r="I170" i="21"/>
  <c r="K170" i="21"/>
  <c r="O170" i="21"/>
  <c r="Q170" i="21"/>
  <c r="U170" i="21"/>
  <c r="G171" i="21"/>
  <c r="I171" i="21"/>
  <c r="K171" i="21"/>
  <c r="K163" i="21" s="1"/>
  <c r="M171" i="21"/>
  <c r="O171" i="21"/>
  <c r="Q171" i="21"/>
  <c r="U171" i="21"/>
  <c r="U163" i="21" s="1"/>
  <c r="G176" i="21"/>
  <c r="I176" i="21"/>
  <c r="K176" i="21"/>
  <c r="M176" i="21"/>
  <c r="O176" i="21"/>
  <c r="Q176" i="21"/>
  <c r="U176" i="21"/>
  <c r="G178" i="21"/>
  <c r="M178" i="21" s="1"/>
  <c r="I178" i="21"/>
  <c r="K178" i="21"/>
  <c r="O178" i="21"/>
  <c r="Q178" i="21"/>
  <c r="U178" i="21"/>
  <c r="G182" i="21"/>
  <c r="M182" i="21" s="1"/>
  <c r="I182" i="21"/>
  <c r="K182" i="21"/>
  <c r="O182" i="21"/>
  <c r="Q182" i="21"/>
  <c r="U182" i="21"/>
  <c r="K183" i="21"/>
  <c r="U183" i="21"/>
  <c r="G184" i="21"/>
  <c r="G183" i="21" s="1"/>
  <c r="I62" i="20" s="1"/>
  <c r="I184" i="21"/>
  <c r="K184" i="21"/>
  <c r="O184" i="21"/>
  <c r="O183" i="21" s="1"/>
  <c r="Q184" i="21"/>
  <c r="U184" i="21"/>
  <c r="G187" i="21"/>
  <c r="M187" i="21" s="1"/>
  <c r="I187" i="21"/>
  <c r="I183" i="21" s="1"/>
  <c r="K187" i="21"/>
  <c r="O187" i="21"/>
  <c r="Q187" i="21"/>
  <c r="Q183" i="21" s="1"/>
  <c r="U187" i="21"/>
  <c r="I188" i="21"/>
  <c r="Q188" i="21"/>
  <c r="U188" i="21"/>
  <c r="G189" i="21"/>
  <c r="I189" i="21"/>
  <c r="K189" i="21"/>
  <c r="K188" i="21" s="1"/>
  <c r="M189" i="21"/>
  <c r="O189" i="21"/>
  <c r="Q189" i="21"/>
  <c r="U189" i="21"/>
  <c r="G192" i="21"/>
  <c r="G188" i="21" s="1"/>
  <c r="I63" i="20" s="1"/>
  <c r="I192" i="21"/>
  <c r="K192" i="21"/>
  <c r="O192" i="21"/>
  <c r="O188" i="21" s="1"/>
  <c r="Q192" i="21"/>
  <c r="U192" i="21"/>
  <c r="O195" i="21"/>
  <c r="I196" i="21"/>
  <c r="I195" i="21" s="1"/>
  <c r="K196" i="21"/>
  <c r="K195" i="21" s="1"/>
  <c r="O196" i="21"/>
  <c r="Q196" i="21"/>
  <c r="Q195" i="21" s="1"/>
  <c r="U196" i="21"/>
  <c r="U195" i="21" s="1"/>
  <c r="G198" i="21"/>
  <c r="I198" i="21"/>
  <c r="K198" i="21"/>
  <c r="O198" i="21"/>
  <c r="Q198" i="21"/>
  <c r="U198" i="21"/>
  <c r="G199" i="21"/>
  <c r="M199" i="21" s="1"/>
  <c r="I199" i="21"/>
  <c r="K199" i="21"/>
  <c r="O199" i="21"/>
  <c r="Q199" i="21"/>
  <c r="U199" i="21"/>
  <c r="G200" i="21"/>
  <c r="M200" i="21" s="1"/>
  <c r="I200" i="21"/>
  <c r="K200" i="21"/>
  <c r="O200" i="21"/>
  <c r="Q200" i="21"/>
  <c r="U200" i="21"/>
  <c r="G201" i="21"/>
  <c r="I201" i="21"/>
  <c r="K201" i="21"/>
  <c r="K197" i="21" s="1"/>
  <c r="M201" i="21"/>
  <c r="O201" i="21"/>
  <c r="Q201" i="21"/>
  <c r="U201" i="21"/>
  <c r="U197" i="21" s="1"/>
  <c r="G202" i="21"/>
  <c r="I202" i="21"/>
  <c r="K202" i="21"/>
  <c r="M202" i="21"/>
  <c r="O202" i="21"/>
  <c r="Q202" i="21"/>
  <c r="U202" i="21"/>
  <c r="G203" i="21"/>
  <c r="M203" i="21" s="1"/>
  <c r="I203" i="21"/>
  <c r="K203" i="21"/>
  <c r="O203" i="21"/>
  <c r="Q203" i="21"/>
  <c r="U203" i="21"/>
  <c r="G204" i="21"/>
  <c r="M204" i="21" s="1"/>
  <c r="I204" i="21"/>
  <c r="K204" i="21"/>
  <c r="O204" i="21"/>
  <c r="Q204" i="21"/>
  <c r="U204" i="21"/>
  <c r="G205" i="21"/>
  <c r="I205" i="21"/>
  <c r="K205" i="21"/>
  <c r="M205" i="21"/>
  <c r="O205" i="21"/>
  <c r="Q205" i="21"/>
  <c r="U205" i="21"/>
  <c r="G206" i="21"/>
  <c r="M206" i="21" s="1"/>
  <c r="I206" i="21"/>
  <c r="K206" i="21"/>
  <c r="O206" i="21"/>
  <c r="Q206" i="21"/>
  <c r="U206" i="21"/>
  <c r="G207" i="21"/>
  <c r="M207" i="21" s="1"/>
  <c r="I207" i="21"/>
  <c r="K207" i="21"/>
  <c r="O207" i="21"/>
  <c r="Q207" i="21"/>
  <c r="U207" i="21"/>
  <c r="BA208" i="21"/>
  <c r="BA209" i="21"/>
  <c r="BA210" i="21"/>
  <c r="BA211" i="21"/>
  <c r="BA212" i="21"/>
  <c r="BA213" i="21"/>
  <c r="BA214" i="21"/>
  <c r="BA215" i="21"/>
  <c r="BA216" i="21"/>
  <c r="BA217" i="21"/>
  <c r="BA218" i="21"/>
  <c r="G220" i="21"/>
  <c r="I220" i="21"/>
  <c r="K220" i="21"/>
  <c r="O220" i="21"/>
  <c r="Q220" i="21"/>
  <c r="U220" i="21"/>
  <c r="G221" i="21"/>
  <c r="M221" i="21" s="1"/>
  <c r="I221" i="21"/>
  <c r="K221" i="21"/>
  <c r="O221" i="21"/>
  <c r="Q221" i="21"/>
  <c r="U221" i="21"/>
  <c r="G222" i="21"/>
  <c r="M222" i="21" s="1"/>
  <c r="I222" i="21"/>
  <c r="K222" i="21"/>
  <c r="O222" i="21"/>
  <c r="Q222" i="21"/>
  <c r="U222" i="21"/>
  <c r="U219" i="21" s="1"/>
  <c r="G223" i="21"/>
  <c r="I223" i="21"/>
  <c r="K223" i="21"/>
  <c r="K219" i="21" s="1"/>
  <c r="M223" i="21"/>
  <c r="O223" i="21"/>
  <c r="Q223" i="21"/>
  <c r="U223" i="21"/>
  <c r="G224" i="21"/>
  <c r="M224" i="21" s="1"/>
  <c r="I224" i="21"/>
  <c r="K224" i="21"/>
  <c r="O224" i="21"/>
  <c r="Q224" i="21"/>
  <c r="U224" i="21"/>
  <c r="G225" i="21"/>
  <c r="M225" i="21" s="1"/>
  <c r="I225" i="21"/>
  <c r="K225" i="21"/>
  <c r="O225" i="21"/>
  <c r="Q225" i="21"/>
  <c r="U225" i="21"/>
  <c r="G226" i="21"/>
  <c r="M226" i="21" s="1"/>
  <c r="I226" i="21"/>
  <c r="K226" i="21"/>
  <c r="O226" i="21"/>
  <c r="Q226" i="21"/>
  <c r="U226" i="21"/>
  <c r="G227" i="21"/>
  <c r="I227" i="21"/>
  <c r="K227" i="21"/>
  <c r="M227" i="21"/>
  <c r="O227" i="21"/>
  <c r="Q227" i="21"/>
  <c r="U227" i="21"/>
  <c r="BA228" i="21"/>
  <c r="BA229" i="21"/>
  <c r="BA230" i="21"/>
  <c r="BA231" i="21"/>
  <c r="BA232" i="21"/>
  <c r="BA233" i="21"/>
  <c r="BA234" i="21"/>
  <c r="BA235" i="21"/>
  <c r="AC237" i="21"/>
  <c r="F39" i="20" s="1"/>
  <c r="F40" i="20" s="1"/>
  <c r="J23" i="20"/>
  <c r="E24" i="20"/>
  <c r="J24" i="20"/>
  <c r="J25" i="20"/>
  <c r="E26" i="20"/>
  <c r="J26" i="20"/>
  <c r="G27" i="20"/>
  <c r="J27" i="20"/>
  <c r="J28" i="20"/>
  <c r="F38" i="20"/>
  <c r="G38" i="20"/>
  <c r="I50" i="20"/>
  <c r="I53" i="20"/>
  <c r="M108" i="21" l="1"/>
  <c r="Q132" i="21"/>
  <c r="Q108" i="21"/>
  <c r="I197" i="21"/>
  <c r="O197" i="21"/>
  <c r="G163" i="21"/>
  <c r="I61" i="20" s="1"/>
  <c r="U108" i="21"/>
  <c r="U93" i="21"/>
  <c r="K84" i="21"/>
  <c r="G8" i="21"/>
  <c r="M12" i="21"/>
  <c r="G219" i="21"/>
  <c r="I66" i="20" s="1"/>
  <c r="I19" i="20" s="1"/>
  <c r="M192" i="21"/>
  <c r="M188" i="21" s="1"/>
  <c r="M184" i="21"/>
  <c r="M183" i="21" s="1"/>
  <c r="Q219" i="21"/>
  <c r="M220" i="21"/>
  <c r="M219" i="21" s="1"/>
  <c r="I139" i="21"/>
  <c r="O139" i="21"/>
  <c r="G139" i="21"/>
  <c r="I60" i="20" s="1"/>
  <c r="I132" i="21"/>
  <c r="G132" i="21"/>
  <c r="I59" i="20" s="1"/>
  <c r="I108" i="21"/>
  <c r="G108" i="21"/>
  <c r="I57" i="20" s="1"/>
  <c r="O84" i="21"/>
  <c r="K64" i="21"/>
  <c r="Q64" i="21"/>
  <c r="M64" i="21"/>
  <c r="M53" i="21"/>
  <c r="G27" i="21"/>
  <c r="I49" i="20" s="1"/>
  <c r="M28" i="21"/>
  <c r="M27" i="21" s="1"/>
  <c r="Q139" i="21"/>
  <c r="K108" i="21"/>
  <c r="K93" i="21"/>
  <c r="G197" i="21"/>
  <c r="I65" i="20" s="1"/>
  <c r="I20" i="20" s="1"/>
  <c r="I163" i="21"/>
  <c r="O163" i="21"/>
  <c r="G64" i="21"/>
  <c r="I54" i="20" s="1"/>
  <c r="M8" i="21"/>
  <c r="I219" i="21"/>
  <c r="O219" i="21"/>
  <c r="Q197" i="21"/>
  <c r="M198" i="21"/>
  <c r="M197" i="21" s="1"/>
  <c r="Q163" i="21"/>
  <c r="M164" i="21"/>
  <c r="M163" i="21" s="1"/>
  <c r="M96" i="21"/>
  <c r="M93" i="21"/>
  <c r="G84" i="21"/>
  <c r="I55" i="20" s="1"/>
  <c r="M87" i="21"/>
  <c r="M84" i="21" s="1"/>
  <c r="U84" i="21"/>
  <c r="I64" i="21"/>
  <c r="G17" i="21"/>
  <c r="I48" i="20" s="1"/>
  <c r="M18" i="21"/>
  <c r="M17" i="21" s="1"/>
  <c r="G23" i="20"/>
  <c r="I47" i="20" l="1"/>
  <c r="I16" i="20" s="1"/>
  <c r="G24" i="20"/>
  <c r="F13" i="19" l="1"/>
  <c r="I13" i="19"/>
  <c r="J13" i="19"/>
  <c r="F20" i="19"/>
  <c r="J20" i="19" s="1"/>
  <c r="I20" i="19"/>
  <c r="F25" i="19"/>
  <c r="J25" i="19" s="1"/>
  <c r="I25" i="19"/>
  <c r="F28" i="19"/>
  <c r="I28" i="19"/>
  <c r="J28" i="19"/>
  <c r="F29" i="19"/>
  <c r="I29" i="19"/>
  <c r="J29" i="19"/>
  <c r="F32" i="19"/>
  <c r="J32" i="19" s="1"/>
  <c r="I32" i="19"/>
  <c r="F35" i="19"/>
  <c r="J35" i="19" s="1"/>
  <c r="I35" i="19"/>
  <c r="F36" i="19"/>
  <c r="I36" i="19"/>
  <c r="J36" i="19"/>
  <c r="F37" i="19"/>
  <c r="I37" i="19"/>
  <c r="J37" i="19"/>
  <c r="F38" i="19"/>
  <c r="J38" i="19" s="1"/>
  <c r="I38" i="19"/>
  <c r="F45" i="19"/>
  <c r="J45" i="19" s="1"/>
  <c r="I45" i="19"/>
  <c r="F46" i="19"/>
  <c r="I46" i="19"/>
  <c r="J46" i="19"/>
  <c r="F51" i="19"/>
  <c r="J51" i="19" s="1"/>
  <c r="I51" i="19"/>
  <c r="F52" i="19"/>
  <c r="J52" i="19" s="1"/>
  <c r="I52" i="19"/>
  <c r="F53" i="19"/>
  <c r="I53" i="19"/>
  <c r="J53" i="19"/>
  <c r="F55" i="19"/>
  <c r="I55" i="19"/>
  <c r="J55" i="19"/>
  <c r="F57" i="19"/>
  <c r="J57" i="19" s="1"/>
  <c r="I57" i="19"/>
  <c r="F59" i="19"/>
  <c r="J59" i="19" s="1"/>
  <c r="I59" i="19"/>
  <c r="F60" i="19"/>
  <c r="I60" i="19"/>
  <c r="J60" i="19"/>
  <c r="F61" i="19"/>
  <c r="I61" i="19"/>
  <c r="J61" i="19"/>
  <c r="F62" i="19"/>
  <c r="J62" i="19" s="1"/>
  <c r="I62" i="19"/>
  <c r="F63" i="19"/>
  <c r="J63" i="19" s="1"/>
  <c r="I63" i="19"/>
  <c r="F64" i="19"/>
  <c r="I64" i="19"/>
  <c r="J64" i="19"/>
  <c r="F66" i="19"/>
  <c r="I66" i="19"/>
  <c r="J66" i="19"/>
  <c r="F67" i="19"/>
  <c r="J67" i="19" s="1"/>
  <c r="I67" i="19"/>
  <c r="F68" i="19"/>
  <c r="J68" i="19" s="1"/>
  <c r="I68" i="19"/>
  <c r="F69" i="19"/>
  <c r="I69" i="19"/>
  <c r="J69" i="19"/>
  <c r="F70" i="19"/>
  <c r="I70" i="19"/>
  <c r="J70" i="19"/>
  <c r="F71" i="19"/>
  <c r="J71" i="19" s="1"/>
  <c r="I71" i="19"/>
  <c r="F75" i="19"/>
  <c r="J75" i="19" s="1"/>
  <c r="I75" i="19"/>
  <c r="F76" i="19"/>
  <c r="I76" i="19"/>
  <c r="J76" i="19"/>
  <c r="F77" i="19"/>
  <c r="I77" i="19"/>
  <c r="J77" i="19"/>
  <c r="F78" i="19"/>
  <c r="J78" i="19" s="1"/>
  <c r="I78" i="19"/>
  <c r="F80" i="19"/>
  <c r="J80" i="19" s="1"/>
  <c r="I80" i="19"/>
  <c r="F81" i="19"/>
  <c r="I81" i="19"/>
  <c r="J81" i="19"/>
  <c r="F83" i="19"/>
  <c r="I83" i="19"/>
  <c r="J83" i="19"/>
  <c r="F84" i="19"/>
  <c r="J84" i="19" s="1"/>
  <c r="I84" i="19"/>
  <c r="F85" i="19"/>
  <c r="J85" i="19" s="1"/>
  <c r="I85" i="19"/>
  <c r="F86" i="19"/>
  <c r="I86" i="19"/>
  <c r="J86" i="19"/>
  <c r="F91" i="19"/>
  <c r="I91" i="19"/>
  <c r="J91" i="19"/>
  <c r="F92" i="19"/>
  <c r="J92" i="19" s="1"/>
  <c r="I92" i="19"/>
  <c r="F93" i="19"/>
  <c r="J93" i="19" s="1"/>
  <c r="I93" i="19"/>
  <c r="F94" i="19"/>
  <c r="I94" i="19"/>
  <c r="J94" i="19"/>
  <c r="F95" i="19"/>
  <c r="I95" i="19"/>
  <c r="J95" i="19"/>
  <c r="L97" i="19"/>
  <c r="F98" i="19"/>
  <c r="I98" i="19"/>
  <c r="J98" i="19"/>
  <c r="F99" i="19"/>
  <c r="J99" i="19" s="1"/>
  <c r="I99" i="19"/>
  <c r="F101" i="19"/>
  <c r="J101" i="19" s="1"/>
  <c r="I101" i="19"/>
  <c r="I104" i="19"/>
  <c r="J104" i="19"/>
  <c r="I105" i="19"/>
  <c r="J105" i="19"/>
  <c r="F106" i="19"/>
  <c r="J106" i="19" s="1"/>
  <c r="I106" i="19"/>
  <c r="F108" i="19"/>
  <c r="I108" i="19"/>
  <c r="J108" i="19"/>
  <c r="F111" i="19"/>
  <c r="J111" i="19" s="1"/>
  <c r="I111" i="19"/>
  <c r="H118" i="19"/>
  <c r="V118" i="19"/>
  <c r="X118" i="19"/>
  <c r="F118" i="19" l="1"/>
  <c r="K48" i="19"/>
  <c r="I48" i="19" s="1"/>
  <c r="J48" i="19" s="1"/>
  <c r="J118" i="19"/>
  <c r="F131" i="21" s="1"/>
  <c r="G131" i="21" s="1"/>
  <c r="I118" i="19"/>
  <c r="K118" i="19" s="1"/>
  <c r="K103" i="19"/>
  <c r="M131" i="21" l="1"/>
  <c r="M130" i="21" s="1"/>
  <c r="G130" i="21"/>
  <c r="F9" i="13"/>
  <c r="J10" i="13"/>
  <c r="J12" i="13"/>
  <c r="A13" i="13"/>
  <c r="F40" i="12"/>
  <c r="J40" i="12"/>
  <c r="J86" i="12" s="1"/>
  <c r="H3" i="12" s="1"/>
  <c r="F41" i="12"/>
  <c r="J41" i="12"/>
  <c r="F42" i="12"/>
  <c r="J42" i="12"/>
  <c r="F43" i="12"/>
  <c r="J43" i="12"/>
  <c r="F44" i="12"/>
  <c r="J44" i="12"/>
  <c r="F45" i="12"/>
  <c r="J45" i="12"/>
  <c r="F46" i="12"/>
  <c r="J46" i="12"/>
  <c r="F48" i="12"/>
  <c r="J48" i="12"/>
  <c r="F49" i="12"/>
  <c r="J49" i="12"/>
  <c r="F50" i="12"/>
  <c r="J50" i="12"/>
  <c r="F51" i="12"/>
  <c r="J51" i="12"/>
  <c r="F53" i="12"/>
  <c r="J53" i="12"/>
  <c r="F54" i="12"/>
  <c r="J54" i="12"/>
  <c r="F55" i="12"/>
  <c r="J55" i="12"/>
  <c r="F56" i="12"/>
  <c r="J56" i="12"/>
  <c r="F57" i="12"/>
  <c r="J57" i="12"/>
  <c r="F59" i="12"/>
  <c r="J59" i="12"/>
  <c r="F60" i="12"/>
  <c r="J60" i="12"/>
  <c r="F61" i="12"/>
  <c r="J61" i="12"/>
  <c r="F62" i="12"/>
  <c r="J62" i="12"/>
  <c r="F63" i="12"/>
  <c r="J63" i="12"/>
  <c r="F64" i="12"/>
  <c r="J64" i="12"/>
  <c r="F65" i="12"/>
  <c r="J65" i="12"/>
  <c r="F66" i="12"/>
  <c r="J66" i="12"/>
  <c r="F67" i="12"/>
  <c r="J67" i="12"/>
  <c r="F68" i="12"/>
  <c r="J68" i="12"/>
  <c r="F69" i="12"/>
  <c r="J69" i="12"/>
  <c r="F71" i="12"/>
  <c r="J71" i="12"/>
  <c r="F72" i="12"/>
  <c r="J72" i="12"/>
  <c r="F73" i="12"/>
  <c r="J73" i="12"/>
  <c r="F74" i="12"/>
  <c r="J74" i="12"/>
  <c r="D75" i="12"/>
  <c r="F77" i="12"/>
  <c r="J77" i="12"/>
  <c r="F78" i="12"/>
  <c r="J78" i="12"/>
  <c r="F80" i="12"/>
  <c r="J80" i="12"/>
  <c r="F81" i="12"/>
  <c r="J81" i="12"/>
  <c r="F83" i="12"/>
  <c r="J83" i="12"/>
  <c r="F84" i="12"/>
  <c r="J84" i="12"/>
  <c r="F89" i="12"/>
  <c r="J89" i="12"/>
  <c r="J94" i="12" s="1"/>
  <c r="H4" i="12" s="1"/>
  <c r="F90" i="12"/>
  <c r="J90" i="12"/>
  <c r="F91" i="12"/>
  <c r="J91" i="12"/>
  <c r="F92" i="12"/>
  <c r="F94" i="12" s="1"/>
  <c r="F4" i="12" s="1"/>
  <c r="J92" i="12"/>
  <c r="F93" i="12"/>
  <c r="J93" i="12"/>
  <c r="F98" i="12"/>
  <c r="J98" i="12"/>
  <c r="J100" i="12" s="1"/>
  <c r="H5" i="12" s="1"/>
  <c r="F100" i="12"/>
  <c r="F5" i="12" s="1"/>
  <c r="F103" i="12"/>
  <c r="J103" i="12"/>
  <c r="F104" i="12"/>
  <c r="J104" i="12"/>
  <c r="F110" i="12"/>
  <c r="F11" i="12" s="1"/>
  <c r="E22" i="11" s="1"/>
  <c r="J110" i="12"/>
  <c r="H11" i="12" s="1"/>
  <c r="F113" i="12"/>
  <c r="J113" i="12"/>
  <c r="F114" i="12"/>
  <c r="J114" i="12"/>
  <c r="D115" i="12"/>
  <c r="J115" i="12" s="1"/>
  <c r="D116" i="12"/>
  <c r="J116" i="12" s="1"/>
  <c r="F116" i="12"/>
  <c r="D117" i="12"/>
  <c r="J117" i="12" s="1"/>
  <c r="F117" i="12"/>
  <c r="F118" i="12"/>
  <c r="J118" i="12"/>
  <c r="F119" i="12"/>
  <c r="J119" i="12"/>
  <c r="F120" i="12"/>
  <c r="J120" i="12"/>
  <c r="F121" i="12"/>
  <c r="J121" i="12"/>
  <c r="F122" i="12"/>
  <c r="J122" i="12"/>
  <c r="F123" i="12"/>
  <c r="J123" i="12"/>
  <c r="F124" i="12"/>
  <c r="J124" i="12"/>
  <c r="F129" i="12"/>
  <c r="J129" i="12"/>
  <c r="F130" i="12"/>
  <c r="J130" i="12"/>
  <c r="J134" i="12" s="1"/>
  <c r="H19" i="12" s="1"/>
  <c r="E27" i="11" s="1"/>
  <c r="F131" i="12"/>
  <c r="J131" i="12"/>
  <c r="F132" i="12"/>
  <c r="J132" i="12"/>
  <c r="F133" i="12"/>
  <c r="J133" i="12"/>
  <c r="I26" i="11"/>
  <c r="N26" i="11"/>
  <c r="I27" i="11"/>
  <c r="N30" i="11"/>
  <c r="I58" i="20" l="1"/>
  <c r="J126" i="12"/>
  <c r="H10" i="12" s="1"/>
  <c r="J105" i="12"/>
  <c r="H21" i="12" s="1"/>
  <c r="N27" i="11" s="1"/>
  <c r="F85" i="12"/>
  <c r="F11" i="13"/>
  <c r="F12" i="13" s="1"/>
  <c r="F13" i="13" s="1"/>
  <c r="E36" i="12" s="1"/>
  <c r="F36" i="12" s="1"/>
  <c r="F86" i="12" s="1"/>
  <c r="F3" i="12" s="1"/>
  <c r="F6" i="12" s="1"/>
  <c r="H12" i="12"/>
  <c r="E23" i="11" s="1"/>
  <c r="H6" i="12"/>
  <c r="F115" i="12"/>
  <c r="I17" i="20" l="1"/>
  <c r="H9" i="12"/>
  <c r="E21" i="11"/>
  <c r="F8" i="12"/>
  <c r="E20" i="11"/>
  <c r="F7" i="12"/>
  <c r="F126" i="12"/>
  <c r="F10" i="12" s="1"/>
  <c r="G9" i="10"/>
  <c r="M9" i="10" s="1"/>
  <c r="I9" i="10"/>
  <c r="K9" i="10"/>
  <c r="O9" i="10"/>
  <c r="Q9" i="10"/>
  <c r="U9" i="10"/>
  <c r="G16" i="10"/>
  <c r="M16" i="10" s="1"/>
  <c r="I16" i="10"/>
  <c r="K16" i="10"/>
  <c r="O16" i="10"/>
  <c r="Q16" i="10"/>
  <c r="U16" i="10"/>
  <c r="G18" i="10"/>
  <c r="I18" i="10"/>
  <c r="K18" i="10"/>
  <c r="M18" i="10"/>
  <c r="O18" i="10"/>
  <c r="Q18" i="10"/>
  <c r="U18" i="10"/>
  <c r="G23" i="10"/>
  <c r="M23" i="10" s="1"/>
  <c r="I23" i="10"/>
  <c r="K23" i="10"/>
  <c r="O23" i="10"/>
  <c r="Q23" i="10"/>
  <c r="U23" i="10"/>
  <c r="G26" i="10"/>
  <c r="M26" i="10" s="1"/>
  <c r="I26" i="10"/>
  <c r="K26" i="10"/>
  <c r="O26" i="10"/>
  <c r="Q26" i="10"/>
  <c r="U26" i="10"/>
  <c r="G29" i="10"/>
  <c r="I29" i="10"/>
  <c r="K29" i="10"/>
  <c r="M29" i="10"/>
  <c r="O29" i="10"/>
  <c r="Q29" i="10"/>
  <c r="U29" i="10"/>
  <c r="G33" i="10"/>
  <c r="M33" i="10" s="1"/>
  <c r="I33" i="10"/>
  <c r="K33" i="10"/>
  <c r="O33" i="10"/>
  <c r="Q33" i="10"/>
  <c r="U33" i="10"/>
  <c r="G36" i="10"/>
  <c r="M36" i="10" s="1"/>
  <c r="I36" i="10"/>
  <c r="K36" i="10"/>
  <c r="O36" i="10"/>
  <c r="Q36" i="10"/>
  <c r="U36" i="10"/>
  <c r="G37" i="10"/>
  <c r="I37" i="10"/>
  <c r="K37" i="10"/>
  <c r="M37" i="10"/>
  <c r="O37" i="10"/>
  <c r="Q37" i="10"/>
  <c r="U37" i="10"/>
  <c r="G39" i="10"/>
  <c r="M39" i="10" s="1"/>
  <c r="I39" i="10"/>
  <c r="K39" i="10"/>
  <c r="O39" i="10"/>
  <c r="Q39" i="10"/>
  <c r="U39" i="10"/>
  <c r="G42" i="10"/>
  <c r="M42" i="10" s="1"/>
  <c r="I42" i="10"/>
  <c r="K42" i="10"/>
  <c r="O42" i="10"/>
  <c r="Q42" i="10"/>
  <c r="U42" i="10"/>
  <c r="G43" i="10"/>
  <c r="M43" i="10" s="1"/>
  <c r="I43" i="10"/>
  <c r="K43" i="10"/>
  <c r="O43" i="10"/>
  <c r="Q43" i="10"/>
  <c r="U43" i="10"/>
  <c r="G45" i="10"/>
  <c r="I45" i="10"/>
  <c r="K45" i="10"/>
  <c r="M45" i="10"/>
  <c r="O45" i="10"/>
  <c r="Q45" i="10"/>
  <c r="U45" i="10"/>
  <c r="G48" i="10"/>
  <c r="I48" i="10"/>
  <c r="K48" i="10"/>
  <c r="M48" i="10"/>
  <c r="O48" i="10"/>
  <c r="Q48" i="10"/>
  <c r="U48" i="10"/>
  <c r="G49" i="10"/>
  <c r="M49" i="10" s="1"/>
  <c r="I49" i="10"/>
  <c r="K49" i="10"/>
  <c r="O49" i="10"/>
  <c r="Q49" i="10"/>
  <c r="U49" i="10"/>
  <c r="G52" i="10"/>
  <c r="I52" i="10"/>
  <c r="K52" i="10"/>
  <c r="M52" i="10"/>
  <c r="O52" i="10"/>
  <c r="Q52" i="10"/>
  <c r="U52" i="10"/>
  <c r="G55" i="10"/>
  <c r="G51" i="10" s="1"/>
  <c r="I49" i="9" s="1"/>
  <c r="I55" i="10"/>
  <c r="K55" i="10"/>
  <c r="M55" i="10"/>
  <c r="O55" i="10"/>
  <c r="Q55" i="10"/>
  <c r="U55" i="10"/>
  <c r="G58" i="10"/>
  <c r="M58" i="10" s="1"/>
  <c r="I58" i="10"/>
  <c r="K58" i="10"/>
  <c r="O58" i="10"/>
  <c r="Q58" i="10"/>
  <c r="U58" i="10"/>
  <c r="G60" i="10"/>
  <c r="M60" i="10" s="1"/>
  <c r="I60" i="10"/>
  <c r="I51" i="10" s="1"/>
  <c r="K60" i="10"/>
  <c r="O60" i="10"/>
  <c r="Q60" i="10"/>
  <c r="U60" i="10"/>
  <c r="G62" i="10"/>
  <c r="I62" i="10"/>
  <c r="K62" i="10"/>
  <c r="M62" i="10"/>
  <c r="O62" i="10"/>
  <c r="Q62" i="10"/>
  <c r="U62" i="10"/>
  <c r="G65" i="10"/>
  <c r="M65" i="10" s="1"/>
  <c r="M64" i="10" s="1"/>
  <c r="I65" i="10"/>
  <c r="I64" i="10" s="1"/>
  <c r="K65" i="10"/>
  <c r="K64" i="10" s="1"/>
  <c r="O65" i="10"/>
  <c r="O64" i="10" s="1"/>
  <c r="Q65" i="10"/>
  <c r="Q64" i="10" s="1"/>
  <c r="U65" i="10"/>
  <c r="U64" i="10" s="1"/>
  <c r="AC68" i="10"/>
  <c r="F39" i="9" s="1"/>
  <c r="F40" i="9" s="1"/>
  <c r="G23" i="9" s="1"/>
  <c r="I17" i="9"/>
  <c r="I18" i="9"/>
  <c r="I19" i="9"/>
  <c r="I20" i="9"/>
  <c r="J23" i="9"/>
  <c r="E24" i="9"/>
  <c r="J24" i="9"/>
  <c r="J25" i="9"/>
  <c r="E26" i="9"/>
  <c r="J26" i="9"/>
  <c r="G27" i="9"/>
  <c r="J27" i="9"/>
  <c r="J28" i="9"/>
  <c r="F38" i="9"/>
  <c r="G38" i="9"/>
  <c r="U32" i="10" l="1"/>
  <c r="K8" i="10"/>
  <c r="O51" i="10"/>
  <c r="U51" i="10"/>
  <c r="K51" i="10"/>
  <c r="K32" i="10"/>
  <c r="Q32" i="10"/>
  <c r="O8" i="10"/>
  <c r="G8" i="10"/>
  <c r="I47" i="9" s="1"/>
  <c r="Q51" i="10"/>
  <c r="U8" i="10"/>
  <c r="I8" i="10"/>
  <c r="F134" i="12"/>
  <c r="O32" i="10"/>
  <c r="I32" i="10"/>
  <c r="Q8" i="10"/>
  <c r="E24" i="11"/>
  <c r="F13" i="12"/>
  <c r="H13" i="12"/>
  <c r="M32" i="10"/>
  <c r="M51" i="10"/>
  <c r="M8" i="10"/>
  <c r="AD68" i="10"/>
  <c r="G39" i="9" s="1"/>
  <c r="G40" i="9" s="1"/>
  <c r="G25" i="9" s="1"/>
  <c r="G32" i="10"/>
  <c r="I48" i="9" s="1"/>
  <c r="G64" i="10"/>
  <c r="I50" i="9" s="1"/>
  <c r="G24" i="9"/>
  <c r="H15" i="12" l="1"/>
  <c r="H14" i="12"/>
  <c r="E25" i="11" s="1"/>
  <c r="E26" i="11" s="1"/>
  <c r="N29" i="11" s="1"/>
  <c r="F196" i="21" s="1"/>
  <c r="G196" i="21" s="1"/>
  <c r="H16" i="12"/>
  <c r="G26" i="9"/>
  <c r="G29" i="9" s="1"/>
  <c r="E21" i="6"/>
  <c r="I51" i="9"/>
  <c r="G68" i="10"/>
  <c r="G28" i="9"/>
  <c r="I16" i="9"/>
  <c r="I21" i="9" s="1"/>
  <c r="H39" i="9"/>
  <c r="H40" i="9" s="1"/>
  <c r="M196" i="21" l="1"/>
  <c r="M195" i="21" s="1"/>
  <c r="G195" i="21"/>
  <c r="AD237" i="21"/>
  <c r="G39" i="20" s="1"/>
  <c r="L31" i="11"/>
  <c r="N31" i="11" s="1"/>
  <c r="N32" i="11" s="1"/>
  <c r="H17" i="12"/>
  <c r="H23" i="12" s="1"/>
  <c r="I39" i="9"/>
  <c r="I40" i="9" s="1"/>
  <c r="J39" i="9" s="1"/>
  <c r="J40" i="9" s="1"/>
  <c r="I64" i="20" l="1"/>
  <c r="G237" i="21"/>
  <c r="G40" i="20"/>
  <c r="H39" i="20"/>
  <c r="H40" i="20" s="1"/>
  <c r="F25" i="6"/>
  <c r="I39" i="20" l="1"/>
  <c r="I40" i="20" s="1"/>
  <c r="J39" i="20" s="1"/>
  <c r="J40" i="20" s="1"/>
  <c r="G25" i="20"/>
  <c r="G28" i="20"/>
  <c r="I18" i="20"/>
  <c r="I21" i="20" s="1"/>
  <c r="I67" i="20"/>
  <c r="G24" i="6"/>
  <c r="H24" i="6" s="1"/>
  <c r="G26" i="20" l="1"/>
  <c r="G29" i="20" s="1"/>
  <c r="E20" i="6"/>
  <c r="G20" i="6" s="1"/>
  <c r="G23" i="6"/>
  <c r="H23" i="6" s="1"/>
  <c r="H20" i="6" l="1"/>
  <c r="E25" i="6"/>
  <c r="I21" i="6" s="1"/>
  <c r="G22" i="6"/>
  <c r="H22" i="6" s="1"/>
  <c r="G21" i="6"/>
  <c r="I23" i="6" l="1"/>
  <c r="I20" i="6"/>
  <c r="I24" i="6"/>
  <c r="H21" i="6"/>
  <c r="H25" i="6" s="1"/>
  <c r="G25" i="6"/>
  <c r="I22" i="6"/>
  <c r="I25" i="6" l="1"/>
</calcChain>
</file>

<file path=xl/comments1.xml><?xml version="1.0" encoding="utf-8"?>
<comments xmlns="http://schemas.openxmlformats.org/spreadsheetml/2006/main">
  <authors>
    <author>Radim Štěpánek</author>
  </authors>
  <commentList>
    <comment ref="C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H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C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H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B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mments2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mments3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<sst xmlns="http://schemas.openxmlformats.org/spreadsheetml/2006/main" count="1904" uniqueCount="1024">
  <si>
    <t>DPH 15%</t>
  </si>
  <si>
    <t>Rekapitulace stavby</t>
  </si>
  <si>
    <t>Stavba:</t>
  </si>
  <si>
    <t>Objednatel:</t>
  </si>
  <si>
    <t>IČ:</t>
  </si>
  <si>
    <t>DIČ:</t>
  </si>
  <si>
    <t>Projektant:</t>
  </si>
  <si>
    <t>Zhotovitel:</t>
  </si>
  <si>
    <t>Vypracoval:</t>
  </si>
  <si>
    <t>Rekapitulace stavebních objektů</t>
  </si>
  <si>
    <t>Číslo</t>
  </si>
  <si>
    <t>Název</t>
  </si>
  <si>
    <t>Celkem cena</t>
  </si>
  <si>
    <t>DPH 21%</t>
  </si>
  <si>
    <t>Celkem s DPH</t>
  </si>
  <si>
    <t>%</t>
  </si>
  <si>
    <t>Cena celkem</t>
  </si>
  <si>
    <t>v</t>
  </si>
  <si>
    <t>dne</t>
  </si>
  <si>
    <t>Za zhotovitele</t>
  </si>
  <si>
    <t>Za objednatele</t>
  </si>
  <si>
    <t>Petr Malý</t>
  </si>
  <si>
    <t>48435911</t>
  </si>
  <si>
    <t>Horská 1210/2</t>
  </si>
  <si>
    <t>CZ7207115762</t>
  </si>
  <si>
    <t>Jeseník</t>
  </si>
  <si>
    <t>Ing. Lukáš Pražák</t>
  </si>
  <si>
    <t>79001</t>
  </si>
  <si>
    <t>Bělá pod Pradědem-Domašov</t>
  </si>
  <si>
    <t>Obec Hradec-Nová Ves</t>
  </si>
  <si>
    <t>Hradec-Nová Ves 12</t>
  </si>
  <si>
    <t>79084</t>
  </si>
  <si>
    <t>Mikulovice</t>
  </si>
  <si>
    <t>00636011</t>
  </si>
  <si>
    <t>CZ00636011</t>
  </si>
  <si>
    <t>SO 01</t>
  </si>
  <si>
    <t>SO 02</t>
  </si>
  <si>
    <t>Zpevněné plochy</t>
  </si>
  <si>
    <t>Venkovní domovní rozvod NN</t>
  </si>
  <si>
    <t>SO03a</t>
  </si>
  <si>
    <t>SO03b</t>
  </si>
  <si>
    <t>SO03c</t>
  </si>
  <si>
    <t>Nová vodovodní přípojka</t>
  </si>
  <si>
    <t>Nová přípojka splaškové kanalizace</t>
  </si>
  <si>
    <t>Novostavba zázemí - II.etapa</t>
  </si>
  <si>
    <t>VN</t>
  </si>
  <si>
    <t>Vedlejší náklady</t>
  </si>
  <si>
    <t>ON</t>
  </si>
  <si>
    <t>Ostatní náklady</t>
  </si>
  <si>
    <t>PSV</t>
  </si>
  <si>
    <t>Malby</t>
  </si>
  <si>
    <t>784</t>
  </si>
  <si>
    <t>Nátěry</t>
  </si>
  <si>
    <t>783</t>
  </si>
  <si>
    <t>Obklady keramické</t>
  </si>
  <si>
    <t>781</t>
  </si>
  <si>
    <t>Podlahy z dlaždic a obklady</t>
  </si>
  <si>
    <t>771</t>
  </si>
  <si>
    <t>Konstrukce truhlářské</t>
  </si>
  <si>
    <t>766</t>
  </si>
  <si>
    <t>Zařizovací předměty</t>
  </si>
  <si>
    <t>725</t>
  </si>
  <si>
    <t>Vnitřní vodovod</t>
  </si>
  <si>
    <t>722</t>
  </si>
  <si>
    <t>Vnitřní kanalizace</t>
  </si>
  <si>
    <t>721</t>
  </si>
  <si>
    <t>Izolace tepelné</t>
  </si>
  <si>
    <t>713</t>
  </si>
  <si>
    <t>HSV</t>
  </si>
  <si>
    <t>Staveništní přesun hmot</t>
  </si>
  <si>
    <t>99</t>
  </si>
  <si>
    <t>Lešení a stavební výtahy</t>
  </si>
  <si>
    <t>94</t>
  </si>
  <si>
    <t>Výplně otvorů</t>
  </si>
  <si>
    <t>64</t>
  </si>
  <si>
    <t>Podlahy a podlahové konstrukce</t>
  </si>
  <si>
    <t>63</t>
  </si>
  <si>
    <t>Upravy povrchů vnitřní</t>
  </si>
  <si>
    <t>61</t>
  </si>
  <si>
    <t>Vodorovné konstrukce</t>
  </si>
  <si>
    <t>4</t>
  </si>
  <si>
    <t>Svislé a kompletní konstrukce</t>
  </si>
  <si>
    <t>3</t>
  </si>
  <si>
    <t>Celkem</t>
  </si>
  <si>
    <t>Typ dílu</t>
  </si>
  <si>
    <t>Rekapitulace dílů</t>
  </si>
  <si>
    <t>Celkem za stavbu</t>
  </si>
  <si>
    <t>DPH celkem</t>
  </si>
  <si>
    <t>#CASTI&gt;&gt;</t>
  </si>
  <si>
    <t>Rekapitulace dílčích částí</t>
  </si>
  <si>
    <t>CZK</t>
  </si>
  <si>
    <t>Cena celkem s DPH</t>
  </si>
  <si>
    <t>Cena celkem bez DPH</t>
  </si>
  <si>
    <t>Zaokrouhlení</t>
  </si>
  <si>
    <t xml:space="preserve">Základní DPH </t>
  </si>
  <si>
    <t>Základ pro základní DPH</t>
  </si>
  <si>
    <t xml:space="preserve">Snížená DPH </t>
  </si>
  <si>
    <t>Základ pro sníženou DPH</t>
  </si>
  <si>
    <t>Rekapitulace daní</t>
  </si>
  <si>
    <t>MON</t>
  </si>
  <si>
    <t>Rozpis ceny</t>
  </si>
  <si>
    <t>Hradec-Nová Ves</t>
  </si>
  <si>
    <t>12</t>
  </si>
  <si>
    <t>Rozpočet:</t>
  </si>
  <si>
    <t>Objekt:</t>
  </si>
  <si>
    <t>SO 01 Novostavba zázemí - II.etapa</t>
  </si>
  <si>
    <t>Zakázka:</t>
  </si>
  <si>
    <t>Položkový rozpočet</t>
  </si>
  <si>
    <t>#RTSROZP#</t>
  </si>
  <si>
    <t>END</t>
  </si>
  <si>
    <t/>
  </si>
  <si>
    <t>SUM</t>
  </si>
  <si>
    <t>POP</t>
  </si>
  <si>
    <t xml:space="preserve"> Odstranění objektů zařízení staveniště včetně přípojek energií a jejich odvoz. Položka zahrnuje i náklady na úpravu povrchů po odstranění zařízení staveniště a úklid ploch, na kterých bylo zařízení staveniště provozováno - uvedení do původního stavu.</t>
  </si>
  <si>
    <t>Odstranění zařízení staveniště:</t>
  </si>
  <si>
    <t>Vybavení objektů zařízení staveniště,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</si>
  <si>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Provoz zařízení staveniště:</t>
  </si>
  <si>
    <t>Náklady se zřízením přípojek energií k objektům zařízení staveniště, vybudování případných měřících odběrných míst a zařízení, vlastní vybudování dočasných objektů zařízení staveniště jako jsou sklady, sociální zařízení atd. Náklady spojené s předáním a převzetím staveniště.</t>
  </si>
  <si>
    <t>Vybudování zařízení staveniště:</t>
  </si>
  <si>
    <t>VRN</t>
  </si>
  <si>
    <t>Soupis Vedlejších nákladů</t>
  </si>
  <si>
    <t>POL1_0</t>
  </si>
  <si>
    <t>Soubor</t>
  </si>
  <si>
    <t>Extrémní místo provádění</t>
  </si>
  <si>
    <t>005123010R</t>
  </si>
  <si>
    <t xml:space="preserve">Provoz objednatele </t>
  </si>
  <si>
    <t>005122010R</t>
  </si>
  <si>
    <t xml:space="preserve">Průzkumné práce </t>
  </si>
  <si>
    <t>004111010R</t>
  </si>
  <si>
    <t>Vytyčení stavby</t>
  </si>
  <si>
    <t>005111020R</t>
  </si>
  <si>
    <t>Vytyčení inženýrských sítí</t>
  </si>
  <si>
    <t>005111021R</t>
  </si>
  <si>
    <t>Odstranění zařízení staveniště</t>
  </si>
  <si>
    <t>005121030R</t>
  </si>
  <si>
    <t xml:space="preserve">Provoz zařízení staveniště </t>
  </si>
  <si>
    <t>005121020R</t>
  </si>
  <si>
    <t>Vybudování zařízení staveniště</t>
  </si>
  <si>
    <t>005121010R</t>
  </si>
  <si>
    <t>DIL</t>
  </si>
  <si>
    <t>Díl:</t>
  </si>
  <si>
    <t>Náklady zhotovitele spojené s pojištěním proti škodám způsobených jeho činností při výstavbě včetně pojištění díla proti všem možným rizikům (živly, krádež, atd.) po dobu výstavby až do celkové hodnoty díla. Rozsah a podmínky pojištění dle SoD.</t>
  </si>
  <si>
    <t>Náklady spojené se zabezpečením a poskytnutím zajišťovacích bankovních záruk v rozsahu dle SoD.</t>
  </si>
  <si>
    <t>Povinnosti vyplývající v souvislosti s předáním a převzetím díla nebo jeho části dle SOD.</t>
  </si>
  <si>
    <t>Fotodokumentace celkového průběhu výstavby, včetně zajištění fotodokumentace veškerých konstrukcí, které budou v průběhu výstavby skryty nebo zakryty.</t>
  </si>
  <si>
    <t>Náklady k zajištění bezpečnostních a hygienických opatření - BOZP, spolupráce s koordinátorem bezpečnosti a ochrany zdraví při práci na staveništi /zajišťuje stavebník/. a zpracování plánu bezpečnosti a ochrany zdraví při práci na staveništi a jeho aktualizace dle aktuálních skutečností.</t>
  </si>
  <si>
    <t>Evidence likvidace odpadů ve stanoveném rozsahu dle zákona č. 185/2001 Sb., o odpadech, v platném znění</t>
  </si>
  <si>
    <t>Zajištění veškerých předepsaných atestů, zkoušek a revizí dle příslušných norem a dalších předpisů a nařízení platných v ČR, kterými bude prokázáno dosažení předepsané kvality a parametrů dokončeného díla  a které nejsou obsaženy v položkovém seznamu prací.</t>
  </si>
  <si>
    <t>Náklady na vypracování potřebné dokumentace pro provoz staveniště z hlediska požární ochrany (požární řád a poplachová směrnice) a z hlediska provozu staveniště (provozně dopravní řád).</t>
  </si>
  <si>
    <t>Vyhotovení dokumentace skutečného provedení stavby, návodu k užívání a dalších dokladů k předání dokončeného díla v požadované formě a množství dle SoD.</t>
  </si>
  <si>
    <t>ORN</t>
  </si>
  <si>
    <t>Soupis Ostatních nákladů</t>
  </si>
  <si>
    <t>Revize</t>
  </si>
  <si>
    <t>005231010R</t>
  </si>
  <si>
    <t>Provozní řády</t>
  </si>
  <si>
    <t>005231040R</t>
  </si>
  <si>
    <t>Pojištění dodavatele a pojištění díla</t>
  </si>
  <si>
    <t>005261010R</t>
  </si>
  <si>
    <t>Ochrana stávajících inženýrských sítí na staveništ</t>
  </si>
  <si>
    <t>005211020R</t>
  </si>
  <si>
    <t xml:space="preserve">Užívání veřejných ploch a prostranství  </t>
  </si>
  <si>
    <t>005211040R</t>
  </si>
  <si>
    <t xml:space="preserve">Dočasná dopravní opatření </t>
  </si>
  <si>
    <t>005211030R</t>
  </si>
  <si>
    <t xml:space="preserve">Geodetické zaměření skutečného provedení  </t>
  </si>
  <si>
    <t>005241020R</t>
  </si>
  <si>
    <t xml:space="preserve">Dokumentace skutečného provedení </t>
  </si>
  <si>
    <t>005241010R</t>
  </si>
  <si>
    <t xml:space="preserve">Bezpečnostní a hygienická opatření na staveništi </t>
  </si>
  <si>
    <t>005211080R</t>
  </si>
  <si>
    <t>Předání a převzetí staveniště</t>
  </si>
  <si>
    <t>005211010R</t>
  </si>
  <si>
    <t>VV</t>
  </si>
  <si>
    <t>9,5+44,9</t>
  </si>
  <si>
    <t>SDK:</t>
  </si>
  <si>
    <t>m2</t>
  </si>
  <si>
    <t>Malba akrylátová interiérová, výška do 3,8 m, pro SDK 2 x nátěr, 1 x penetrace</t>
  </si>
  <si>
    <t>784442021RT2</t>
  </si>
  <si>
    <t>195,061</t>
  </si>
  <si>
    <t>stěny:</t>
  </si>
  <si>
    <t>Malba disperzní interiérová, výška do 3,8 m, 1barevná, 2x nátěr,1 x penetrace</t>
  </si>
  <si>
    <t>784442011RT2</t>
  </si>
  <si>
    <t>Nátěr syntetický kovových konstrukcí dvojnásobný</t>
  </si>
  <si>
    <t>783222100R00</t>
  </si>
  <si>
    <t>8*2,0</t>
  </si>
  <si>
    <t>zárubně:</t>
  </si>
  <si>
    <t>Nátěr syntetický kovových konstrukcí základní</t>
  </si>
  <si>
    <t>783226100R00</t>
  </si>
  <si>
    <t>t</t>
  </si>
  <si>
    <t>Přesun hmot pro obklady keramické, výšky do 12 m</t>
  </si>
  <si>
    <t>998781102R00</t>
  </si>
  <si>
    <t>2*(0,7+2*2,0)+2*(0,8+2*2,0)</t>
  </si>
  <si>
    <t>12*2,02</t>
  </si>
  <si>
    <t>1.03,1.02:</t>
  </si>
  <si>
    <t>m</t>
  </si>
  <si>
    <t>Spára stěna - stěna, silikonem</t>
  </si>
  <si>
    <t>771578011R00</t>
  </si>
  <si>
    <t>27,28*1,1</t>
  </si>
  <si>
    <t>POL3_0</t>
  </si>
  <si>
    <t>Ukončovací, rohové  lišty, obkladové PVC 7mm</t>
  </si>
  <si>
    <t>28342400R</t>
  </si>
  <si>
    <t>4*2,02</t>
  </si>
  <si>
    <t>-(0,7+2*0,8)</t>
  </si>
  <si>
    <t>2*(3,95+2,0+2*0,9+1,0+2,0)</t>
  </si>
  <si>
    <t>Montáž lišt k obkladům, rohových, koutových i dilatačních</t>
  </si>
  <si>
    <t>781491001RT1</t>
  </si>
  <si>
    <t>Příplatek za práci v omezeném prostoru</t>
  </si>
  <si>
    <t>781419701R00</t>
  </si>
  <si>
    <t>38,784*1,05</t>
  </si>
  <si>
    <t>Obkládačka 200x250x6mm</t>
  </si>
  <si>
    <t>597813660R</t>
  </si>
  <si>
    <t>-(0,7+2*0,8)*2,02</t>
  </si>
  <si>
    <t>2*(3,95+2,0+2*0,9+1,0+2,0)*2,02</t>
  </si>
  <si>
    <t>Montáž obkladů stěn, porovin.,tmel, 20x20,30x15 cm</t>
  </si>
  <si>
    <t>781415015R00</t>
  </si>
  <si>
    <t>Přesun hmot pro podlahy z dlaždic, výšky do 12 m</t>
  </si>
  <si>
    <t>998771102R00</t>
  </si>
  <si>
    <t>0,9+6*0,8+0,7</t>
  </si>
  <si>
    <t>Lišta hliníková přechodová, stejná výška dlaždic</t>
  </si>
  <si>
    <t>771577113R00</t>
  </si>
  <si>
    <t>2,0+7,5</t>
  </si>
  <si>
    <t>Příplatek za plochu podlah keram. do 5 m2 jednotl.</t>
  </si>
  <si>
    <t>771579791R00</t>
  </si>
  <si>
    <t>Příplatek za diagonální kladení</t>
  </si>
  <si>
    <t>771579790R00</t>
  </si>
  <si>
    <t>Příplatek za podlahy keram.v omezeném prostoru</t>
  </si>
  <si>
    <t>771579792R00</t>
  </si>
  <si>
    <t>obklad:</t>
  </si>
  <si>
    <t>2*(4,05+4,8+3,75+3,2+3,2+3,05+3,75+3,5)</t>
  </si>
  <si>
    <t>sokl:</t>
  </si>
  <si>
    <t>Spára podlaha - stěna, silikonem</t>
  </si>
  <si>
    <t>(58,6*0,15+54,4)*1,1</t>
  </si>
  <si>
    <t>Dlažba protiskl. 300x300x9 mm</t>
  </si>
  <si>
    <t>59764203R</t>
  </si>
  <si>
    <t>(10,01+2,0+7,5+12,0+9,76+13,13)</t>
  </si>
  <si>
    <t>1.01-1.06:</t>
  </si>
  <si>
    <t>Montáž podlah keram.,hladké, tmel, 30x30 cm</t>
  </si>
  <si>
    <t>771575109R00</t>
  </si>
  <si>
    <t>Penetrace podkladu pod dlažby</t>
  </si>
  <si>
    <t>771101210R00</t>
  </si>
  <si>
    <t>Řezání dlaždic keramických pro soklíky</t>
  </si>
  <si>
    <t>771479001R00</t>
  </si>
  <si>
    <t>1.01, 1.04-1.06:</t>
  </si>
  <si>
    <t>Obklad soklíků keram.rovných, tmel,výška 10 cm</t>
  </si>
  <si>
    <t>771475014R00</t>
  </si>
  <si>
    <t>Přesun hmot pro truhlářské konstr., výšky do 6 m</t>
  </si>
  <si>
    <t>998766101R00</t>
  </si>
  <si>
    <t>kus</t>
  </si>
  <si>
    <t>Dveřní kování, pro otevíravé dveře uzamykatelné</t>
  </si>
  <si>
    <t>54914620R</t>
  </si>
  <si>
    <t>Montáž kliky a štítku</t>
  </si>
  <si>
    <t>766670021R00</t>
  </si>
  <si>
    <t>Dveře vnitřní CPL 0,2 plné 1kř. 80x197 cm, 16 dekorů</t>
  </si>
  <si>
    <t>611601203R</t>
  </si>
  <si>
    <t>Dveře vnitřní CPL 0,2 plné 1kř. 70x197 cm, 16 dekorů</t>
  </si>
  <si>
    <t>611601202R</t>
  </si>
  <si>
    <t>Montáž dveří do zárubně,otevíravých 1kř.do 0,8 m</t>
  </si>
  <si>
    <t>766661112R00</t>
  </si>
  <si>
    <t>Přesun hmot pro zařizovací předměty, výšky do 12 m</t>
  </si>
  <si>
    <t>998725102R00</t>
  </si>
  <si>
    <t>Sifon sprchový PP/PE HL514, D 40/50 mm</t>
  </si>
  <si>
    <t>725860221R00</t>
  </si>
  <si>
    <t>Zápachová uzávěrka pro pisoáry HL130, D 32, 40 mm</t>
  </si>
  <si>
    <t>725860167R00</t>
  </si>
  <si>
    <t>Sifon umyvadlový HL132, D 32, 40 mm</t>
  </si>
  <si>
    <t>725860213R00</t>
  </si>
  <si>
    <t>Baterie sprchová nástěnná ruční, bez příslušenství, standardní</t>
  </si>
  <si>
    <t>725845111RT1</t>
  </si>
  <si>
    <t>Baterie umyvadlová stoján. ruční, bez otvír.odpadu, standardní</t>
  </si>
  <si>
    <t>725823111RT1</t>
  </si>
  <si>
    <t>soubor</t>
  </si>
  <si>
    <t>Ventil rohový bez přípoj. trubičky TE 66 G 1/2</t>
  </si>
  <si>
    <t>725810402R00</t>
  </si>
  <si>
    <t>Ventil pojistný TE 1847 DN 20</t>
  </si>
  <si>
    <t>725530151R00</t>
  </si>
  <si>
    <t>Ohřívač kombinovaný OVK 120 D, závěsný svislý, dvouplášťový</t>
  </si>
  <si>
    <t>4843869420R</t>
  </si>
  <si>
    <t>Montáž elektr.ohřívačů, ostatní typy  125 l</t>
  </si>
  <si>
    <t>725539103R00</t>
  </si>
  <si>
    <t>Kout sprchov 1/4 kruhu CR2/900-R550  bílá-vzor</t>
  </si>
  <si>
    <t>55428015R</t>
  </si>
  <si>
    <t>Montáž sprchových boxů</t>
  </si>
  <si>
    <t>725249101R00</t>
  </si>
  <si>
    <t>Kryt na sifón LYRA Plus bílý polosloup</t>
  </si>
  <si>
    <t>64291390R</t>
  </si>
  <si>
    <t>Montáž sloupu k umývadlu</t>
  </si>
  <si>
    <t>725219502R00</t>
  </si>
  <si>
    <t>Umyvadlo LYRA Plus bílé 65x52cm s otv. pro baterii</t>
  </si>
  <si>
    <t>64213637R</t>
  </si>
  <si>
    <t>Montáž umyvadel na konzoly</t>
  </si>
  <si>
    <t>725219201R00</t>
  </si>
  <si>
    <t>Pisoár keram. SLP17 Domino s automat splachovačem</t>
  </si>
  <si>
    <t>64251330R</t>
  </si>
  <si>
    <t>Montáž pisoárového záchodku bez nádrže</t>
  </si>
  <si>
    <t>725129201R00</t>
  </si>
  <si>
    <t>Sedátko LYRA plus pro kombiklozety s poklopem, antibakteriální úprava, nerezové úchyty</t>
  </si>
  <si>
    <t>551674068R</t>
  </si>
  <si>
    <t>Klozet komb LYRA Plus bílý hlub.splach.svis. odpad, boční napouštění</t>
  </si>
  <si>
    <t>64233514R</t>
  </si>
  <si>
    <t>Montáž klozetových mís kombinovaných</t>
  </si>
  <si>
    <t>725119305R00</t>
  </si>
  <si>
    <t>Přesun hmot pro vnitřní vodovod, výšky do 12 m</t>
  </si>
  <si>
    <t>998722102R00</t>
  </si>
  <si>
    <t>Proplach a dezinfekce vodovod.potrubí DN 80</t>
  </si>
  <si>
    <t>722290234R00</t>
  </si>
  <si>
    <t>Tlaková zkouška vodovodního potrubí DN 32</t>
  </si>
  <si>
    <t>722280106R00</t>
  </si>
  <si>
    <t>Vodoměr bytový TV Residia JET DN 20x130 mm, Qn 2,5</t>
  </si>
  <si>
    <t>722264118R00</t>
  </si>
  <si>
    <t>Ses.Hawle se šroub.kohoty filtr. a zpět.kl.DN25-25</t>
  </si>
  <si>
    <t>722268143R00</t>
  </si>
  <si>
    <t>Kohouty plnicí a vypouštěcí DN 20</t>
  </si>
  <si>
    <t>722224112R00</t>
  </si>
  <si>
    <t>pár</t>
  </si>
  <si>
    <t>Nástěnka K 247, pro baterii G 1/2</t>
  </si>
  <si>
    <t>722220121R00</t>
  </si>
  <si>
    <t>Nástěnka K 247, pro výtokový ventil G 1/2</t>
  </si>
  <si>
    <t>722220111R00</t>
  </si>
  <si>
    <t>Kohout kulový nerozebíratelný PP-R INSTAPLAST D 20</t>
  </si>
  <si>
    <t>722202412R00</t>
  </si>
  <si>
    <t>Hadice sanitární flexibilní, DN 15, délka 0,3 m</t>
  </si>
  <si>
    <t>722191131R00</t>
  </si>
  <si>
    <t>Hadice flexibilní k baterii,DN 15 x M10,délka 0,6m</t>
  </si>
  <si>
    <t>722191113R00</t>
  </si>
  <si>
    <t>Vyvedení a upevnění výpustek DN 20</t>
  </si>
  <si>
    <t>722190402R00</t>
  </si>
  <si>
    <t>Izolace návleková MIRELON PRO tl. stěny 20 mm, vnitřní průměr 22 mm</t>
  </si>
  <si>
    <t>722181214RT7</t>
  </si>
  <si>
    <t>Potrubí z PPR, teplá, D 20x3,4 mm, vč. zed. výpom.</t>
  </si>
  <si>
    <t>722172331R00</t>
  </si>
  <si>
    <t>Přesun hmot pro vnitřní kanalizaci, výšky do 12 m</t>
  </si>
  <si>
    <t>998721102R00</t>
  </si>
  <si>
    <t>8+11+6+5+4</t>
  </si>
  <si>
    <t>Zkouška těsnosti kanalizace vodou DN 125</t>
  </si>
  <si>
    <t>721290111R00</t>
  </si>
  <si>
    <t>Vyvedení odpadních výpustek D 110 x 2,3</t>
  </si>
  <si>
    <t>721194109R00</t>
  </si>
  <si>
    <t>Vyvedení odpadních výpustek D 50 x 1,8</t>
  </si>
  <si>
    <t>721194105R00</t>
  </si>
  <si>
    <t>Potrubí HT odpadní svislé D 125 x 3,1 mm</t>
  </si>
  <si>
    <t>721176116R00</t>
  </si>
  <si>
    <t>Potrubí HT svodné (ležaté) v zemi D 75 x 1,9 mm</t>
  </si>
  <si>
    <t>721176124R00</t>
  </si>
  <si>
    <t>Potrubí HT připojovací D 50 x 1,8 mm</t>
  </si>
  <si>
    <t>721176103R00</t>
  </si>
  <si>
    <t>Přesun hmot pro izolace tepelné, výšky do 12 m</t>
  </si>
  <si>
    <t>998713102R00</t>
  </si>
  <si>
    <t>Položení separační fólie, včetně dodávky fólie</t>
  </si>
  <si>
    <t>713191100RT9</t>
  </si>
  <si>
    <t>54,4*0,12*1,05</t>
  </si>
  <si>
    <t>m3</t>
  </si>
  <si>
    <t>Deska izolační stabilizov. EPS 100  1000 x 500 mm, 0,037 W/mK</t>
  </si>
  <si>
    <t>28375704R</t>
  </si>
  <si>
    <t>Izolace tepelná podlah na sucho, dvouvrstvá</t>
  </si>
  <si>
    <t>713121121R00</t>
  </si>
  <si>
    <t>2*(4,05+4,8+3,95+2,0+2*0,9+1,0+2,0+3,75+3,2+3,2+3,05+3,75+3,5)</t>
  </si>
  <si>
    <t>Utěsnění styku s jinou konstr. pěn.páskou a lištou</t>
  </si>
  <si>
    <t>713111273R00</t>
  </si>
  <si>
    <t>10,01+2,0+7,5+12,0+9,76+13,13</t>
  </si>
  <si>
    <t>Montáž parozábrany, zavěšené podhl., přelep. spojů, N 140 standard</t>
  </si>
  <si>
    <t>713111221RO5</t>
  </si>
  <si>
    <t>69,54*1,05</t>
  </si>
  <si>
    <t>vodorovné:</t>
  </si>
  <si>
    <t>Deska z minerální plsti tl. 200 mm, 0,035 W/mK</t>
  </si>
  <si>
    <t>63151414.AR</t>
  </si>
  <si>
    <t>7,6*9,15</t>
  </si>
  <si>
    <t>na podhled 1.01-1.06:</t>
  </si>
  <si>
    <t>Izolace tepelné stropů vrchem kladené volně</t>
  </si>
  <si>
    <t>713111111R00</t>
  </si>
  <si>
    <t>21,3</t>
  </si>
  <si>
    <t>Přesun hmot pro budovy zděné výšky do 12 m</t>
  </si>
  <si>
    <t>998011002R00</t>
  </si>
  <si>
    <t>Lešení lehké pomocné, výška podlahy do 1,2 m</t>
  </si>
  <si>
    <t>941955001R00</t>
  </si>
  <si>
    <t>Zárubeň ocelová YH150   800x1970x150 L, pro přesné zdění, bez drážky, pevně přivařené závěsy</t>
  </si>
  <si>
    <t>55330422R</t>
  </si>
  <si>
    <t>Zárubeň ocelová YH100   700x1970x100 L, pro přesné zdění, bez drážky, pevně přivařené závěsy</t>
  </si>
  <si>
    <t>55330380R</t>
  </si>
  <si>
    <t>Osazení zárubní dveřních ocelových, pl. do 2,5 m2</t>
  </si>
  <si>
    <t>642942111R00</t>
  </si>
  <si>
    <t>(10,01+2,0+7,5+12,0+9,76+13,13)*2,02*1,2/1000</t>
  </si>
  <si>
    <t>vrchní betonová mazanina 1.01-1.06:</t>
  </si>
  <si>
    <t>Výztuž mazanin svařovanou sítí</t>
  </si>
  <si>
    <t>631361921R00</t>
  </si>
  <si>
    <t>Příplatek za stržení povrchu mazaniny tl. 8 cm</t>
  </si>
  <si>
    <t>631319171R00</t>
  </si>
  <si>
    <t>(10,01+2,0+7,5+12,0+9,76+13,13)*0,08</t>
  </si>
  <si>
    <t>Mazanina betonová tl. 5 - 8 cm C 25/30</t>
  </si>
  <si>
    <t>631312711R00</t>
  </si>
  <si>
    <t>(3*(1,5+2*1,25)+3*(0,8+2*0,5)+(1,25+2*1,25)+(0,9+2*2,0))</t>
  </si>
  <si>
    <t>ostění oken, dveří:</t>
  </si>
  <si>
    <t>Začišťovací okenní lišta pro omítku</t>
  </si>
  <si>
    <t>610991004R00</t>
  </si>
  <si>
    <t>3,2</t>
  </si>
  <si>
    <t>vnější rohy:</t>
  </si>
  <si>
    <t>Rohová lišta pro omítku</t>
  </si>
  <si>
    <t>610991001R00</t>
  </si>
  <si>
    <t>Úprava vnitřních stěn aktivovaným štukem s přísad.</t>
  </si>
  <si>
    <t>612471413R00</t>
  </si>
  <si>
    <t>-38,784</t>
  </si>
  <si>
    <t>(3*(1,5+2*1,25)+3*(0,8+2*0,5)+(1,25+2*1,25)+(0,9+2*2,0))*0,25</t>
  </si>
  <si>
    <t>-(3*1,5*1,25+3*0,8*0,5+1,25*1,25+0,9*2,0+10*0,8*2,0+2*0,7*2,0)</t>
  </si>
  <si>
    <t>2*(4,05+4,8+3,95+2,0+2*0,9+1,0+2,0+3,75+3,2+3,2+3,05+3,75+3,5)*3,2</t>
  </si>
  <si>
    <t xml:space="preserve">Montáž výztužné sítě (perlinky) do stěrky-stěny, včetně výztužné sítě a stěrkového tmelu </t>
  </si>
  <si>
    <t>612481211RU1</t>
  </si>
  <si>
    <t>10,01+2,0+7,5+9,76</t>
  </si>
  <si>
    <t>1.01-1.03,1.05:</t>
  </si>
  <si>
    <t>Příplatek k podhledu sádrokart. za plochu do 10 m2</t>
  </si>
  <si>
    <t>416091083R00</t>
  </si>
  <si>
    <t>1.02, 1.03:</t>
  </si>
  <si>
    <t>Podhled SDK,ocel.dvouúrov.křížový rošt,1x RBI 12,5</t>
  </si>
  <si>
    <t>416022123R00</t>
  </si>
  <si>
    <t>10,01+12,0+9,76+13,13</t>
  </si>
  <si>
    <t>1.01,1.04-1.06:</t>
  </si>
  <si>
    <t>Podhledy SDK,ocel.dvouúrov.křížový rošt,1x RB 12,5</t>
  </si>
  <si>
    <t>416022121R00</t>
  </si>
  <si>
    <t>Překlad nenosný porobeton, světlost otv. do 105 cm, překlad nenosný NEP 15 P4,4 124 x 24,9 x 15 cm</t>
  </si>
  <si>
    <t>317121047RT4</t>
  </si>
  <si>
    <t>Překlad nenosný porobeton, světlost otv. do 105 cm, překlad nenosný NEP 10 P4,4 124 x 24,9 x 10 cm</t>
  </si>
  <si>
    <t>317121047RT2</t>
  </si>
  <si>
    <t>-4*0,8*2,0</t>
  </si>
  <si>
    <t>(3,65+3,75+3,2+6,95+5,05)*3,25</t>
  </si>
  <si>
    <t>Příčky z desek pórobetonových tl. 15 cm, desky P 2 - 500, 599 x 249 x 150 mm</t>
  </si>
  <si>
    <t>342255028RT1</t>
  </si>
  <si>
    <t>-0,7*2,0</t>
  </si>
  <si>
    <t>(2*0,9+2,0)*3,25</t>
  </si>
  <si>
    <t>Příčky z desek pórobetonových tl. 10 cm, desky P 2 - 500, 599 x 249 x 100 mm</t>
  </si>
  <si>
    <t>342255024RT1</t>
  </si>
  <si>
    <t>Nhod celk.</t>
  </si>
  <si>
    <t>Nhod / MJ</t>
  </si>
  <si>
    <t>Cen. soustava</t>
  </si>
  <si>
    <t>Ceník</t>
  </si>
  <si>
    <t>dem. hmotnost celk.(t)</t>
  </si>
  <si>
    <t>dem. hmotnost / MJ</t>
  </si>
  <si>
    <t>hmotnost celk.(t)</t>
  </si>
  <si>
    <t>hmotnost / MJ</t>
  </si>
  <si>
    <t>cena s DPH</t>
  </si>
  <si>
    <t>DPH</t>
  </si>
  <si>
    <t>Montáž celk.</t>
  </si>
  <si>
    <t>Montáž</t>
  </si>
  <si>
    <t>Dodávka celk.</t>
  </si>
  <si>
    <t>Dodávka</t>
  </si>
  <si>
    <t>cena / MJ</t>
  </si>
  <si>
    <t>množství</t>
  </si>
  <si>
    <t>MJ</t>
  </si>
  <si>
    <t>Název položky</t>
  </si>
  <si>
    <t>Číslo položky</t>
  </si>
  <si>
    <t>P.č.</t>
  </si>
  <si>
    <t>CAS_STR</t>
  </si>
  <si>
    <t>C:</t>
  </si>
  <si>
    <t>ROZ</t>
  </si>
  <si>
    <t>R:</t>
  </si>
  <si>
    <t>OBJ</t>
  </si>
  <si>
    <t>O:</t>
  </si>
  <si>
    <t>STA</t>
  </si>
  <si>
    <t>S:</t>
  </si>
  <si>
    <t>#TypZaznamu#</t>
  </si>
  <si>
    <t xml:space="preserve">Položkový rozpočet </t>
  </si>
  <si>
    <t>Doplňující práce na komunikaci</t>
  </si>
  <si>
    <t>91</t>
  </si>
  <si>
    <t>Komunikace</t>
  </si>
  <si>
    <t>5</t>
  </si>
  <si>
    <t>Zemní práce</t>
  </si>
  <si>
    <t>1</t>
  </si>
  <si>
    <t>SO 02 - Zpevněné plochy</t>
  </si>
  <si>
    <t>154,3+19,6</t>
  </si>
  <si>
    <t>Přesun hmot, pozemní komunikace, kryt dlážděný</t>
  </si>
  <si>
    <t>998223011R00</t>
  </si>
  <si>
    <t>(20,7+52,3)*0,2*0,1</t>
  </si>
  <si>
    <t>Lože pod obrubníky nebo obruby dlažeb z C 12/15</t>
  </si>
  <si>
    <t>918101111R00</t>
  </si>
  <si>
    <t>52,3*1,05</t>
  </si>
  <si>
    <t>Obrubník chodníkový ABO 14-10 1000/100/250, přírodní</t>
  </si>
  <si>
    <t>59217421R</t>
  </si>
  <si>
    <t>20,7*1,05</t>
  </si>
  <si>
    <t>Obrubník zahradní ABO 9-20 1000/50/200 mm šedý</t>
  </si>
  <si>
    <t>592173328R</t>
  </si>
  <si>
    <t>52,3</t>
  </si>
  <si>
    <t>pojizdná plocha:</t>
  </si>
  <si>
    <t>Osazení stojat. obrub.bet. s opěrou,lože z C 12/15</t>
  </si>
  <si>
    <t>917862111R00</t>
  </si>
  <si>
    <t>20,7</t>
  </si>
  <si>
    <t>pochůzí plocha:</t>
  </si>
  <si>
    <t>Osazení záhon.obrubníků do lože z C 12/15 s opěrou</t>
  </si>
  <si>
    <t>916561111R00</t>
  </si>
  <si>
    <t>14,6*1,05</t>
  </si>
  <si>
    <t>Dlaždice betonová 50x50x6 cm šedá</t>
  </si>
  <si>
    <t>59245620R</t>
  </si>
  <si>
    <t>Kladení dlaždic kom.pro pěší, lože z kameniva těž.</t>
  </si>
  <si>
    <t>596811111R00</t>
  </si>
  <si>
    <t>14,6</t>
  </si>
  <si>
    <t>okapový chodník:</t>
  </si>
  <si>
    <t>Podklad ze štěrkodrti po zhutnění tloušťky 15 cm</t>
  </si>
  <si>
    <t>564851111R00</t>
  </si>
  <si>
    <t>220,8*1,05</t>
  </si>
  <si>
    <t>Dlažba zámková 20x16,5x8 cm přírodní</t>
  </si>
  <si>
    <t>59245030R</t>
  </si>
  <si>
    <t>Kladení zámkové dlažby tl. 8 cm do drtě tl. 5 cm</t>
  </si>
  <si>
    <t>596215041R00</t>
  </si>
  <si>
    <t>220,8</t>
  </si>
  <si>
    <t>19,7*1,05</t>
  </si>
  <si>
    <t>Dlažba zámková 20x16,5x6 cm přírodní</t>
  </si>
  <si>
    <t>59245020R</t>
  </si>
  <si>
    <t>Kladení zámkové dlažby tl. 6 cm do drtě tl. 4 cm</t>
  </si>
  <si>
    <t>596215021R00</t>
  </si>
  <si>
    <t>19,7</t>
  </si>
  <si>
    <t>Podklad ze štěrkodrti po zhutnění tloušťky 20 cm</t>
  </si>
  <si>
    <t>564861111R00</t>
  </si>
  <si>
    <t>(52,3+20,7+29,2)*0,5</t>
  </si>
  <si>
    <t>úprava terénu kolem zpevněných ploch:</t>
  </si>
  <si>
    <t>POL2_0</t>
  </si>
  <si>
    <t>Terénní modelace</t>
  </si>
  <si>
    <t>181050010RA0</t>
  </si>
  <si>
    <t>116,4108</t>
  </si>
  <si>
    <t>uložení na pozemku obce:</t>
  </si>
  <si>
    <t>Uložení sypaniny na skl.-sypanina na výšku přes 2m</t>
  </si>
  <si>
    <t>171201201R00</t>
  </si>
  <si>
    <t>odvoz na pozemek obce:</t>
  </si>
  <si>
    <t>Vodorovné přemístění výkopku z hor.1-4 do 5000 m</t>
  </si>
  <si>
    <t>162601102R00</t>
  </si>
  <si>
    <t>14,6*1,1</t>
  </si>
  <si>
    <t>240,5*1,1</t>
  </si>
  <si>
    <t>Úprava pláně v zářezech v hor. 1-4, se zhutněním</t>
  </si>
  <si>
    <t>181101102R00</t>
  </si>
  <si>
    <t>116,4108*0,5</t>
  </si>
  <si>
    <t>Příplatek za lepivost - odkopávky v hor. 3</t>
  </si>
  <si>
    <t>122201109R00</t>
  </si>
  <si>
    <t>14,6*0,25*1,1</t>
  </si>
  <si>
    <t>19,7*0,33*1,1</t>
  </si>
  <si>
    <t>220,8*0,42*1,1</t>
  </si>
  <si>
    <t>Odkopávky nezapažené v hor. 3 do 1000 m3</t>
  </si>
  <si>
    <t>122201102R00</t>
  </si>
  <si>
    <t>Technické zázemí obce Hradec-Nová Ves - II.etapa</t>
  </si>
  <si>
    <t>Zvýhodnění + -</t>
  </si>
  <si>
    <t>Datum a podpis</t>
  </si>
  <si>
    <t>Klouzavá doložka</t>
  </si>
  <si>
    <t>Dodávky objednatele</t>
  </si>
  <si>
    <t>Razítko</t>
  </si>
  <si>
    <t>Zhotovitel</t>
  </si>
  <si>
    <t>Přípočty a odpočty</t>
  </si>
  <si>
    <t>E</t>
  </si>
  <si>
    <t>Cena s DPH (ř.23-25)</t>
  </si>
  <si>
    <t>21%</t>
  </si>
  <si>
    <t>Objednatel</t>
  </si>
  <si>
    <t>15%</t>
  </si>
  <si>
    <t>Součet 7,12,19-22</t>
  </si>
  <si>
    <t>Celkové náklady Kč</t>
  </si>
  <si>
    <t>D</t>
  </si>
  <si>
    <t>Projektant</t>
  </si>
  <si>
    <t>Kompl.činnost</t>
  </si>
  <si>
    <t>HZS-komp.zkoušky</t>
  </si>
  <si>
    <t>NUS (ř.13-18)</t>
  </si>
  <si>
    <t>DN (ř.8-11)</t>
  </si>
  <si>
    <t>ZRN (ř.1-6)</t>
  </si>
  <si>
    <t>NUS z rozpočtu</t>
  </si>
  <si>
    <t>Ostatní</t>
  </si>
  <si>
    <t>Dodávky</t>
  </si>
  <si>
    <t>OSTATNÍ</t>
  </si>
  <si>
    <t>Provozní vlivy</t>
  </si>
  <si>
    <t>Územní vlivy</t>
  </si>
  <si>
    <t>Kulturní památka</t>
  </si>
  <si>
    <t>ZEMNÍ PRÁCE</t>
  </si>
  <si>
    <t>Mimostav.doprava</t>
  </si>
  <si>
    <t>Bez pevné podlahy</t>
  </si>
  <si>
    <t>Zařízení staveniště</t>
  </si>
  <si>
    <t>Práce přesčas</t>
  </si>
  <si>
    <t>ELEKTRO</t>
  </si>
  <si>
    <t>Náklady na umístění stavby</t>
  </si>
  <si>
    <t>C</t>
  </si>
  <si>
    <t>Doplňkové náklady</t>
  </si>
  <si>
    <t>B</t>
  </si>
  <si>
    <t>Základní rozpočtové náklady</t>
  </si>
  <si>
    <t>A</t>
  </si>
  <si>
    <t xml:space="preserve">                                  Rozpočtové náklady v Kč</t>
  </si>
  <si>
    <t>Náklady/1m.j.</t>
  </si>
  <si>
    <t>Počet</t>
  </si>
  <si>
    <t xml:space="preserve">                                    Měrné a účelové jednotky</t>
  </si>
  <si>
    <t>dle ceníku ÚRS Praha 21-M, 46-M</t>
  </si>
  <si>
    <t>Dat. 15.03.2017</t>
  </si>
  <si>
    <t>Krynský</t>
  </si>
  <si>
    <t xml:space="preserve">Rozpočet 02-03/2017  </t>
  </si>
  <si>
    <t>Položek</t>
  </si>
  <si>
    <t>Dne</t>
  </si>
  <si>
    <t>Zpracoval</t>
  </si>
  <si>
    <t>Rozpočet číslo</t>
  </si>
  <si>
    <t>Mgr.M.Krynský, Tel: 721 450 535</t>
  </si>
  <si>
    <t>Objednávatel</t>
  </si>
  <si>
    <t>DRČ</t>
  </si>
  <si>
    <t>IČO</t>
  </si>
  <si>
    <t>Místo</t>
  </si>
  <si>
    <t>Silnoproudá elektrotechnika</t>
  </si>
  <si>
    <t>Název části</t>
  </si>
  <si>
    <t>EČO</t>
  </si>
  <si>
    <t>Technické zázemí obce Hradec-Nová Ves               - 2.  ETAPA</t>
  </si>
  <si>
    <t>Název objektu</t>
  </si>
  <si>
    <t>JKSO</t>
  </si>
  <si>
    <t>Technické zázemí obce Hradec-Nová Ves na parc.č. 44/1, k.ú. Nová Ves u Jeseníka</t>
  </si>
  <si>
    <t>Název stavby</t>
  </si>
  <si>
    <t>KRYCÍ  LIST  ROZPOČTU</t>
  </si>
  <si>
    <t>Celkem:</t>
  </si>
  <si>
    <t>Nespecifikované práce</t>
  </si>
  <si>
    <t>21028-0207</t>
  </si>
  <si>
    <t>hod</t>
  </si>
  <si>
    <t>práce bez materálu</t>
  </si>
  <si>
    <t>100-1006</t>
  </si>
  <si>
    <t>Příprava na komplexní zkoušky</t>
  </si>
  <si>
    <t>21028-0206</t>
  </si>
  <si>
    <t>100-1005</t>
  </si>
  <si>
    <t>Práce technika</t>
  </si>
  <si>
    <t>21028-0205</t>
  </si>
  <si>
    <t>100-1004</t>
  </si>
  <si>
    <t xml:space="preserve">Zaškolení obsluhy </t>
  </si>
  <si>
    <t>21028-0204</t>
  </si>
  <si>
    <t>100-1003</t>
  </si>
  <si>
    <t>Demontážní práce</t>
  </si>
  <si>
    <t>21028-0202</t>
  </si>
  <si>
    <t>100-1001</t>
  </si>
  <si>
    <t>HZS - hodinové zúčtovací sazby</t>
  </si>
  <si>
    <t>omítnutí rýh - dodávka stavby</t>
  </si>
  <si>
    <t>100-0930</t>
  </si>
  <si>
    <t>Odvoz suti do 1km</t>
  </si>
  <si>
    <t>46060-0061</t>
  </si>
  <si>
    <t>100-0826</t>
  </si>
  <si>
    <t>Vysekání rýh v cihelných zdech,hl.do 7cm,š.do 15cm</t>
  </si>
  <si>
    <t>46068-0605</t>
  </si>
  <si>
    <t>100-0918</t>
  </si>
  <si>
    <t>Vysekání rýh v cihelných zdech,hl.do 5cm,š.do 5cm</t>
  </si>
  <si>
    <t>46068-0592</t>
  </si>
  <si>
    <t>100-0912</t>
  </si>
  <si>
    <t>Vysekání rýh v cihelných zdech,hl.do 3cm,š.do 10cm</t>
  </si>
  <si>
    <t>46068-0584</t>
  </si>
  <si>
    <t>100-0910</t>
  </si>
  <si>
    <t>Vysekání rýh v cihelných zdech,hl.do 3cm,š.do 7cm</t>
  </si>
  <si>
    <t>46068-0583</t>
  </si>
  <si>
    <t>100-0909</t>
  </si>
  <si>
    <t>Vysekání rýh v cihelných zdech,hl.do 3cm,š.do 5cm</t>
  </si>
  <si>
    <t>46068-0582</t>
  </si>
  <si>
    <t>100-0908</t>
  </si>
  <si>
    <t>Vysekání rýh v cihelných zdech,hl.do 3cm,š.do 3cm</t>
  </si>
  <si>
    <t>46068-0581</t>
  </si>
  <si>
    <t>100-0907</t>
  </si>
  <si>
    <t>Vysekání kapes cihel.15x15x10cm</t>
  </si>
  <si>
    <t>46068-0453</t>
  </si>
  <si>
    <t>ks</t>
  </si>
  <si>
    <t>100-0902</t>
  </si>
  <si>
    <t>Vysekání kapes cihel.10x10x8cm</t>
  </si>
  <si>
    <t>46068-0452</t>
  </si>
  <si>
    <t>100-0901</t>
  </si>
  <si>
    <t>Vysekání kapes cihel.7x7x5cm</t>
  </si>
  <si>
    <t>46068-0451</t>
  </si>
  <si>
    <t>100-0900</t>
  </si>
  <si>
    <t>Vybourání otvoru ve zdivu plochy do 0,09m2 do 30cm</t>
  </si>
  <si>
    <t>46068-0172</t>
  </si>
  <si>
    <t>100-0885</t>
  </si>
  <si>
    <t>Vybourání otvoru ve zdivu plochy do 0,09m2 do 15cm</t>
  </si>
  <si>
    <t>46068-0171</t>
  </si>
  <si>
    <t>100-0884</t>
  </si>
  <si>
    <t>Pomocné bourací a zednické práce</t>
  </si>
  <si>
    <t>Materiál k pomocným zednickým prácem</t>
  </si>
  <si>
    <t>Celkem zemní práce:</t>
  </si>
  <si>
    <t>Celkem materiál k zemním prácem:</t>
  </si>
  <si>
    <t>Neřeší se</t>
  </si>
  <si>
    <t>Pomocné výkopové práce</t>
  </si>
  <si>
    <t>Materiál k výkopovým prácem</t>
  </si>
  <si>
    <t>Celkem revize a zkoušky:</t>
  </si>
  <si>
    <t>Zkoušky rozvaděčů nn silových do 200kg</t>
  </si>
  <si>
    <t>21028-0101</t>
  </si>
  <si>
    <t>100-0816</t>
  </si>
  <si>
    <t>Revize do 100tisíc Kč</t>
  </si>
  <si>
    <t>21028-0001</t>
  </si>
  <si>
    <t>100-0812</t>
  </si>
  <si>
    <t>Celkem práce bleskosvody:</t>
  </si>
  <si>
    <t>Celkem materiál bleskosvody:</t>
  </si>
  <si>
    <t>Montáž svorky typ Bernard se zhotovením pásku</t>
  </si>
  <si>
    <t>21022-0321</t>
  </si>
  <si>
    <t>Svorka ZSA 16 (Bernard) vč. Cu pásku (0,5m)</t>
  </si>
  <si>
    <t>100-0799</t>
  </si>
  <si>
    <t>Bleskosvody-nejsou předmětem projektu</t>
  </si>
  <si>
    <t>Pozn.</t>
  </si>
  <si>
    <t>Montáž bleskosvodů a uzemnění</t>
  </si>
  <si>
    <t>Bleskosvody a uzemnění</t>
  </si>
  <si>
    <t>Celkem montáž svítidel:</t>
  </si>
  <si>
    <t>Celkem svítidla:</t>
  </si>
  <si>
    <t>Svítidla žárovkové průmyslové 1 zdroj s košem</t>
  </si>
  <si>
    <t>21020-0093</t>
  </si>
  <si>
    <t>G - Svítidlo venkovní LED , 230V, IP44, nástěnné</t>
  </si>
  <si>
    <t>100-0706</t>
  </si>
  <si>
    <t>Svítidla zářivkové přisazené 1 zdroj kompaktní</t>
  </si>
  <si>
    <t>21020-1069</t>
  </si>
  <si>
    <t>D-Svítidlo nástropní 8x16 LED, kryt opál, prům.375mm, 500mA, IP44, tř.II</t>
  </si>
  <si>
    <t>100-0702</t>
  </si>
  <si>
    <t>21020-1056</t>
  </si>
  <si>
    <t xml:space="preserve">B+N - Svítidlo nástropní BRS 6x16 LED, kryt opál, prům.375mm,500mA, IP40, vč.nouzový zdroj </t>
  </si>
  <si>
    <t>100-0703</t>
  </si>
  <si>
    <t xml:space="preserve">B - Svítidlo nástropní BRS 4x12 LED, kryt opál, prům.300mm, 350mA, IP40 </t>
  </si>
  <si>
    <t>100-0701</t>
  </si>
  <si>
    <t xml:space="preserve">Svítidla zářivkové vestavné 4 zdroje </t>
  </si>
  <si>
    <t>21020-1064</t>
  </si>
  <si>
    <t>A2 - Svítidlo  zářivkové LLX 2x58W/T8, ALDP-mřížka, EP, IP21</t>
  </si>
  <si>
    <t>100-0700</t>
  </si>
  <si>
    <t>Montáž svítidel</t>
  </si>
  <si>
    <t>Svítidla vč. sv.zdroje a příslušenství (sv.zdroje jednotně v rozsahu barev.tónu bílá až teplá bílá)</t>
  </si>
  <si>
    <t>CELKEM  ELEKTROMONTÁŽNÍ  PRÁCE</t>
  </si>
  <si>
    <t xml:space="preserve">CELKEM  ELEKTROMONTÁŽNÍ  MATERIÁL </t>
  </si>
  <si>
    <t>Drobný materiál (2% z rozvodného materiálu a přístrojů): popisovací štítky, koncovky, pásky, návlečky, úchyty, vruty, šroubky atd.</t>
  </si>
  <si>
    <t>100-0651</t>
  </si>
  <si>
    <t>Montáž termostatu</t>
  </si>
  <si>
    <t>21015-0472</t>
  </si>
  <si>
    <t>Termostat  digitální pokojový</t>
  </si>
  <si>
    <t>100-0650</t>
  </si>
  <si>
    <t>Montáž  akustic.zvonku domov.stříd.</t>
  </si>
  <si>
    <t>21014-0622</t>
  </si>
  <si>
    <t>Hlásič požárů autonomní - opticko kouřový 9V, testovaný, s tlačítkem vypnutí signalizace</t>
  </si>
  <si>
    <t>100-0649</t>
  </si>
  <si>
    <t>Montáž přístrojů</t>
  </si>
  <si>
    <t>Ostatní přístroje</t>
  </si>
  <si>
    <t>2x(2P+PE) dvojnásobná šikmá</t>
  </si>
  <si>
    <t>21011-1017</t>
  </si>
  <si>
    <t>Zásuvka 2x(2P+PE) šikmá, s clonkami,  5513A-C02357B, 16A, 250V, IP40, dvojnásobná zapuštěná</t>
  </si>
  <si>
    <t>100-0493</t>
  </si>
  <si>
    <t>Zásuvky zapuštěné 2P+PE dvojí zapoj.</t>
  </si>
  <si>
    <t>21011-1012</t>
  </si>
  <si>
    <t>Zásuvka 2P+PE s clonkami,  5519A-A02357B, 16A, 250V, IP40, jednonásobná zapuštěná</t>
  </si>
  <si>
    <t>100-0492</t>
  </si>
  <si>
    <t>Montáž zásuvek domovních</t>
  </si>
  <si>
    <t>Zásuvky domovní komplety TANGO bílá vč.rámečku a příslušenství</t>
  </si>
  <si>
    <t>Relé ventilát.</t>
  </si>
  <si>
    <t>21015-0171</t>
  </si>
  <si>
    <t>Časové rele SMR-T pod spínač s nastavitelným časem doběhu ventilátoru 230V</t>
  </si>
  <si>
    <t>100-0472</t>
  </si>
  <si>
    <t>Sporákové přípojky s doutn.</t>
  </si>
  <si>
    <t>21011-0081</t>
  </si>
  <si>
    <t xml:space="preserve">Spínač 3-pól. TANGO 3425A-0344, 16A, 400V, IP20, sporákovka bílá </t>
  </si>
  <si>
    <t>100-0468</t>
  </si>
  <si>
    <t>Montáž spínačů</t>
  </si>
  <si>
    <t>Spínače ostatní</t>
  </si>
  <si>
    <t>7-křížové</t>
  </si>
  <si>
    <t>21011-0046</t>
  </si>
  <si>
    <t>Spínač č. 7, 3559-A07345, 10A, 250V,  IP20, zapuštěný</t>
  </si>
  <si>
    <t>100-0457</t>
  </si>
  <si>
    <t>6-střídavé</t>
  </si>
  <si>
    <t>21011-0045</t>
  </si>
  <si>
    <t>Spínač č. 6, 3559-A06345, 10A, 250V,  IP20, zapuštěný</t>
  </si>
  <si>
    <t>100-0456</t>
  </si>
  <si>
    <t xml:space="preserve">přepínače  5-sériové </t>
  </si>
  <si>
    <t>21011-0043</t>
  </si>
  <si>
    <t>Spínač č. 5, 3559-A05345, 10A, 250V,  IP20, zapuštěný</t>
  </si>
  <si>
    <t>100-0455</t>
  </si>
  <si>
    <t>Vypínače-jednopólové</t>
  </si>
  <si>
    <t>21011-0041</t>
  </si>
  <si>
    <t>Spínač č. 1, 3559-A01345, 10A, 250V,  IP20, zapuštěný</t>
  </si>
  <si>
    <t>100-0454</t>
  </si>
  <si>
    <t>Montáž vypínačů a ovládačů domovních</t>
  </si>
  <si>
    <t>Vypínače komplety TANGO bílá  vč. ráměčku a příslušenství</t>
  </si>
  <si>
    <t>Ukončení vodičů na svorkovnici do 6</t>
  </si>
  <si>
    <t>21010-0098</t>
  </si>
  <si>
    <t>práce bez materiálu</t>
  </si>
  <si>
    <t>100-0160</t>
  </si>
  <si>
    <t>Ukončení vodičů na svorkovn. do 2,5</t>
  </si>
  <si>
    <t>21010-0096</t>
  </si>
  <si>
    <t>100-0159</t>
  </si>
  <si>
    <t>Kabel pevně CY 6</t>
  </si>
  <si>
    <t>21080-0547</t>
  </si>
  <si>
    <t>Vodič CY 6 zž  (H07V-U)</t>
  </si>
  <si>
    <t>100-0158</t>
  </si>
  <si>
    <t>Kabel pevně CY 4</t>
  </si>
  <si>
    <t>21080-0546</t>
  </si>
  <si>
    <t>Vodič CY 4 zž  (H07V-U)</t>
  </si>
  <si>
    <t>100-0157</t>
  </si>
  <si>
    <t>Kabel volně CYSY 3x2,5</t>
  </si>
  <si>
    <t>21080-2309</t>
  </si>
  <si>
    <t>Kabel CYSY 3x2,5 (H05VV-F)</t>
  </si>
  <si>
    <t>100-0156</t>
  </si>
  <si>
    <t>Kabel volně CYSY 3x1,5</t>
  </si>
  <si>
    <t>21080-2308</t>
  </si>
  <si>
    <t>Kabel CYSY 3x1,5 (H05VV-F)</t>
  </si>
  <si>
    <t>100-0155</t>
  </si>
  <si>
    <t>Kabel pod omítku ve stěně CYKY 5x1,5</t>
  </si>
  <si>
    <t>21080-0115</t>
  </si>
  <si>
    <t>Kabel CYKY-J 5x1,5 (C)</t>
  </si>
  <si>
    <t>100-0154</t>
  </si>
  <si>
    <t>Kabel pod omítku ve stěně CYKY 3x2,5</t>
  </si>
  <si>
    <t>21080-0106</t>
  </si>
  <si>
    <t>Kabel CYKY-J 3x2,5 (C)</t>
  </si>
  <si>
    <t>100-0153</t>
  </si>
  <si>
    <t>Kabel pod omítku ve stěně CYKY 3x1,5</t>
  </si>
  <si>
    <t>21080-0105</t>
  </si>
  <si>
    <t>Kabel CYKY-J 3x1,5 (C)</t>
  </si>
  <si>
    <t>100-0152</t>
  </si>
  <si>
    <t>Kabel CYKY-O 3x1,5 (A)</t>
  </si>
  <si>
    <t>100-0151</t>
  </si>
  <si>
    <t>Kabel pod omítku ve stěně CYKY 2x1,5</t>
  </si>
  <si>
    <t>21080-0101</t>
  </si>
  <si>
    <t>Kabel CYKY-O 2x1,5 (A)</t>
  </si>
  <si>
    <t>100-0150</t>
  </si>
  <si>
    <t>Montáž kabelů a vodičů</t>
  </si>
  <si>
    <t>Rozvodný materiál: Kabely, vodiče</t>
  </si>
  <si>
    <t>Krabice elektroinst.nástěnná 160x160mm</t>
  </si>
  <si>
    <t>21001-0317</t>
  </si>
  <si>
    <t>Krabice elektroinst.nástěnná KSK125, 125x125mm,  IP66</t>
  </si>
  <si>
    <t>100-0107</t>
  </si>
  <si>
    <t>Krabice elektroinst.protah., zapušťěná KO 100, 125</t>
  </si>
  <si>
    <t>21001-0313</t>
  </si>
  <si>
    <t>Krabice elektroinst.protah., zapušťěná KO125 čtyřhranná s víčkem</t>
  </si>
  <si>
    <t>100-0104</t>
  </si>
  <si>
    <t>Krabice elektroinst.protahovací,zapuštěná KU68, KO98</t>
  </si>
  <si>
    <t>21001-0311</t>
  </si>
  <si>
    <t>Krabice elektroinst.protahovací,zapuštěná KO97/5 odbočná s víčkem</t>
  </si>
  <si>
    <t>100-0102</t>
  </si>
  <si>
    <t>Krabice elektroinst.protahovací,zapuštěná KU68, KO97</t>
  </si>
  <si>
    <t>Krabice elektroinst.protahovací,zapuštěná KU68-1902 univerzální, s víčkem</t>
  </si>
  <si>
    <t>100-0101</t>
  </si>
  <si>
    <t>Krabice elektroinstal.,přístrojová zapuštěná KU68, KP68</t>
  </si>
  <si>
    <t>21001-0301</t>
  </si>
  <si>
    <t>Krabice elektroinstal.,přístrojová zapuštěná KP67/3</t>
  </si>
  <si>
    <t>100-0100</t>
  </si>
  <si>
    <t>Montáž krabic elektroinstalačních</t>
  </si>
  <si>
    <t>Rozvodný materiál: Krabice elektroinstalační</t>
  </si>
  <si>
    <t>Lišty vkládací s víčkem,šířky do 120mm</t>
  </si>
  <si>
    <t>21001-0111</t>
  </si>
  <si>
    <t>Lištové kanálky PVC,  EKD 120x40mm, bílé</t>
  </si>
  <si>
    <t>100-0044</t>
  </si>
  <si>
    <t>Lišty vkládací s víčkem,šířky do 40mm</t>
  </si>
  <si>
    <t>21001-0108</t>
  </si>
  <si>
    <t>Lišty vkládací s víčkem, LV 40x15mm, bílé</t>
  </si>
  <si>
    <t>100-0032</t>
  </si>
  <si>
    <t>Lišty vkládací s víčkem, LV 24x22mm, bílé</t>
  </si>
  <si>
    <t>100-0031</t>
  </si>
  <si>
    <t>Lišty vkládací s víčkem,šířky do 20mm</t>
  </si>
  <si>
    <t>21001-0107</t>
  </si>
  <si>
    <t>Lišty vkládací s víčkem, LV 18x13mm, bílé</t>
  </si>
  <si>
    <t>100-0030</t>
  </si>
  <si>
    <t xml:space="preserve">Montáž plastových LV lišt a plastových kanálku </t>
  </si>
  <si>
    <t>Rozvodný materiál: LV lišty a plastové kanálky</t>
  </si>
  <si>
    <t>Trubka volně plastová ohebná 48mm</t>
  </si>
  <si>
    <t>21001-0019</t>
  </si>
  <si>
    <t>Trubka PVC ohebná MONOFLEX 48mm</t>
  </si>
  <si>
    <t>100-0010</t>
  </si>
  <si>
    <t>Trubka volně plastová ohebná 36mm</t>
  </si>
  <si>
    <t>21001-0018</t>
  </si>
  <si>
    <t>Trubka PVC ohebná MONOFLEX 36mm</t>
  </si>
  <si>
    <t>100-0009</t>
  </si>
  <si>
    <t>Trubka pod omítkou plastová ohebná 48mm</t>
  </si>
  <si>
    <t>21001-0006</t>
  </si>
  <si>
    <t>100-0005</t>
  </si>
  <si>
    <t>Trubka pod omítkou plastová ohebná 36mm</t>
  </si>
  <si>
    <t>21001-0005</t>
  </si>
  <si>
    <t>100-0004</t>
  </si>
  <si>
    <t>Trubka pod omítkou plastová ohebná 29mm</t>
  </si>
  <si>
    <t>21001-0004</t>
  </si>
  <si>
    <t>Trubka PVC ohebná MONOFLEX 29mm</t>
  </si>
  <si>
    <t>100-0003</t>
  </si>
  <si>
    <t>Trubka pod omítkou plastová ohebná 23mm</t>
  </si>
  <si>
    <t>21001-0003</t>
  </si>
  <si>
    <t>Trubka PVC ohebná MONOFLEX 23mm</t>
  </si>
  <si>
    <t>100-0002</t>
  </si>
  <si>
    <t>Trubka pod omítkou plastová ohebná 16mm</t>
  </si>
  <si>
    <t>21001-0002</t>
  </si>
  <si>
    <t>Trubka PVC ohebná MONOFLEX 16mm</t>
  </si>
  <si>
    <t>100-0001</t>
  </si>
  <si>
    <t>Montáž trubky plastové  elektroinstalační</t>
  </si>
  <si>
    <t>Rozvodný materiál: Trubky</t>
  </si>
  <si>
    <t>kompletace systému zahrnuta v dodávce</t>
  </si>
  <si>
    <t>Specifikace VZT (specifikace viz.příloha)</t>
  </si>
  <si>
    <t>Specifikovaná dodávka ostatních profesí</t>
  </si>
  <si>
    <t>ELEKTROMONTÁŽNÍ MATERIÁL:</t>
  </si>
  <si>
    <t>Montáž celkem</t>
  </si>
  <si>
    <t>Montáž / Mj</t>
  </si>
  <si>
    <t>Název montáže</t>
  </si>
  <si>
    <t>Položka</t>
  </si>
  <si>
    <t>Materiál celkem</t>
  </si>
  <si>
    <t>Materiál/Mj</t>
  </si>
  <si>
    <t>Množství</t>
  </si>
  <si>
    <t>Mj</t>
  </si>
  <si>
    <t>Název materiálu</t>
  </si>
  <si>
    <t>Naceněno dle URS 21-M, 46-M</t>
  </si>
  <si>
    <t>Ceníkové položky</t>
  </si>
  <si>
    <t>Náklady celkem Kč bez DPH</t>
  </si>
  <si>
    <t>Revize elektrických zařízení</t>
  </si>
  <si>
    <t>Kompletační činnost</t>
  </si>
  <si>
    <t>Hodinové zúčtovací sazby (HZS)</t>
  </si>
  <si>
    <t>Vedlejší rozpočtové náklady (VRN)</t>
  </si>
  <si>
    <t>Základní rozpočtové náklady (ZRN) celkem</t>
  </si>
  <si>
    <t xml:space="preserve">Opravy v záruce </t>
  </si>
  <si>
    <t xml:space="preserve">Rizika a pojištění </t>
  </si>
  <si>
    <t>Dodavka projektové dokumentace skutečného stavu z mezisoučtu 2</t>
  </si>
  <si>
    <t>Mezisoučet 2</t>
  </si>
  <si>
    <t>Podíl přidružených výkonů (PPV) z pomocných a zemních prací</t>
  </si>
  <si>
    <t>Pomocné stavební a bourací práce</t>
  </si>
  <si>
    <t>Podíl přidružených výkonů (PPV) z montáží</t>
  </si>
  <si>
    <t xml:space="preserve">Přesuny hmot dodávek </t>
  </si>
  <si>
    <t>Mimostaveništní doprava dodávek</t>
  </si>
  <si>
    <t>Mezisoučet 1</t>
  </si>
  <si>
    <t>Svítidla</t>
  </si>
  <si>
    <t>Elektromontážní materiál</t>
  </si>
  <si>
    <t>Podíl</t>
  </si>
  <si>
    <t>Základní náklady</t>
  </si>
  <si>
    <t>Rekapitulace:</t>
  </si>
  <si>
    <t>Celkem dodávka zařízení (výbava+práce):</t>
  </si>
  <si>
    <t>Celkem práce :</t>
  </si>
  <si>
    <t>Celkem materiálová výbava</t>
  </si>
  <si>
    <t>Drobný materiál (5%): krabice, izolační pásky, šroubky, hmoždinky atd.</t>
  </si>
  <si>
    <t>202-0003</t>
  </si>
  <si>
    <t>Komplexní montáž zařízení</t>
  </si>
  <si>
    <t>Směr.č.tz</t>
  </si>
  <si>
    <t>Práce ostatní</t>
  </si>
  <si>
    <t>202-0002</t>
  </si>
  <si>
    <t>Lokální ventilátor 230V</t>
  </si>
  <si>
    <t>202-0001</t>
  </si>
  <si>
    <t xml:space="preserve">Specifikace vzduchotechnika VZT - </t>
  </si>
  <si>
    <t>Práce celkem</t>
  </si>
  <si>
    <t>Práce / Mj</t>
  </si>
  <si>
    <t>Specifikace dodávky - práce vč. výroby</t>
  </si>
  <si>
    <t>Název dodávky - materiálová výbava</t>
  </si>
  <si>
    <t>Příloha:</t>
  </si>
  <si>
    <t>Ve všech listech tohoto souboru můžete měnit pouze buňky s modrým pozadím. Jedná se o tyto údaje : 
- údaje o firmě
- jednotkové ceny položek zadané na maximálně dvě desetinná místa</t>
  </si>
  <si>
    <t>Pokyny pro vyplnění</t>
  </si>
  <si>
    <t>Elektromontáže</t>
  </si>
  <si>
    <t>M21</t>
  </si>
  <si>
    <t>soub</t>
  </si>
  <si>
    <t>Elektroinstalace - samostatný rozpočet</t>
  </si>
  <si>
    <t>M22</t>
  </si>
  <si>
    <t>Celkem bez DPH</t>
  </si>
  <si>
    <t>Technické řešení je možno změnit (výrobce kotle, Aku nádrž, čerpadla) při održení parametrů zadání v PD a v této specifikaci.</t>
  </si>
  <si>
    <t>prostorový termostat (Estyma)</t>
  </si>
  <si>
    <t xml:space="preserve"> rozšířit o přídavný modul (Estyma), dvě čidla na potrubí a </t>
  </si>
  <si>
    <t>V ceně kotle bude základní regulace, kterou je nutno</t>
  </si>
  <si>
    <t>Regulace kotelny a vytápění:</t>
  </si>
  <si>
    <t xml:space="preserve"> stavu kotle)</t>
  </si>
  <si>
    <t>Montáž elektroinstalace kotle (dodávka v demontovaném</t>
  </si>
  <si>
    <t>PD skutečný stav</t>
  </si>
  <si>
    <t>km</t>
  </si>
  <si>
    <t xml:space="preserve">Doprava kotle s násypkou 690 kg </t>
  </si>
  <si>
    <t>T</t>
  </si>
  <si>
    <t>Přesun hmot do 30 m</t>
  </si>
  <si>
    <t>Přírážka na pracnost rozvodů</t>
  </si>
  <si>
    <t>Prostup potrubí konstrukcemi  tl.300</t>
  </si>
  <si>
    <t>Termostatická hlavice na tělesa VK</t>
  </si>
  <si>
    <t>Připojovací uzavírací H armatura pro tělesa VK</t>
  </si>
  <si>
    <t>Ks OT</t>
  </si>
  <si>
    <t>Příslušenství k OT :</t>
  </si>
  <si>
    <t>22VK060080.</t>
  </si>
  <si>
    <t>22VK060110</t>
  </si>
  <si>
    <t xml:space="preserve">21VK090050 </t>
  </si>
  <si>
    <t>22VK090070</t>
  </si>
  <si>
    <t>33VK090050</t>
  </si>
  <si>
    <t>Otopné těleso deskové se spodními přípoji – typ VK  :</t>
  </si>
  <si>
    <t xml:space="preserve">termostatickém ventilu tělesa) </t>
  </si>
  <si>
    <t xml:space="preserve">Hydraulické vyvážení (zkusmo přednastavení na </t>
  </si>
  <si>
    <t>Topná zkouška - ÚT</t>
  </si>
  <si>
    <t>Tlaková zkouška - ÚT</t>
  </si>
  <si>
    <t>Uvedení do provozu -strojní část</t>
  </si>
  <si>
    <t>Vypuštění/napouštění systému ÚT ( větve)</t>
  </si>
  <si>
    <t xml:space="preserve">Propláchnutí systému ÚT </t>
  </si>
  <si>
    <t>Izol.návlek.tl.11 pr.16</t>
  </si>
  <si>
    <t>Izol.návlek.tl.11 pr.19</t>
  </si>
  <si>
    <t>Izol.návlek.tl.11 pr.22</t>
  </si>
  <si>
    <t>Izol.návlek.tl.11 pr.28</t>
  </si>
  <si>
    <t>Tepelněizolační návleky (Mirelon):</t>
  </si>
  <si>
    <t>(náhrada za DBV1)</t>
  </si>
  <si>
    <t>Chladící term.ventil s kapilárou 1/2" Watts sts 20</t>
  </si>
  <si>
    <t>Hadice opl.1/2"</t>
  </si>
  <si>
    <t>Troj.cest.zkuš.kohout</t>
  </si>
  <si>
    <t>Manometr 4 bar</t>
  </si>
  <si>
    <t>Přípoje samostatné_šroubení do 6/4"</t>
  </si>
  <si>
    <t>Přípoje samostatné_šroubení do 1"</t>
  </si>
  <si>
    <t>Teploměr na potrubí 130 st.C</t>
  </si>
  <si>
    <t>Nádobka 2 l - svař.</t>
  </si>
  <si>
    <t>Aut.odvzd.ventil 3/8"</t>
  </si>
  <si>
    <t>Vyp.a nap.koh.15 (1/2")</t>
  </si>
  <si>
    <t>Poj.ventil DN 15 (1/2") o.p.1,8 bar</t>
  </si>
  <si>
    <t>Záv.zpět.klapka 1"</t>
  </si>
  <si>
    <t>El.pohon  dle MaR (ARA….3-bod, 120 s)</t>
  </si>
  <si>
    <t>(ESBE VRG 131 DN20 (3/4"), kv=4)</t>
  </si>
  <si>
    <t>Trojcest.regul.směšovací armatura DN20 (3/4"), kv=4,0</t>
  </si>
  <si>
    <t xml:space="preserve">Záv.koh.kul.1/2" výtokový </t>
  </si>
  <si>
    <t>Záv.koh.kul.3/4"</t>
  </si>
  <si>
    <t>Záv.koh.kul.1"</t>
  </si>
  <si>
    <t>Závitový kulový kohout IVR 45 včetně zabudování do potrubí:</t>
  </si>
  <si>
    <t>Přirážka na četnost tvarovek PPR</t>
  </si>
  <si>
    <t>Mon.plast PPR  pr.20</t>
  </si>
  <si>
    <t>Mon.plast PPR  pr.25</t>
  </si>
  <si>
    <t>PPR 20 - Instaplast apd.</t>
  </si>
  <si>
    <t>Potrubí včetně podílu tvarovek :</t>
  </si>
  <si>
    <t>(potrubí a tvarovky-agregované celkové ceny)</t>
  </si>
  <si>
    <t>Potrubí,armatury PN 20, t=80°C</t>
  </si>
  <si>
    <t>Mont.Cu 28x1</t>
  </si>
  <si>
    <t>Mont.Cu 22x1</t>
  </si>
  <si>
    <t>Mont.Cu 18x1</t>
  </si>
  <si>
    <t>Mont.Cu 15x1</t>
  </si>
  <si>
    <t>Dodávka a montáž měděného potrubí (nebo z uhlíkaté oceli) včetně tvarovek:</t>
  </si>
  <si>
    <t>Čerpadlo ALPHA2 25-60</t>
  </si>
  <si>
    <t>Dodávky a montáž :</t>
  </si>
  <si>
    <t>Ex.nádoba membrán. 6 bar, 100 l , topení</t>
  </si>
  <si>
    <t>NAD 500/V1 - akumulační nádoba 500 l</t>
  </si>
  <si>
    <t>(2m, 2 kolena)</t>
  </si>
  <si>
    <t>Spalinová (ocelová) cesta - kouřovod DN145-</t>
  </si>
  <si>
    <r>
      <t>výkon 12 kW při dt 80/60</t>
    </r>
    <r>
      <rPr>
        <sz val="10"/>
        <rFont val="Calibri"/>
        <family val="2"/>
        <charset val="238"/>
      </rPr>
      <t>°</t>
    </r>
    <r>
      <rPr>
        <sz val="12"/>
        <rFont val="Arial CE"/>
        <family val="2"/>
        <charset val="238"/>
      </rPr>
      <t>C</t>
    </r>
  </si>
  <si>
    <t xml:space="preserve">mocnost vzduchu až 1300 m3/h, dosah 4 m, </t>
  </si>
  <si>
    <t>HN12 UWA RAB.DKD a ZH1.5500</t>
  </si>
  <si>
    <t>Teplovzdušná jednotka (Sahara) včetně konzol</t>
  </si>
  <si>
    <t>(v rozmonovaném stavu) Tekla DRACO DUO ECO 16</t>
  </si>
  <si>
    <t>emisní limtity po roce 2018</t>
  </si>
  <si>
    <t>kotel zkoušený dle  EN303-5 a splňující platné</t>
  </si>
  <si>
    <t>na spalování dřevní štěpky dle ČSN EN ISP 17225-4</t>
  </si>
  <si>
    <t>vystrojený o výkonu 15 kW s min.výkonem 5 kW</t>
  </si>
  <si>
    <t xml:space="preserve">Automatický kotel na spalování biomasy kompletně </t>
  </si>
  <si>
    <t>Teplovodní vytápění :</t>
  </si>
  <si>
    <t xml:space="preserve">Použít tuto specifikaci. Specifkace upravuje rozsah realizace oproti dokumentaci !!!! </t>
  </si>
  <si>
    <t xml:space="preserve"> Celkem Kč</t>
  </si>
  <si>
    <t xml:space="preserve"> Mont.celk.Kč</t>
  </si>
  <si>
    <t xml:space="preserve"> Mont.Kč/MJ</t>
  </si>
  <si>
    <t xml:space="preserve"> Mat.celk.Kč</t>
  </si>
  <si>
    <t xml:space="preserve"> PJ</t>
  </si>
  <si>
    <t xml:space="preserve"> Mat.Kč/MJ</t>
  </si>
  <si>
    <t>Název - soubor,položka</t>
  </si>
  <si>
    <t>Agregované položky</t>
  </si>
  <si>
    <t>Oddíl : UT</t>
  </si>
  <si>
    <t xml:space="preserve">Část : Ústření vytápění </t>
  </si>
  <si>
    <t>Název akce : Technické zázemí obce _ Hradec - Nová Ves</t>
  </si>
  <si>
    <t>Výkaz výměr</t>
  </si>
  <si>
    <t>Ústřední vytápění</t>
  </si>
  <si>
    <t>730</t>
  </si>
  <si>
    <t>Ústřední vytápění - samostatný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</si>
</sst>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_ ;\-#,##0.0\ "/>
    <numFmt numFmtId="165" formatCode="#,##0\ &quot;Kč&quot;"/>
    <numFmt numFmtId="166" formatCode="#,##0.00000"/>
    <numFmt numFmtId="167" formatCode="0.0%"/>
    <numFmt numFmtId="168" formatCode="#,##0.0"/>
    <numFmt numFmtId="169" formatCode="#,##0.000"/>
    <numFmt numFmtId="170" formatCode="mm\ yy"/>
  </numFmts>
  <fonts count="5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9"/>
      <name val="Arial CE"/>
      <charset val="238"/>
    </font>
    <font>
      <sz val="7"/>
      <name val="Arial CE"/>
      <charset val="238"/>
    </font>
    <font>
      <b/>
      <sz val="13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family val="2"/>
      <charset val="238"/>
    </font>
    <font>
      <sz val="8"/>
      <color indexed="9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6"/>
      <name val="Times New Roman CE"/>
      <family val="1"/>
      <charset val="238"/>
    </font>
    <font>
      <sz val="10"/>
      <name val="Times New Roman CE"/>
      <family val="1"/>
      <charset val="238"/>
    </font>
    <font>
      <sz val="8"/>
      <color indexed="8"/>
      <name val="Calibri"/>
      <family val="2"/>
      <charset val="238"/>
    </font>
    <font>
      <b/>
      <sz val="8"/>
      <color indexed="8"/>
      <name val="Tahoma"/>
      <family val="2"/>
    </font>
    <font>
      <sz val="8"/>
      <color indexed="8"/>
      <name val="Tahoma"/>
      <family val="2"/>
      <charset val="238"/>
    </font>
    <font>
      <sz val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color indexed="8"/>
      <name val="Calibri"/>
      <family val="2"/>
      <charset val="238"/>
    </font>
    <font>
      <b/>
      <sz val="9"/>
      <color indexed="8"/>
      <name val="Tahoma"/>
      <family val="2"/>
    </font>
    <font>
      <sz val="9"/>
      <color indexed="8"/>
      <name val="Calibri"/>
      <family val="2"/>
      <charset val="238"/>
    </font>
    <font>
      <sz val="9"/>
      <color indexed="8"/>
      <name val="Tahoma"/>
      <family val="2"/>
      <charset val="238"/>
    </font>
    <font>
      <sz val="8"/>
      <color indexed="8"/>
      <name val="Tahoma"/>
      <family val="2"/>
    </font>
    <font>
      <b/>
      <sz val="12"/>
      <color indexed="8"/>
      <name val="Calibri"/>
      <family val="2"/>
      <charset val="238"/>
    </font>
    <font>
      <b/>
      <sz val="10"/>
      <color indexed="8"/>
      <name val="Tahoma"/>
      <family val="2"/>
    </font>
    <font>
      <b/>
      <sz val="9"/>
      <color indexed="8"/>
      <name val="Tahoma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indexed="8"/>
      <name val="Tahoma"/>
      <family val="2"/>
    </font>
    <font>
      <sz val="10"/>
      <name val="Arial CE"/>
      <charset val="238"/>
    </font>
    <font>
      <sz val="20"/>
      <name val="Arial CE"/>
      <family val="2"/>
      <charset val="238"/>
    </font>
    <font>
      <sz val="10"/>
      <color rgb="FF00B050"/>
      <name val="Arial CE"/>
      <charset val="238"/>
    </font>
    <font>
      <sz val="10"/>
      <color rgb="FF00B050"/>
      <name val="Arial CE"/>
      <family val="2"/>
      <charset val="238"/>
    </font>
    <font>
      <sz val="10"/>
      <name val="Calibri"/>
      <family val="2"/>
      <charset val="238"/>
    </font>
    <font>
      <b/>
      <i/>
      <sz val="8"/>
      <name val="Arial CE"/>
      <family val="2"/>
      <charset val="238"/>
    </font>
    <font>
      <i/>
      <sz val="12"/>
      <name val="Arial CE"/>
      <family val="2"/>
      <charset val="238"/>
    </font>
    <font>
      <i/>
      <sz val="12"/>
      <name val="Arial CE"/>
      <charset val="238"/>
    </font>
    <font>
      <b/>
      <i/>
      <sz val="12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double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22"/>
      </top>
      <bottom style="thin">
        <color indexed="22"/>
      </bottom>
      <diagonal/>
    </border>
    <border>
      <left style="double">
        <color indexed="22"/>
      </left>
      <right style="thin">
        <color indexed="22"/>
      </right>
      <top style="double">
        <color indexed="22"/>
      </top>
      <bottom style="thin">
        <color indexed="22"/>
      </bottom>
      <diagonal/>
    </border>
    <border>
      <left style="thin">
        <color indexed="22"/>
      </left>
      <right/>
      <top style="double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double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indexed="22"/>
      </bottom>
      <diagonal/>
    </border>
    <border>
      <left style="double">
        <color indexed="22"/>
      </left>
      <right style="thin">
        <color indexed="22"/>
      </right>
      <top style="thin">
        <color indexed="22"/>
      </top>
      <bottom style="double">
        <color indexed="22"/>
      </bottom>
      <diagonal/>
    </border>
    <border>
      <left style="thin">
        <color indexed="22"/>
      </left>
      <right/>
      <top style="thin">
        <color indexed="22"/>
      </top>
      <bottom style="double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double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11" fillId="0" borderId="0"/>
    <xf numFmtId="0" fontId="12" fillId="0" borderId="0"/>
    <xf numFmtId="0" fontId="2" fillId="0" borderId="0"/>
    <xf numFmtId="0" fontId="1" fillId="0" borderId="0"/>
    <xf numFmtId="0" fontId="2" fillId="0" borderId="0"/>
    <xf numFmtId="0" fontId="47" fillId="0" borderId="0"/>
    <xf numFmtId="0" fontId="47" fillId="0" borderId="0"/>
  </cellStyleXfs>
  <cellXfs count="645">
    <xf numFmtId="0" fontId="0" fillId="0" borderId="0" xfId="0"/>
    <xf numFmtId="0" fontId="4" fillId="2" borderId="1" xfId="0" applyFont="1" applyFill="1" applyBorder="1" applyAlignment="1">
      <alignment horizontal="left" vertical="center" indent="1"/>
    </xf>
    <xf numFmtId="0" fontId="0" fillId="2" borderId="0" xfId="0" applyFill="1" applyBorder="1"/>
    <xf numFmtId="0" fontId="6" fillId="2" borderId="2" xfId="0" applyFont="1" applyFill="1" applyBorder="1" applyAlignment="1"/>
    <xf numFmtId="0" fontId="0" fillId="0" borderId="1" xfId="0" applyFont="1" applyFill="1" applyBorder="1" applyAlignment="1">
      <alignment horizontal="left" vertical="center" indent="1"/>
    </xf>
    <xf numFmtId="0" fontId="0" fillId="0" borderId="0" xfId="0" applyFill="1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0" fontId="0" fillId="0" borderId="0" xfId="0" applyFill="1"/>
    <xf numFmtId="0" fontId="0" fillId="0" borderId="3" xfId="0" applyFont="1" applyFill="1" applyBorder="1" applyAlignment="1">
      <alignment horizontal="left" vertical="center" indent="1"/>
    </xf>
    <xf numFmtId="0" fontId="0" fillId="0" borderId="4" xfId="0" applyFont="1" applyFill="1" applyBorder="1"/>
    <xf numFmtId="49" fontId="6" fillId="0" borderId="4" xfId="0" applyNumberFormat="1" applyFont="1" applyFill="1" applyBorder="1" applyAlignment="1">
      <alignment horizontal="left" vertical="center"/>
    </xf>
    <xf numFmtId="0" fontId="6" fillId="0" borderId="4" xfId="0" applyFont="1" applyFill="1" applyBorder="1"/>
    <xf numFmtId="0" fontId="6" fillId="0" borderId="4" xfId="0" applyFont="1" applyFill="1" applyBorder="1" applyAlignment="1"/>
    <xf numFmtId="0" fontId="6" fillId="0" borderId="5" xfId="0" applyFont="1" applyFill="1" applyBorder="1" applyAlignment="1"/>
    <xf numFmtId="0" fontId="0" fillId="0" borderId="1" xfId="0" applyFont="1" applyBorder="1" applyAlignment="1">
      <alignment horizontal="left" vertical="center" indent="1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2" xfId="0" applyBorder="1" applyAlignment="1"/>
    <xf numFmtId="0" fontId="6" fillId="0" borderId="1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49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Border="1" applyAlignment="1"/>
    <xf numFmtId="0" fontId="0" fillId="0" borderId="4" xfId="0" applyFont="1" applyBorder="1" applyAlignment="1">
      <alignment horizontal="right" vertical="center"/>
    </xf>
    <xf numFmtId="0" fontId="0" fillId="0" borderId="6" xfId="0" applyFont="1" applyBorder="1" applyAlignment="1">
      <alignment horizontal="left" vertical="top" indent="1"/>
    </xf>
    <xf numFmtId="0" fontId="0" fillId="0" borderId="7" xfId="0" applyBorder="1" applyAlignment="1">
      <alignment vertical="top"/>
    </xf>
    <xf numFmtId="0" fontId="0" fillId="0" borderId="8" xfId="0" applyBorder="1" applyAlignment="1"/>
    <xf numFmtId="0" fontId="0" fillId="0" borderId="1" xfId="0" applyBorder="1"/>
    <xf numFmtId="0" fontId="0" fillId="0" borderId="0" xfId="0" applyBorder="1" applyAlignment="1"/>
    <xf numFmtId="0" fontId="5" fillId="0" borderId="1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 wrapText="1"/>
    </xf>
    <xf numFmtId="49" fontId="8" fillId="0" borderId="9" xfId="0" applyNumberFormat="1" applyFont="1" applyBorder="1" applyAlignment="1">
      <alignment vertical="center"/>
    </xf>
    <xf numFmtId="165" fontId="8" fillId="0" borderId="9" xfId="0" applyNumberFormat="1" applyFont="1" applyBorder="1" applyAlignment="1">
      <alignment vertical="center"/>
    </xf>
    <xf numFmtId="10" fontId="8" fillId="0" borderId="9" xfId="0" applyNumberFormat="1" applyFont="1" applyBorder="1" applyAlignment="1">
      <alignment vertical="center"/>
    </xf>
    <xf numFmtId="165" fontId="8" fillId="3" borderId="9" xfId="0" applyNumberFormat="1" applyFont="1" applyFill="1" applyBorder="1" applyAlignment="1"/>
    <xf numFmtId="10" fontId="8" fillId="3" borderId="9" xfId="0" applyNumberFormat="1" applyFont="1" applyFill="1" applyBorder="1" applyAlignment="1"/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6" fillId="0" borderId="4" xfId="0" applyFont="1" applyBorder="1" applyAlignment="1">
      <alignment vertical="top"/>
    </xf>
    <xf numFmtId="14" fontId="6" fillId="0" borderId="4" xfId="0" applyNumberFormat="1" applyFont="1" applyBorder="1" applyAlignment="1">
      <alignment horizontal="center" vertical="top"/>
    </xf>
    <xf numFmtId="0" fontId="6" fillId="0" borderId="1" xfId="0" applyFont="1" applyBorder="1"/>
    <xf numFmtId="0" fontId="6" fillId="0" borderId="0" xfId="0" applyFont="1" applyBorder="1"/>
    <xf numFmtId="0" fontId="6" fillId="0" borderId="4" xfId="0" applyFont="1" applyBorder="1"/>
    <xf numFmtId="0" fontId="6" fillId="0" borderId="4" xfId="0" applyFont="1" applyBorder="1" applyAlignment="1"/>
    <xf numFmtId="0" fontId="6" fillId="0" borderId="2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shrinkToFit="1"/>
    </xf>
    <xf numFmtId="0" fontId="0" fillId="0" borderId="0" xfId="0" applyAlignment="1"/>
    <xf numFmtId="0" fontId="0" fillId="0" borderId="1" xfId="0" applyFont="1" applyBorder="1" applyAlignment="1">
      <alignment horizontal="left" vertical="top" indent="1"/>
    </xf>
    <xf numFmtId="0" fontId="0" fillId="0" borderId="0" xfId="0" applyBorder="1" applyAlignment="1">
      <alignment vertical="top"/>
    </xf>
    <xf numFmtId="0" fontId="6" fillId="0" borderId="7" xfId="0" applyFont="1" applyBorder="1" applyAlignment="1">
      <alignment horizontal="left" vertical="center"/>
    </xf>
    <xf numFmtId="49" fontId="13" fillId="0" borderId="0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0" fillId="0" borderId="3" xfId="0" applyFont="1" applyBorder="1" applyAlignment="1">
      <alignment horizontal="left" vertical="top" indent="1"/>
    </xf>
    <xf numFmtId="0" fontId="6" fillId="0" borderId="4" xfId="0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/>
    </xf>
    <xf numFmtId="49" fontId="6" fillId="0" borderId="0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49" fontId="14" fillId="4" borderId="0" xfId="0" applyNumberFormat="1" applyFont="1" applyFill="1" applyBorder="1" applyAlignment="1" applyProtection="1">
      <alignment horizontal="left" vertical="center"/>
      <protection locked="0"/>
    </xf>
    <xf numFmtId="49" fontId="14" fillId="4" borderId="0" xfId="0" applyNumberFormat="1" applyFont="1" applyFill="1" applyBorder="1" applyAlignment="1" applyProtection="1">
      <alignment horizontal="left" vertical="center"/>
      <protection locked="0"/>
    </xf>
    <xf numFmtId="49" fontId="14" fillId="4" borderId="4" xfId="0" applyNumberFormat="1" applyFont="1" applyFill="1" applyBorder="1" applyAlignment="1" applyProtection="1">
      <alignment horizontal="right" vertical="center"/>
      <protection locked="0"/>
    </xf>
    <xf numFmtId="165" fontId="8" fillId="3" borderId="9" xfId="0" applyNumberFormat="1" applyFont="1" applyFill="1" applyBorder="1" applyAlignment="1">
      <alignment horizontal="right"/>
    </xf>
    <xf numFmtId="4" fontId="0" fillId="0" borderId="0" xfId="0" applyNumberFormat="1" applyAlignment="1"/>
    <xf numFmtId="4" fontId="0" fillId="0" borderId="0" xfId="0" applyNumberFormat="1"/>
    <xf numFmtId="4" fontId="8" fillId="3" borderId="13" xfId="0" applyNumberFormat="1" applyFont="1" applyFill="1" applyBorder="1" applyAlignment="1"/>
    <xf numFmtId="4" fontId="8" fillId="3" borderId="13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8" fillId="3" borderId="3" xfId="0" applyFont="1" applyFill="1" applyBorder="1"/>
    <xf numFmtId="0" fontId="8" fillId="0" borderId="1" xfId="0" applyFont="1" applyBorder="1"/>
    <xf numFmtId="4" fontId="8" fillId="0" borderId="13" xfId="0" applyNumberFormat="1" applyFont="1" applyBorder="1" applyAlignment="1">
      <alignment vertical="center"/>
    </xf>
    <xf numFmtId="4" fontId="8" fillId="0" borderId="1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4" fontId="8" fillId="0" borderId="14" xfId="0" applyNumberFormat="1" applyFont="1" applyBorder="1" applyAlignment="1">
      <alignment vertical="center"/>
    </xf>
    <xf numFmtId="4" fontId="8" fillId="0" borderId="1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4" fontId="8" fillId="0" borderId="15" xfId="0" applyNumberFormat="1" applyFont="1" applyBorder="1" applyAlignment="1">
      <alignment vertical="center"/>
    </xf>
    <xf numFmtId="4" fontId="8" fillId="0" borderId="1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/>
    <xf numFmtId="3" fontId="0" fillId="3" borderId="13" xfId="0" applyNumberFormat="1" applyFill="1" applyBorder="1" applyAlignment="1"/>
    <xf numFmtId="3" fontId="0" fillId="3" borderId="13" xfId="0" applyNumberFormat="1" applyFill="1" applyBorder="1" applyAlignment="1">
      <alignment shrinkToFit="1"/>
    </xf>
    <xf numFmtId="3" fontId="0" fillId="3" borderId="13" xfId="0" applyNumberFormat="1" applyFill="1" applyBorder="1" applyAlignment="1">
      <alignment wrapText="1" shrinkToFit="1"/>
    </xf>
    <xf numFmtId="3" fontId="0" fillId="0" borderId="1" xfId="0" applyNumberFormat="1" applyBorder="1"/>
    <xf numFmtId="3" fontId="0" fillId="0" borderId="9" xfId="0" applyNumberFormat="1" applyBorder="1" applyAlignment="1"/>
    <xf numFmtId="3" fontId="0" fillId="0" borderId="9" xfId="0" applyNumberFormat="1" applyBorder="1" applyAlignment="1">
      <alignment shrinkToFit="1"/>
    </xf>
    <xf numFmtId="3" fontId="8" fillId="0" borderId="9" xfId="0" applyNumberFormat="1" applyFont="1" applyBorder="1" applyAlignment="1">
      <alignment horizontal="right" shrinkToFit="1"/>
    </xf>
    <xf numFmtId="3" fontId="8" fillId="0" borderId="9" xfId="0" applyNumberFormat="1" applyFont="1" applyBorder="1" applyAlignment="1">
      <alignment horizontal="right" wrapText="1" shrinkToFit="1"/>
    </xf>
    <xf numFmtId="3" fontId="0" fillId="0" borderId="10" xfId="0" applyNumberFormat="1" applyBorder="1" applyAlignment="1"/>
    <xf numFmtId="3" fontId="15" fillId="2" borderId="15" xfId="0" applyNumberFormat="1" applyFont="1" applyFill="1" applyBorder="1" applyAlignment="1">
      <alignment horizontal="center" vertical="center" wrapText="1"/>
    </xf>
    <xf numFmtId="3" fontId="15" fillId="2" borderId="15" xfId="0" applyNumberFormat="1" applyFont="1" applyFill="1" applyBorder="1" applyAlignment="1">
      <alignment horizontal="center" vertical="center" wrapText="1" shrinkToFit="1"/>
    </xf>
    <xf numFmtId="3" fontId="16" fillId="2" borderId="15" xfId="0" applyNumberFormat="1" applyFont="1" applyFill="1" applyBorder="1" applyAlignment="1">
      <alignment horizontal="center" vertical="center" wrapText="1" shrinkToFit="1"/>
    </xf>
    <xf numFmtId="3" fontId="15" fillId="2" borderId="7" xfId="0" applyNumberFormat="1" applyFont="1" applyFill="1" applyBorder="1" applyAlignment="1">
      <alignment vertical="center" wrapText="1"/>
    </xf>
    <xf numFmtId="3" fontId="15" fillId="2" borderId="7" xfId="0" applyNumberFormat="1" applyFont="1" applyFill="1" applyBorder="1" applyAlignment="1">
      <alignment vertical="center"/>
    </xf>
    <xf numFmtId="3" fontId="15" fillId="2" borderId="6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0" fillId="0" borderId="16" xfId="0" applyBorder="1" applyAlignment="1">
      <alignment horizontal="right"/>
    </xf>
    <xf numFmtId="0" fontId="0" fillId="0" borderId="17" xfId="0" applyBorder="1" applyAlignment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right"/>
    </xf>
    <xf numFmtId="0" fontId="0" fillId="0" borderId="20" xfId="0" applyBorder="1"/>
    <xf numFmtId="0" fontId="14" fillId="0" borderId="0" xfId="0" applyFont="1"/>
    <xf numFmtId="0" fontId="14" fillId="0" borderId="19" xfId="0" applyFont="1" applyBorder="1" applyAlignment="1">
      <alignment horizontal="right"/>
    </xf>
    <xf numFmtId="0" fontId="14" fillId="0" borderId="4" xfId="0" applyFont="1" applyBorder="1" applyAlignment="1"/>
    <xf numFmtId="0" fontId="14" fillId="0" borderId="4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0" borderId="4" xfId="0" applyFont="1" applyBorder="1" applyAlignment="1">
      <alignment vertical="top"/>
    </xf>
    <xf numFmtId="14" fontId="14" fillId="0" borderId="4" xfId="0" applyNumberFormat="1" applyFont="1" applyBorder="1" applyAlignment="1">
      <alignment horizontal="center" vertical="top"/>
    </xf>
    <xf numFmtId="0" fontId="0" fillId="0" borderId="20" xfId="0" applyBorder="1" applyAlignment="1">
      <alignment horizontal="right"/>
    </xf>
    <xf numFmtId="49" fontId="14" fillId="2" borderId="21" xfId="0" applyNumberFormat="1" applyFont="1" applyFill="1" applyBorder="1" applyAlignment="1">
      <alignment horizontal="left" vertical="center"/>
    </xf>
    <xf numFmtId="0" fontId="0" fillId="2" borderId="22" xfId="0" applyFill="1" applyBorder="1"/>
    <xf numFmtId="0" fontId="5" fillId="2" borderId="23" xfId="0" applyFont="1" applyFill="1" applyBorder="1" applyAlignment="1">
      <alignment horizontal="left" vertical="center" indent="1"/>
    </xf>
    <xf numFmtId="49" fontId="0" fillId="2" borderId="21" xfId="0" applyNumberFormat="1" applyFill="1" applyBorder="1" applyAlignment="1">
      <alignment horizontal="left" vertical="center"/>
    </xf>
    <xf numFmtId="4" fontId="5" fillId="2" borderId="22" xfId="0" applyNumberFormat="1" applyFont="1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49" fontId="0" fillId="0" borderId="19" xfId="0" applyNumberFormat="1" applyFont="1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20" xfId="0" applyBorder="1" applyAlignment="1">
      <alignment horizontal="left" vertical="center" indent="1"/>
    </xf>
    <xf numFmtId="49" fontId="0" fillId="0" borderId="24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 indent="1"/>
    </xf>
    <xf numFmtId="1" fontId="14" fillId="0" borderId="3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25" xfId="0" applyBorder="1" applyAlignment="1">
      <alignment horizontal="left" vertical="center" indent="1"/>
    </xf>
    <xf numFmtId="49" fontId="0" fillId="0" borderId="26" xfId="0" applyNumberFormat="1" applyFont="1" applyBorder="1" applyAlignment="1">
      <alignment horizontal="left" vertical="center"/>
    </xf>
    <xf numFmtId="0" fontId="0" fillId="0" borderId="11" xfId="0" applyBorder="1" applyAlignment="1">
      <alignment horizontal="left" vertical="center" indent="1"/>
    </xf>
    <xf numFmtId="1" fontId="14" fillId="0" borderId="10" xfId="0" applyNumberFormat="1" applyFont="1" applyBorder="1" applyAlignment="1">
      <alignment horizontal="right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27" xfId="0" applyBorder="1" applyAlignment="1">
      <alignment horizontal="left" vertical="center" indent="1"/>
    </xf>
    <xf numFmtId="0" fontId="14" fillId="0" borderId="11" xfId="0" applyFont="1" applyBorder="1" applyAlignment="1">
      <alignment vertical="center"/>
    </xf>
    <xf numFmtId="1" fontId="14" fillId="0" borderId="11" xfId="0" applyNumberFormat="1" applyFont="1" applyBorder="1" applyAlignment="1">
      <alignment horizontal="right" vertical="center"/>
    </xf>
    <xf numFmtId="0" fontId="0" fillId="0" borderId="27" xfId="0" applyBorder="1" applyAlignment="1">
      <alignment horizontal="left" indent="1"/>
    </xf>
    <xf numFmtId="0" fontId="14" fillId="0" borderId="11" xfId="0" applyFont="1" applyBorder="1"/>
    <xf numFmtId="0" fontId="14" fillId="0" borderId="11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 indent="1"/>
    </xf>
    <xf numFmtId="49" fontId="0" fillId="0" borderId="27" xfId="0" applyNumberFormat="1" applyBorder="1" applyAlignment="1">
      <alignment horizontal="left" vertical="center" indent="1"/>
    </xf>
    <xf numFmtId="49" fontId="0" fillId="0" borderId="20" xfId="0" applyNumberFormat="1" applyBorder="1"/>
    <xf numFmtId="0" fontId="0" fillId="0" borderId="4" xfId="0" applyBorder="1" applyAlignment="1">
      <alignment horizontal="left"/>
    </xf>
    <xf numFmtId="0" fontId="0" fillId="0" borderId="25" xfId="0" applyBorder="1" applyAlignment="1">
      <alignment horizontal="left" indent="1"/>
    </xf>
    <xf numFmtId="0" fontId="0" fillId="0" borderId="28" xfId="0" applyBorder="1" applyAlignment="1"/>
    <xf numFmtId="0" fontId="14" fillId="0" borderId="7" xfId="0" applyFont="1" applyBorder="1" applyAlignment="1">
      <alignment vertical="center"/>
    </xf>
    <xf numFmtId="0" fontId="0" fillId="0" borderId="7" xfId="0" applyFont="1" applyBorder="1" applyAlignment="1">
      <alignment horizontal="right" vertical="center"/>
    </xf>
    <xf numFmtId="0" fontId="14" fillId="0" borderId="7" xfId="0" applyFont="1" applyFill="1" applyBorder="1" applyAlignment="1">
      <alignment horizontal="left" vertical="top"/>
    </xf>
    <xf numFmtId="0" fontId="0" fillId="0" borderId="29" xfId="0" applyFont="1" applyBorder="1" applyAlignment="1">
      <alignment horizontal="left" vertical="top" indent="1"/>
    </xf>
    <xf numFmtId="0" fontId="0" fillId="0" borderId="24" xfId="0" applyBorder="1" applyAlignment="1"/>
    <xf numFmtId="0" fontId="14" fillId="0" borderId="25" xfId="0" applyFont="1" applyBorder="1" applyAlignment="1">
      <alignment horizontal="left" vertical="center" indent="1"/>
    </xf>
    <xf numFmtId="0" fontId="0" fillId="0" borderId="19" xfId="0" applyBorder="1" applyAlignment="1"/>
    <xf numFmtId="0" fontId="14" fillId="0" borderId="0" xfId="0" applyFont="1" applyBorder="1" applyAlignment="1">
      <alignment vertical="center"/>
    </xf>
    <xf numFmtId="0" fontId="14" fillId="0" borderId="20" xfId="0" applyFont="1" applyBorder="1" applyAlignment="1">
      <alignment horizontal="left" vertical="center" indent="1"/>
    </xf>
    <xf numFmtId="0" fontId="0" fillId="0" borderId="20" xfId="0" applyFont="1" applyBorder="1" applyAlignment="1">
      <alignment horizontal="left" vertical="center" indent="1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49" fontId="14" fillId="0" borderId="4" xfId="0" applyNumberFormat="1" applyFont="1" applyBorder="1" applyAlignment="1">
      <alignment horizontal="left" vertical="center"/>
    </xf>
    <xf numFmtId="49" fontId="14" fillId="0" borderId="4" xfId="0" applyNumberFormat="1" applyFont="1" applyBorder="1" applyAlignment="1">
      <alignment horizontal="right" vertical="center"/>
    </xf>
    <xf numFmtId="49" fontId="14" fillId="0" borderId="0" xfId="0" applyNumberFormat="1" applyFont="1" applyBorder="1" applyAlignment="1">
      <alignment horizontal="left" vertical="center"/>
    </xf>
    <xf numFmtId="0" fontId="14" fillId="2" borderId="24" xfId="0" applyFont="1" applyFill="1" applyBorder="1" applyAlignment="1"/>
    <xf numFmtId="0" fontId="14" fillId="2" borderId="4" xfId="0" applyFont="1" applyFill="1" applyBorder="1" applyAlignment="1"/>
    <xf numFmtId="0" fontId="14" fillId="2" borderId="4" xfId="0" applyFont="1" applyFill="1" applyBorder="1"/>
    <xf numFmtId="49" fontId="14" fillId="2" borderId="4" xfId="0" applyNumberFormat="1" applyFont="1" applyFill="1" applyBorder="1" applyAlignment="1">
      <alignment horizontal="left" vertical="center"/>
    </xf>
    <xf numFmtId="0" fontId="0" fillId="2" borderId="4" xfId="0" applyFont="1" applyFill="1" applyBorder="1"/>
    <xf numFmtId="0" fontId="0" fillId="2" borderId="25" xfId="0" applyFont="1" applyFill="1" applyBorder="1" applyAlignment="1">
      <alignment horizontal="left" vertical="center" indent="1"/>
    </xf>
    <xf numFmtId="0" fontId="14" fillId="2" borderId="0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indent="1"/>
    </xf>
    <xf numFmtId="14" fontId="8" fillId="0" borderId="0" xfId="0" applyNumberFormat="1" applyFont="1" applyAlignment="1">
      <alignment horizontal="left"/>
    </xf>
    <xf numFmtId="49" fontId="20" fillId="2" borderId="0" xfId="0" applyNumberFormat="1" applyFont="1" applyFill="1" applyBorder="1" applyAlignment="1">
      <alignment horizontal="left" vertical="center"/>
    </xf>
    <xf numFmtId="0" fontId="21" fillId="2" borderId="20" xfId="0" applyFont="1" applyFill="1" applyBorder="1" applyAlignment="1">
      <alignment horizontal="left" vertical="center" indent="1"/>
    </xf>
    <xf numFmtId="0" fontId="0" fillId="0" borderId="33" xfId="0" applyBorder="1"/>
    <xf numFmtId="49" fontId="0" fillId="0" borderId="0" xfId="0" applyNumberFormat="1"/>
    <xf numFmtId="49" fontId="0" fillId="0" borderId="0" xfId="0" applyNumberFormat="1" applyAlignment="1">
      <alignment horizontal="left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vertical="top"/>
    </xf>
    <xf numFmtId="4" fontId="6" fillId="2" borderId="12" xfId="0" applyNumberFormat="1" applyFont="1" applyFill="1" applyBorder="1" applyAlignment="1">
      <alignment vertical="top"/>
    </xf>
    <xf numFmtId="0" fontId="6" fillId="2" borderId="11" xfId="0" applyFont="1" applyFill="1" applyBorder="1" applyAlignment="1">
      <alignment vertical="top"/>
    </xf>
    <xf numFmtId="49" fontId="6" fillId="2" borderId="11" xfId="0" applyNumberFormat="1" applyFont="1" applyFill="1" applyBorder="1" applyAlignment="1">
      <alignment horizontal="left" vertical="top" wrapText="1"/>
    </xf>
    <xf numFmtId="49" fontId="6" fillId="2" borderId="11" xfId="0" applyNumberFormat="1" applyFont="1" applyFill="1" applyBorder="1" applyAlignment="1">
      <alignment vertical="top"/>
    </xf>
    <xf numFmtId="0" fontId="6" fillId="2" borderId="10" xfId="0" applyFont="1" applyFill="1" applyBorder="1" applyAlignment="1">
      <alignment vertical="top"/>
    </xf>
    <xf numFmtId="0" fontId="22" fillId="0" borderId="0" xfId="0" applyFont="1"/>
    <xf numFmtId="49" fontId="23" fillId="0" borderId="0" xfId="0" applyNumberFormat="1" applyFont="1" applyAlignment="1">
      <alignment wrapText="1"/>
    </xf>
    <xf numFmtId="0" fontId="22" fillId="0" borderId="13" xfId="0" applyFont="1" applyBorder="1" applyAlignment="1">
      <alignment vertical="top" shrinkToFit="1"/>
    </xf>
    <xf numFmtId="0" fontId="22" fillId="0" borderId="3" xfId="0" applyFont="1" applyBorder="1" applyAlignment="1">
      <alignment vertical="top" shrinkToFit="1"/>
    </xf>
    <xf numFmtId="4" fontId="22" fillId="0" borderId="13" xfId="0" applyNumberFormat="1" applyFont="1" applyBorder="1" applyAlignment="1">
      <alignment vertical="top" shrinkToFit="1"/>
    </xf>
    <xf numFmtId="0" fontId="22" fillId="0" borderId="3" xfId="0" applyNumberFormat="1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22" fillId="0" borderId="14" xfId="0" applyFont="1" applyBorder="1" applyAlignment="1">
      <alignment vertical="top" shrinkToFit="1"/>
    </xf>
    <xf numFmtId="0" fontId="22" fillId="0" borderId="1" xfId="0" applyFont="1" applyBorder="1" applyAlignment="1">
      <alignment vertical="top" shrinkToFit="1"/>
    </xf>
    <xf numFmtId="4" fontId="22" fillId="0" borderId="14" xfId="0" applyNumberFormat="1" applyFont="1" applyBorder="1" applyAlignment="1">
      <alignment vertical="top" shrinkToFit="1"/>
    </xf>
    <xf numFmtId="0" fontId="22" fillId="0" borderId="1" xfId="0" applyNumberFormat="1" applyFont="1" applyBorder="1" applyAlignment="1">
      <alignment vertical="top"/>
    </xf>
    <xf numFmtId="0" fontId="22" fillId="0" borderId="1" xfId="0" applyFont="1" applyBorder="1" applyAlignment="1">
      <alignment vertical="top"/>
    </xf>
    <xf numFmtId="4" fontId="22" fillId="4" borderId="14" xfId="0" applyNumberFormat="1" applyFont="1" applyFill="1" applyBorder="1" applyAlignment="1" applyProtection="1">
      <alignment vertical="top" shrinkToFit="1"/>
      <protection locked="0"/>
    </xf>
    <xf numFmtId="166" fontId="22" fillId="0" borderId="14" xfId="0" applyNumberFormat="1" applyFont="1" applyBorder="1" applyAlignment="1">
      <alignment vertical="top" shrinkToFit="1"/>
    </xf>
    <xf numFmtId="0" fontId="22" fillId="0" borderId="14" xfId="0" applyNumberFormat="1" applyFont="1" applyBorder="1" applyAlignment="1">
      <alignment horizontal="left" vertical="top" wrapText="1"/>
    </xf>
    <xf numFmtId="0" fontId="0" fillId="2" borderId="13" xfId="0" applyFill="1" applyBorder="1" applyAlignment="1">
      <alignment vertical="top" shrinkToFit="1"/>
    </xf>
    <xf numFmtId="0" fontId="0" fillId="2" borderId="3" xfId="0" applyFill="1" applyBorder="1" applyAlignment="1">
      <alignment vertical="top" shrinkToFit="1"/>
    </xf>
    <xf numFmtId="4" fontId="0" fillId="2" borderId="13" xfId="0" applyNumberFormat="1" applyFill="1" applyBorder="1" applyAlignment="1">
      <alignment vertical="top" shrinkToFit="1"/>
    </xf>
    <xf numFmtId="166" fontId="0" fillId="2" borderId="13" xfId="0" applyNumberFormat="1" applyFill="1" applyBorder="1" applyAlignment="1">
      <alignment vertical="top" shrinkToFit="1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3" xfId="0" applyNumberFormat="1" applyFill="1" applyBorder="1" applyAlignment="1">
      <alignment vertical="top"/>
    </xf>
    <xf numFmtId="0" fontId="0" fillId="2" borderId="3" xfId="0" applyFill="1" applyBorder="1" applyAlignment="1">
      <alignment vertical="top"/>
    </xf>
    <xf numFmtId="166" fontId="25" fillId="0" borderId="14" xfId="0" applyNumberFormat="1" applyFont="1" applyBorder="1" applyAlignment="1">
      <alignment vertical="top" wrapText="1" shrinkToFit="1"/>
    </xf>
    <xf numFmtId="0" fontId="25" fillId="0" borderId="14" xfId="0" applyNumberFormat="1" applyFont="1" applyBorder="1" applyAlignment="1">
      <alignment vertical="top" wrapText="1" shrinkToFit="1"/>
    </xf>
    <xf numFmtId="0" fontId="25" fillId="0" borderId="14" xfId="0" quotePrefix="1" applyNumberFormat="1" applyFont="1" applyBorder="1" applyAlignment="1">
      <alignment horizontal="left" vertical="top" wrapText="1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4" fontId="0" fillId="2" borderId="9" xfId="0" applyNumberFormat="1" applyFill="1" applyBorder="1" applyAlignment="1">
      <alignment vertical="top"/>
    </xf>
    <xf numFmtId="166" fontId="0" fillId="2" borderId="9" xfId="0" applyNumberFormat="1" applyFill="1" applyBorder="1" applyAlignment="1">
      <alignment vertical="top"/>
    </xf>
    <xf numFmtId="49" fontId="0" fillId="2" borderId="9" xfId="0" applyNumberFormat="1" applyFill="1" applyBorder="1" applyAlignment="1">
      <alignment vertical="top"/>
    </xf>
    <xf numFmtId="49" fontId="0" fillId="2" borderId="10" xfId="0" applyNumberFormat="1" applyFill="1" applyBorder="1" applyAlignment="1">
      <alignment vertical="top"/>
    </xf>
    <xf numFmtId="0" fontId="0" fillId="2" borderId="15" xfId="0" applyFill="1" applyBorder="1" applyAlignment="1">
      <alignment wrapText="1"/>
    </xf>
    <xf numFmtId="0" fontId="0" fillId="2" borderId="15" xfId="0" applyFill="1" applyBorder="1"/>
    <xf numFmtId="0" fontId="0" fillId="2" borderId="6" xfId="0" applyFill="1" applyBorder="1"/>
    <xf numFmtId="49" fontId="0" fillId="2" borderId="15" xfId="0" applyNumberFormat="1" applyFill="1" applyBorder="1"/>
    <xf numFmtId="0" fontId="0" fillId="2" borderId="12" xfId="0" applyFill="1" applyBorder="1"/>
    <xf numFmtId="0" fontId="0" fillId="2" borderId="11" xfId="0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/>
    <xf numFmtId="0" fontId="0" fillId="2" borderId="9" xfId="0" applyFill="1" applyBorder="1"/>
    <xf numFmtId="49" fontId="0" fillId="0" borderId="11" xfId="0" applyNumberFormat="1" applyBorder="1" applyAlignment="1">
      <alignment vertical="center"/>
    </xf>
    <xf numFmtId="0" fontId="2" fillId="0" borderId="9" xfId="0" applyFont="1" applyBorder="1" applyAlignment="1">
      <alignment vertical="center"/>
    </xf>
    <xf numFmtId="166" fontId="25" fillId="0" borderId="13" xfId="0" applyNumberFormat="1" applyFont="1" applyBorder="1" applyAlignment="1">
      <alignment vertical="top" wrapText="1" shrinkToFit="1"/>
    </xf>
    <xf numFmtId="0" fontId="25" fillId="0" borderId="5" xfId="0" applyNumberFormat="1" applyFont="1" applyBorder="1" applyAlignment="1">
      <alignment vertical="top" wrapText="1" shrinkToFit="1"/>
    </xf>
    <xf numFmtId="0" fontId="25" fillId="0" borderId="13" xfId="0" quotePrefix="1" applyNumberFormat="1" applyFont="1" applyBorder="1" applyAlignment="1">
      <alignment horizontal="left" vertical="top" wrapText="1"/>
    </xf>
    <xf numFmtId="0" fontId="22" fillId="0" borderId="2" xfId="0" applyFont="1" applyBorder="1" applyAlignment="1">
      <alignment vertical="top" shrinkToFit="1"/>
    </xf>
    <xf numFmtId="0" fontId="0" fillId="2" borderId="5" xfId="0" applyFill="1" applyBorder="1" applyAlignment="1">
      <alignment vertical="top" shrinkToFit="1"/>
    </xf>
    <xf numFmtId="0" fontId="25" fillId="0" borderId="2" xfId="0" applyNumberFormat="1" applyFont="1" applyBorder="1" applyAlignment="1">
      <alignment vertical="top" wrapText="1" shrinkToFit="1"/>
    </xf>
    <xf numFmtId="0" fontId="0" fillId="2" borderId="12" xfId="0" applyFill="1" applyBorder="1" applyAlignment="1">
      <alignment vertical="top"/>
    </xf>
    <xf numFmtId="0" fontId="1" fillId="0" borderId="0" xfId="5"/>
    <xf numFmtId="3" fontId="26" fillId="0" borderId="34" xfId="5" applyNumberFormat="1" applyFont="1" applyBorder="1"/>
    <xf numFmtId="3" fontId="26" fillId="0" borderId="35" xfId="5" applyNumberFormat="1" applyFont="1" applyBorder="1"/>
    <xf numFmtId="3" fontId="26" fillId="0" borderId="36" xfId="5" applyNumberFormat="1" applyFont="1" applyBorder="1"/>
    <xf numFmtId="3" fontId="26" fillId="0" borderId="37" xfId="5" applyNumberFormat="1" applyFont="1" applyBorder="1" applyAlignment="1">
      <alignment horizontal="right"/>
    </xf>
    <xf numFmtId="3" fontId="26" fillId="0" borderId="38" xfId="5" applyNumberFormat="1" applyFont="1" applyBorder="1" applyAlignment="1">
      <alignment horizontal="right"/>
    </xf>
    <xf numFmtId="3" fontId="27" fillId="0" borderId="39" xfId="5" applyNumberFormat="1" applyFont="1" applyBorder="1"/>
    <xf numFmtId="3" fontId="26" fillId="0" borderId="40" xfId="5" applyNumberFormat="1" applyFont="1" applyBorder="1"/>
    <xf numFmtId="3" fontId="26" fillId="0" borderId="41" xfId="5" applyNumberFormat="1" applyFont="1" applyBorder="1"/>
    <xf numFmtId="3" fontId="26" fillId="0" borderId="43" xfId="5" applyNumberFormat="1" applyFont="1" applyBorder="1"/>
    <xf numFmtId="3" fontId="26" fillId="0" borderId="0" xfId="5" applyNumberFormat="1" applyFont="1" applyBorder="1"/>
    <xf numFmtId="3" fontId="26" fillId="0" borderId="44" xfId="5" applyNumberFormat="1" applyFont="1" applyBorder="1"/>
    <xf numFmtId="4" fontId="26" fillId="0" borderId="49" xfId="5" applyNumberFormat="1" applyFont="1" applyBorder="1" applyAlignment="1">
      <alignment horizontal="right"/>
    </xf>
    <xf numFmtId="3" fontId="26" fillId="0" borderId="50" xfId="5" applyNumberFormat="1" applyFont="1" applyBorder="1" applyAlignment="1">
      <alignment horizontal="right"/>
    </xf>
    <xf numFmtId="3" fontId="26" fillId="0" borderId="51" xfId="5" applyNumberFormat="1" applyFont="1" applyBorder="1" applyAlignment="1">
      <alignment horizontal="right"/>
    </xf>
    <xf numFmtId="3" fontId="26" fillId="0" borderId="52" xfId="5" applyNumberFormat="1" applyFont="1" applyBorder="1" applyAlignment="1">
      <alignment horizontal="right"/>
    </xf>
    <xf numFmtId="3" fontId="26" fillId="0" borderId="38" xfId="5" applyNumberFormat="1" applyFont="1" applyBorder="1" applyAlignment="1">
      <alignment horizontal="left"/>
    </xf>
    <xf numFmtId="3" fontId="26" fillId="0" borderId="39" xfId="5" applyNumberFormat="1" applyFont="1" applyBorder="1"/>
    <xf numFmtId="49" fontId="26" fillId="0" borderId="39" xfId="5" applyNumberFormat="1" applyFont="1" applyBorder="1" applyAlignment="1">
      <alignment horizontal="center"/>
    </xf>
    <xf numFmtId="3" fontId="26" fillId="0" borderId="53" xfId="5" applyNumberFormat="1" applyFont="1" applyBorder="1" applyAlignment="1">
      <alignment horizontal="right"/>
    </xf>
    <xf numFmtId="3" fontId="26" fillId="0" borderId="48" xfId="5" applyNumberFormat="1" applyFont="1" applyBorder="1" applyAlignment="1">
      <alignment horizontal="right"/>
    </xf>
    <xf numFmtId="3" fontId="26" fillId="0" borderId="49" xfId="5" applyNumberFormat="1" applyFont="1" applyBorder="1" applyAlignment="1">
      <alignment horizontal="right"/>
    </xf>
    <xf numFmtId="3" fontId="27" fillId="0" borderId="54" xfId="5" applyNumberFormat="1" applyFont="1" applyFill="1" applyBorder="1"/>
    <xf numFmtId="3" fontId="27" fillId="0" borderId="39" xfId="5" applyNumberFormat="1" applyFont="1" applyBorder="1" applyAlignment="1">
      <alignment horizontal="center"/>
    </xf>
    <xf numFmtId="3" fontId="26" fillId="0" borderId="56" xfId="5" applyNumberFormat="1" applyFont="1" applyBorder="1"/>
    <xf numFmtId="3" fontId="27" fillId="0" borderId="58" xfId="5" applyNumberFormat="1" applyFont="1" applyBorder="1" applyAlignment="1">
      <alignment horizontal="center"/>
    </xf>
    <xf numFmtId="3" fontId="26" fillId="0" borderId="38" xfId="5" applyNumberFormat="1" applyFont="1" applyBorder="1"/>
    <xf numFmtId="3" fontId="27" fillId="0" borderId="59" xfId="5" applyNumberFormat="1" applyFont="1" applyBorder="1" applyAlignment="1">
      <alignment horizontal="center"/>
    </xf>
    <xf numFmtId="3" fontId="26" fillId="0" borderId="60" xfId="5" applyNumberFormat="1" applyFont="1" applyBorder="1" applyAlignment="1">
      <alignment horizontal="right"/>
    </xf>
    <xf numFmtId="3" fontId="26" fillId="0" borderId="54" xfId="5" applyNumberFormat="1" applyFont="1" applyBorder="1" applyAlignment="1">
      <alignment horizontal="right"/>
    </xf>
    <xf numFmtId="3" fontId="26" fillId="0" borderId="39" xfId="5" applyNumberFormat="1" applyFont="1" applyBorder="1" applyAlignment="1">
      <alignment horizontal="left"/>
    </xf>
    <xf numFmtId="167" fontId="26" fillId="0" borderId="39" xfId="5" applyNumberFormat="1" applyFont="1" applyBorder="1"/>
    <xf numFmtId="3" fontId="26" fillId="0" borderId="39" xfId="5" applyNumberFormat="1" applyFont="1" applyBorder="1" applyAlignment="1">
      <alignment horizontal="right"/>
    </xf>
    <xf numFmtId="3" fontId="27" fillId="0" borderId="62" xfId="5" applyNumberFormat="1" applyFont="1" applyBorder="1" applyAlignment="1">
      <alignment horizontal="center"/>
    </xf>
    <xf numFmtId="3" fontId="27" fillId="0" borderId="54" xfId="5" applyNumberFormat="1" applyFont="1" applyBorder="1" applyAlignment="1">
      <alignment horizontal="center"/>
    </xf>
    <xf numFmtId="3" fontId="26" fillId="0" borderId="56" xfId="5" applyNumberFormat="1" applyFont="1" applyBorder="1" applyAlignment="1">
      <alignment vertical="center"/>
    </xf>
    <xf numFmtId="3" fontId="26" fillId="0" borderId="53" xfId="5" applyNumberFormat="1" applyFont="1" applyBorder="1"/>
    <xf numFmtId="3" fontId="26" fillId="0" borderId="0" xfId="5" applyNumberFormat="1" applyFont="1" applyBorder="1" applyAlignment="1">
      <alignment horizontal="center"/>
    </xf>
    <xf numFmtId="3" fontId="26" fillId="0" borderId="53" xfId="5" applyNumberFormat="1" applyFont="1" applyBorder="1" applyAlignment="1">
      <alignment horizontal="center"/>
    </xf>
    <xf numFmtId="3" fontId="26" fillId="0" borderId="39" xfId="5" applyNumberFormat="1" applyFont="1" applyBorder="1" applyAlignment="1">
      <alignment horizontal="center" wrapText="1"/>
    </xf>
    <xf numFmtId="3" fontId="26" fillId="0" borderId="0" xfId="5" applyNumberFormat="1" applyFont="1" applyBorder="1" applyAlignment="1">
      <alignment wrapText="1"/>
    </xf>
    <xf numFmtId="0" fontId="1" fillId="0" borderId="0" xfId="5" applyAlignment="1">
      <alignment horizontal="right"/>
    </xf>
    <xf numFmtId="0" fontId="1" fillId="0" borderId="0" xfId="5" applyAlignment="1">
      <alignment horizontal="left"/>
    </xf>
    <xf numFmtId="0" fontId="32" fillId="0" borderId="0" xfId="5" applyFont="1" applyAlignment="1">
      <alignment horizontal="left"/>
    </xf>
    <xf numFmtId="4" fontId="1" fillId="0" borderId="0" xfId="5" applyNumberFormat="1" applyAlignment="1">
      <alignment horizontal="right"/>
    </xf>
    <xf numFmtId="4" fontId="1" fillId="0" borderId="0" xfId="5" applyNumberFormat="1" applyAlignment="1">
      <alignment horizontal="right" vertical="center"/>
    </xf>
    <xf numFmtId="0" fontId="1" fillId="0" borderId="0" xfId="5" applyAlignment="1">
      <alignment vertical="center"/>
    </xf>
    <xf numFmtId="0" fontId="32" fillId="0" borderId="0" xfId="5" applyFont="1" applyAlignment="1">
      <alignment horizontal="left" vertical="center"/>
    </xf>
    <xf numFmtId="0" fontId="1" fillId="0" borderId="0" xfId="5" applyAlignment="1">
      <alignment horizontal="right" vertical="center"/>
    </xf>
    <xf numFmtId="4" fontId="33" fillId="6" borderId="68" xfId="5" applyNumberFormat="1" applyFont="1" applyFill="1" applyBorder="1" applyAlignment="1">
      <alignment horizontal="right" vertical="center" wrapText="1"/>
    </xf>
    <xf numFmtId="0" fontId="33" fillId="6" borderId="68" xfId="5" applyFont="1" applyFill="1" applyBorder="1" applyAlignment="1">
      <alignment vertical="center" wrapText="1"/>
    </xf>
    <xf numFmtId="0" fontId="33" fillId="6" borderId="69" xfId="5" applyFont="1" applyFill="1" applyBorder="1" applyAlignment="1">
      <alignment horizontal="center" vertical="center" wrapText="1"/>
    </xf>
    <xf numFmtId="4" fontId="33" fillId="6" borderId="70" xfId="5" applyNumberFormat="1" applyFont="1" applyFill="1" applyBorder="1" applyAlignment="1">
      <alignment horizontal="right" vertical="center" wrapText="1"/>
    </xf>
    <xf numFmtId="0" fontId="34" fillId="6" borderId="68" xfId="5" applyFont="1" applyFill="1" applyBorder="1" applyAlignment="1">
      <alignment horizontal="right" vertical="center" wrapText="1"/>
    </xf>
    <xf numFmtId="0" fontId="32" fillId="0" borderId="68" xfId="5" applyFont="1" applyBorder="1" applyAlignment="1">
      <alignment vertical="center"/>
    </xf>
    <xf numFmtId="4" fontId="33" fillId="7" borderId="71" xfId="5" applyNumberFormat="1" applyFont="1" applyFill="1" applyBorder="1" applyAlignment="1">
      <alignment horizontal="right" vertical="center" wrapText="1"/>
    </xf>
    <xf numFmtId="0" fontId="33" fillId="7" borderId="71" xfId="5" applyFont="1" applyFill="1" applyBorder="1" applyAlignment="1">
      <alignment vertical="center" wrapText="1"/>
    </xf>
    <xf numFmtId="0" fontId="33" fillId="7" borderId="72" xfId="5" applyFont="1" applyFill="1" applyBorder="1" applyAlignment="1">
      <alignment horizontal="center" vertical="center" wrapText="1"/>
    </xf>
    <xf numFmtId="4" fontId="33" fillId="7" borderId="73" xfId="5" applyNumberFormat="1" applyFont="1" applyFill="1" applyBorder="1" applyAlignment="1">
      <alignment horizontal="right" vertical="center" wrapText="1"/>
    </xf>
    <xf numFmtId="0" fontId="34" fillId="7" borderId="71" xfId="5" applyFont="1" applyFill="1" applyBorder="1" applyAlignment="1">
      <alignment horizontal="right" vertical="center" wrapText="1"/>
    </xf>
    <xf numFmtId="0" fontId="32" fillId="7" borderId="71" xfId="5" applyFont="1" applyFill="1" applyBorder="1" applyAlignment="1">
      <alignment vertical="center"/>
    </xf>
    <xf numFmtId="4" fontId="34" fillId="6" borderId="74" xfId="5" applyNumberFormat="1" applyFont="1" applyFill="1" applyBorder="1" applyAlignment="1">
      <alignment horizontal="right" vertical="center" wrapText="1"/>
    </xf>
    <xf numFmtId="4" fontId="35" fillId="4" borderId="0" xfId="5" applyNumberFormat="1" applyFont="1" applyFill="1" applyBorder="1" applyAlignment="1" applyProtection="1">
      <alignment horizontal="right" vertical="center" shrinkToFit="1"/>
      <protection locked="0"/>
    </xf>
    <xf numFmtId="0" fontId="34" fillId="6" borderId="74" xfId="5" applyFont="1" applyFill="1" applyBorder="1" applyAlignment="1">
      <alignment vertical="center" wrapText="1"/>
    </xf>
    <xf numFmtId="0" fontId="32" fillId="0" borderId="75" xfId="5" applyFont="1" applyBorder="1" applyAlignment="1">
      <alignment horizontal="center" vertical="center"/>
    </xf>
    <xf numFmtId="4" fontId="34" fillId="6" borderId="76" xfId="5" applyNumberFormat="1" applyFont="1" applyFill="1" applyBorder="1" applyAlignment="1">
      <alignment horizontal="right" vertical="center" wrapText="1"/>
    </xf>
    <xf numFmtId="0" fontId="34" fillId="6" borderId="74" xfId="5" applyFont="1" applyFill="1" applyBorder="1" applyAlignment="1">
      <alignment horizontal="right" vertical="center" wrapText="1"/>
    </xf>
    <xf numFmtId="4" fontId="34" fillId="6" borderId="77" xfId="5" applyNumberFormat="1" applyFont="1" applyFill="1" applyBorder="1" applyAlignment="1">
      <alignment horizontal="right" vertical="center" wrapText="1"/>
    </xf>
    <xf numFmtId="0" fontId="34" fillId="6" borderId="68" xfId="5" applyFont="1" applyFill="1" applyBorder="1" applyAlignment="1">
      <alignment vertical="center" wrapText="1"/>
    </xf>
    <xf numFmtId="4" fontId="34" fillId="6" borderId="70" xfId="5" applyNumberFormat="1" applyFont="1" applyFill="1" applyBorder="1" applyAlignment="1">
      <alignment horizontal="right" vertical="center" wrapText="1"/>
    </xf>
    <xf numFmtId="4" fontId="34" fillId="6" borderId="68" xfId="5" applyNumberFormat="1" applyFont="1" applyFill="1" applyBorder="1" applyAlignment="1">
      <alignment horizontal="right" vertical="center" wrapText="1"/>
    </xf>
    <xf numFmtId="4" fontId="33" fillId="7" borderId="78" xfId="5" applyNumberFormat="1" applyFont="1" applyFill="1" applyBorder="1" applyAlignment="1">
      <alignment horizontal="right" vertical="center" wrapText="1"/>
    </xf>
    <xf numFmtId="0" fontId="33" fillId="7" borderId="78" xfId="5" applyFont="1" applyFill="1" applyBorder="1" applyAlignment="1">
      <alignment horizontal="right" vertical="center" wrapText="1"/>
    </xf>
    <xf numFmtId="0" fontId="33" fillId="7" borderId="78" xfId="5" applyFont="1" applyFill="1" applyBorder="1" applyAlignment="1">
      <alignment vertical="center" wrapText="1"/>
    </xf>
    <xf numFmtId="0" fontId="33" fillId="7" borderId="79" xfId="5" applyFont="1" applyFill="1" applyBorder="1" applyAlignment="1">
      <alignment horizontal="center" vertical="center" wrapText="1"/>
    </xf>
    <xf numFmtId="4" fontId="33" fillId="7" borderId="80" xfId="5" applyNumberFormat="1" applyFont="1" applyFill="1" applyBorder="1" applyAlignment="1">
      <alignment horizontal="right" vertical="center" wrapText="1"/>
    </xf>
    <xf numFmtId="0" fontId="34" fillId="7" borderId="78" xfId="5" applyFont="1" applyFill="1" applyBorder="1" applyAlignment="1">
      <alignment horizontal="right" vertical="center" wrapText="1"/>
    </xf>
    <xf numFmtId="0" fontId="32" fillId="7" borderId="78" xfId="5" applyFont="1" applyFill="1" applyBorder="1" applyAlignment="1">
      <alignment vertical="center"/>
    </xf>
    <xf numFmtId="0" fontId="33" fillId="6" borderId="81" xfId="5" applyFont="1" applyFill="1" applyBorder="1" applyAlignment="1">
      <alignment vertical="center" wrapText="1"/>
    </xf>
    <xf numFmtId="0" fontId="33" fillId="6" borderId="81" xfId="5" applyFont="1" applyFill="1" applyBorder="1" applyAlignment="1">
      <alignment horizontal="right" vertical="center" wrapText="1"/>
    </xf>
    <xf numFmtId="0" fontId="32" fillId="0" borderId="81" xfId="5" applyFont="1" applyBorder="1" applyAlignment="1">
      <alignment vertical="center"/>
    </xf>
    <xf numFmtId="4" fontId="33" fillId="7" borderId="68" xfId="5" applyNumberFormat="1" applyFont="1" applyFill="1" applyBorder="1" applyAlignment="1">
      <alignment horizontal="right" vertical="center" wrapText="1"/>
    </xf>
    <xf numFmtId="0" fontId="33" fillId="7" borderId="71" xfId="5" applyFont="1" applyFill="1" applyBorder="1" applyAlignment="1">
      <alignment horizontal="right" vertical="center" wrapText="1"/>
    </xf>
    <xf numFmtId="0" fontId="33" fillId="7" borderId="68" xfId="5" applyFont="1" applyFill="1" applyBorder="1" applyAlignment="1">
      <alignment vertical="center" wrapText="1"/>
    </xf>
    <xf numFmtId="0" fontId="33" fillId="7" borderId="69" xfId="5" applyFont="1" applyFill="1" applyBorder="1" applyAlignment="1">
      <alignment horizontal="center" vertical="center" wrapText="1"/>
    </xf>
    <xf numFmtId="4" fontId="33" fillId="7" borderId="70" xfId="5" applyNumberFormat="1" applyFont="1" applyFill="1" applyBorder="1" applyAlignment="1">
      <alignment horizontal="right" vertical="center" wrapText="1"/>
    </xf>
    <xf numFmtId="0" fontId="32" fillId="7" borderId="68" xfId="5" applyFont="1" applyFill="1" applyBorder="1" applyAlignment="1">
      <alignment vertical="center"/>
    </xf>
    <xf numFmtId="4" fontId="34" fillId="6" borderId="78" xfId="5" applyNumberFormat="1" applyFont="1" applyFill="1" applyBorder="1" applyAlignment="1">
      <alignment horizontal="right" vertical="center" wrapText="1"/>
    </xf>
    <xf numFmtId="0" fontId="34" fillId="6" borderId="78" xfId="5" applyFont="1" applyFill="1" applyBorder="1" applyAlignment="1">
      <alignment vertical="center" wrapText="1"/>
    </xf>
    <xf numFmtId="0" fontId="32" fillId="0" borderId="79" xfId="5" applyFont="1" applyBorder="1" applyAlignment="1">
      <alignment horizontal="center" vertical="center"/>
    </xf>
    <xf numFmtId="4" fontId="34" fillId="6" borderId="80" xfId="5" applyNumberFormat="1" applyFont="1" applyFill="1" applyBorder="1" applyAlignment="1">
      <alignment horizontal="right" vertical="center" wrapText="1"/>
    </xf>
    <xf numFmtId="0" fontId="32" fillId="0" borderId="78" xfId="5" applyFont="1" applyBorder="1" applyAlignment="1">
      <alignment vertical="center"/>
    </xf>
    <xf numFmtId="0" fontId="32" fillId="0" borderId="82" xfId="5" applyFont="1" applyBorder="1" applyAlignment="1">
      <alignment horizontal="center" vertical="center"/>
    </xf>
    <xf numFmtId="0" fontId="34" fillId="6" borderId="77" xfId="5" applyFont="1" applyFill="1" applyBorder="1" applyAlignment="1">
      <alignment vertical="center" wrapText="1"/>
    </xf>
    <xf numFmtId="4" fontId="34" fillId="6" borderId="83" xfId="5" applyNumberFormat="1" applyFont="1" applyFill="1" applyBorder="1" applyAlignment="1">
      <alignment horizontal="right" vertical="center" wrapText="1"/>
    </xf>
    <xf numFmtId="0" fontId="34" fillId="6" borderId="77" xfId="5" applyFont="1" applyFill="1" applyBorder="1" applyAlignment="1">
      <alignment horizontal="right" vertical="center" wrapText="1"/>
    </xf>
    <xf numFmtId="0" fontId="32" fillId="0" borderId="77" xfId="5" applyFont="1" applyBorder="1" applyAlignment="1">
      <alignment vertical="center"/>
    </xf>
    <xf numFmtId="0" fontId="32" fillId="0" borderId="69" xfId="5" applyFont="1" applyBorder="1" applyAlignment="1">
      <alignment horizontal="center" vertical="center"/>
    </xf>
    <xf numFmtId="4" fontId="34" fillId="7" borderId="78" xfId="5" applyNumberFormat="1" applyFont="1" applyFill="1" applyBorder="1" applyAlignment="1">
      <alignment horizontal="right" vertical="center" wrapText="1"/>
    </xf>
    <xf numFmtId="0" fontId="36" fillId="7" borderId="78" xfId="5" applyFont="1" applyFill="1" applyBorder="1" applyAlignment="1">
      <alignment vertical="center" wrapText="1"/>
    </xf>
    <xf numFmtId="0" fontId="37" fillId="7" borderId="79" xfId="5" applyFont="1" applyFill="1" applyBorder="1" applyAlignment="1">
      <alignment horizontal="center" vertical="center"/>
    </xf>
    <xf numFmtId="4" fontId="36" fillId="7" borderId="80" xfId="5" applyNumberFormat="1" applyFont="1" applyFill="1" applyBorder="1" applyAlignment="1">
      <alignment horizontal="right" vertical="center" wrapText="1"/>
    </xf>
    <xf numFmtId="0" fontId="36" fillId="7" borderId="78" xfId="5" applyFont="1" applyFill="1" applyBorder="1" applyAlignment="1">
      <alignment horizontal="right" vertical="center" wrapText="1"/>
    </xf>
    <xf numFmtId="0" fontId="36" fillId="6" borderId="81" xfId="5" applyFont="1" applyFill="1" applyBorder="1" applyAlignment="1">
      <alignment vertical="center" wrapText="1"/>
    </xf>
    <xf numFmtId="0" fontId="36" fillId="6" borderId="81" xfId="5" applyFont="1" applyFill="1" applyBorder="1" applyAlignment="1">
      <alignment horizontal="right" vertical="center" wrapText="1"/>
    </xf>
    <xf numFmtId="4" fontId="36" fillId="7" borderId="71" xfId="5" applyNumberFormat="1" applyFont="1" applyFill="1" applyBorder="1" applyAlignment="1">
      <alignment horizontal="right" vertical="center" wrapText="1"/>
    </xf>
    <xf numFmtId="0" fontId="36" fillId="7" borderId="71" xfId="5" applyFont="1" applyFill="1" applyBorder="1" applyAlignment="1">
      <alignment horizontal="right" vertical="center" wrapText="1"/>
    </xf>
    <xf numFmtId="0" fontId="36" fillId="7" borderId="71" xfId="5" applyFont="1" applyFill="1" applyBorder="1" applyAlignment="1">
      <alignment vertical="center" wrapText="1"/>
    </xf>
    <xf numFmtId="0" fontId="37" fillId="7" borderId="72" xfId="5" applyFont="1" applyFill="1" applyBorder="1" applyAlignment="1">
      <alignment horizontal="center" vertical="center"/>
    </xf>
    <xf numFmtId="4" fontId="36" fillId="7" borderId="73" xfId="5" applyNumberFormat="1" applyFont="1" applyFill="1" applyBorder="1" applyAlignment="1">
      <alignment horizontal="right" vertical="center" wrapText="1"/>
    </xf>
    <xf numFmtId="0" fontId="32" fillId="7" borderId="79" xfId="5" applyFont="1" applyFill="1" applyBorder="1" applyAlignment="1">
      <alignment horizontal="center" vertical="center"/>
    </xf>
    <xf numFmtId="4" fontId="34" fillId="7" borderId="80" xfId="5" applyNumberFormat="1" applyFont="1" applyFill="1" applyBorder="1" applyAlignment="1">
      <alignment horizontal="right" vertical="center" wrapText="1"/>
    </xf>
    <xf numFmtId="0" fontId="34" fillId="7" borderId="78" xfId="5" applyFont="1" applyFill="1" applyBorder="1" applyAlignment="1">
      <alignment vertical="center" wrapText="1"/>
    </xf>
    <xf numFmtId="0" fontId="34" fillId="6" borderId="81" xfId="5" applyFont="1" applyFill="1" applyBorder="1" applyAlignment="1">
      <alignment vertical="center" wrapText="1"/>
    </xf>
    <xf numFmtId="0" fontId="34" fillId="6" borderId="81" xfId="5" applyFont="1" applyFill="1" applyBorder="1" applyAlignment="1">
      <alignment horizontal="right" vertical="center" wrapText="1"/>
    </xf>
    <xf numFmtId="0" fontId="32" fillId="7" borderId="69" xfId="5" applyFont="1" applyFill="1" applyBorder="1" applyAlignment="1">
      <alignment horizontal="center" vertical="center"/>
    </xf>
    <xf numFmtId="4" fontId="34" fillId="7" borderId="70" xfId="5" applyNumberFormat="1" applyFont="1" applyFill="1" applyBorder="1" applyAlignment="1">
      <alignment horizontal="right" vertical="center" wrapText="1"/>
    </xf>
    <xf numFmtId="4" fontId="34" fillId="7" borderId="71" xfId="5" applyNumberFormat="1" applyFont="1" applyFill="1" applyBorder="1" applyAlignment="1">
      <alignment horizontal="right" vertical="center" wrapText="1"/>
    </xf>
    <xf numFmtId="0" fontId="34" fillId="7" borderId="68" xfId="5" applyFont="1" applyFill="1" applyBorder="1" applyAlignment="1">
      <alignment horizontal="right" vertical="center" wrapText="1"/>
    </xf>
    <xf numFmtId="0" fontId="34" fillId="7" borderId="68" xfId="5" applyFont="1" applyFill="1" applyBorder="1" applyAlignment="1">
      <alignment vertical="center" wrapText="1"/>
    </xf>
    <xf numFmtId="0" fontId="34" fillId="6" borderId="78" xfId="5" applyFont="1" applyFill="1" applyBorder="1" applyAlignment="1">
      <alignment horizontal="right" vertical="center" wrapText="1"/>
    </xf>
    <xf numFmtId="2" fontId="34" fillId="6" borderId="77" xfId="5" applyNumberFormat="1" applyFont="1" applyFill="1" applyBorder="1" applyAlignment="1">
      <alignment horizontal="right" vertical="center" wrapText="1"/>
    </xf>
    <xf numFmtId="0" fontId="38" fillId="7" borderId="78" xfId="5" applyFont="1" applyFill="1" applyBorder="1" applyAlignment="1">
      <alignment vertical="center" wrapText="1"/>
    </xf>
    <xf numFmtId="0" fontId="39" fillId="7" borderId="79" xfId="5" applyFont="1" applyFill="1" applyBorder="1" applyAlignment="1">
      <alignment horizontal="center" vertical="center"/>
    </xf>
    <xf numFmtId="4" fontId="40" fillId="7" borderId="80" xfId="5" applyNumberFormat="1" applyFont="1" applyFill="1" applyBorder="1" applyAlignment="1">
      <alignment horizontal="right" vertical="center" wrapText="1"/>
    </xf>
    <xf numFmtId="0" fontId="40" fillId="7" borderId="78" xfId="5" applyFont="1" applyFill="1" applyBorder="1" applyAlignment="1">
      <alignment horizontal="right" vertical="center" wrapText="1"/>
    </xf>
    <xf numFmtId="0" fontId="40" fillId="7" borderId="78" xfId="5" applyFont="1" applyFill="1" applyBorder="1" applyAlignment="1">
      <alignment vertical="center" wrapText="1"/>
    </xf>
    <xf numFmtId="0" fontId="36" fillId="7" borderId="68" xfId="5" applyFont="1" applyFill="1" applyBorder="1" applyAlignment="1">
      <alignment vertical="center" wrapText="1"/>
    </xf>
    <xf numFmtId="0" fontId="37" fillId="7" borderId="69" xfId="5" applyFont="1" applyFill="1" applyBorder="1" applyAlignment="1">
      <alignment horizontal="center" vertical="center"/>
    </xf>
    <xf numFmtId="4" fontId="36" fillId="7" borderId="70" xfId="5" applyNumberFormat="1" applyFont="1" applyFill="1" applyBorder="1" applyAlignment="1">
      <alignment horizontal="right" vertical="center" wrapText="1"/>
    </xf>
    <xf numFmtId="0" fontId="36" fillId="7" borderId="68" xfId="5" applyFont="1" applyFill="1" applyBorder="1" applyAlignment="1">
      <alignment horizontal="right" vertical="center" wrapText="1"/>
    </xf>
    <xf numFmtId="0" fontId="32" fillId="0" borderId="74" xfId="5" applyFont="1" applyBorder="1" applyAlignment="1">
      <alignment vertical="center"/>
    </xf>
    <xf numFmtId="0" fontId="1" fillId="0" borderId="0" xfId="5" applyBorder="1"/>
    <xf numFmtId="0" fontId="33" fillId="6" borderId="77" xfId="5" applyFont="1" applyFill="1" applyBorder="1" applyAlignment="1">
      <alignment vertical="center" wrapText="1"/>
    </xf>
    <xf numFmtId="0" fontId="32" fillId="0" borderId="77" xfId="5" applyFont="1" applyBorder="1" applyAlignment="1">
      <alignment horizontal="left" vertical="center"/>
    </xf>
    <xf numFmtId="0" fontId="41" fillId="6" borderId="77" xfId="5" applyFont="1" applyFill="1" applyBorder="1" applyAlignment="1">
      <alignment vertical="center" wrapText="1"/>
    </xf>
    <xf numFmtId="4" fontId="34" fillId="7" borderId="77" xfId="5" applyNumberFormat="1" applyFont="1" applyFill="1" applyBorder="1" applyAlignment="1">
      <alignment horizontal="right" vertical="center" wrapText="1"/>
    </xf>
    <xf numFmtId="0" fontId="33" fillId="7" borderId="77" xfId="5" applyFont="1" applyFill="1" applyBorder="1" applyAlignment="1">
      <alignment vertical="center" wrapText="1"/>
    </xf>
    <xf numFmtId="0" fontId="32" fillId="7" borderId="75" xfId="5" applyFont="1" applyFill="1" applyBorder="1" applyAlignment="1">
      <alignment horizontal="center" vertical="center"/>
    </xf>
    <xf numFmtId="4" fontId="34" fillId="7" borderId="83" xfId="5" applyNumberFormat="1" applyFont="1" applyFill="1" applyBorder="1" applyAlignment="1">
      <alignment horizontal="right" vertical="center" wrapText="1"/>
    </xf>
    <xf numFmtId="0" fontId="34" fillId="7" borderId="77" xfId="5" applyFont="1" applyFill="1" applyBorder="1" applyAlignment="1">
      <alignment horizontal="right" vertical="center" wrapText="1"/>
    </xf>
    <xf numFmtId="0" fontId="34" fillId="7" borderId="77" xfId="5" applyFont="1" applyFill="1" applyBorder="1" applyAlignment="1">
      <alignment vertical="center" wrapText="1"/>
    </xf>
    <xf numFmtId="0" fontId="32" fillId="7" borderId="77" xfId="5" applyFont="1" applyFill="1" applyBorder="1" applyAlignment="1">
      <alignment vertical="center"/>
    </xf>
    <xf numFmtId="0" fontId="34" fillId="6" borderId="81" xfId="5" applyFont="1" applyFill="1" applyBorder="1" applyAlignment="1">
      <alignment horizontal="center" vertical="center" wrapText="1"/>
    </xf>
    <xf numFmtId="0" fontId="34" fillId="8" borderId="77" xfId="5" applyFont="1" applyFill="1" applyBorder="1" applyAlignment="1">
      <alignment horizontal="center" vertical="center" wrapText="1"/>
    </xf>
    <xf numFmtId="0" fontId="34" fillId="8" borderId="77" xfId="5" applyFont="1" applyFill="1" applyBorder="1" applyAlignment="1">
      <alignment vertical="center" wrapText="1"/>
    </xf>
    <xf numFmtId="0" fontId="34" fillId="8" borderId="75" xfId="5" applyFont="1" applyFill="1" applyBorder="1" applyAlignment="1">
      <alignment horizontal="center" vertical="center" wrapText="1"/>
    </xf>
    <xf numFmtId="0" fontId="34" fillId="8" borderId="83" xfId="5" applyFont="1" applyFill="1" applyBorder="1" applyAlignment="1">
      <alignment horizontal="center" vertical="center" wrapText="1"/>
    </xf>
    <xf numFmtId="0" fontId="39" fillId="0" borderId="0" xfId="5" applyFont="1" applyAlignment="1">
      <alignment vertical="center"/>
    </xf>
    <xf numFmtId="0" fontId="1" fillId="0" borderId="0" xfId="5" applyAlignment="1">
      <alignment horizontal="center" vertical="center"/>
    </xf>
    <xf numFmtId="0" fontId="42" fillId="0" borderId="0" xfId="5" applyFont="1" applyAlignment="1">
      <alignment horizontal="left" vertical="center"/>
    </xf>
    <xf numFmtId="168" fontId="43" fillId="9" borderId="77" xfId="5" applyNumberFormat="1" applyFont="1" applyFill="1" applyBorder="1" applyAlignment="1">
      <alignment horizontal="right" vertical="center" wrapText="1"/>
    </xf>
    <xf numFmtId="168" fontId="43" fillId="9" borderId="77" xfId="5" applyNumberFormat="1" applyFont="1" applyFill="1" applyBorder="1" applyAlignment="1">
      <alignment horizontal="center" vertical="center" wrapText="1"/>
    </xf>
    <xf numFmtId="0" fontId="43" fillId="9" borderId="77" xfId="5" applyFont="1" applyFill="1" applyBorder="1" applyAlignment="1">
      <alignment vertical="center" wrapText="1"/>
    </xf>
    <xf numFmtId="168" fontId="36" fillId="6" borderId="77" xfId="5" applyNumberFormat="1" applyFont="1" applyFill="1" applyBorder="1" applyAlignment="1">
      <alignment horizontal="right" vertical="center" wrapText="1"/>
    </xf>
    <xf numFmtId="168" fontId="36" fillId="6" borderId="77" xfId="5" applyNumberFormat="1" applyFont="1" applyFill="1" applyBorder="1" applyAlignment="1">
      <alignment horizontal="center" vertical="center" wrapText="1"/>
    </xf>
    <xf numFmtId="0" fontId="36" fillId="6" borderId="77" xfId="5" applyFont="1" applyFill="1" applyBorder="1" applyAlignment="1">
      <alignment vertical="center" wrapText="1"/>
    </xf>
    <xf numFmtId="167" fontId="36" fillId="6" borderId="77" xfId="5" applyNumberFormat="1" applyFont="1" applyFill="1" applyBorder="1" applyAlignment="1">
      <alignment horizontal="center" vertical="center" wrapText="1"/>
    </xf>
    <xf numFmtId="168" fontId="44" fillId="5" borderId="77" xfId="5" applyNumberFormat="1" applyFont="1" applyFill="1" applyBorder="1" applyAlignment="1">
      <alignment horizontal="right" vertical="center" wrapText="1"/>
    </xf>
    <xf numFmtId="168" fontId="44" fillId="5" borderId="77" xfId="5" applyNumberFormat="1" applyFont="1" applyFill="1" applyBorder="1" applyAlignment="1">
      <alignment horizontal="center" vertical="center" wrapText="1"/>
    </xf>
    <xf numFmtId="0" fontId="44" fillId="5" borderId="77" xfId="5" applyFont="1" applyFill="1" applyBorder="1" applyAlignment="1">
      <alignment vertical="center" wrapText="1"/>
    </xf>
    <xf numFmtId="168" fontId="36" fillId="10" borderId="77" xfId="5" applyNumberFormat="1" applyFont="1" applyFill="1" applyBorder="1" applyAlignment="1">
      <alignment horizontal="right" vertical="center" wrapText="1"/>
    </xf>
    <xf numFmtId="168" fontId="36" fillId="10" borderId="77" xfId="5" applyNumberFormat="1" applyFont="1" applyFill="1" applyBorder="1" applyAlignment="1">
      <alignment horizontal="center" vertical="center" wrapText="1"/>
    </xf>
    <xf numFmtId="0" fontId="36" fillId="10" borderId="77" xfId="5" applyFont="1" applyFill="1" applyBorder="1" applyAlignment="1">
      <alignment vertical="center" wrapText="1"/>
    </xf>
    <xf numFmtId="168" fontId="1" fillId="0" borderId="84" xfId="5" applyNumberFormat="1" applyBorder="1" applyAlignment="1">
      <alignment horizontal="right" vertical="center" wrapText="1"/>
    </xf>
    <xf numFmtId="168" fontId="36" fillId="6" borderId="83" xfId="5" applyNumberFormat="1" applyFont="1" applyFill="1" applyBorder="1" applyAlignment="1">
      <alignment horizontal="right" vertical="center" wrapText="1"/>
    </xf>
    <xf numFmtId="168" fontId="33" fillId="5" borderId="77" xfId="5" applyNumberFormat="1" applyFont="1" applyFill="1" applyBorder="1" applyAlignment="1">
      <alignment horizontal="center" vertical="center" wrapText="1"/>
    </xf>
    <xf numFmtId="0" fontId="45" fillId="0" borderId="0" xfId="5" applyFont="1" applyAlignment="1">
      <alignment vertical="center"/>
    </xf>
    <xf numFmtId="0" fontId="1" fillId="0" borderId="0" xfId="5" applyFill="1"/>
    <xf numFmtId="4" fontId="34" fillId="0" borderId="77" xfId="5" applyNumberFormat="1" applyFont="1" applyFill="1" applyBorder="1" applyAlignment="1">
      <alignment horizontal="right" vertical="center" wrapText="1"/>
    </xf>
    <xf numFmtId="0" fontId="34" fillId="0" borderId="77" xfId="5" applyFont="1" applyFill="1" applyBorder="1" applyAlignment="1">
      <alignment horizontal="right" vertical="center" wrapText="1"/>
    </xf>
    <xf numFmtId="0" fontId="33" fillId="0" borderId="77" xfId="5" applyFont="1" applyFill="1" applyBorder="1" applyAlignment="1">
      <alignment vertical="center" wrapText="1"/>
    </xf>
    <xf numFmtId="0" fontId="32" fillId="0" borderId="75" xfId="5" applyFont="1" applyFill="1" applyBorder="1" applyAlignment="1">
      <alignment horizontal="center" vertical="center"/>
    </xf>
    <xf numFmtId="4" fontId="33" fillId="0" borderId="83" xfId="5" applyNumberFormat="1" applyFont="1" applyFill="1" applyBorder="1" applyAlignment="1">
      <alignment horizontal="right" vertical="center" wrapText="1"/>
    </xf>
    <xf numFmtId="0" fontId="34" fillId="0" borderId="77" xfId="5" applyFont="1" applyFill="1" applyBorder="1" applyAlignment="1">
      <alignment vertical="center" wrapText="1"/>
    </xf>
    <xf numFmtId="0" fontId="32" fillId="0" borderId="77" xfId="5" applyFont="1" applyFill="1" applyBorder="1" applyAlignment="1">
      <alignment horizontal="left" vertical="center"/>
    </xf>
    <xf numFmtId="4" fontId="33" fillId="7" borderId="83" xfId="5" applyNumberFormat="1" applyFont="1" applyFill="1" applyBorder="1" applyAlignment="1">
      <alignment horizontal="right" vertical="center" wrapText="1"/>
    </xf>
    <xf numFmtId="0" fontId="32" fillId="7" borderId="77" xfId="5" applyFont="1" applyFill="1" applyBorder="1" applyAlignment="1">
      <alignment horizontal="left" vertical="center"/>
    </xf>
    <xf numFmtId="10" fontId="34" fillId="6" borderId="77" xfId="5" applyNumberFormat="1" applyFont="1" applyFill="1" applyBorder="1" applyAlignment="1">
      <alignment horizontal="right" vertical="center" wrapText="1"/>
    </xf>
    <xf numFmtId="4" fontId="34" fillId="6" borderId="85" xfId="5" applyNumberFormat="1" applyFont="1" applyFill="1" applyBorder="1" applyAlignment="1">
      <alignment horizontal="right" vertical="center" wrapText="1"/>
    </xf>
    <xf numFmtId="0" fontId="33" fillId="6" borderId="85" xfId="5" applyFont="1" applyFill="1" applyBorder="1" applyAlignment="1">
      <alignment vertical="center" wrapText="1"/>
    </xf>
    <xf numFmtId="0" fontId="32" fillId="0" borderId="85" xfId="5" applyFont="1" applyBorder="1" applyAlignment="1">
      <alignment horizontal="center" vertical="center"/>
    </xf>
    <xf numFmtId="0" fontId="34" fillId="6" borderId="85" xfId="5" applyFont="1" applyFill="1" applyBorder="1" applyAlignment="1">
      <alignment horizontal="right" vertical="center" wrapText="1"/>
    </xf>
    <xf numFmtId="0" fontId="34" fillId="6" borderId="85" xfId="5" applyFont="1" applyFill="1" applyBorder="1" applyAlignment="1">
      <alignment vertical="center" wrapText="1"/>
    </xf>
    <xf numFmtId="0" fontId="32" fillId="0" borderId="85" xfId="5" applyFont="1" applyBorder="1" applyAlignment="1">
      <alignment vertical="center"/>
    </xf>
    <xf numFmtId="4" fontId="34" fillId="6" borderId="0" xfId="5" applyNumberFormat="1" applyFont="1" applyFill="1" applyBorder="1" applyAlignment="1">
      <alignment horizontal="right" vertical="center" wrapText="1"/>
    </xf>
    <xf numFmtId="0" fontId="33" fillId="6" borderId="0" xfId="5" applyFont="1" applyFill="1" applyBorder="1" applyAlignment="1">
      <alignment vertical="center" wrapText="1"/>
    </xf>
    <xf numFmtId="0" fontId="32" fillId="0" borderId="0" xfId="5" applyFont="1" applyBorder="1" applyAlignment="1">
      <alignment horizontal="center" vertical="center"/>
    </xf>
    <xf numFmtId="0" fontId="34" fillId="6" borderId="0" xfId="5" applyFont="1" applyFill="1" applyBorder="1" applyAlignment="1">
      <alignment horizontal="right" vertical="center" wrapText="1"/>
    </xf>
    <xf numFmtId="0" fontId="34" fillId="6" borderId="0" xfId="5" applyFont="1" applyFill="1" applyBorder="1" applyAlignment="1">
      <alignment vertical="center" wrapText="1"/>
    </xf>
    <xf numFmtId="0" fontId="46" fillId="6" borderId="0" xfId="5" applyFont="1" applyFill="1" applyBorder="1" applyAlignment="1">
      <alignment vertical="center" wrapText="1"/>
    </xf>
    <xf numFmtId="0" fontId="32" fillId="0" borderId="0" xfId="5" applyFont="1" applyBorder="1" applyAlignment="1">
      <alignment vertical="center"/>
    </xf>
    <xf numFmtId="0" fontId="34" fillId="6" borderId="86" xfId="5" applyFont="1" applyFill="1" applyBorder="1" applyAlignment="1">
      <alignment horizontal="center" vertical="center" wrapText="1"/>
    </xf>
    <xf numFmtId="0" fontId="34" fillId="6" borderId="86" xfId="5" applyFont="1" applyFill="1" applyBorder="1" applyAlignment="1">
      <alignment vertical="center" wrapText="1"/>
    </xf>
    <xf numFmtId="0" fontId="42" fillId="0" borderId="0" xfId="5" applyFont="1" applyAlignment="1">
      <alignment vertical="center"/>
    </xf>
    <xf numFmtId="4" fontId="22" fillId="0" borderId="14" xfId="0" applyNumberFormat="1" applyFont="1" applyFill="1" applyBorder="1" applyAlignment="1" applyProtection="1">
      <alignment vertical="top" shrinkToFit="1"/>
      <protection locked="0"/>
    </xf>
    <xf numFmtId="49" fontId="14" fillId="4" borderId="0" xfId="0" applyNumberFormat="1" applyFont="1" applyFill="1" applyBorder="1" applyAlignment="1" applyProtection="1">
      <alignment horizontal="left" vertical="center"/>
      <protection locked="0"/>
    </xf>
    <xf numFmtId="4" fontId="8" fillId="0" borderId="14" xfId="0" applyNumberFormat="1" applyFont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4" fontId="8" fillId="0" borderId="15" xfId="0" applyNumberFormat="1" applyFont="1" applyBorder="1" applyAlignment="1">
      <alignment vertical="center"/>
    </xf>
    <xf numFmtId="4" fontId="8" fillId="3" borderId="13" xfId="0" applyNumberFormat="1" applyFont="1" applyFill="1" applyBorder="1" applyAlignment="1"/>
    <xf numFmtId="4" fontId="8" fillId="0" borderId="13" xfId="0" applyNumberFormat="1" applyFont="1" applyBorder="1" applyAlignment="1">
      <alignment vertical="center"/>
    </xf>
    <xf numFmtId="49" fontId="0" fillId="0" borderId="11" xfId="0" applyNumberFormat="1" applyBorder="1" applyAlignment="1">
      <alignment vertical="center"/>
    </xf>
    <xf numFmtId="0" fontId="8" fillId="6" borderId="0" xfId="0" applyFont="1" applyFill="1" applyAlignment="1">
      <alignment horizontal="left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14" fillId="4" borderId="7" xfId="0" applyNumberFormat="1" applyFont="1" applyFill="1" applyBorder="1" applyAlignment="1" applyProtection="1">
      <alignment horizontal="left" vertical="center"/>
      <protection locked="0"/>
    </xf>
    <xf numFmtId="49" fontId="14" fillId="4" borderId="0" xfId="0" applyNumberFormat="1" applyFont="1" applyFill="1" applyBorder="1" applyAlignment="1" applyProtection="1">
      <alignment horizontal="left" vertical="center"/>
      <protection locked="0"/>
    </xf>
    <xf numFmtId="49" fontId="14" fillId="4" borderId="4" xfId="0" applyNumberFormat="1" applyFont="1" applyFill="1" applyBorder="1" applyAlignment="1" applyProtection="1">
      <alignment horizontal="left" vertical="center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/>
    </xf>
    <xf numFmtId="49" fontId="13" fillId="0" borderId="7" xfId="0" applyNumberFormat="1" applyFont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/>
    </xf>
    <xf numFmtId="49" fontId="8" fillId="0" borderId="10" xfId="0" applyNumberFormat="1" applyFont="1" applyBorder="1" applyAlignment="1">
      <alignment vertical="center" wrapText="1"/>
    </xf>
    <xf numFmtId="49" fontId="8" fillId="0" borderId="11" xfId="0" applyNumberFormat="1" applyFont="1" applyBorder="1" applyAlignment="1">
      <alignment vertical="center" wrapText="1"/>
    </xf>
    <xf numFmtId="49" fontId="8" fillId="0" borderId="12" xfId="0" applyNumberFormat="1" applyFont="1" applyBorder="1" applyAlignment="1">
      <alignment vertical="center" wrapText="1"/>
    </xf>
    <xf numFmtId="0" fontId="8" fillId="3" borderId="10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4" fontId="8" fillId="0" borderId="1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 wrapText="1"/>
    </xf>
    <xf numFmtId="4" fontId="8" fillId="0" borderId="13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vertical="center" wrapText="1"/>
    </xf>
    <xf numFmtId="49" fontId="8" fillId="0" borderId="4" xfId="0" applyNumberFormat="1" applyFont="1" applyBorder="1" applyAlignment="1">
      <alignment vertical="center" wrapText="1"/>
    </xf>
    <xf numFmtId="4" fontId="8" fillId="3" borderId="13" xfId="0" applyNumberFormat="1" applyFont="1" applyFill="1" applyBorder="1" applyAlignment="1"/>
    <xf numFmtId="4" fontId="19" fillId="0" borderId="10" xfId="0" applyNumberFormat="1" applyFont="1" applyBorder="1" applyAlignment="1">
      <alignment horizontal="right" vertical="center" indent="1"/>
    </xf>
    <xf numFmtId="4" fontId="19" fillId="0" borderId="12" xfId="0" applyNumberFormat="1" applyFont="1" applyBorder="1" applyAlignment="1">
      <alignment horizontal="right" vertical="center" indent="1"/>
    </xf>
    <xf numFmtId="3" fontId="0" fillId="0" borderId="11" xfId="0" applyNumberFormat="1" applyBorder="1"/>
    <xf numFmtId="3" fontId="0" fillId="0" borderId="11" xfId="0" applyNumberFormat="1" applyBorder="1" applyAlignment="1">
      <alignment wrapText="1"/>
    </xf>
    <xf numFmtId="3" fontId="0" fillId="3" borderId="10" xfId="0" applyNumberFormat="1" applyFill="1" applyBorder="1"/>
    <xf numFmtId="3" fontId="0" fillId="3" borderId="11" xfId="0" applyNumberFormat="1" applyFill="1" applyBorder="1"/>
    <xf numFmtId="3" fontId="0" fillId="3" borderId="12" xfId="0" applyNumberFormat="1" applyFill="1" applyBorder="1"/>
    <xf numFmtId="0" fontId="7" fillId="2" borderId="15" xfId="0" applyFont="1" applyFill="1" applyBorder="1" applyAlignment="1">
      <alignment horizontal="center" vertical="center" wrapText="1"/>
    </xf>
    <xf numFmtId="4" fontId="8" fillId="0" borderId="15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vertical="center" wrapText="1"/>
    </xf>
    <xf numFmtId="49" fontId="8" fillId="0" borderId="7" xfId="0" applyNumberFormat="1" applyFont="1" applyBorder="1" applyAlignment="1">
      <alignment vertical="center" wrapText="1"/>
    </xf>
    <xf numFmtId="49" fontId="20" fillId="2" borderId="7" xfId="0" applyNumberFormat="1" applyFont="1" applyFill="1" applyBorder="1" applyAlignment="1">
      <alignment horizontal="center" vertical="center" shrinkToFit="1"/>
    </xf>
    <xf numFmtId="0" fontId="20" fillId="2" borderId="7" xfId="0" applyFont="1" applyFill="1" applyBorder="1" applyAlignment="1">
      <alignment horizontal="center" vertical="center" shrinkToFit="1"/>
    </xf>
    <xf numFmtId="0" fontId="20" fillId="2" borderId="28" xfId="0" applyFont="1" applyFill="1" applyBorder="1" applyAlignment="1">
      <alignment horizontal="center" vertical="center" shrinkToFit="1"/>
    </xf>
    <xf numFmtId="4" fontId="19" fillId="0" borderId="26" xfId="0" applyNumberFormat="1" applyFont="1" applyBorder="1" applyAlignment="1">
      <alignment horizontal="right" vertical="center" indent="1"/>
    </xf>
    <xf numFmtId="1" fontId="0" fillId="0" borderId="4" xfId="0" applyNumberFormat="1" applyFont="1" applyBorder="1" applyAlignment="1">
      <alignment horizontal="right" indent="1"/>
    </xf>
    <xf numFmtId="4" fontId="18" fillId="0" borderId="10" xfId="0" applyNumberFormat="1" applyFont="1" applyBorder="1" applyAlignment="1">
      <alignment horizontal="right" vertical="center" indent="1"/>
    </xf>
    <xf numFmtId="4" fontId="18" fillId="0" borderId="26" xfId="0" applyNumberFormat="1" applyFont="1" applyBorder="1" applyAlignment="1">
      <alignment horizontal="right" vertical="center" indent="1"/>
    </xf>
    <xf numFmtId="4" fontId="18" fillId="0" borderId="10" xfId="0" applyNumberFormat="1" applyFont="1" applyBorder="1" applyAlignment="1">
      <alignment horizontal="right" vertical="center"/>
    </xf>
    <xf numFmtId="4" fontId="18" fillId="0" borderId="11" xfId="0" applyNumberFormat="1" applyFont="1" applyBorder="1" applyAlignment="1">
      <alignment horizontal="right" vertical="center"/>
    </xf>
    <xf numFmtId="4" fontId="18" fillId="0" borderId="10" xfId="0" applyNumberFormat="1" applyFont="1" applyBorder="1" applyAlignment="1">
      <alignment vertical="center"/>
    </xf>
    <xf numFmtId="4" fontId="18" fillId="0" borderId="11" xfId="0" applyNumberFormat="1" applyFont="1" applyBorder="1" applyAlignment="1">
      <alignment vertical="center"/>
    </xf>
    <xf numFmtId="0" fontId="0" fillId="0" borderId="4" xfId="0" applyFont="1" applyBorder="1" applyAlignment="1">
      <alignment horizontal="right" indent="1"/>
    </xf>
    <xf numFmtId="0" fontId="0" fillId="0" borderId="24" xfId="0" applyFont="1" applyBorder="1" applyAlignment="1">
      <alignment horizontal="right" indent="1"/>
    </xf>
    <xf numFmtId="49" fontId="14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right" vertical="center"/>
    </xf>
    <xf numFmtId="4" fontId="18" fillId="0" borderId="4" xfId="0" applyNumberFormat="1" applyFont="1" applyBorder="1" applyAlignment="1">
      <alignment horizontal="right" vertical="center"/>
    </xf>
    <xf numFmtId="4" fontId="18" fillId="0" borderId="7" xfId="0" applyNumberFormat="1" applyFont="1" applyBorder="1" applyAlignment="1">
      <alignment horizontal="right" vertical="center"/>
    </xf>
    <xf numFmtId="4" fontId="17" fillId="2" borderId="22" xfId="0" applyNumberFormat="1" applyFont="1" applyFill="1" applyBorder="1" applyAlignment="1">
      <alignment horizontal="right" vertical="center"/>
    </xf>
    <xf numFmtId="4" fontId="18" fillId="0" borderId="12" xfId="0" applyNumberFormat="1" applyFont="1" applyBorder="1" applyAlignment="1">
      <alignment horizontal="right" vertical="center" indent="1"/>
    </xf>
    <xf numFmtId="2" fontId="17" fillId="2" borderId="22" xfId="0" applyNumberFormat="1" applyFont="1" applyFill="1" applyBorder="1" applyAlignment="1">
      <alignment horizontal="right" vertical="center"/>
    </xf>
    <xf numFmtId="0" fontId="24" fillId="0" borderId="3" xfId="0" applyNumberFormat="1" applyFont="1" applyBorder="1" applyAlignment="1">
      <alignment horizontal="left" vertical="top" wrapText="1"/>
    </xf>
    <xf numFmtId="0" fontId="24" fillId="0" borderId="4" xfId="0" applyNumberFormat="1" applyFont="1" applyBorder="1" applyAlignment="1">
      <alignment vertical="top" wrapText="1" shrinkToFit="1"/>
    </xf>
    <xf numFmtId="166" fontId="24" fillId="0" borderId="4" xfId="0" applyNumberFormat="1" applyFont="1" applyBorder="1" applyAlignment="1">
      <alignment vertical="top" wrapText="1" shrinkToFit="1"/>
    </xf>
    <xf numFmtId="4" fontId="24" fillId="0" borderId="4" xfId="0" applyNumberFormat="1" applyFont="1" applyBorder="1" applyAlignment="1">
      <alignment vertical="top" wrapText="1" shrinkToFit="1"/>
    </xf>
    <xf numFmtId="4" fontId="24" fillId="0" borderId="5" xfId="0" applyNumberFormat="1" applyFont="1" applyBorder="1" applyAlignment="1">
      <alignment vertical="top" wrapText="1" shrinkToFit="1"/>
    </xf>
    <xf numFmtId="0" fontId="24" fillId="0" borderId="1" xfId="0" applyNumberFormat="1" applyFont="1" applyBorder="1" applyAlignment="1">
      <alignment horizontal="left" vertical="top" wrapText="1"/>
    </xf>
    <xf numFmtId="0" fontId="24" fillId="0" borderId="0" xfId="0" applyNumberFormat="1" applyFont="1" applyBorder="1" applyAlignment="1">
      <alignment vertical="top" wrapText="1" shrinkToFit="1"/>
    </xf>
    <xf numFmtId="166" fontId="24" fillId="0" borderId="0" xfId="0" applyNumberFormat="1" applyFont="1" applyBorder="1" applyAlignment="1">
      <alignment vertical="top" wrapText="1" shrinkToFit="1"/>
    </xf>
    <xf numFmtId="4" fontId="24" fillId="0" borderId="0" xfId="0" applyNumberFormat="1" applyFont="1" applyBorder="1" applyAlignment="1">
      <alignment vertical="top" wrapText="1" shrinkToFit="1"/>
    </xf>
    <xf numFmtId="4" fontId="24" fillId="0" borderId="2" xfId="0" applyNumberFormat="1" applyFont="1" applyBorder="1" applyAlignment="1">
      <alignment vertical="top" wrapText="1" shrinkToFit="1"/>
    </xf>
    <xf numFmtId="0" fontId="5" fillId="0" borderId="0" xfId="0" applyFont="1" applyAlignment="1">
      <alignment horizontal="center"/>
    </xf>
    <xf numFmtId="49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3" fontId="28" fillId="5" borderId="67" xfId="5" applyNumberFormat="1" applyFont="1" applyFill="1" applyBorder="1" applyAlignment="1">
      <alignment horizontal="center" vertical="center"/>
    </xf>
    <xf numFmtId="3" fontId="26" fillId="0" borderId="43" xfId="5" applyNumberFormat="1" applyFont="1" applyBorder="1" applyAlignment="1">
      <alignment horizontal="left"/>
    </xf>
    <xf numFmtId="3" fontId="28" fillId="0" borderId="54" xfId="5" applyNumberFormat="1" applyFont="1" applyBorder="1" applyAlignment="1">
      <alignment horizontal="left" wrapText="1"/>
    </xf>
    <xf numFmtId="3" fontId="26" fillId="0" borderId="54" xfId="5" applyNumberFormat="1" applyFont="1" applyBorder="1" applyAlignment="1">
      <alignment horizontal="left"/>
    </xf>
    <xf numFmtId="3" fontId="26" fillId="0" borderId="62" xfId="5" applyNumberFormat="1" applyFont="1" applyBorder="1" applyAlignment="1">
      <alignment horizontal="left"/>
    </xf>
    <xf numFmtId="3" fontId="26" fillId="0" borderId="59" xfId="5" applyNumberFormat="1" applyFont="1" applyBorder="1" applyAlignment="1">
      <alignment horizontal="center"/>
    </xf>
    <xf numFmtId="3" fontId="28" fillId="0" borderId="62" xfId="5" applyNumberFormat="1" applyFont="1" applyBorder="1" applyAlignment="1">
      <alignment horizontal="left" wrapText="1"/>
    </xf>
    <xf numFmtId="3" fontId="26" fillId="0" borderId="56" xfId="5" applyNumberFormat="1" applyFont="1" applyBorder="1" applyAlignment="1">
      <alignment horizontal="left"/>
    </xf>
    <xf numFmtId="3" fontId="26" fillId="0" borderId="41" xfId="5" applyNumberFormat="1" applyFont="1" applyBorder="1" applyAlignment="1">
      <alignment horizontal="left"/>
    </xf>
    <xf numFmtId="3" fontId="28" fillId="0" borderId="56" xfId="5" applyNumberFormat="1" applyFont="1" applyBorder="1" applyAlignment="1">
      <alignment horizontal="left" wrapText="1"/>
    </xf>
    <xf numFmtId="3" fontId="31" fillId="0" borderId="52" xfId="5" applyNumberFormat="1" applyFont="1" applyBorder="1" applyAlignment="1">
      <alignment horizontal="left" wrapText="1"/>
    </xf>
    <xf numFmtId="3" fontId="31" fillId="0" borderId="66" xfId="5" applyNumberFormat="1" applyFont="1" applyBorder="1" applyAlignment="1">
      <alignment horizontal="left" wrapText="1"/>
    </xf>
    <xf numFmtId="3" fontId="31" fillId="0" borderId="45" xfId="5" applyNumberFormat="1" applyFont="1" applyBorder="1" applyAlignment="1">
      <alignment horizontal="left" wrapText="1"/>
    </xf>
    <xf numFmtId="3" fontId="26" fillId="0" borderId="56" xfId="5" applyNumberFormat="1" applyFont="1" applyBorder="1" applyAlignment="1">
      <alignment horizontal="center"/>
    </xf>
    <xf numFmtId="3" fontId="26" fillId="0" borderId="39" xfId="5" applyNumberFormat="1" applyFont="1" applyBorder="1" applyAlignment="1">
      <alignment wrapText="1"/>
    </xf>
    <xf numFmtId="3" fontId="26" fillId="0" borderId="39" xfId="5" applyNumberFormat="1" applyFont="1" applyBorder="1" applyAlignment="1">
      <alignment horizontal="left" wrapText="1"/>
    </xf>
    <xf numFmtId="3" fontId="28" fillId="0" borderId="64" xfId="5" applyNumberFormat="1" applyFont="1" applyBorder="1" applyAlignment="1">
      <alignment horizontal="center"/>
    </xf>
    <xf numFmtId="3" fontId="26" fillId="0" borderId="64" xfId="5" applyNumberFormat="1" applyFont="1" applyBorder="1" applyAlignment="1">
      <alignment horizontal="center"/>
    </xf>
    <xf numFmtId="3" fontId="26" fillId="0" borderId="56" xfId="5" applyNumberFormat="1" applyFont="1" applyBorder="1" applyAlignment="1">
      <alignment horizontal="center" vertical="center"/>
    </xf>
    <xf numFmtId="3" fontId="26" fillId="0" borderId="61" xfId="5" applyNumberFormat="1" applyFont="1" applyBorder="1" applyAlignment="1">
      <alignment horizontal="center" vertical="center"/>
    </xf>
    <xf numFmtId="3" fontId="26" fillId="0" borderId="63" xfId="5" applyNumberFormat="1" applyFont="1" applyBorder="1" applyAlignment="1">
      <alignment horizontal="center" vertical="center"/>
    </xf>
    <xf numFmtId="3" fontId="26" fillId="0" borderId="52" xfId="5" applyNumberFormat="1" applyFont="1" applyBorder="1" applyAlignment="1">
      <alignment horizontal="left"/>
    </xf>
    <xf numFmtId="3" fontId="26" fillId="0" borderId="39" xfId="5" applyNumberFormat="1" applyFont="1" applyBorder="1" applyAlignment="1">
      <alignment horizontal="left"/>
    </xf>
    <xf numFmtId="4" fontId="26" fillId="0" borderId="65" xfId="5" applyNumberFormat="1" applyFont="1" applyBorder="1" applyAlignment="1">
      <alignment horizontal="right"/>
    </xf>
    <xf numFmtId="4" fontId="26" fillId="0" borderId="54" xfId="5" applyNumberFormat="1" applyFont="1" applyBorder="1" applyAlignment="1">
      <alignment horizontal="right"/>
    </xf>
    <xf numFmtId="3" fontId="28" fillId="0" borderId="56" xfId="5" applyNumberFormat="1" applyFont="1" applyBorder="1" applyAlignment="1">
      <alignment horizontal="left"/>
    </xf>
    <xf numFmtId="3" fontId="28" fillId="0" borderId="63" xfId="5" applyNumberFormat="1" applyFont="1" applyBorder="1" applyAlignment="1">
      <alignment horizontal="left"/>
    </xf>
    <xf numFmtId="3" fontId="28" fillId="0" borderId="64" xfId="5" applyNumberFormat="1" applyFont="1" applyBorder="1" applyAlignment="1">
      <alignment horizontal="center" vertical="center"/>
    </xf>
    <xf numFmtId="3" fontId="26" fillId="0" borderId="47" xfId="5" applyNumberFormat="1" applyFont="1" applyBorder="1" applyAlignment="1">
      <alignment horizontal="center"/>
    </xf>
    <xf numFmtId="3" fontId="28" fillId="0" borderId="55" xfId="5" applyNumberFormat="1" applyFont="1" applyBorder="1" applyAlignment="1">
      <alignment horizontal="center"/>
    </xf>
    <xf numFmtId="3" fontId="28" fillId="0" borderId="40" xfId="5" applyNumberFormat="1" applyFont="1" applyBorder="1" applyAlignment="1">
      <alignment horizontal="left"/>
    </xf>
    <xf numFmtId="3" fontId="30" fillId="0" borderId="39" xfId="5" applyNumberFormat="1" applyFont="1" applyBorder="1" applyAlignment="1">
      <alignment horizontal="center" vertical="center" textRotation="90" wrapText="1" shrinkToFit="1"/>
    </xf>
    <xf numFmtId="3" fontId="28" fillId="0" borderId="39" xfId="5" applyNumberFormat="1" applyFont="1" applyBorder="1" applyAlignment="1">
      <alignment horizontal="center" vertical="center" textRotation="90" shrinkToFit="1"/>
    </xf>
    <xf numFmtId="3" fontId="28" fillId="0" borderId="61" xfId="5" applyNumberFormat="1" applyFont="1" applyBorder="1" applyAlignment="1">
      <alignment horizontal="left"/>
    </xf>
    <xf numFmtId="3" fontId="28" fillId="0" borderId="38" xfId="5" applyNumberFormat="1" applyFont="1" applyBorder="1" applyAlignment="1">
      <alignment horizontal="left"/>
    </xf>
    <xf numFmtId="3" fontId="28" fillId="0" borderId="39" xfId="5" applyNumberFormat="1" applyFont="1" applyBorder="1" applyAlignment="1">
      <alignment horizontal="left"/>
    </xf>
    <xf numFmtId="3" fontId="28" fillId="0" borderId="52" xfId="5" applyNumberFormat="1" applyFont="1" applyBorder="1" applyAlignment="1">
      <alignment horizontal="center" vertical="center" textRotation="90" shrinkToFit="1"/>
    </xf>
    <xf numFmtId="3" fontId="28" fillId="0" borderId="45" xfId="5" applyNumberFormat="1" applyFont="1" applyBorder="1" applyAlignment="1">
      <alignment horizontal="center" vertical="center" textRotation="90" shrinkToFit="1"/>
    </xf>
    <xf numFmtId="3" fontId="28" fillId="0" borderId="57" xfId="5" applyNumberFormat="1" applyFont="1" applyBorder="1" applyAlignment="1">
      <alignment horizontal="center" vertical="center" textRotation="90" shrinkToFit="1"/>
    </xf>
    <xf numFmtId="3" fontId="28" fillId="0" borderId="40" xfId="5" applyNumberFormat="1" applyFont="1" applyBorder="1" applyAlignment="1">
      <alignment horizontal="center" vertical="center" textRotation="90" shrinkToFit="1"/>
    </xf>
    <xf numFmtId="3" fontId="27" fillId="0" borderId="39" xfId="5" applyNumberFormat="1" applyFont="1" applyBorder="1" applyAlignment="1">
      <alignment horizontal="center"/>
    </xf>
    <xf numFmtId="3" fontId="26" fillId="0" borderId="38" xfId="5" applyNumberFormat="1" applyFont="1" applyBorder="1" applyAlignment="1">
      <alignment horizontal="left"/>
    </xf>
    <xf numFmtId="3" fontId="26" fillId="0" borderId="59" xfId="5" applyNumberFormat="1" applyFont="1" applyBorder="1" applyAlignment="1">
      <alignment horizontal="left"/>
    </xf>
    <xf numFmtId="3" fontId="26" fillId="0" borderId="57" xfId="5" applyNumberFormat="1" applyFont="1" applyBorder="1" applyAlignment="1">
      <alignment horizontal="left"/>
    </xf>
    <xf numFmtId="3" fontId="28" fillId="0" borderId="46" xfId="5" applyNumberFormat="1" applyFont="1" applyBorder="1" applyAlignment="1">
      <alignment horizontal="left"/>
    </xf>
    <xf numFmtId="3" fontId="26" fillId="0" borderId="45" xfId="5" applyNumberFormat="1" applyFont="1" applyBorder="1" applyAlignment="1">
      <alignment horizontal="center"/>
    </xf>
    <xf numFmtId="3" fontId="26" fillId="0" borderId="39" xfId="5" applyNumberFormat="1" applyFont="1" applyBorder="1" applyAlignment="1">
      <alignment horizontal="center"/>
    </xf>
    <xf numFmtId="3" fontId="29" fillId="0" borderId="55" xfId="5" applyNumberFormat="1" applyFont="1" applyBorder="1" applyAlignment="1">
      <alignment horizontal="left"/>
    </xf>
    <xf numFmtId="3" fontId="27" fillId="0" borderId="42" xfId="5" applyNumberFormat="1" applyFont="1" applyBorder="1" applyAlignment="1">
      <alignment horizontal="center" shrinkToFit="1"/>
    </xf>
    <xf numFmtId="3" fontId="29" fillId="0" borderId="38" xfId="5" applyNumberFormat="1" applyFont="1" applyBorder="1" applyAlignment="1">
      <alignment horizontal="left"/>
    </xf>
    <xf numFmtId="3" fontId="28" fillId="0" borderId="48" xfId="5" applyNumberFormat="1" applyFont="1" applyBorder="1" applyAlignment="1">
      <alignment horizontal="center"/>
    </xf>
    <xf numFmtId="3" fontId="26" fillId="0" borderId="47" xfId="5" applyNumberFormat="1" applyFont="1" applyBorder="1" applyAlignment="1">
      <alignment horizontal="left"/>
    </xf>
    <xf numFmtId="168" fontId="44" fillId="5" borderId="77" xfId="5" applyNumberFormat="1" applyFont="1" applyFill="1" applyBorder="1" applyAlignment="1">
      <alignment horizontal="center" vertical="center" wrapText="1"/>
    </xf>
    <xf numFmtId="0" fontId="1" fillId="5" borderId="77" xfId="5" applyFill="1" applyBorder="1" applyAlignment="1">
      <alignment horizontal="center" vertical="center" wrapText="1"/>
    </xf>
    <xf numFmtId="168" fontId="36" fillId="6" borderId="77" xfId="5" applyNumberFormat="1" applyFont="1" applyFill="1" applyBorder="1" applyAlignment="1">
      <alignment horizontal="right" vertical="center" wrapText="1"/>
    </xf>
    <xf numFmtId="168" fontId="1" fillId="0" borderId="77" xfId="5" applyNumberFormat="1" applyBorder="1" applyAlignment="1">
      <alignment horizontal="right" vertical="center" wrapText="1"/>
    </xf>
    <xf numFmtId="168" fontId="36" fillId="10" borderId="77" xfId="5" applyNumberFormat="1" applyFont="1" applyFill="1" applyBorder="1" applyAlignment="1">
      <alignment horizontal="right" vertical="center" wrapText="1"/>
    </xf>
    <xf numFmtId="168" fontId="43" fillId="9" borderId="77" xfId="5" applyNumberFormat="1" applyFont="1" applyFill="1" applyBorder="1" applyAlignment="1">
      <alignment horizontal="right" vertical="center" wrapText="1"/>
    </xf>
    <xf numFmtId="168" fontId="44" fillId="5" borderId="77" xfId="5" applyNumberFormat="1" applyFont="1" applyFill="1" applyBorder="1" applyAlignment="1">
      <alignment horizontal="right" vertical="center" wrapText="1"/>
    </xf>
    <xf numFmtId="0" fontId="2" fillId="0" borderId="0" xfId="6"/>
    <xf numFmtId="3" fontId="2" fillId="0" borderId="0" xfId="6" applyNumberFormat="1"/>
    <xf numFmtId="0" fontId="2" fillId="0" borderId="0" xfId="6" applyFont="1"/>
    <xf numFmtId="0" fontId="48" fillId="0" borderId="0" xfId="6" applyFont="1"/>
    <xf numFmtId="169" fontId="2" fillId="0" borderId="0" xfId="6" applyNumberFormat="1" applyFont="1"/>
    <xf numFmtId="3" fontId="6" fillId="0" borderId="49" xfId="6" applyNumberFormat="1" applyFont="1" applyBorder="1"/>
    <xf numFmtId="3" fontId="6" fillId="0" borderId="87" xfId="6" applyNumberFormat="1" applyFont="1" applyBorder="1"/>
    <xf numFmtId="0" fontId="6" fillId="0" borderId="87" xfId="6" applyFont="1" applyBorder="1"/>
    <xf numFmtId="0" fontId="6" fillId="0" borderId="87" xfId="6" applyFont="1" applyFill="1" applyBorder="1"/>
    <xf numFmtId="0" fontId="6" fillId="0" borderId="50" xfId="6" applyFont="1" applyBorder="1"/>
    <xf numFmtId="3" fontId="2" fillId="0" borderId="0" xfId="6" applyNumberFormat="1" applyFont="1"/>
    <xf numFmtId="0" fontId="6" fillId="0" borderId="0" xfId="6" applyFont="1"/>
    <xf numFmtId="0" fontId="49" fillId="0" borderId="0" xfId="7" applyFont="1"/>
    <xf numFmtId="3" fontId="47" fillId="0" borderId="0" xfId="7" applyNumberFormat="1" applyFont="1"/>
    <xf numFmtId="3" fontId="14" fillId="0" borderId="0" xfId="7" applyNumberFormat="1" applyFont="1"/>
    <xf numFmtId="0" fontId="47" fillId="0" borderId="0" xfId="7" applyFont="1"/>
    <xf numFmtId="3" fontId="47" fillId="0" borderId="0" xfId="7" applyNumberFormat="1" applyFont="1" applyFill="1"/>
    <xf numFmtId="4" fontId="2" fillId="4" borderId="9" xfId="6" applyNumberFormat="1" applyFont="1" applyFill="1" applyBorder="1" applyAlignment="1" applyProtection="1">
      <alignment vertical="top" shrinkToFit="1"/>
      <protection locked="0"/>
    </xf>
    <xf numFmtId="0" fontId="47" fillId="0" borderId="0" xfId="7"/>
    <xf numFmtId="3" fontId="0" fillId="0" borderId="0" xfId="7" applyNumberFormat="1" applyFont="1" applyFill="1"/>
    <xf numFmtId="0" fontId="50" fillId="0" borderId="0" xfId="6" applyFont="1"/>
    <xf numFmtId="3" fontId="50" fillId="0" borderId="0" xfId="6" applyNumberFormat="1" applyFont="1"/>
    <xf numFmtId="0" fontId="6" fillId="0" borderId="9" xfId="6" applyFont="1" applyBorder="1"/>
    <xf numFmtId="4" fontId="2" fillId="0" borderId="0" xfId="6" applyNumberFormat="1" applyFont="1" applyFill="1" applyBorder="1" applyAlignment="1" applyProtection="1">
      <alignment vertical="top" shrinkToFit="1"/>
      <protection locked="0"/>
    </xf>
    <xf numFmtId="0" fontId="2" fillId="0" borderId="0" xfId="6" applyFont="1" applyFill="1" applyBorder="1"/>
    <xf numFmtId="3" fontId="2" fillId="0" borderId="0" xfId="6" applyNumberFormat="1" applyFont="1" applyFill="1"/>
    <xf numFmtId="3" fontId="2" fillId="0" borderId="0" xfId="6" applyNumberFormat="1" applyFont="1" applyFill="1" applyBorder="1"/>
    <xf numFmtId="0" fontId="2" fillId="0" borderId="0" xfId="6" applyFont="1" applyBorder="1"/>
    <xf numFmtId="0" fontId="6" fillId="0" borderId="0" xfId="6" applyFont="1" applyBorder="1"/>
    <xf numFmtId="0" fontId="2" fillId="0" borderId="0" xfId="6" applyNumberFormat="1"/>
    <xf numFmtId="169" fontId="50" fillId="0" borderId="0" xfId="6" applyNumberFormat="1" applyFont="1"/>
    <xf numFmtId="3" fontId="2" fillId="0" borderId="0" xfId="6" applyNumberFormat="1" applyBorder="1"/>
    <xf numFmtId="3" fontId="50" fillId="0" borderId="0" xfId="6" applyNumberFormat="1" applyFont="1" applyBorder="1"/>
    <xf numFmtId="0" fontId="50" fillId="0" borderId="0" xfId="6" applyFont="1" applyFill="1" applyBorder="1"/>
    <xf numFmtId="3" fontId="50" fillId="0" borderId="0" xfId="6" applyNumberFormat="1" applyFont="1" applyFill="1" applyBorder="1"/>
    <xf numFmtId="3" fontId="2" fillId="0" borderId="0" xfId="6" applyNumberFormat="1" applyFont="1" applyBorder="1"/>
    <xf numFmtId="0" fontId="2" fillId="0" borderId="88" xfId="6" applyFont="1" applyBorder="1"/>
    <xf numFmtId="3" fontId="2" fillId="0" borderId="88" xfId="6" applyNumberFormat="1" applyFont="1" applyBorder="1"/>
    <xf numFmtId="0" fontId="4" fillId="0" borderId="0" xfId="6" applyFont="1"/>
    <xf numFmtId="0" fontId="52" fillId="0" borderId="0" xfId="6" applyFont="1"/>
    <xf numFmtId="14" fontId="53" fillId="0" borderId="0" xfId="6" applyNumberFormat="1" applyFont="1" applyBorder="1"/>
    <xf numFmtId="170" fontId="2" fillId="0" borderId="0" xfId="6" applyNumberFormat="1" applyFont="1"/>
    <xf numFmtId="0" fontId="53" fillId="0" borderId="0" xfId="6" applyFont="1"/>
    <xf numFmtId="0" fontId="47" fillId="0" borderId="0" xfId="8"/>
    <xf numFmtId="3" fontId="47" fillId="0" borderId="0" xfId="8" applyNumberFormat="1"/>
    <xf numFmtId="0" fontId="47" fillId="0" borderId="0" xfId="8" applyFont="1"/>
    <xf numFmtId="3" fontId="47" fillId="0" borderId="0" xfId="8" applyNumberFormat="1" applyFont="1"/>
    <xf numFmtId="0" fontId="54" fillId="0" borderId="0" xfId="8" applyFont="1"/>
    <xf numFmtId="0" fontId="55" fillId="0" borderId="0" xfId="6" applyFont="1"/>
  </cellXfs>
  <cellStyles count="9">
    <cellStyle name="čárky 2" xfId="1"/>
    <cellStyle name="Normální" xfId="0" builtinId="0"/>
    <cellStyle name="normální 2" xfId="2"/>
    <cellStyle name="normální 3" xfId="3"/>
    <cellStyle name="normální 4" xfId="4"/>
    <cellStyle name="normální 5" xfId="5"/>
    <cellStyle name="Normální 5 2" xfId="6"/>
    <cellStyle name="normální_Klásek_VZT_10_rozp" xfId="8"/>
    <cellStyle name="normální_SOU_zasedačka_rozp_10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ouhrnn&#253;%20rozpo&#269;et%20-Technick&#233;%20z&#225;zem&#237;%20obce%20Hradec-Nov&#225;%20Ves%20&#8211;%20I.etapa%20bez%20ce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O%2001%20-%20Hlavn&#237;%20objekt%20-%20stavebn&#237;%20&#269;&#225;st%20&#8211;%20II.etapa%20bez%20c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ouhrn"/>
      <sheetName val="EI1"/>
      <sheetName val="EI2"/>
      <sheetName val="EI3"/>
      <sheetName val="03a"/>
      <sheetName val="03a-"/>
      <sheetName val="03b"/>
      <sheetName val="03b-"/>
      <sheetName val="03c"/>
      <sheetName val="03c-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VzorPolozky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123" t="s">
        <v>916</v>
      </c>
    </row>
    <row r="2" spans="1:7" ht="57.75" customHeight="1" x14ac:dyDescent="0.2">
      <c r="A2" s="459" t="s">
        <v>915</v>
      </c>
      <c r="B2" s="459"/>
      <c r="C2" s="459"/>
      <c r="D2" s="459"/>
      <c r="E2" s="459"/>
      <c r="F2" s="459"/>
      <c r="G2" s="459"/>
    </row>
  </sheetData>
  <sheetProtection algorithmName="SHA-512" hashValue="sZQfCMFUporf6jzdVrgSl2Aj6fIqBTo63NO/qQb8YhXJnGTWcesPjyXLPetxxkFKPPNWOoYGOiZshfPfTQYB/g==" saltValue="stn4IjpYUkYi29+l6G+B7g==" spinCount="100000" sheet="1" objects="1" scenarios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72"/>
  <sheetViews>
    <sheetView workbookViewId="0">
      <selection activeCell="C83" sqref="C83"/>
    </sheetView>
  </sheetViews>
  <sheetFormatPr defaultRowHeight="12.75" outlineLevelRow="1" x14ac:dyDescent="0.2"/>
  <cols>
    <col min="1" max="1" width="4.28515625" customWidth="1"/>
    <col min="2" max="2" width="14.42578125" style="197" customWidth="1"/>
    <col min="3" max="3" width="38.28515625" style="197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533" t="s">
        <v>457</v>
      </c>
      <c r="B1" s="533"/>
      <c r="C1" s="533"/>
      <c r="D1" s="533"/>
      <c r="E1" s="533"/>
      <c r="F1" s="533"/>
      <c r="G1" s="533"/>
      <c r="AE1" t="s">
        <v>456</v>
      </c>
    </row>
    <row r="2" spans="1:60" ht="24.95" customHeight="1" x14ac:dyDescent="0.2">
      <c r="A2" s="248" t="s">
        <v>455</v>
      </c>
      <c r="B2" s="247"/>
      <c r="C2" s="534" t="s">
        <v>464</v>
      </c>
      <c r="D2" s="535"/>
      <c r="E2" s="535"/>
      <c r="F2" s="535"/>
      <c r="G2" s="536"/>
      <c r="AE2" t="s">
        <v>454</v>
      </c>
    </row>
    <row r="3" spans="1:60" ht="24.95" hidden="1" customHeight="1" x14ac:dyDescent="0.2">
      <c r="A3" s="248" t="s">
        <v>453</v>
      </c>
      <c r="B3" s="247"/>
      <c r="C3" s="534"/>
      <c r="D3" s="535"/>
      <c r="E3" s="535"/>
      <c r="F3" s="535"/>
      <c r="G3" s="536"/>
      <c r="AE3" t="s">
        <v>452</v>
      </c>
    </row>
    <row r="4" spans="1:60" ht="24.95" hidden="1" customHeight="1" x14ac:dyDescent="0.2">
      <c r="A4" s="248" t="s">
        <v>451</v>
      </c>
      <c r="B4" s="247"/>
      <c r="C4" s="534"/>
      <c r="D4" s="535"/>
      <c r="E4" s="535"/>
      <c r="F4" s="535"/>
      <c r="G4" s="536"/>
      <c r="AE4" t="s">
        <v>450</v>
      </c>
    </row>
    <row r="5" spans="1:60" hidden="1" x14ac:dyDescent="0.2">
      <c r="A5" s="246" t="s">
        <v>449</v>
      </c>
      <c r="B5" s="245"/>
      <c r="C5" s="244"/>
      <c r="D5" s="243"/>
      <c r="E5" s="243"/>
      <c r="F5" s="243"/>
      <c r="G5" s="242"/>
      <c r="AE5" t="s">
        <v>448</v>
      </c>
    </row>
    <row r="7" spans="1:60" ht="38.25" x14ac:dyDescent="0.2">
      <c r="A7" s="239" t="s">
        <v>447</v>
      </c>
      <c r="B7" s="241" t="s">
        <v>446</v>
      </c>
      <c r="C7" s="241" t="s">
        <v>445</v>
      </c>
      <c r="D7" s="239" t="s">
        <v>444</v>
      </c>
      <c r="E7" s="239" t="s">
        <v>443</v>
      </c>
      <c r="F7" s="240" t="s">
        <v>442</v>
      </c>
      <c r="G7" s="239" t="s">
        <v>83</v>
      </c>
      <c r="H7" s="238" t="s">
        <v>441</v>
      </c>
      <c r="I7" s="238" t="s">
        <v>440</v>
      </c>
      <c r="J7" s="238" t="s">
        <v>439</v>
      </c>
      <c r="K7" s="238" t="s">
        <v>438</v>
      </c>
      <c r="L7" s="238" t="s">
        <v>437</v>
      </c>
      <c r="M7" s="238" t="s">
        <v>436</v>
      </c>
      <c r="N7" s="238" t="s">
        <v>435</v>
      </c>
      <c r="O7" s="238" t="s">
        <v>434</v>
      </c>
      <c r="P7" s="238" t="s">
        <v>433</v>
      </c>
      <c r="Q7" s="238" t="s">
        <v>432</v>
      </c>
      <c r="R7" s="238" t="s">
        <v>431</v>
      </c>
      <c r="S7" s="238" t="s">
        <v>430</v>
      </c>
      <c r="T7" s="238" t="s">
        <v>429</v>
      </c>
      <c r="U7" s="238" t="s">
        <v>428</v>
      </c>
    </row>
    <row r="8" spans="1:60" x14ac:dyDescent="0.2">
      <c r="A8" s="233" t="s">
        <v>140</v>
      </c>
      <c r="B8" s="237" t="s">
        <v>463</v>
      </c>
      <c r="C8" s="236" t="s">
        <v>462</v>
      </c>
      <c r="D8" s="255"/>
      <c r="E8" s="235"/>
      <c r="F8" s="234"/>
      <c r="G8" s="234">
        <f>SUMIF(AE9:AE31,"&lt;&gt;NOR",G9:G31)</f>
        <v>0</v>
      </c>
      <c r="H8" s="234"/>
      <c r="I8" s="234">
        <f>SUM(I9:I31)</f>
        <v>0</v>
      </c>
      <c r="J8" s="234"/>
      <c r="K8" s="234">
        <f>SUM(K9:K31)</f>
        <v>0</v>
      </c>
      <c r="L8" s="234"/>
      <c r="M8" s="234">
        <f>SUM(M9:M31)</f>
        <v>0</v>
      </c>
      <c r="N8" s="232"/>
      <c r="O8" s="232">
        <f>SUM(O9:O31)</f>
        <v>0</v>
      </c>
      <c r="P8" s="232"/>
      <c r="Q8" s="232">
        <f>SUM(Q9:Q31)</f>
        <v>0</v>
      </c>
      <c r="R8" s="232"/>
      <c r="S8" s="232"/>
      <c r="T8" s="233"/>
      <c r="U8" s="232">
        <f>SUM(U9:U31)</f>
        <v>49.370000000000005</v>
      </c>
      <c r="AE8" t="s">
        <v>139</v>
      </c>
    </row>
    <row r="9" spans="1:60" outlineLevel="1" x14ac:dyDescent="0.2">
      <c r="A9" s="218">
        <v>1</v>
      </c>
      <c r="B9" s="217" t="s">
        <v>531</v>
      </c>
      <c r="C9" s="221" t="s">
        <v>530</v>
      </c>
      <c r="D9" s="252" t="s">
        <v>350</v>
      </c>
      <c r="E9" s="220">
        <v>113.17570000000001</v>
      </c>
      <c r="F9" s="219"/>
      <c r="G9" s="216">
        <f>ROUND(E9*F9,2)</f>
        <v>0</v>
      </c>
      <c r="H9" s="219"/>
      <c r="I9" s="216">
        <f>ROUND(E9*H9,2)</f>
        <v>0</v>
      </c>
      <c r="J9" s="219"/>
      <c r="K9" s="216">
        <f>ROUND(E9*J9,2)</f>
        <v>0</v>
      </c>
      <c r="L9" s="216">
        <v>21</v>
      </c>
      <c r="M9" s="216">
        <f>G9*(1+L9/100)</f>
        <v>0</v>
      </c>
      <c r="N9" s="214">
        <v>0</v>
      </c>
      <c r="O9" s="214">
        <f>ROUND(E9*N9,5)</f>
        <v>0</v>
      </c>
      <c r="P9" s="214">
        <v>0</v>
      </c>
      <c r="Q9" s="214">
        <f>ROUND(E9*P9,5)</f>
        <v>0</v>
      </c>
      <c r="R9" s="214"/>
      <c r="S9" s="214"/>
      <c r="T9" s="215">
        <v>0.187</v>
      </c>
      <c r="U9" s="214">
        <f>ROUND(E9*T9,2)</f>
        <v>21.16</v>
      </c>
      <c r="V9" s="207"/>
      <c r="W9" s="207"/>
      <c r="X9" s="207"/>
      <c r="Y9" s="207"/>
      <c r="Z9" s="207"/>
      <c r="AA9" s="207"/>
      <c r="AB9" s="207"/>
      <c r="AC9" s="207"/>
      <c r="AD9" s="207"/>
      <c r="AE9" s="207" t="s">
        <v>121</v>
      </c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18"/>
      <c r="B10" s="217"/>
      <c r="C10" s="231" t="s">
        <v>478</v>
      </c>
      <c r="D10" s="254"/>
      <c r="E10" s="229"/>
      <c r="F10" s="216"/>
      <c r="G10" s="216"/>
      <c r="H10" s="216"/>
      <c r="I10" s="216"/>
      <c r="J10" s="216"/>
      <c r="K10" s="216"/>
      <c r="L10" s="216"/>
      <c r="M10" s="216"/>
      <c r="N10" s="214"/>
      <c r="O10" s="214"/>
      <c r="P10" s="214"/>
      <c r="Q10" s="214"/>
      <c r="R10" s="214"/>
      <c r="S10" s="214"/>
      <c r="T10" s="215"/>
      <c r="U10" s="214"/>
      <c r="V10" s="207"/>
      <c r="W10" s="207"/>
      <c r="X10" s="207"/>
      <c r="Y10" s="207"/>
      <c r="Z10" s="207"/>
      <c r="AA10" s="207"/>
      <c r="AB10" s="207"/>
      <c r="AC10" s="207"/>
      <c r="AD10" s="207"/>
      <c r="AE10" s="207" t="s">
        <v>172</v>
      </c>
      <c r="AF10" s="207">
        <v>0</v>
      </c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18"/>
      <c r="B11" s="217"/>
      <c r="C11" s="231" t="s">
        <v>529</v>
      </c>
      <c r="D11" s="254"/>
      <c r="E11" s="229">
        <v>102.00960000000001</v>
      </c>
      <c r="F11" s="216"/>
      <c r="G11" s="216"/>
      <c r="H11" s="216"/>
      <c r="I11" s="216"/>
      <c r="J11" s="216"/>
      <c r="K11" s="216"/>
      <c r="L11" s="216"/>
      <c r="M11" s="216"/>
      <c r="N11" s="214"/>
      <c r="O11" s="214"/>
      <c r="P11" s="214"/>
      <c r="Q11" s="214"/>
      <c r="R11" s="214"/>
      <c r="S11" s="214"/>
      <c r="T11" s="215"/>
      <c r="U11" s="214"/>
      <c r="V11" s="207"/>
      <c r="W11" s="207"/>
      <c r="X11" s="207"/>
      <c r="Y11" s="207"/>
      <c r="Z11" s="207"/>
      <c r="AA11" s="207"/>
      <c r="AB11" s="207"/>
      <c r="AC11" s="207"/>
      <c r="AD11" s="207"/>
      <c r="AE11" s="207" t="s">
        <v>172</v>
      </c>
      <c r="AF11" s="207">
        <v>0</v>
      </c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18"/>
      <c r="B12" s="217"/>
      <c r="C12" s="231" t="s">
        <v>482</v>
      </c>
      <c r="D12" s="254"/>
      <c r="E12" s="229"/>
      <c r="F12" s="216"/>
      <c r="G12" s="216"/>
      <c r="H12" s="216"/>
      <c r="I12" s="216"/>
      <c r="J12" s="216"/>
      <c r="K12" s="216"/>
      <c r="L12" s="216"/>
      <c r="M12" s="216"/>
      <c r="N12" s="214"/>
      <c r="O12" s="214"/>
      <c r="P12" s="214"/>
      <c r="Q12" s="214"/>
      <c r="R12" s="214"/>
      <c r="S12" s="214"/>
      <c r="T12" s="215"/>
      <c r="U12" s="214"/>
      <c r="V12" s="207"/>
      <c r="W12" s="207"/>
      <c r="X12" s="207"/>
      <c r="Y12" s="207"/>
      <c r="Z12" s="207"/>
      <c r="AA12" s="207"/>
      <c r="AB12" s="207"/>
      <c r="AC12" s="207"/>
      <c r="AD12" s="207"/>
      <c r="AE12" s="207" t="s">
        <v>172</v>
      </c>
      <c r="AF12" s="207">
        <v>0</v>
      </c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18"/>
      <c r="B13" s="217"/>
      <c r="C13" s="231" t="s">
        <v>528</v>
      </c>
      <c r="D13" s="254"/>
      <c r="E13" s="229">
        <v>7.1510999999999996</v>
      </c>
      <c r="F13" s="216"/>
      <c r="G13" s="216"/>
      <c r="H13" s="216"/>
      <c r="I13" s="216"/>
      <c r="J13" s="216"/>
      <c r="K13" s="216"/>
      <c r="L13" s="216"/>
      <c r="M13" s="216"/>
      <c r="N13" s="214"/>
      <c r="O13" s="214"/>
      <c r="P13" s="214"/>
      <c r="Q13" s="214"/>
      <c r="R13" s="214"/>
      <c r="S13" s="214"/>
      <c r="T13" s="215"/>
      <c r="U13" s="214"/>
      <c r="V13" s="207"/>
      <c r="W13" s="207"/>
      <c r="X13" s="207"/>
      <c r="Y13" s="207"/>
      <c r="Z13" s="207"/>
      <c r="AA13" s="207"/>
      <c r="AB13" s="207"/>
      <c r="AC13" s="207"/>
      <c r="AD13" s="207"/>
      <c r="AE13" s="207" t="s">
        <v>172</v>
      </c>
      <c r="AF13" s="207">
        <v>0</v>
      </c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18"/>
      <c r="B14" s="217"/>
      <c r="C14" s="231" t="s">
        <v>491</v>
      </c>
      <c r="D14" s="254"/>
      <c r="E14" s="229"/>
      <c r="F14" s="216"/>
      <c r="G14" s="216"/>
      <c r="H14" s="216"/>
      <c r="I14" s="216"/>
      <c r="J14" s="216"/>
      <c r="K14" s="216"/>
      <c r="L14" s="216"/>
      <c r="M14" s="216"/>
      <c r="N14" s="214"/>
      <c r="O14" s="214"/>
      <c r="P14" s="214"/>
      <c r="Q14" s="214"/>
      <c r="R14" s="214"/>
      <c r="S14" s="214"/>
      <c r="T14" s="215"/>
      <c r="U14" s="214"/>
      <c r="V14" s="207"/>
      <c r="W14" s="207"/>
      <c r="X14" s="207"/>
      <c r="Y14" s="207"/>
      <c r="Z14" s="207"/>
      <c r="AA14" s="207"/>
      <c r="AB14" s="207"/>
      <c r="AC14" s="207"/>
      <c r="AD14" s="207"/>
      <c r="AE14" s="207" t="s">
        <v>172</v>
      </c>
      <c r="AF14" s="207">
        <v>0</v>
      </c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18"/>
      <c r="B15" s="217"/>
      <c r="C15" s="231" t="s">
        <v>527</v>
      </c>
      <c r="D15" s="254"/>
      <c r="E15" s="229">
        <v>4.0149999999999997</v>
      </c>
      <c r="F15" s="216"/>
      <c r="G15" s="216"/>
      <c r="H15" s="216"/>
      <c r="I15" s="216"/>
      <c r="J15" s="216"/>
      <c r="K15" s="216"/>
      <c r="L15" s="216"/>
      <c r="M15" s="216"/>
      <c r="N15" s="214"/>
      <c r="O15" s="214"/>
      <c r="P15" s="214"/>
      <c r="Q15" s="214"/>
      <c r="R15" s="214"/>
      <c r="S15" s="214"/>
      <c r="T15" s="215"/>
      <c r="U15" s="214"/>
      <c r="V15" s="207"/>
      <c r="W15" s="207"/>
      <c r="X15" s="207"/>
      <c r="Y15" s="207"/>
      <c r="Z15" s="207"/>
      <c r="AA15" s="207"/>
      <c r="AB15" s="207"/>
      <c r="AC15" s="207"/>
      <c r="AD15" s="207"/>
      <c r="AE15" s="207" t="s">
        <v>172</v>
      </c>
      <c r="AF15" s="207">
        <v>0</v>
      </c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outlineLevel="1" x14ac:dyDescent="0.2">
      <c r="A16" s="218">
        <v>2</v>
      </c>
      <c r="B16" s="217" t="s">
        <v>526</v>
      </c>
      <c r="C16" s="221" t="s">
        <v>525</v>
      </c>
      <c r="D16" s="252" t="s">
        <v>350</v>
      </c>
      <c r="E16" s="220">
        <v>58.205399999999997</v>
      </c>
      <c r="F16" s="219"/>
      <c r="G16" s="216">
        <f>ROUND(E16*F16,2)</f>
        <v>0</v>
      </c>
      <c r="H16" s="219"/>
      <c r="I16" s="216">
        <f>ROUND(E16*H16,2)</f>
        <v>0</v>
      </c>
      <c r="J16" s="219"/>
      <c r="K16" s="216">
        <f>ROUND(E16*J16,2)</f>
        <v>0</v>
      </c>
      <c r="L16" s="216">
        <v>21</v>
      </c>
      <c r="M16" s="216">
        <f>G16*(1+L16/100)</f>
        <v>0</v>
      </c>
      <c r="N16" s="214">
        <v>0</v>
      </c>
      <c r="O16" s="214">
        <f>ROUND(E16*N16,5)</f>
        <v>0</v>
      </c>
      <c r="P16" s="214">
        <v>0</v>
      </c>
      <c r="Q16" s="214">
        <f>ROUND(E16*P16,5)</f>
        <v>0</v>
      </c>
      <c r="R16" s="214"/>
      <c r="S16" s="214"/>
      <c r="T16" s="215">
        <v>5.8000000000000003E-2</v>
      </c>
      <c r="U16" s="214">
        <f>ROUND(E16*T16,2)</f>
        <v>3.38</v>
      </c>
      <c r="V16" s="207"/>
      <c r="W16" s="207"/>
      <c r="X16" s="207"/>
      <c r="Y16" s="207"/>
      <c r="Z16" s="207"/>
      <c r="AA16" s="207"/>
      <c r="AB16" s="207"/>
      <c r="AC16" s="207"/>
      <c r="AD16" s="207"/>
      <c r="AE16" s="207" t="s">
        <v>121</v>
      </c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outlineLevel="1" x14ac:dyDescent="0.2">
      <c r="A17" s="218"/>
      <c r="B17" s="217"/>
      <c r="C17" s="231" t="s">
        <v>524</v>
      </c>
      <c r="D17" s="254"/>
      <c r="E17" s="229">
        <v>58.205399999999997</v>
      </c>
      <c r="F17" s="216"/>
      <c r="G17" s="216"/>
      <c r="H17" s="216"/>
      <c r="I17" s="216"/>
      <c r="J17" s="216"/>
      <c r="K17" s="216"/>
      <c r="L17" s="216"/>
      <c r="M17" s="216"/>
      <c r="N17" s="214"/>
      <c r="O17" s="214"/>
      <c r="P17" s="214"/>
      <c r="Q17" s="214"/>
      <c r="R17" s="214"/>
      <c r="S17" s="214"/>
      <c r="T17" s="215"/>
      <c r="U17" s="214"/>
      <c r="V17" s="207"/>
      <c r="W17" s="207"/>
      <c r="X17" s="207"/>
      <c r="Y17" s="207"/>
      <c r="Z17" s="207"/>
      <c r="AA17" s="207"/>
      <c r="AB17" s="207"/>
      <c r="AC17" s="207"/>
      <c r="AD17" s="207"/>
      <c r="AE17" s="207" t="s">
        <v>172</v>
      </c>
      <c r="AF17" s="207">
        <v>0</v>
      </c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18">
        <v>3</v>
      </c>
      <c r="B18" s="217" t="s">
        <v>523</v>
      </c>
      <c r="C18" s="221" t="s">
        <v>522</v>
      </c>
      <c r="D18" s="252" t="s">
        <v>175</v>
      </c>
      <c r="E18" s="220">
        <v>280.61</v>
      </c>
      <c r="F18" s="219"/>
      <c r="G18" s="216">
        <f>ROUND(E18*F18,2)</f>
        <v>0</v>
      </c>
      <c r="H18" s="219"/>
      <c r="I18" s="216">
        <f>ROUND(E18*H18,2)</f>
        <v>0</v>
      </c>
      <c r="J18" s="219"/>
      <c r="K18" s="216">
        <f>ROUND(E18*J18,2)</f>
        <v>0</v>
      </c>
      <c r="L18" s="216">
        <v>21</v>
      </c>
      <c r="M18" s="216">
        <f>G18*(1+L18/100)</f>
        <v>0</v>
      </c>
      <c r="N18" s="214">
        <v>0</v>
      </c>
      <c r="O18" s="214">
        <f>ROUND(E18*N18,5)</f>
        <v>0</v>
      </c>
      <c r="P18" s="214">
        <v>0</v>
      </c>
      <c r="Q18" s="214">
        <f>ROUND(E18*P18,5)</f>
        <v>0</v>
      </c>
      <c r="R18" s="214"/>
      <c r="S18" s="214"/>
      <c r="T18" s="215">
        <v>1.7999999999999999E-2</v>
      </c>
      <c r="U18" s="214">
        <f>ROUND(E18*T18,2)</f>
        <v>5.05</v>
      </c>
      <c r="V18" s="207"/>
      <c r="W18" s="207"/>
      <c r="X18" s="207"/>
      <c r="Y18" s="207"/>
      <c r="Z18" s="207"/>
      <c r="AA18" s="207"/>
      <c r="AB18" s="207"/>
      <c r="AC18" s="207"/>
      <c r="AD18" s="207"/>
      <c r="AE18" s="207" t="s">
        <v>121</v>
      </c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18"/>
      <c r="B19" s="217"/>
      <c r="C19" s="231" t="s">
        <v>478</v>
      </c>
      <c r="D19" s="254"/>
      <c r="E19" s="229"/>
      <c r="F19" s="216"/>
      <c r="G19" s="216"/>
      <c r="H19" s="216"/>
      <c r="I19" s="216"/>
      <c r="J19" s="216"/>
      <c r="K19" s="216"/>
      <c r="L19" s="216"/>
      <c r="M19" s="216"/>
      <c r="N19" s="214"/>
      <c r="O19" s="214"/>
      <c r="P19" s="214"/>
      <c r="Q19" s="214"/>
      <c r="R19" s="214"/>
      <c r="S19" s="214"/>
      <c r="T19" s="215"/>
      <c r="U19" s="214"/>
      <c r="V19" s="207"/>
      <c r="W19" s="207"/>
      <c r="X19" s="207"/>
      <c r="Y19" s="207"/>
      <c r="Z19" s="207"/>
      <c r="AA19" s="207"/>
      <c r="AB19" s="207"/>
      <c r="AC19" s="207"/>
      <c r="AD19" s="207"/>
      <c r="AE19" s="207" t="s">
        <v>172</v>
      </c>
      <c r="AF19" s="207">
        <v>0</v>
      </c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18"/>
      <c r="B20" s="217"/>
      <c r="C20" s="231" t="s">
        <v>521</v>
      </c>
      <c r="D20" s="254"/>
      <c r="E20" s="229">
        <v>264.55</v>
      </c>
      <c r="F20" s="216"/>
      <c r="G20" s="216"/>
      <c r="H20" s="216"/>
      <c r="I20" s="216"/>
      <c r="J20" s="216"/>
      <c r="K20" s="216"/>
      <c r="L20" s="216"/>
      <c r="M20" s="216"/>
      <c r="N20" s="214"/>
      <c r="O20" s="214"/>
      <c r="P20" s="214"/>
      <c r="Q20" s="214"/>
      <c r="R20" s="214"/>
      <c r="S20" s="214"/>
      <c r="T20" s="215"/>
      <c r="U20" s="214"/>
      <c r="V20" s="207"/>
      <c r="W20" s="207"/>
      <c r="X20" s="207"/>
      <c r="Y20" s="207"/>
      <c r="Z20" s="207"/>
      <c r="AA20" s="207"/>
      <c r="AB20" s="207"/>
      <c r="AC20" s="207"/>
      <c r="AD20" s="207"/>
      <c r="AE20" s="207" t="s">
        <v>172</v>
      </c>
      <c r="AF20" s="207">
        <v>0</v>
      </c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18"/>
      <c r="B21" s="217"/>
      <c r="C21" s="231" t="s">
        <v>482</v>
      </c>
      <c r="D21" s="254"/>
      <c r="E21" s="229"/>
      <c r="F21" s="216"/>
      <c r="G21" s="216"/>
      <c r="H21" s="216"/>
      <c r="I21" s="216"/>
      <c r="J21" s="216"/>
      <c r="K21" s="216"/>
      <c r="L21" s="216"/>
      <c r="M21" s="216"/>
      <c r="N21" s="214"/>
      <c r="O21" s="214"/>
      <c r="P21" s="214"/>
      <c r="Q21" s="214"/>
      <c r="R21" s="214"/>
      <c r="S21" s="214"/>
      <c r="T21" s="215"/>
      <c r="U21" s="214"/>
      <c r="V21" s="207"/>
      <c r="W21" s="207"/>
      <c r="X21" s="207"/>
      <c r="Y21" s="207"/>
      <c r="Z21" s="207"/>
      <c r="AA21" s="207"/>
      <c r="AB21" s="207"/>
      <c r="AC21" s="207"/>
      <c r="AD21" s="207"/>
      <c r="AE21" s="207" t="s">
        <v>172</v>
      </c>
      <c r="AF21" s="207">
        <v>0</v>
      </c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18"/>
      <c r="B22" s="217"/>
      <c r="C22" s="231" t="s">
        <v>520</v>
      </c>
      <c r="D22" s="254"/>
      <c r="E22" s="229">
        <v>16.059999999999999</v>
      </c>
      <c r="F22" s="216"/>
      <c r="G22" s="216"/>
      <c r="H22" s="216"/>
      <c r="I22" s="216"/>
      <c r="J22" s="216"/>
      <c r="K22" s="216"/>
      <c r="L22" s="216"/>
      <c r="M22" s="216"/>
      <c r="N22" s="214"/>
      <c r="O22" s="214"/>
      <c r="P22" s="214"/>
      <c r="Q22" s="214"/>
      <c r="R22" s="214"/>
      <c r="S22" s="214"/>
      <c r="T22" s="215"/>
      <c r="U22" s="214"/>
      <c r="V22" s="207"/>
      <c r="W22" s="207"/>
      <c r="X22" s="207"/>
      <c r="Y22" s="207"/>
      <c r="Z22" s="207"/>
      <c r="AA22" s="207"/>
      <c r="AB22" s="207"/>
      <c r="AC22" s="207"/>
      <c r="AD22" s="207"/>
      <c r="AE22" s="207" t="s">
        <v>172</v>
      </c>
      <c r="AF22" s="207">
        <v>0</v>
      </c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outlineLevel="1" x14ac:dyDescent="0.2">
      <c r="A23" s="218">
        <v>4</v>
      </c>
      <c r="B23" s="217" t="s">
        <v>519</v>
      </c>
      <c r="C23" s="221" t="s">
        <v>518</v>
      </c>
      <c r="D23" s="252" t="s">
        <v>350</v>
      </c>
      <c r="E23" s="220">
        <v>116.41079999999999</v>
      </c>
      <c r="F23" s="219"/>
      <c r="G23" s="216">
        <f>ROUND(E23*F23,2)</f>
        <v>0</v>
      </c>
      <c r="H23" s="219"/>
      <c r="I23" s="216">
        <f>ROUND(E23*H23,2)</f>
        <v>0</v>
      </c>
      <c r="J23" s="219"/>
      <c r="K23" s="216">
        <f>ROUND(E23*J23,2)</f>
        <v>0</v>
      </c>
      <c r="L23" s="216">
        <v>21</v>
      </c>
      <c r="M23" s="216">
        <f>G23*(1+L23/100)</f>
        <v>0</v>
      </c>
      <c r="N23" s="214">
        <v>0</v>
      </c>
      <c r="O23" s="214">
        <f>ROUND(E23*N23,5)</f>
        <v>0</v>
      </c>
      <c r="P23" s="214">
        <v>0</v>
      </c>
      <c r="Q23" s="214">
        <f>ROUND(E23*P23,5)</f>
        <v>0</v>
      </c>
      <c r="R23" s="214"/>
      <c r="S23" s="214"/>
      <c r="T23" s="215">
        <v>1.0999999999999999E-2</v>
      </c>
      <c r="U23" s="214">
        <f>ROUND(E23*T23,2)</f>
        <v>1.28</v>
      </c>
      <c r="V23" s="207"/>
      <c r="W23" s="207"/>
      <c r="X23" s="207"/>
      <c r="Y23" s="207"/>
      <c r="Z23" s="207"/>
      <c r="AA23" s="207"/>
      <c r="AB23" s="207"/>
      <c r="AC23" s="207"/>
      <c r="AD23" s="207"/>
      <c r="AE23" s="207" t="s">
        <v>121</v>
      </c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18"/>
      <c r="B24" s="217"/>
      <c r="C24" s="231" t="s">
        <v>517</v>
      </c>
      <c r="D24" s="254"/>
      <c r="E24" s="229"/>
      <c r="F24" s="216"/>
      <c r="G24" s="216"/>
      <c r="H24" s="216"/>
      <c r="I24" s="216"/>
      <c r="J24" s="216"/>
      <c r="K24" s="216"/>
      <c r="L24" s="216"/>
      <c r="M24" s="216"/>
      <c r="N24" s="214"/>
      <c r="O24" s="214"/>
      <c r="P24" s="214"/>
      <c r="Q24" s="214"/>
      <c r="R24" s="214"/>
      <c r="S24" s="214"/>
      <c r="T24" s="215"/>
      <c r="U24" s="214"/>
      <c r="V24" s="207"/>
      <c r="W24" s="207"/>
      <c r="X24" s="207"/>
      <c r="Y24" s="207"/>
      <c r="Z24" s="207"/>
      <c r="AA24" s="207"/>
      <c r="AB24" s="207"/>
      <c r="AC24" s="207"/>
      <c r="AD24" s="207"/>
      <c r="AE24" s="207" t="s">
        <v>172</v>
      </c>
      <c r="AF24" s="207">
        <v>0</v>
      </c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18"/>
      <c r="B25" s="217"/>
      <c r="C25" s="231" t="s">
        <v>513</v>
      </c>
      <c r="D25" s="254"/>
      <c r="E25" s="229">
        <v>116.41079999999999</v>
      </c>
      <c r="F25" s="216"/>
      <c r="G25" s="216"/>
      <c r="H25" s="216"/>
      <c r="I25" s="216"/>
      <c r="J25" s="216"/>
      <c r="K25" s="216"/>
      <c r="L25" s="216"/>
      <c r="M25" s="216"/>
      <c r="N25" s="214"/>
      <c r="O25" s="214"/>
      <c r="P25" s="214"/>
      <c r="Q25" s="214"/>
      <c r="R25" s="214"/>
      <c r="S25" s="214"/>
      <c r="T25" s="215"/>
      <c r="U25" s="214"/>
      <c r="V25" s="207"/>
      <c r="W25" s="207"/>
      <c r="X25" s="207"/>
      <c r="Y25" s="207"/>
      <c r="Z25" s="207"/>
      <c r="AA25" s="207"/>
      <c r="AB25" s="207"/>
      <c r="AC25" s="207"/>
      <c r="AD25" s="207"/>
      <c r="AE25" s="207" t="s">
        <v>172</v>
      </c>
      <c r="AF25" s="207">
        <v>0</v>
      </c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18">
        <v>5</v>
      </c>
      <c r="B26" s="217" t="s">
        <v>516</v>
      </c>
      <c r="C26" s="221" t="s">
        <v>515</v>
      </c>
      <c r="D26" s="252" t="s">
        <v>350</v>
      </c>
      <c r="E26" s="220">
        <v>116.41079999999999</v>
      </c>
      <c r="F26" s="219"/>
      <c r="G26" s="216">
        <f>ROUND(E26*F26,2)</f>
        <v>0</v>
      </c>
      <c r="H26" s="219"/>
      <c r="I26" s="216">
        <f>ROUND(E26*H26,2)</f>
        <v>0</v>
      </c>
      <c r="J26" s="219"/>
      <c r="K26" s="216">
        <f>ROUND(E26*J26,2)</f>
        <v>0</v>
      </c>
      <c r="L26" s="216">
        <v>21</v>
      </c>
      <c r="M26" s="216">
        <f>G26*(1+L26/100)</f>
        <v>0</v>
      </c>
      <c r="N26" s="214">
        <v>0</v>
      </c>
      <c r="O26" s="214">
        <f>ROUND(E26*N26,5)</f>
        <v>0</v>
      </c>
      <c r="P26" s="214">
        <v>0</v>
      </c>
      <c r="Q26" s="214">
        <f>ROUND(E26*P26,5)</f>
        <v>0</v>
      </c>
      <c r="R26" s="214"/>
      <c r="S26" s="214"/>
      <c r="T26" s="215">
        <v>8.9999999999999993E-3</v>
      </c>
      <c r="U26" s="214">
        <f>ROUND(E26*T26,2)</f>
        <v>1.05</v>
      </c>
      <c r="V26" s="207"/>
      <c r="W26" s="207"/>
      <c r="X26" s="207"/>
      <c r="Y26" s="207"/>
      <c r="Z26" s="207"/>
      <c r="AA26" s="207"/>
      <c r="AB26" s="207"/>
      <c r="AC26" s="207"/>
      <c r="AD26" s="207"/>
      <c r="AE26" s="207" t="s">
        <v>121</v>
      </c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18"/>
      <c r="B27" s="217"/>
      <c r="C27" s="231" t="s">
        <v>514</v>
      </c>
      <c r="D27" s="254"/>
      <c r="E27" s="229"/>
      <c r="F27" s="216"/>
      <c r="G27" s="216"/>
      <c r="H27" s="216"/>
      <c r="I27" s="216"/>
      <c r="J27" s="216"/>
      <c r="K27" s="216"/>
      <c r="L27" s="216"/>
      <c r="M27" s="216"/>
      <c r="N27" s="214"/>
      <c r="O27" s="214"/>
      <c r="P27" s="214"/>
      <c r="Q27" s="214"/>
      <c r="R27" s="214"/>
      <c r="S27" s="214"/>
      <c r="T27" s="215"/>
      <c r="U27" s="214"/>
      <c r="V27" s="207"/>
      <c r="W27" s="207"/>
      <c r="X27" s="207"/>
      <c r="Y27" s="207"/>
      <c r="Z27" s="207"/>
      <c r="AA27" s="207"/>
      <c r="AB27" s="207"/>
      <c r="AC27" s="207"/>
      <c r="AD27" s="207"/>
      <c r="AE27" s="207" t="s">
        <v>172</v>
      </c>
      <c r="AF27" s="207">
        <v>0</v>
      </c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18"/>
      <c r="B28" s="217"/>
      <c r="C28" s="231" t="s">
        <v>513</v>
      </c>
      <c r="D28" s="254"/>
      <c r="E28" s="229">
        <v>116.41079999999999</v>
      </c>
      <c r="F28" s="216"/>
      <c r="G28" s="216"/>
      <c r="H28" s="216"/>
      <c r="I28" s="216"/>
      <c r="J28" s="216"/>
      <c r="K28" s="216"/>
      <c r="L28" s="216"/>
      <c r="M28" s="216"/>
      <c r="N28" s="214"/>
      <c r="O28" s="214"/>
      <c r="P28" s="214"/>
      <c r="Q28" s="214"/>
      <c r="R28" s="214"/>
      <c r="S28" s="214"/>
      <c r="T28" s="215"/>
      <c r="U28" s="214"/>
      <c r="V28" s="207"/>
      <c r="W28" s="207"/>
      <c r="X28" s="207"/>
      <c r="Y28" s="207"/>
      <c r="Z28" s="207"/>
      <c r="AA28" s="207"/>
      <c r="AB28" s="207"/>
      <c r="AC28" s="207"/>
      <c r="AD28" s="207"/>
      <c r="AE28" s="207" t="s">
        <v>172</v>
      </c>
      <c r="AF28" s="207">
        <v>0</v>
      </c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18">
        <v>6</v>
      </c>
      <c r="B29" s="217" t="s">
        <v>512</v>
      </c>
      <c r="C29" s="221" t="s">
        <v>511</v>
      </c>
      <c r="D29" s="252" t="s">
        <v>175</v>
      </c>
      <c r="E29" s="220">
        <v>51.1</v>
      </c>
      <c r="F29" s="219"/>
      <c r="G29" s="216">
        <f>ROUND(E29*F29,2)</f>
        <v>0</v>
      </c>
      <c r="H29" s="219"/>
      <c r="I29" s="216">
        <f>ROUND(E29*H29,2)</f>
        <v>0</v>
      </c>
      <c r="J29" s="219"/>
      <c r="K29" s="216">
        <f>ROUND(E29*J29,2)</f>
        <v>0</v>
      </c>
      <c r="L29" s="216">
        <v>21</v>
      </c>
      <c r="M29" s="216">
        <f>G29*(1+L29/100)</f>
        <v>0</v>
      </c>
      <c r="N29" s="214">
        <v>0</v>
      </c>
      <c r="O29" s="214">
        <f>ROUND(E29*N29,5)</f>
        <v>0</v>
      </c>
      <c r="P29" s="214">
        <v>0</v>
      </c>
      <c r="Q29" s="214">
        <f>ROUND(E29*P29,5)</f>
        <v>0</v>
      </c>
      <c r="R29" s="214"/>
      <c r="S29" s="214"/>
      <c r="T29" s="215">
        <v>0.34155000000000002</v>
      </c>
      <c r="U29" s="214">
        <f>ROUND(E29*T29,2)</f>
        <v>17.45</v>
      </c>
      <c r="V29" s="207"/>
      <c r="W29" s="207"/>
      <c r="X29" s="207"/>
      <c r="Y29" s="207"/>
      <c r="Z29" s="207"/>
      <c r="AA29" s="207"/>
      <c r="AB29" s="207"/>
      <c r="AC29" s="207"/>
      <c r="AD29" s="207"/>
      <c r="AE29" s="207" t="s">
        <v>510</v>
      </c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18"/>
      <c r="B30" s="217"/>
      <c r="C30" s="231" t="s">
        <v>509</v>
      </c>
      <c r="D30" s="254"/>
      <c r="E30" s="229"/>
      <c r="F30" s="216"/>
      <c r="G30" s="216"/>
      <c r="H30" s="216"/>
      <c r="I30" s="216"/>
      <c r="J30" s="216"/>
      <c r="K30" s="216"/>
      <c r="L30" s="216"/>
      <c r="M30" s="216"/>
      <c r="N30" s="214"/>
      <c r="O30" s="214"/>
      <c r="P30" s="214"/>
      <c r="Q30" s="214"/>
      <c r="R30" s="214"/>
      <c r="S30" s="214"/>
      <c r="T30" s="215"/>
      <c r="U30" s="214"/>
      <c r="V30" s="207"/>
      <c r="W30" s="207"/>
      <c r="X30" s="207"/>
      <c r="Y30" s="207"/>
      <c r="Z30" s="207"/>
      <c r="AA30" s="207"/>
      <c r="AB30" s="207"/>
      <c r="AC30" s="207"/>
      <c r="AD30" s="207"/>
      <c r="AE30" s="207" t="s">
        <v>172</v>
      </c>
      <c r="AF30" s="207">
        <v>0</v>
      </c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18"/>
      <c r="B31" s="217"/>
      <c r="C31" s="231" t="s">
        <v>508</v>
      </c>
      <c r="D31" s="254"/>
      <c r="E31" s="229">
        <v>51.1</v>
      </c>
      <c r="F31" s="216"/>
      <c r="G31" s="216"/>
      <c r="H31" s="216"/>
      <c r="I31" s="216"/>
      <c r="J31" s="216"/>
      <c r="K31" s="216"/>
      <c r="L31" s="216"/>
      <c r="M31" s="216"/>
      <c r="N31" s="214"/>
      <c r="O31" s="214"/>
      <c r="P31" s="214"/>
      <c r="Q31" s="214"/>
      <c r="R31" s="214"/>
      <c r="S31" s="214"/>
      <c r="T31" s="215"/>
      <c r="U31" s="214"/>
      <c r="V31" s="207"/>
      <c r="W31" s="207"/>
      <c r="X31" s="207"/>
      <c r="Y31" s="207"/>
      <c r="Z31" s="207"/>
      <c r="AA31" s="207"/>
      <c r="AB31" s="207"/>
      <c r="AC31" s="207"/>
      <c r="AD31" s="207"/>
      <c r="AE31" s="207" t="s">
        <v>172</v>
      </c>
      <c r="AF31" s="207">
        <v>0</v>
      </c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x14ac:dyDescent="0.2">
      <c r="A32" s="228" t="s">
        <v>140</v>
      </c>
      <c r="B32" s="227" t="s">
        <v>461</v>
      </c>
      <c r="C32" s="226" t="s">
        <v>460</v>
      </c>
      <c r="D32" s="253"/>
      <c r="E32" s="225"/>
      <c r="F32" s="224"/>
      <c r="G32" s="224">
        <f>SUMIF(AE33:AE50,"&lt;&gt;NOR",G33:G50)</f>
        <v>0</v>
      </c>
      <c r="H32" s="224"/>
      <c r="I32" s="224">
        <f>SUM(I33:I50)</f>
        <v>0</v>
      </c>
      <c r="J32" s="224"/>
      <c r="K32" s="224">
        <f>SUM(K33:K50)</f>
        <v>0</v>
      </c>
      <c r="L32" s="224"/>
      <c r="M32" s="224">
        <f>SUM(M33:M50)</f>
        <v>0</v>
      </c>
      <c r="N32" s="222"/>
      <c r="O32" s="222">
        <f>SUM(O33:O50)</f>
        <v>154.30981</v>
      </c>
      <c r="P32" s="222"/>
      <c r="Q32" s="222">
        <f>SUM(Q33:Q50)</f>
        <v>0</v>
      </c>
      <c r="R32" s="222"/>
      <c r="S32" s="222"/>
      <c r="T32" s="223"/>
      <c r="U32" s="222">
        <f>SUM(U33:U50)</f>
        <v>126.61</v>
      </c>
      <c r="AE32" t="s">
        <v>139</v>
      </c>
    </row>
    <row r="33" spans="1:60" outlineLevel="1" x14ac:dyDescent="0.2">
      <c r="A33" s="218">
        <v>7</v>
      </c>
      <c r="B33" s="217" t="s">
        <v>507</v>
      </c>
      <c r="C33" s="221" t="s">
        <v>506</v>
      </c>
      <c r="D33" s="252" t="s">
        <v>175</v>
      </c>
      <c r="E33" s="220">
        <v>19.7</v>
      </c>
      <c r="F33" s="219"/>
      <c r="G33" s="216">
        <f>ROUND(E33*F33,2)</f>
        <v>0</v>
      </c>
      <c r="H33" s="219"/>
      <c r="I33" s="216">
        <f>ROUND(E33*H33,2)</f>
        <v>0</v>
      </c>
      <c r="J33" s="219"/>
      <c r="K33" s="216">
        <f>ROUND(E33*J33,2)</f>
        <v>0</v>
      </c>
      <c r="L33" s="216">
        <v>21</v>
      </c>
      <c r="M33" s="216">
        <f>G33*(1+L33/100)</f>
        <v>0</v>
      </c>
      <c r="N33" s="214">
        <v>0.441</v>
      </c>
      <c r="O33" s="214">
        <f>ROUND(E33*N33,5)</f>
        <v>8.6876999999999995</v>
      </c>
      <c r="P33" s="214">
        <v>0</v>
      </c>
      <c r="Q33" s="214">
        <f>ROUND(E33*P33,5)</f>
        <v>0</v>
      </c>
      <c r="R33" s="214"/>
      <c r="S33" s="214"/>
      <c r="T33" s="215">
        <v>2.9000000000000001E-2</v>
      </c>
      <c r="U33" s="214">
        <f>ROUND(E33*T33,2)</f>
        <v>0.56999999999999995</v>
      </c>
      <c r="V33" s="207"/>
      <c r="W33" s="207"/>
      <c r="X33" s="207"/>
      <c r="Y33" s="207"/>
      <c r="Z33" s="207"/>
      <c r="AA33" s="207"/>
      <c r="AB33" s="207"/>
      <c r="AC33" s="207"/>
      <c r="AD33" s="207"/>
      <c r="AE33" s="207" t="s">
        <v>121</v>
      </c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18"/>
      <c r="B34" s="217"/>
      <c r="C34" s="231" t="s">
        <v>482</v>
      </c>
      <c r="D34" s="254"/>
      <c r="E34" s="229"/>
      <c r="F34" s="216"/>
      <c r="G34" s="216"/>
      <c r="H34" s="216"/>
      <c r="I34" s="216"/>
      <c r="J34" s="216"/>
      <c r="K34" s="216"/>
      <c r="L34" s="216"/>
      <c r="M34" s="216"/>
      <c r="N34" s="214"/>
      <c r="O34" s="214"/>
      <c r="P34" s="214"/>
      <c r="Q34" s="214"/>
      <c r="R34" s="214"/>
      <c r="S34" s="214"/>
      <c r="T34" s="215"/>
      <c r="U34" s="214"/>
      <c r="V34" s="207"/>
      <c r="W34" s="207"/>
      <c r="X34" s="207"/>
      <c r="Y34" s="207"/>
      <c r="Z34" s="207"/>
      <c r="AA34" s="207"/>
      <c r="AB34" s="207"/>
      <c r="AC34" s="207"/>
      <c r="AD34" s="207"/>
      <c r="AE34" s="207" t="s">
        <v>172</v>
      </c>
      <c r="AF34" s="207">
        <v>0</v>
      </c>
      <c r="AG34" s="207"/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18"/>
      <c r="B35" s="217"/>
      <c r="C35" s="231" t="s">
        <v>505</v>
      </c>
      <c r="D35" s="254"/>
      <c r="E35" s="229">
        <v>19.7</v>
      </c>
      <c r="F35" s="216"/>
      <c r="G35" s="216"/>
      <c r="H35" s="216"/>
      <c r="I35" s="216"/>
      <c r="J35" s="216"/>
      <c r="K35" s="216"/>
      <c r="L35" s="216"/>
      <c r="M35" s="216"/>
      <c r="N35" s="214"/>
      <c r="O35" s="214"/>
      <c r="P35" s="214"/>
      <c r="Q35" s="214"/>
      <c r="R35" s="214"/>
      <c r="S35" s="214"/>
      <c r="T35" s="215"/>
      <c r="U35" s="214"/>
      <c r="V35" s="207"/>
      <c r="W35" s="207"/>
      <c r="X35" s="207"/>
      <c r="Y35" s="207"/>
      <c r="Z35" s="207"/>
      <c r="AA35" s="207"/>
      <c r="AB35" s="207"/>
      <c r="AC35" s="207"/>
      <c r="AD35" s="207"/>
      <c r="AE35" s="207" t="s">
        <v>172</v>
      </c>
      <c r="AF35" s="207">
        <v>0</v>
      </c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outlineLevel="1" x14ac:dyDescent="0.2">
      <c r="A36" s="218">
        <v>8</v>
      </c>
      <c r="B36" s="217" t="s">
        <v>504</v>
      </c>
      <c r="C36" s="221" t="s">
        <v>503</v>
      </c>
      <c r="D36" s="252" t="s">
        <v>175</v>
      </c>
      <c r="E36" s="220">
        <v>19.7</v>
      </c>
      <c r="F36" s="219"/>
      <c r="G36" s="216">
        <f>ROUND(E36*F36,2)</f>
        <v>0</v>
      </c>
      <c r="H36" s="219"/>
      <c r="I36" s="216">
        <f>ROUND(E36*H36,2)</f>
        <v>0</v>
      </c>
      <c r="J36" s="219"/>
      <c r="K36" s="216">
        <f>ROUND(E36*J36,2)</f>
        <v>0</v>
      </c>
      <c r="L36" s="216">
        <v>21</v>
      </c>
      <c r="M36" s="216">
        <f>G36*(1+L36/100)</f>
        <v>0</v>
      </c>
      <c r="N36" s="214">
        <v>7.3899999999999993E-2</v>
      </c>
      <c r="O36" s="214">
        <f>ROUND(E36*N36,5)</f>
        <v>1.45583</v>
      </c>
      <c r="P36" s="214">
        <v>0</v>
      </c>
      <c r="Q36" s="214">
        <f>ROUND(E36*P36,5)</f>
        <v>0</v>
      </c>
      <c r="R36" s="214"/>
      <c r="S36" s="214"/>
      <c r="T36" s="215">
        <v>0.45200000000000001</v>
      </c>
      <c r="U36" s="214">
        <f>ROUND(E36*T36,2)</f>
        <v>8.9</v>
      </c>
      <c r="V36" s="207"/>
      <c r="W36" s="207"/>
      <c r="X36" s="207"/>
      <c r="Y36" s="207"/>
      <c r="Z36" s="207"/>
      <c r="AA36" s="207"/>
      <c r="AB36" s="207"/>
      <c r="AC36" s="207"/>
      <c r="AD36" s="207"/>
      <c r="AE36" s="207" t="s">
        <v>121</v>
      </c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outlineLevel="1" x14ac:dyDescent="0.2">
      <c r="A37" s="218">
        <v>9</v>
      </c>
      <c r="B37" s="217" t="s">
        <v>502</v>
      </c>
      <c r="C37" s="221" t="s">
        <v>501</v>
      </c>
      <c r="D37" s="252" t="s">
        <v>175</v>
      </c>
      <c r="E37" s="220">
        <v>20.684999999999999</v>
      </c>
      <c r="F37" s="219"/>
      <c r="G37" s="216">
        <f>ROUND(E37*F37,2)</f>
        <v>0</v>
      </c>
      <c r="H37" s="219"/>
      <c r="I37" s="216">
        <f>ROUND(E37*H37,2)</f>
        <v>0</v>
      </c>
      <c r="J37" s="219"/>
      <c r="K37" s="216">
        <f>ROUND(E37*J37,2)</f>
        <v>0</v>
      </c>
      <c r="L37" s="216">
        <v>21</v>
      </c>
      <c r="M37" s="216">
        <f>G37*(1+L37/100)</f>
        <v>0</v>
      </c>
      <c r="N37" s="214">
        <v>0.12959999999999999</v>
      </c>
      <c r="O37" s="214">
        <f>ROUND(E37*N37,5)</f>
        <v>2.6807799999999999</v>
      </c>
      <c r="P37" s="214">
        <v>0</v>
      </c>
      <c r="Q37" s="214">
        <f>ROUND(E37*P37,5)</f>
        <v>0</v>
      </c>
      <c r="R37" s="214"/>
      <c r="S37" s="214"/>
      <c r="T37" s="215">
        <v>0</v>
      </c>
      <c r="U37" s="214">
        <f>ROUND(E37*T37,2)</f>
        <v>0</v>
      </c>
      <c r="V37" s="207"/>
      <c r="W37" s="207"/>
      <c r="X37" s="207"/>
      <c r="Y37" s="207"/>
      <c r="Z37" s="207"/>
      <c r="AA37" s="207"/>
      <c r="AB37" s="207"/>
      <c r="AC37" s="207"/>
      <c r="AD37" s="207"/>
      <c r="AE37" s="207" t="s">
        <v>198</v>
      </c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outlineLevel="1" x14ac:dyDescent="0.2">
      <c r="A38" s="218"/>
      <c r="B38" s="217"/>
      <c r="C38" s="231" t="s">
        <v>500</v>
      </c>
      <c r="D38" s="254"/>
      <c r="E38" s="229">
        <v>20.684999999999999</v>
      </c>
      <c r="F38" s="216"/>
      <c r="G38" s="216"/>
      <c r="H38" s="216"/>
      <c r="I38" s="216"/>
      <c r="J38" s="216"/>
      <c r="K38" s="216"/>
      <c r="L38" s="216"/>
      <c r="M38" s="216"/>
      <c r="N38" s="214"/>
      <c r="O38" s="214"/>
      <c r="P38" s="214"/>
      <c r="Q38" s="214"/>
      <c r="R38" s="214"/>
      <c r="S38" s="214"/>
      <c r="T38" s="215"/>
      <c r="U38" s="214"/>
      <c r="V38" s="207"/>
      <c r="W38" s="207"/>
      <c r="X38" s="207"/>
      <c r="Y38" s="207"/>
      <c r="Z38" s="207"/>
      <c r="AA38" s="207"/>
      <c r="AB38" s="207"/>
      <c r="AC38" s="207"/>
      <c r="AD38" s="207"/>
      <c r="AE38" s="207" t="s">
        <v>172</v>
      </c>
      <c r="AF38" s="207">
        <v>0</v>
      </c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18">
        <v>10</v>
      </c>
      <c r="B39" s="217" t="s">
        <v>493</v>
      </c>
      <c r="C39" s="221" t="s">
        <v>492</v>
      </c>
      <c r="D39" s="252" t="s">
        <v>175</v>
      </c>
      <c r="E39" s="220">
        <v>220.8</v>
      </c>
      <c r="F39" s="219"/>
      <c r="G39" s="216">
        <f>ROUND(E39*F39,2)</f>
        <v>0</v>
      </c>
      <c r="H39" s="219"/>
      <c r="I39" s="216">
        <f>ROUND(E39*H39,2)</f>
        <v>0</v>
      </c>
      <c r="J39" s="219"/>
      <c r="K39" s="216">
        <f>ROUND(E39*J39,2)</f>
        <v>0</v>
      </c>
      <c r="L39" s="216">
        <v>21</v>
      </c>
      <c r="M39" s="216">
        <f>G39*(1+L39/100)</f>
        <v>0</v>
      </c>
      <c r="N39" s="214">
        <v>0.33074999999999999</v>
      </c>
      <c r="O39" s="214">
        <f>ROUND(E39*N39,5)</f>
        <v>73.029600000000002</v>
      </c>
      <c r="P39" s="214">
        <v>0</v>
      </c>
      <c r="Q39" s="214">
        <f>ROUND(E39*P39,5)</f>
        <v>0</v>
      </c>
      <c r="R39" s="214"/>
      <c r="S39" s="214"/>
      <c r="T39" s="215">
        <v>2.5999999999999999E-2</v>
      </c>
      <c r="U39" s="214">
        <f>ROUND(E39*T39,2)</f>
        <v>5.74</v>
      </c>
      <c r="V39" s="207"/>
      <c r="W39" s="207"/>
      <c r="X39" s="207"/>
      <c r="Y39" s="207"/>
      <c r="Z39" s="207"/>
      <c r="AA39" s="207"/>
      <c r="AB39" s="207"/>
      <c r="AC39" s="207"/>
      <c r="AD39" s="207"/>
      <c r="AE39" s="207" t="s">
        <v>121</v>
      </c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outlineLevel="1" x14ac:dyDescent="0.2">
      <c r="A40" s="218"/>
      <c r="B40" s="217"/>
      <c r="C40" s="231" t="s">
        <v>478</v>
      </c>
      <c r="D40" s="254"/>
      <c r="E40" s="229"/>
      <c r="F40" s="216"/>
      <c r="G40" s="216"/>
      <c r="H40" s="216"/>
      <c r="I40" s="216"/>
      <c r="J40" s="216"/>
      <c r="K40" s="216"/>
      <c r="L40" s="216"/>
      <c r="M40" s="216"/>
      <c r="N40" s="214"/>
      <c r="O40" s="214"/>
      <c r="P40" s="214"/>
      <c r="Q40" s="214"/>
      <c r="R40" s="214"/>
      <c r="S40" s="214"/>
      <c r="T40" s="215"/>
      <c r="U40" s="214"/>
      <c r="V40" s="207"/>
      <c r="W40" s="207"/>
      <c r="X40" s="207"/>
      <c r="Y40" s="207"/>
      <c r="Z40" s="207"/>
      <c r="AA40" s="207"/>
      <c r="AB40" s="207"/>
      <c r="AC40" s="207"/>
      <c r="AD40" s="207"/>
      <c r="AE40" s="207" t="s">
        <v>172</v>
      </c>
      <c r="AF40" s="207">
        <v>0</v>
      </c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outlineLevel="1" x14ac:dyDescent="0.2">
      <c r="A41" s="218"/>
      <c r="B41" s="217"/>
      <c r="C41" s="231" t="s">
        <v>499</v>
      </c>
      <c r="D41" s="254"/>
      <c r="E41" s="229">
        <v>220.8</v>
      </c>
      <c r="F41" s="216"/>
      <c r="G41" s="216"/>
      <c r="H41" s="216"/>
      <c r="I41" s="216"/>
      <c r="J41" s="216"/>
      <c r="K41" s="216"/>
      <c r="L41" s="216"/>
      <c r="M41" s="216"/>
      <c r="N41" s="214"/>
      <c r="O41" s="214"/>
      <c r="P41" s="214"/>
      <c r="Q41" s="214"/>
      <c r="R41" s="214"/>
      <c r="S41" s="214"/>
      <c r="T41" s="215"/>
      <c r="U41" s="214"/>
      <c r="V41" s="207"/>
      <c r="W41" s="207"/>
      <c r="X41" s="207"/>
      <c r="Y41" s="207"/>
      <c r="Z41" s="207"/>
      <c r="AA41" s="207"/>
      <c r="AB41" s="207"/>
      <c r="AC41" s="207"/>
      <c r="AD41" s="207"/>
      <c r="AE41" s="207" t="s">
        <v>172</v>
      </c>
      <c r="AF41" s="207">
        <v>0</v>
      </c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outlineLevel="1" x14ac:dyDescent="0.2">
      <c r="A42" s="218">
        <v>11</v>
      </c>
      <c r="B42" s="217" t="s">
        <v>498</v>
      </c>
      <c r="C42" s="221" t="s">
        <v>497</v>
      </c>
      <c r="D42" s="252" t="s">
        <v>175</v>
      </c>
      <c r="E42" s="220">
        <v>220.8</v>
      </c>
      <c r="F42" s="219"/>
      <c r="G42" s="216">
        <f>ROUND(E42*F42,2)</f>
        <v>0</v>
      </c>
      <c r="H42" s="219"/>
      <c r="I42" s="216">
        <f>ROUND(E42*H42,2)</f>
        <v>0</v>
      </c>
      <c r="J42" s="219"/>
      <c r="K42" s="216">
        <f>ROUND(E42*J42,2)</f>
        <v>0</v>
      </c>
      <c r="L42" s="216">
        <v>21</v>
      </c>
      <c r="M42" s="216">
        <f>G42*(1+L42/100)</f>
        <v>0</v>
      </c>
      <c r="N42" s="214">
        <v>9.2799999999999994E-2</v>
      </c>
      <c r="O42" s="214">
        <f>ROUND(E42*N42,5)</f>
        <v>20.49024</v>
      </c>
      <c r="P42" s="214">
        <v>0</v>
      </c>
      <c r="Q42" s="214">
        <f>ROUND(E42*P42,5)</f>
        <v>0</v>
      </c>
      <c r="R42" s="214"/>
      <c r="S42" s="214"/>
      <c r="T42" s="215">
        <v>0.47799999999999998</v>
      </c>
      <c r="U42" s="214">
        <f>ROUND(E42*T42,2)</f>
        <v>105.54</v>
      </c>
      <c r="V42" s="207"/>
      <c r="W42" s="207"/>
      <c r="X42" s="207"/>
      <c r="Y42" s="207"/>
      <c r="Z42" s="207"/>
      <c r="AA42" s="207"/>
      <c r="AB42" s="207"/>
      <c r="AC42" s="207"/>
      <c r="AD42" s="207"/>
      <c r="AE42" s="207" t="s">
        <v>121</v>
      </c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outlineLevel="1" x14ac:dyDescent="0.2">
      <c r="A43" s="218">
        <v>12</v>
      </c>
      <c r="B43" s="217" t="s">
        <v>496</v>
      </c>
      <c r="C43" s="221" t="s">
        <v>495</v>
      </c>
      <c r="D43" s="252" t="s">
        <v>175</v>
      </c>
      <c r="E43" s="220">
        <v>231.84</v>
      </c>
      <c r="F43" s="219"/>
      <c r="G43" s="216">
        <f>ROUND(E43*F43,2)</f>
        <v>0</v>
      </c>
      <c r="H43" s="219"/>
      <c r="I43" s="216">
        <f>ROUND(E43*H43,2)</f>
        <v>0</v>
      </c>
      <c r="J43" s="219"/>
      <c r="K43" s="216">
        <f>ROUND(E43*J43,2)</f>
        <v>0</v>
      </c>
      <c r="L43" s="216">
        <v>21</v>
      </c>
      <c r="M43" s="216">
        <f>G43*(1+L43/100)</f>
        <v>0</v>
      </c>
      <c r="N43" s="214">
        <v>0.17280000000000001</v>
      </c>
      <c r="O43" s="214">
        <f>ROUND(E43*N43,5)</f>
        <v>40.061950000000003</v>
      </c>
      <c r="P43" s="214">
        <v>0</v>
      </c>
      <c r="Q43" s="214">
        <f>ROUND(E43*P43,5)</f>
        <v>0</v>
      </c>
      <c r="R43" s="214"/>
      <c r="S43" s="214"/>
      <c r="T43" s="215">
        <v>0</v>
      </c>
      <c r="U43" s="214">
        <f>ROUND(E43*T43,2)</f>
        <v>0</v>
      </c>
      <c r="V43" s="207"/>
      <c r="W43" s="207"/>
      <c r="X43" s="207"/>
      <c r="Y43" s="207"/>
      <c r="Z43" s="207"/>
      <c r="AA43" s="207"/>
      <c r="AB43" s="207"/>
      <c r="AC43" s="207"/>
      <c r="AD43" s="207"/>
      <c r="AE43" s="207" t="s">
        <v>198</v>
      </c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outlineLevel="1" x14ac:dyDescent="0.2">
      <c r="A44" s="218"/>
      <c r="B44" s="217"/>
      <c r="C44" s="231" t="s">
        <v>494</v>
      </c>
      <c r="D44" s="254"/>
      <c r="E44" s="229">
        <v>231.84</v>
      </c>
      <c r="F44" s="216"/>
      <c r="G44" s="216"/>
      <c r="H44" s="216"/>
      <c r="I44" s="216"/>
      <c r="J44" s="216"/>
      <c r="K44" s="216"/>
      <c r="L44" s="216"/>
      <c r="M44" s="216"/>
      <c r="N44" s="214"/>
      <c r="O44" s="214"/>
      <c r="P44" s="214"/>
      <c r="Q44" s="214"/>
      <c r="R44" s="214"/>
      <c r="S44" s="214"/>
      <c r="T44" s="215"/>
      <c r="U44" s="214"/>
      <c r="V44" s="207"/>
      <c r="W44" s="207"/>
      <c r="X44" s="207"/>
      <c r="Y44" s="207"/>
      <c r="Z44" s="207"/>
      <c r="AA44" s="207"/>
      <c r="AB44" s="207"/>
      <c r="AC44" s="207"/>
      <c r="AD44" s="207"/>
      <c r="AE44" s="207" t="s">
        <v>172</v>
      </c>
      <c r="AF44" s="207">
        <v>0</v>
      </c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outlineLevel="1" x14ac:dyDescent="0.2">
      <c r="A45" s="218">
        <v>13</v>
      </c>
      <c r="B45" s="217" t="s">
        <v>493</v>
      </c>
      <c r="C45" s="221" t="s">
        <v>492</v>
      </c>
      <c r="D45" s="252" t="s">
        <v>175</v>
      </c>
      <c r="E45" s="220">
        <v>14.6</v>
      </c>
      <c r="F45" s="219"/>
      <c r="G45" s="216">
        <f>ROUND(E45*F45,2)</f>
        <v>0</v>
      </c>
      <c r="H45" s="219"/>
      <c r="I45" s="216">
        <f>ROUND(E45*H45,2)</f>
        <v>0</v>
      </c>
      <c r="J45" s="219"/>
      <c r="K45" s="216">
        <f>ROUND(E45*J45,2)</f>
        <v>0</v>
      </c>
      <c r="L45" s="216">
        <v>21</v>
      </c>
      <c r="M45" s="216">
        <f>G45*(1+L45/100)</f>
        <v>0</v>
      </c>
      <c r="N45" s="214">
        <v>0.33074999999999999</v>
      </c>
      <c r="O45" s="214">
        <f>ROUND(E45*N45,5)</f>
        <v>4.8289499999999999</v>
      </c>
      <c r="P45" s="214">
        <v>0</v>
      </c>
      <c r="Q45" s="214">
        <f>ROUND(E45*P45,5)</f>
        <v>0</v>
      </c>
      <c r="R45" s="214"/>
      <c r="S45" s="214"/>
      <c r="T45" s="215">
        <v>2.5999999999999999E-2</v>
      </c>
      <c r="U45" s="214">
        <f>ROUND(E45*T45,2)</f>
        <v>0.38</v>
      </c>
      <c r="V45" s="207"/>
      <c r="W45" s="207"/>
      <c r="X45" s="207"/>
      <c r="Y45" s="207"/>
      <c r="Z45" s="207"/>
      <c r="AA45" s="207"/>
      <c r="AB45" s="207"/>
      <c r="AC45" s="207"/>
      <c r="AD45" s="207"/>
      <c r="AE45" s="207" t="s">
        <v>121</v>
      </c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</row>
    <row r="46" spans="1:60" outlineLevel="1" x14ac:dyDescent="0.2">
      <c r="A46" s="218"/>
      <c r="B46" s="217"/>
      <c r="C46" s="231" t="s">
        <v>491</v>
      </c>
      <c r="D46" s="254"/>
      <c r="E46" s="229"/>
      <c r="F46" s="216"/>
      <c r="G46" s="216"/>
      <c r="H46" s="216"/>
      <c r="I46" s="216"/>
      <c r="J46" s="216"/>
      <c r="K46" s="216"/>
      <c r="L46" s="216"/>
      <c r="M46" s="216"/>
      <c r="N46" s="214"/>
      <c r="O46" s="214"/>
      <c r="P46" s="214"/>
      <c r="Q46" s="214"/>
      <c r="R46" s="214"/>
      <c r="S46" s="214"/>
      <c r="T46" s="215"/>
      <c r="U46" s="214"/>
      <c r="V46" s="207"/>
      <c r="W46" s="207"/>
      <c r="X46" s="207"/>
      <c r="Y46" s="207"/>
      <c r="Z46" s="207"/>
      <c r="AA46" s="207"/>
      <c r="AB46" s="207"/>
      <c r="AC46" s="207"/>
      <c r="AD46" s="207"/>
      <c r="AE46" s="207" t="s">
        <v>172</v>
      </c>
      <c r="AF46" s="207">
        <v>0</v>
      </c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</row>
    <row r="47" spans="1:60" outlineLevel="1" x14ac:dyDescent="0.2">
      <c r="A47" s="218"/>
      <c r="B47" s="217"/>
      <c r="C47" s="231" t="s">
        <v>490</v>
      </c>
      <c r="D47" s="254"/>
      <c r="E47" s="229">
        <v>14.6</v>
      </c>
      <c r="F47" s="216"/>
      <c r="G47" s="216"/>
      <c r="H47" s="216"/>
      <c r="I47" s="216"/>
      <c r="J47" s="216"/>
      <c r="K47" s="216"/>
      <c r="L47" s="216"/>
      <c r="M47" s="216"/>
      <c r="N47" s="214"/>
      <c r="O47" s="214"/>
      <c r="P47" s="214"/>
      <c r="Q47" s="214"/>
      <c r="R47" s="214"/>
      <c r="S47" s="214"/>
      <c r="T47" s="215"/>
      <c r="U47" s="214"/>
      <c r="V47" s="207"/>
      <c r="W47" s="207"/>
      <c r="X47" s="207"/>
      <c r="Y47" s="207"/>
      <c r="Z47" s="207"/>
      <c r="AA47" s="207"/>
      <c r="AB47" s="207"/>
      <c r="AC47" s="207"/>
      <c r="AD47" s="207"/>
      <c r="AE47" s="207" t="s">
        <v>172</v>
      </c>
      <c r="AF47" s="207">
        <v>0</v>
      </c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</row>
    <row r="48" spans="1:60" outlineLevel="1" x14ac:dyDescent="0.2">
      <c r="A48" s="218">
        <v>14</v>
      </c>
      <c r="B48" s="217" t="s">
        <v>489</v>
      </c>
      <c r="C48" s="221" t="s">
        <v>488</v>
      </c>
      <c r="D48" s="252" t="s">
        <v>175</v>
      </c>
      <c r="E48" s="220">
        <v>14.6</v>
      </c>
      <c r="F48" s="219"/>
      <c r="G48" s="216">
        <f>ROUND(E48*F48,2)</f>
        <v>0</v>
      </c>
      <c r="H48" s="219"/>
      <c r="I48" s="216">
        <f>ROUND(E48*H48,2)</f>
        <v>0</v>
      </c>
      <c r="J48" s="219"/>
      <c r="K48" s="216">
        <f>ROUND(E48*J48,2)</f>
        <v>0</v>
      </c>
      <c r="L48" s="216">
        <v>21</v>
      </c>
      <c r="M48" s="216">
        <f>G48*(1+L48/100)</f>
        <v>0</v>
      </c>
      <c r="N48" s="214">
        <v>7.1999999999999995E-2</v>
      </c>
      <c r="O48" s="214">
        <f>ROUND(E48*N48,5)</f>
        <v>1.0511999999999999</v>
      </c>
      <c r="P48" s="214">
        <v>0</v>
      </c>
      <c r="Q48" s="214">
        <f>ROUND(E48*P48,5)</f>
        <v>0</v>
      </c>
      <c r="R48" s="214"/>
      <c r="S48" s="214"/>
      <c r="T48" s="215">
        <v>0.375</v>
      </c>
      <c r="U48" s="214">
        <f>ROUND(E48*T48,2)</f>
        <v>5.48</v>
      </c>
      <c r="V48" s="207"/>
      <c r="W48" s="207"/>
      <c r="X48" s="207"/>
      <c r="Y48" s="207"/>
      <c r="Z48" s="207"/>
      <c r="AA48" s="207"/>
      <c r="AB48" s="207"/>
      <c r="AC48" s="207"/>
      <c r="AD48" s="207"/>
      <c r="AE48" s="207" t="s">
        <v>121</v>
      </c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outlineLevel="1" x14ac:dyDescent="0.2">
      <c r="A49" s="218">
        <v>15</v>
      </c>
      <c r="B49" s="217" t="s">
        <v>487</v>
      </c>
      <c r="C49" s="221" t="s">
        <v>486</v>
      </c>
      <c r="D49" s="252" t="s">
        <v>175</v>
      </c>
      <c r="E49" s="220">
        <v>15.33</v>
      </c>
      <c r="F49" s="219"/>
      <c r="G49" s="216">
        <f>ROUND(E49*F49,2)</f>
        <v>0</v>
      </c>
      <c r="H49" s="219"/>
      <c r="I49" s="216">
        <f>ROUND(E49*H49,2)</f>
        <v>0</v>
      </c>
      <c r="J49" s="219"/>
      <c r="K49" s="216">
        <f>ROUND(E49*J49,2)</f>
        <v>0</v>
      </c>
      <c r="L49" s="216">
        <v>21</v>
      </c>
      <c r="M49" s="216">
        <f>G49*(1+L49/100)</f>
        <v>0</v>
      </c>
      <c r="N49" s="214">
        <v>0.13200000000000001</v>
      </c>
      <c r="O49" s="214">
        <f>ROUND(E49*N49,5)</f>
        <v>2.0235599999999998</v>
      </c>
      <c r="P49" s="214">
        <v>0</v>
      </c>
      <c r="Q49" s="214">
        <f>ROUND(E49*P49,5)</f>
        <v>0</v>
      </c>
      <c r="R49" s="214"/>
      <c r="S49" s="214"/>
      <c r="T49" s="215">
        <v>0</v>
      </c>
      <c r="U49" s="214">
        <f>ROUND(E49*T49,2)</f>
        <v>0</v>
      </c>
      <c r="V49" s="207"/>
      <c r="W49" s="207"/>
      <c r="X49" s="207"/>
      <c r="Y49" s="207"/>
      <c r="Z49" s="207"/>
      <c r="AA49" s="207"/>
      <c r="AB49" s="207"/>
      <c r="AC49" s="207"/>
      <c r="AD49" s="207"/>
      <c r="AE49" s="207" t="s">
        <v>198</v>
      </c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outlineLevel="1" x14ac:dyDescent="0.2">
      <c r="A50" s="218"/>
      <c r="B50" s="217"/>
      <c r="C50" s="231" t="s">
        <v>485</v>
      </c>
      <c r="D50" s="254"/>
      <c r="E50" s="229">
        <v>15.33</v>
      </c>
      <c r="F50" s="216"/>
      <c r="G50" s="216"/>
      <c r="H50" s="216"/>
      <c r="I50" s="216"/>
      <c r="J50" s="216"/>
      <c r="K50" s="216"/>
      <c r="L50" s="216"/>
      <c r="M50" s="216"/>
      <c r="N50" s="214"/>
      <c r="O50" s="214"/>
      <c r="P50" s="214"/>
      <c r="Q50" s="214"/>
      <c r="R50" s="214"/>
      <c r="S50" s="214"/>
      <c r="T50" s="215"/>
      <c r="U50" s="214"/>
      <c r="V50" s="207"/>
      <c r="W50" s="207"/>
      <c r="X50" s="207"/>
      <c r="Y50" s="207"/>
      <c r="Z50" s="207"/>
      <c r="AA50" s="207"/>
      <c r="AB50" s="207"/>
      <c r="AC50" s="207"/>
      <c r="AD50" s="207"/>
      <c r="AE50" s="207" t="s">
        <v>172</v>
      </c>
      <c r="AF50" s="207">
        <v>0</v>
      </c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</row>
    <row r="51" spans="1:60" x14ac:dyDescent="0.2">
      <c r="A51" s="228" t="s">
        <v>140</v>
      </c>
      <c r="B51" s="227" t="s">
        <v>459</v>
      </c>
      <c r="C51" s="226" t="s">
        <v>458</v>
      </c>
      <c r="D51" s="253"/>
      <c r="E51" s="225"/>
      <c r="F51" s="224"/>
      <c r="G51" s="224">
        <f>SUMIF(AE52:AE63,"&lt;&gt;NOR",G52:G63)</f>
        <v>0</v>
      </c>
      <c r="H51" s="224"/>
      <c r="I51" s="224">
        <f>SUM(I52:I63)</f>
        <v>0</v>
      </c>
      <c r="J51" s="224"/>
      <c r="K51" s="224">
        <f>SUM(K52:K63)</f>
        <v>0</v>
      </c>
      <c r="L51" s="224"/>
      <c r="M51" s="224">
        <f>SUM(M52:M63)</f>
        <v>0</v>
      </c>
      <c r="N51" s="222"/>
      <c r="O51" s="222">
        <f>SUM(O52:O63)</f>
        <v>19.614719999999998</v>
      </c>
      <c r="P51" s="222"/>
      <c r="Q51" s="222">
        <f>SUM(Q52:Q63)</f>
        <v>0</v>
      </c>
      <c r="R51" s="222"/>
      <c r="S51" s="222"/>
      <c r="T51" s="223"/>
      <c r="U51" s="222">
        <f>SUM(U52:U63)</f>
        <v>19.239999999999998</v>
      </c>
      <c r="AE51" t="s">
        <v>139</v>
      </c>
    </row>
    <row r="52" spans="1:60" ht="22.5" outlineLevel="1" x14ac:dyDescent="0.2">
      <c r="A52" s="218">
        <v>16</v>
      </c>
      <c r="B52" s="217" t="s">
        <v>484</v>
      </c>
      <c r="C52" s="221" t="s">
        <v>483</v>
      </c>
      <c r="D52" s="252" t="s">
        <v>194</v>
      </c>
      <c r="E52" s="220">
        <v>20.7</v>
      </c>
      <c r="F52" s="219"/>
      <c r="G52" s="216">
        <f>ROUND(E52*F52,2)</f>
        <v>0</v>
      </c>
      <c r="H52" s="219"/>
      <c r="I52" s="216">
        <f>ROUND(E52*H52,2)</f>
        <v>0</v>
      </c>
      <c r="J52" s="219"/>
      <c r="K52" s="216">
        <f>ROUND(E52*J52,2)</f>
        <v>0</v>
      </c>
      <c r="L52" s="216">
        <v>21</v>
      </c>
      <c r="M52" s="216">
        <f>G52*(1+L52/100)</f>
        <v>0</v>
      </c>
      <c r="N52" s="214">
        <v>0.11221</v>
      </c>
      <c r="O52" s="214">
        <f>ROUND(E52*N52,5)</f>
        <v>2.3227500000000001</v>
      </c>
      <c r="P52" s="214">
        <v>0</v>
      </c>
      <c r="Q52" s="214">
        <f>ROUND(E52*P52,5)</f>
        <v>0</v>
      </c>
      <c r="R52" s="214"/>
      <c r="S52" s="214"/>
      <c r="T52" s="215">
        <v>0.14000000000000001</v>
      </c>
      <c r="U52" s="214">
        <f>ROUND(E52*T52,2)</f>
        <v>2.9</v>
      </c>
      <c r="V52" s="207"/>
      <c r="W52" s="207"/>
      <c r="X52" s="207"/>
      <c r="Y52" s="207"/>
      <c r="Z52" s="207"/>
      <c r="AA52" s="207"/>
      <c r="AB52" s="207"/>
      <c r="AC52" s="207"/>
      <c r="AD52" s="207"/>
      <c r="AE52" s="207" t="s">
        <v>121</v>
      </c>
      <c r="AF52" s="207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</row>
    <row r="53" spans="1:60" outlineLevel="1" x14ac:dyDescent="0.2">
      <c r="A53" s="218"/>
      <c r="B53" s="217"/>
      <c r="C53" s="231" t="s">
        <v>482</v>
      </c>
      <c r="D53" s="254"/>
      <c r="E53" s="229"/>
      <c r="F53" s="216"/>
      <c r="G53" s="216"/>
      <c r="H53" s="216"/>
      <c r="I53" s="216"/>
      <c r="J53" s="216"/>
      <c r="K53" s="216"/>
      <c r="L53" s="216"/>
      <c r="M53" s="216"/>
      <c r="N53" s="214"/>
      <c r="O53" s="214"/>
      <c r="P53" s="214"/>
      <c r="Q53" s="214"/>
      <c r="R53" s="214"/>
      <c r="S53" s="214"/>
      <c r="T53" s="215"/>
      <c r="U53" s="214"/>
      <c r="V53" s="207"/>
      <c r="W53" s="207"/>
      <c r="X53" s="207"/>
      <c r="Y53" s="207"/>
      <c r="Z53" s="207"/>
      <c r="AA53" s="207"/>
      <c r="AB53" s="207"/>
      <c r="AC53" s="207"/>
      <c r="AD53" s="207"/>
      <c r="AE53" s="207" t="s">
        <v>172</v>
      </c>
      <c r="AF53" s="207">
        <v>0</v>
      </c>
      <c r="AG53" s="207"/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</row>
    <row r="54" spans="1:60" outlineLevel="1" x14ac:dyDescent="0.2">
      <c r="A54" s="218"/>
      <c r="B54" s="217"/>
      <c r="C54" s="231" t="s">
        <v>481</v>
      </c>
      <c r="D54" s="254"/>
      <c r="E54" s="229">
        <v>20.7</v>
      </c>
      <c r="F54" s="216"/>
      <c r="G54" s="216"/>
      <c r="H54" s="216"/>
      <c r="I54" s="216"/>
      <c r="J54" s="216"/>
      <c r="K54" s="216"/>
      <c r="L54" s="216"/>
      <c r="M54" s="216"/>
      <c r="N54" s="214"/>
      <c r="O54" s="214"/>
      <c r="P54" s="214"/>
      <c r="Q54" s="214"/>
      <c r="R54" s="214"/>
      <c r="S54" s="214"/>
      <c r="T54" s="215"/>
      <c r="U54" s="214"/>
      <c r="V54" s="207"/>
      <c r="W54" s="207"/>
      <c r="X54" s="207"/>
      <c r="Y54" s="207"/>
      <c r="Z54" s="207"/>
      <c r="AA54" s="207"/>
      <c r="AB54" s="207"/>
      <c r="AC54" s="207"/>
      <c r="AD54" s="207"/>
      <c r="AE54" s="207" t="s">
        <v>172</v>
      </c>
      <c r="AF54" s="207">
        <v>0</v>
      </c>
      <c r="AG54" s="207"/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outlineLevel="1" x14ac:dyDescent="0.2">
      <c r="A55" s="218">
        <v>17</v>
      </c>
      <c r="B55" s="217" t="s">
        <v>480</v>
      </c>
      <c r="C55" s="221" t="s">
        <v>479</v>
      </c>
      <c r="D55" s="252" t="s">
        <v>194</v>
      </c>
      <c r="E55" s="220">
        <v>52.3</v>
      </c>
      <c r="F55" s="219"/>
      <c r="G55" s="216">
        <f>ROUND(E55*F55,2)</f>
        <v>0</v>
      </c>
      <c r="H55" s="219"/>
      <c r="I55" s="216">
        <f>ROUND(E55*H55,2)</f>
        <v>0</v>
      </c>
      <c r="J55" s="219"/>
      <c r="K55" s="216">
        <f>ROUND(E55*J55,2)</f>
        <v>0</v>
      </c>
      <c r="L55" s="216">
        <v>21</v>
      </c>
      <c r="M55" s="216">
        <f>G55*(1+L55/100)</f>
        <v>0</v>
      </c>
      <c r="N55" s="214">
        <v>0.188</v>
      </c>
      <c r="O55" s="214">
        <f>ROUND(E55*N55,5)</f>
        <v>9.8323999999999998</v>
      </c>
      <c r="P55" s="214">
        <v>0</v>
      </c>
      <c r="Q55" s="214">
        <f>ROUND(E55*P55,5)</f>
        <v>0</v>
      </c>
      <c r="R55" s="214"/>
      <c r="S55" s="214"/>
      <c r="T55" s="215">
        <v>0.27200000000000002</v>
      </c>
      <c r="U55" s="214">
        <f>ROUND(E55*T55,2)</f>
        <v>14.23</v>
      </c>
      <c r="V55" s="207"/>
      <c r="W55" s="207"/>
      <c r="X55" s="207"/>
      <c r="Y55" s="207"/>
      <c r="Z55" s="207"/>
      <c r="AA55" s="207"/>
      <c r="AB55" s="207"/>
      <c r="AC55" s="207"/>
      <c r="AD55" s="207"/>
      <c r="AE55" s="207" t="s">
        <v>121</v>
      </c>
      <c r="AF55" s="207"/>
      <c r="AG55" s="207"/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</row>
    <row r="56" spans="1:60" outlineLevel="1" x14ac:dyDescent="0.2">
      <c r="A56" s="218"/>
      <c r="B56" s="217"/>
      <c r="C56" s="231" t="s">
        <v>478</v>
      </c>
      <c r="D56" s="254"/>
      <c r="E56" s="229"/>
      <c r="F56" s="216"/>
      <c r="G56" s="216"/>
      <c r="H56" s="216"/>
      <c r="I56" s="216"/>
      <c r="J56" s="216"/>
      <c r="K56" s="216"/>
      <c r="L56" s="216"/>
      <c r="M56" s="216"/>
      <c r="N56" s="214"/>
      <c r="O56" s="214"/>
      <c r="P56" s="214"/>
      <c r="Q56" s="214"/>
      <c r="R56" s="214"/>
      <c r="S56" s="214"/>
      <c r="T56" s="215"/>
      <c r="U56" s="214"/>
      <c r="V56" s="207"/>
      <c r="W56" s="207"/>
      <c r="X56" s="207"/>
      <c r="Y56" s="207"/>
      <c r="Z56" s="207"/>
      <c r="AA56" s="207"/>
      <c r="AB56" s="207"/>
      <c r="AC56" s="207"/>
      <c r="AD56" s="207"/>
      <c r="AE56" s="207" t="s">
        <v>172</v>
      </c>
      <c r="AF56" s="207">
        <v>0</v>
      </c>
      <c r="AG56" s="207"/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outlineLevel="1" x14ac:dyDescent="0.2">
      <c r="A57" s="218"/>
      <c r="B57" s="217"/>
      <c r="C57" s="231" t="s">
        <v>477</v>
      </c>
      <c r="D57" s="254"/>
      <c r="E57" s="229">
        <v>52.3</v>
      </c>
      <c r="F57" s="216"/>
      <c r="G57" s="216"/>
      <c r="H57" s="216"/>
      <c r="I57" s="216"/>
      <c r="J57" s="216"/>
      <c r="K57" s="216"/>
      <c r="L57" s="216"/>
      <c r="M57" s="216"/>
      <c r="N57" s="214"/>
      <c r="O57" s="214"/>
      <c r="P57" s="214"/>
      <c r="Q57" s="214"/>
      <c r="R57" s="214"/>
      <c r="S57" s="214"/>
      <c r="T57" s="215"/>
      <c r="U57" s="214"/>
      <c r="V57" s="207"/>
      <c r="W57" s="207"/>
      <c r="X57" s="207"/>
      <c r="Y57" s="207"/>
      <c r="Z57" s="207"/>
      <c r="AA57" s="207"/>
      <c r="AB57" s="207"/>
      <c r="AC57" s="207"/>
      <c r="AD57" s="207"/>
      <c r="AE57" s="207" t="s">
        <v>172</v>
      </c>
      <c r="AF57" s="207">
        <v>0</v>
      </c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  <c r="BF57" s="207"/>
      <c r="BG57" s="207"/>
      <c r="BH57" s="207"/>
    </row>
    <row r="58" spans="1:60" outlineLevel="1" x14ac:dyDescent="0.2">
      <c r="A58" s="218">
        <v>18</v>
      </c>
      <c r="B58" s="217" t="s">
        <v>476</v>
      </c>
      <c r="C58" s="221" t="s">
        <v>475</v>
      </c>
      <c r="D58" s="252" t="s">
        <v>247</v>
      </c>
      <c r="E58" s="220">
        <v>21.734999999999999</v>
      </c>
      <c r="F58" s="219"/>
      <c r="G58" s="216">
        <f>ROUND(E58*F58,2)</f>
        <v>0</v>
      </c>
      <c r="H58" s="219"/>
      <c r="I58" s="216">
        <f>ROUND(E58*H58,2)</f>
        <v>0</v>
      </c>
      <c r="J58" s="219"/>
      <c r="K58" s="216">
        <f>ROUND(E58*J58,2)</f>
        <v>0</v>
      </c>
      <c r="L58" s="216">
        <v>21</v>
      </c>
      <c r="M58" s="216">
        <f>G58*(1+L58/100)</f>
        <v>0</v>
      </c>
      <c r="N58" s="214">
        <v>2.1999999999999999E-2</v>
      </c>
      <c r="O58" s="214">
        <f>ROUND(E58*N58,5)</f>
        <v>0.47816999999999998</v>
      </c>
      <c r="P58" s="214">
        <v>0</v>
      </c>
      <c r="Q58" s="214">
        <f>ROUND(E58*P58,5)</f>
        <v>0</v>
      </c>
      <c r="R58" s="214"/>
      <c r="S58" s="214"/>
      <c r="T58" s="215">
        <v>0</v>
      </c>
      <c r="U58" s="214">
        <f>ROUND(E58*T58,2)</f>
        <v>0</v>
      </c>
      <c r="V58" s="207"/>
      <c r="W58" s="207"/>
      <c r="X58" s="207"/>
      <c r="Y58" s="207"/>
      <c r="Z58" s="207"/>
      <c r="AA58" s="207"/>
      <c r="AB58" s="207"/>
      <c r="AC58" s="207"/>
      <c r="AD58" s="207"/>
      <c r="AE58" s="207" t="s">
        <v>198</v>
      </c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</row>
    <row r="59" spans="1:60" outlineLevel="1" x14ac:dyDescent="0.2">
      <c r="A59" s="218"/>
      <c r="B59" s="217"/>
      <c r="C59" s="231" t="s">
        <v>474</v>
      </c>
      <c r="D59" s="254"/>
      <c r="E59" s="229">
        <v>21.734999999999999</v>
      </c>
      <c r="F59" s="216"/>
      <c r="G59" s="216"/>
      <c r="H59" s="216"/>
      <c r="I59" s="216"/>
      <c r="J59" s="216"/>
      <c r="K59" s="216"/>
      <c r="L59" s="216"/>
      <c r="M59" s="216"/>
      <c r="N59" s="214"/>
      <c r="O59" s="214"/>
      <c r="P59" s="214"/>
      <c r="Q59" s="214"/>
      <c r="R59" s="214"/>
      <c r="S59" s="214"/>
      <c r="T59" s="215"/>
      <c r="U59" s="214"/>
      <c r="V59" s="207"/>
      <c r="W59" s="207"/>
      <c r="X59" s="207"/>
      <c r="Y59" s="207"/>
      <c r="Z59" s="207"/>
      <c r="AA59" s="207"/>
      <c r="AB59" s="207"/>
      <c r="AC59" s="207"/>
      <c r="AD59" s="207"/>
      <c r="AE59" s="207" t="s">
        <v>172</v>
      </c>
      <c r="AF59" s="207">
        <v>0</v>
      </c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</row>
    <row r="60" spans="1:60" ht="22.5" outlineLevel="1" x14ac:dyDescent="0.2">
      <c r="A60" s="218">
        <v>19</v>
      </c>
      <c r="B60" s="217" t="s">
        <v>473</v>
      </c>
      <c r="C60" s="221" t="s">
        <v>472</v>
      </c>
      <c r="D60" s="252" t="s">
        <v>247</v>
      </c>
      <c r="E60" s="220">
        <v>54.914999999999999</v>
      </c>
      <c r="F60" s="219"/>
      <c r="G60" s="216">
        <f>ROUND(E60*F60,2)</f>
        <v>0</v>
      </c>
      <c r="H60" s="219"/>
      <c r="I60" s="216">
        <f>ROUND(E60*H60,2)</f>
        <v>0</v>
      </c>
      <c r="J60" s="219"/>
      <c r="K60" s="216">
        <f>ROUND(E60*J60,2)</f>
        <v>0</v>
      </c>
      <c r="L60" s="216">
        <v>21</v>
      </c>
      <c r="M60" s="216">
        <f>G60*(1+L60/100)</f>
        <v>0</v>
      </c>
      <c r="N60" s="214">
        <v>0.06</v>
      </c>
      <c r="O60" s="214">
        <f>ROUND(E60*N60,5)</f>
        <v>3.2949000000000002</v>
      </c>
      <c r="P60" s="214">
        <v>0</v>
      </c>
      <c r="Q60" s="214">
        <f>ROUND(E60*P60,5)</f>
        <v>0</v>
      </c>
      <c r="R60" s="214"/>
      <c r="S60" s="214"/>
      <c r="T60" s="215">
        <v>0</v>
      </c>
      <c r="U60" s="214">
        <f>ROUND(E60*T60,2)</f>
        <v>0</v>
      </c>
      <c r="V60" s="207"/>
      <c r="W60" s="207"/>
      <c r="X60" s="207"/>
      <c r="Y60" s="207"/>
      <c r="Z60" s="207"/>
      <c r="AA60" s="207"/>
      <c r="AB60" s="207"/>
      <c r="AC60" s="207"/>
      <c r="AD60" s="207"/>
      <c r="AE60" s="207" t="s">
        <v>198</v>
      </c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</row>
    <row r="61" spans="1:60" outlineLevel="1" x14ac:dyDescent="0.2">
      <c r="A61" s="218"/>
      <c r="B61" s="217"/>
      <c r="C61" s="231" t="s">
        <v>471</v>
      </c>
      <c r="D61" s="254"/>
      <c r="E61" s="229">
        <v>54.914999999999999</v>
      </c>
      <c r="F61" s="216"/>
      <c r="G61" s="216"/>
      <c r="H61" s="216"/>
      <c r="I61" s="216"/>
      <c r="J61" s="216"/>
      <c r="K61" s="216"/>
      <c r="L61" s="216"/>
      <c r="M61" s="216"/>
      <c r="N61" s="214"/>
      <c r="O61" s="214"/>
      <c r="P61" s="214"/>
      <c r="Q61" s="214"/>
      <c r="R61" s="214"/>
      <c r="S61" s="214"/>
      <c r="T61" s="215"/>
      <c r="U61" s="214"/>
      <c r="V61" s="207"/>
      <c r="W61" s="207"/>
      <c r="X61" s="207"/>
      <c r="Y61" s="207"/>
      <c r="Z61" s="207"/>
      <c r="AA61" s="207"/>
      <c r="AB61" s="207"/>
      <c r="AC61" s="207"/>
      <c r="AD61" s="207"/>
      <c r="AE61" s="207" t="s">
        <v>172</v>
      </c>
      <c r="AF61" s="207">
        <v>0</v>
      </c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</row>
    <row r="62" spans="1:60" outlineLevel="1" x14ac:dyDescent="0.2">
      <c r="A62" s="218">
        <v>20</v>
      </c>
      <c r="B62" s="217" t="s">
        <v>470</v>
      </c>
      <c r="C62" s="221" t="s">
        <v>469</v>
      </c>
      <c r="D62" s="252" t="s">
        <v>350</v>
      </c>
      <c r="E62" s="220">
        <v>1.46</v>
      </c>
      <c r="F62" s="219"/>
      <c r="G62" s="216">
        <f>ROUND(E62*F62,2)</f>
        <v>0</v>
      </c>
      <c r="H62" s="219"/>
      <c r="I62" s="216">
        <f>ROUND(E62*H62,2)</f>
        <v>0</v>
      </c>
      <c r="J62" s="219"/>
      <c r="K62" s="216">
        <f>ROUND(E62*J62,2)</f>
        <v>0</v>
      </c>
      <c r="L62" s="216">
        <v>21</v>
      </c>
      <c r="M62" s="216">
        <f>G62*(1+L62/100)</f>
        <v>0</v>
      </c>
      <c r="N62" s="214">
        <v>2.5249999999999999</v>
      </c>
      <c r="O62" s="214">
        <f>ROUND(E62*N62,5)</f>
        <v>3.6865000000000001</v>
      </c>
      <c r="P62" s="214">
        <v>0</v>
      </c>
      <c r="Q62" s="214">
        <f>ROUND(E62*P62,5)</f>
        <v>0</v>
      </c>
      <c r="R62" s="214"/>
      <c r="S62" s="214"/>
      <c r="T62" s="215">
        <v>1.4419999999999999</v>
      </c>
      <c r="U62" s="214">
        <f>ROUND(E62*T62,2)</f>
        <v>2.11</v>
      </c>
      <c r="V62" s="207"/>
      <c r="W62" s="207"/>
      <c r="X62" s="207"/>
      <c r="Y62" s="207"/>
      <c r="Z62" s="207"/>
      <c r="AA62" s="207"/>
      <c r="AB62" s="207"/>
      <c r="AC62" s="207"/>
      <c r="AD62" s="207"/>
      <c r="AE62" s="207" t="s">
        <v>121</v>
      </c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</row>
    <row r="63" spans="1:60" outlineLevel="1" x14ac:dyDescent="0.2">
      <c r="A63" s="218"/>
      <c r="B63" s="217"/>
      <c r="C63" s="231" t="s">
        <v>468</v>
      </c>
      <c r="D63" s="254"/>
      <c r="E63" s="229">
        <v>1.46</v>
      </c>
      <c r="F63" s="216"/>
      <c r="G63" s="216"/>
      <c r="H63" s="216"/>
      <c r="I63" s="216"/>
      <c r="J63" s="216"/>
      <c r="K63" s="216"/>
      <c r="L63" s="216"/>
      <c r="M63" s="216"/>
      <c r="N63" s="214"/>
      <c r="O63" s="214"/>
      <c r="P63" s="214"/>
      <c r="Q63" s="214"/>
      <c r="R63" s="214"/>
      <c r="S63" s="214"/>
      <c r="T63" s="215"/>
      <c r="U63" s="214"/>
      <c r="V63" s="207"/>
      <c r="W63" s="207"/>
      <c r="X63" s="207"/>
      <c r="Y63" s="207"/>
      <c r="Z63" s="207"/>
      <c r="AA63" s="207"/>
      <c r="AB63" s="207"/>
      <c r="AC63" s="207"/>
      <c r="AD63" s="207"/>
      <c r="AE63" s="207" t="s">
        <v>172</v>
      </c>
      <c r="AF63" s="207">
        <v>0</v>
      </c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</row>
    <row r="64" spans="1:60" x14ac:dyDescent="0.2">
      <c r="A64" s="228" t="s">
        <v>140</v>
      </c>
      <c r="B64" s="227" t="s">
        <v>70</v>
      </c>
      <c r="C64" s="226" t="s">
        <v>69</v>
      </c>
      <c r="D64" s="253"/>
      <c r="E64" s="225"/>
      <c r="F64" s="224"/>
      <c r="G64" s="224">
        <f>SUMIF(AE65:AE66,"&lt;&gt;NOR",G65:G66)</f>
        <v>0</v>
      </c>
      <c r="H64" s="224"/>
      <c r="I64" s="224">
        <f>SUM(I65:I66)</f>
        <v>0</v>
      </c>
      <c r="J64" s="224"/>
      <c r="K64" s="224">
        <f>SUM(K65:K66)</f>
        <v>0</v>
      </c>
      <c r="L64" s="224"/>
      <c r="M64" s="224">
        <f>SUM(M65:M66)</f>
        <v>0</v>
      </c>
      <c r="N64" s="222"/>
      <c r="O64" s="222">
        <f>SUM(O65:O66)</f>
        <v>0</v>
      </c>
      <c r="P64" s="222"/>
      <c r="Q64" s="222">
        <f>SUM(Q65:Q66)</f>
        <v>0</v>
      </c>
      <c r="R64" s="222"/>
      <c r="S64" s="222"/>
      <c r="T64" s="223"/>
      <c r="U64" s="222">
        <f>SUM(U65:U66)</f>
        <v>67.819999999999993</v>
      </c>
      <c r="AE64" t="s">
        <v>139</v>
      </c>
    </row>
    <row r="65" spans="1:60" outlineLevel="1" x14ac:dyDescent="0.2">
      <c r="A65" s="218">
        <v>21</v>
      </c>
      <c r="B65" s="217" t="s">
        <v>467</v>
      </c>
      <c r="C65" s="221" t="s">
        <v>466</v>
      </c>
      <c r="D65" s="252" t="s">
        <v>188</v>
      </c>
      <c r="E65" s="220">
        <v>173.9</v>
      </c>
      <c r="F65" s="219"/>
      <c r="G65" s="216">
        <f>ROUND(E65*F65,2)</f>
        <v>0</v>
      </c>
      <c r="H65" s="219"/>
      <c r="I65" s="216">
        <f>ROUND(E65*H65,2)</f>
        <v>0</v>
      </c>
      <c r="J65" s="219"/>
      <c r="K65" s="216">
        <f>ROUND(E65*J65,2)</f>
        <v>0</v>
      </c>
      <c r="L65" s="216">
        <v>21</v>
      </c>
      <c r="M65" s="216">
        <f>G65*(1+L65/100)</f>
        <v>0</v>
      </c>
      <c r="N65" s="214">
        <v>0</v>
      </c>
      <c r="O65" s="214">
        <f>ROUND(E65*N65,5)</f>
        <v>0</v>
      </c>
      <c r="P65" s="214">
        <v>0</v>
      </c>
      <c r="Q65" s="214">
        <f>ROUND(E65*P65,5)</f>
        <v>0</v>
      </c>
      <c r="R65" s="214"/>
      <c r="S65" s="214"/>
      <c r="T65" s="215">
        <v>0.39</v>
      </c>
      <c r="U65" s="214">
        <f>ROUND(E65*T65,2)</f>
        <v>67.819999999999993</v>
      </c>
      <c r="V65" s="207"/>
      <c r="W65" s="207"/>
      <c r="X65" s="207"/>
      <c r="Y65" s="207"/>
      <c r="Z65" s="207"/>
      <c r="AA65" s="207"/>
      <c r="AB65" s="207"/>
      <c r="AC65" s="207"/>
      <c r="AD65" s="207"/>
      <c r="AE65" s="207" t="s">
        <v>121</v>
      </c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</row>
    <row r="66" spans="1:60" outlineLevel="1" x14ac:dyDescent="0.2">
      <c r="A66" s="213"/>
      <c r="B66" s="212"/>
      <c r="C66" s="251" t="s">
        <v>465</v>
      </c>
      <c r="D66" s="250"/>
      <c r="E66" s="249">
        <v>173.9</v>
      </c>
      <c r="F66" s="211"/>
      <c r="G66" s="211"/>
      <c r="H66" s="211"/>
      <c r="I66" s="211"/>
      <c r="J66" s="211"/>
      <c r="K66" s="211"/>
      <c r="L66" s="211"/>
      <c r="M66" s="211"/>
      <c r="N66" s="209"/>
      <c r="O66" s="209"/>
      <c r="P66" s="209"/>
      <c r="Q66" s="209"/>
      <c r="R66" s="209"/>
      <c r="S66" s="209"/>
      <c r="T66" s="210"/>
      <c r="U66" s="209"/>
      <c r="V66" s="207"/>
      <c r="W66" s="207"/>
      <c r="X66" s="207"/>
      <c r="Y66" s="207"/>
      <c r="Z66" s="207"/>
      <c r="AA66" s="207"/>
      <c r="AB66" s="207"/>
      <c r="AC66" s="207"/>
      <c r="AD66" s="207"/>
      <c r="AE66" s="207" t="s">
        <v>172</v>
      </c>
      <c r="AF66" s="207">
        <v>0</v>
      </c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</row>
    <row r="67" spans="1:60" x14ac:dyDescent="0.2">
      <c r="A67" s="199"/>
      <c r="B67" s="201" t="s">
        <v>110</v>
      </c>
      <c r="C67" s="200" t="s">
        <v>110</v>
      </c>
      <c r="D67" s="199"/>
      <c r="E67" s="199"/>
      <c r="F67" s="199"/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  <c r="T67" s="199"/>
      <c r="U67" s="199"/>
      <c r="AC67">
        <v>15</v>
      </c>
      <c r="AD67">
        <v>21</v>
      </c>
    </row>
    <row r="68" spans="1:60" x14ac:dyDescent="0.2">
      <c r="A68" s="206"/>
      <c r="B68" s="205" t="s">
        <v>16</v>
      </c>
      <c r="C68" s="204" t="s">
        <v>110</v>
      </c>
      <c r="D68" s="203"/>
      <c r="E68" s="203"/>
      <c r="F68" s="203"/>
      <c r="G68" s="202">
        <f>G8+G32+G51+G64</f>
        <v>0</v>
      </c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  <c r="T68" s="199"/>
      <c r="U68" s="199"/>
      <c r="AC68">
        <f>SUMIF(L7:L66,AC67,G7:G66)</f>
        <v>0</v>
      </c>
      <c r="AD68">
        <f>SUMIF(L7:L66,AD67,G7:G66)</f>
        <v>0</v>
      </c>
      <c r="AE68" t="s">
        <v>111</v>
      </c>
    </row>
    <row r="69" spans="1:60" x14ac:dyDescent="0.2">
      <c r="A69" s="199"/>
      <c r="B69" s="201" t="s">
        <v>110</v>
      </c>
      <c r="C69" s="200" t="s">
        <v>110</v>
      </c>
      <c r="D69" s="199"/>
      <c r="E69" s="199"/>
      <c r="F69" s="199"/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  <c r="T69" s="199"/>
      <c r="U69" s="199"/>
    </row>
    <row r="70" spans="1:60" x14ac:dyDescent="0.2">
      <c r="A70" s="199"/>
      <c r="B70" s="201" t="s">
        <v>110</v>
      </c>
      <c r="C70" s="200" t="s">
        <v>110</v>
      </c>
      <c r="D70" s="199"/>
      <c r="E70" s="199"/>
      <c r="F70" s="199"/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  <c r="T70" s="199"/>
      <c r="U70" s="199"/>
    </row>
    <row r="71" spans="1:60" x14ac:dyDescent="0.2">
      <c r="A71" s="199"/>
      <c r="B71" s="201" t="s">
        <v>110</v>
      </c>
      <c r="C71" s="200" t="s">
        <v>110</v>
      </c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</row>
    <row r="72" spans="1:60" x14ac:dyDescent="0.2">
      <c r="C72" s="198"/>
      <c r="AE72" t="s">
        <v>109</v>
      </c>
    </row>
  </sheetData>
  <sheetProtection algorithmName="SHA-512" hashValue="RyP5hfsrI1kc7P/4kGiBEdooONj7hsn8SyUREnrogbA+YW5CB+rA19r7499/NlJo6yScqVGf9eIhm/I76/sw1g==" saltValue="gz3bhN4Vhjvz/1GCSKFK8Q==" spinCount="100000" sheet="1" objects="1" scenarios="1"/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E21" sqref="E21"/>
    </sheetView>
  </sheetViews>
  <sheetFormatPr defaultRowHeight="12.75" x14ac:dyDescent="0.2"/>
  <cols>
    <col min="1" max="1" width="9.140625" customWidth="1"/>
    <col min="2" max="2" width="7.42578125" customWidth="1"/>
    <col min="3" max="3" width="13.42578125" customWidth="1"/>
    <col min="4" max="4" width="10.140625" customWidth="1"/>
    <col min="5" max="5" width="12.140625" customWidth="1"/>
    <col min="6" max="6" width="12.7109375" style="60" customWidth="1"/>
    <col min="7" max="7" width="12.7109375" customWidth="1"/>
    <col min="8" max="8" width="12.7109375" style="60" customWidth="1"/>
    <col min="9" max="9" width="8.42578125" style="60" customWidth="1"/>
  </cols>
  <sheetData>
    <row r="1" spans="1:9" ht="25.5" customHeight="1" x14ac:dyDescent="0.2">
      <c r="A1" s="460" t="s">
        <v>1</v>
      </c>
      <c r="B1" s="461"/>
      <c r="C1" s="461"/>
      <c r="D1" s="461"/>
      <c r="E1" s="461"/>
      <c r="F1" s="461"/>
      <c r="G1" s="461"/>
      <c r="H1" s="461"/>
      <c r="I1" s="462"/>
    </row>
    <row r="2" spans="1:9" ht="39" customHeight="1" x14ac:dyDescent="0.2">
      <c r="A2" s="1" t="s">
        <v>2</v>
      </c>
      <c r="B2" s="2"/>
      <c r="C2" s="471" t="s">
        <v>532</v>
      </c>
      <c r="D2" s="471"/>
      <c r="E2" s="471"/>
      <c r="F2" s="471"/>
      <c r="G2" s="471"/>
      <c r="H2" s="471"/>
      <c r="I2" s="3"/>
    </row>
    <row r="3" spans="1:9" s="10" customFormat="1" ht="25.5" customHeight="1" x14ac:dyDescent="0.2">
      <c r="A3" s="4"/>
      <c r="B3" s="5"/>
      <c r="C3" s="6"/>
      <c r="D3" s="6"/>
      <c r="E3" s="7"/>
      <c r="F3" s="7"/>
      <c r="G3" s="5"/>
      <c r="H3" s="8"/>
      <c r="I3" s="9"/>
    </row>
    <row r="4" spans="1:9" s="10" customFormat="1" x14ac:dyDescent="0.2">
      <c r="A4" s="11"/>
      <c r="B4" s="12"/>
      <c r="C4" s="13"/>
      <c r="D4" s="13"/>
      <c r="E4" s="14"/>
      <c r="F4" s="15"/>
      <c r="G4" s="14"/>
      <c r="H4" s="15"/>
      <c r="I4" s="16"/>
    </row>
    <row r="5" spans="1:9" ht="18.75" customHeight="1" x14ac:dyDescent="0.2">
      <c r="A5" s="17" t="s">
        <v>3</v>
      </c>
      <c r="B5" s="18"/>
      <c r="C5" s="469" t="s">
        <v>29</v>
      </c>
      <c r="D5" s="470"/>
      <c r="E5" s="470"/>
      <c r="F5" s="470"/>
      <c r="G5" s="20" t="s">
        <v>4</v>
      </c>
      <c r="H5" s="72" t="s">
        <v>33</v>
      </c>
      <c r="I5" s="21"/>
    </row>
    <row r="6" spans="1:9" ht="18.75" customHeight="1" x14ac:dyDescent="0.2">
      <c r="A6" s="22"/>
      <c r="B6" s="19"/>
      <c r="C6" s="72" t="s">
        <v>30</v>
      </c>
      <c r="D6" s="64"/>
      <c r="E6" s="64"/>
      <c r="F6" s="64"/>
      <c r="G6" s="20" t="s">
        <v>5</v>
      </c>
      <c r="H6" s="72" t="s">
        <v>34</v>
      </c>
      <c r="I6" s="21"/>
    </row>
    <row r="7" spans="1:9" ht="18.75" customHeight="1" x14ac:dyDescent="0.2">
      <c r="A7" s="23"/>
      <c r="B7" s="24" t="s">
        <v>31</v>
      </c>
      <c r="C7" s="73" t="s">
        <v>32</v>
      </c>
      <c r="D7" s="65"/>
      <c r="E7" s="65"/>
      <c r="F7" s="65"/>
      <c r="G7" s="26"/>
      <c r="H7" s="25"/>
      <c r="I7" s="27"/>
    </row>
    <row r="8" spans="1:9" ht="18.75" customHeight="1" x14ac:dyDescent="0.2">
      <c r="A8" s="17" t="s">
        <v>6</v>
      </c>
      <c r="B8" s="18"/>
      <c r="C8" s="472" t="s">
        <v>26</v>
      </c>
      <c r="D8" s="472"/>
      <c r="E8" s="19"/>
      <c r="F8" s="19"/>
      <c r="G8" s="20" t="s">
        <v>4</v>
      </c>
      <c r="H8" s="63">
        <v>1695720</v>
      </c>
      <c r="I8" s="21"/>
    </row>
    <row r="9" spans="1:9" ht="18.75" customHeight="1" x14ac:dyDescent="0.2">
      <c r="A9" s="22"/>
      <c r="B9" s="19"/>
      <c r="C9" s="71">
        <v>430</v>
      </c>
      <c r="D9" s="71"/>
      <c r="E9" s="19"/>
      <c r="F9" s="19"/>
      <c r="G9" s="20" t="s">
        <v>5</v>
      </c>
      <c r="H9" s="70"/>
      <c r="I9" s="21"/>
    </row>
    <row r="10" spans="1:9" ht="18.75" customHeight="1" x14ac:dyDescent="0.2">
      <c r="A10" s="23"/>
      <c r="B10" s="24" t="s">
        <v>27</v>
      </c>
      <c r="C10" s="71" t="s">
        <v>28</v>
      </c>
      <c r="D10" s="71"/>
      <c r="E10" s="25"/>
      <c r="F10" s="25"/>
      <c r="G10" s="26"/>
      <c r="H10" s="25"/>
      <c r="I10" s="27"/>
    </row>
    <row r="11" spans="1:9" ht="18.75" customHeight="1" x14ac:dyDescent="0.2">
      <c r="A11" s="17" t="s">
        <v>7</v>
      </c>
      <c r="B11" s="18"/>
      <c r="C11" s="463"/>
      <c r="D11" s="463"/>
      <c r="E11" s="463"/>
      <c r="F11" s="463"/>
      <c r="G11" s="20" t="s">
        <v>4</v>
      </c>
      <c r="H11" s="75"/>
      <c r="I11" s="21"/>
    </row>
    <row r="12" spans="1:9" ht="18.75" customHeight="1" x14ac:dyDescent="0.2">
      <c r="A12" s="22"/>
      <c r="B12" s="19"/>
      <c r="C12" s="464"/>
      <c r="D12" s="464"/>
      <c r="E12" s="464"/>
      <c r="F12" s="464"/>
      <c r="G12" s="20" t="s">
        <v>5</v>
      </c>
      <c r="H12" s="75"/>
      <c r="I12" s="21"/>
    </row>
    <row r="13" spans="1:9" ht="18.75" customHeight="1" x14ac:dyDescent="0.2">
      <c r="A13" s="23"/>
      <c r="B13" s="77"/>
      <c r="C13" s="465"/>
      <c r="D13" s="465"/>
      <c r="E13" s="465"/>
      <c r="F13" s="465"/>
      <c r="G13" s="28"/>
      <c r="H13" s="74"/>
      <c r="I13" s="27"/>
    </row>
    <row r="14" spans="1:9" ht="18" customHeight="1" x14ac:dyDescent="0.2">
      <c r="A14" s="29" t="s">
        <v>8</v>
      </c>
      <c r="B14" s="30"/>
      <c r="C14" s="66" t="s">
        <v>21</v>
      </c>
      <c r="D14" s="19"/>
      <c r="E14" s="19"/>
      <c r="F14" s="19"/>
      <c r="G14" s="20" t="s">
        <v>4</v>
      </c>
      <c r="H14" s="66" t="s">
        <v>22</v>
      </c>
      <c r="I14" s="31"/>
    </row>
    <row r="15" spans="1:9" ht="18" customHeight="1" x14ac:dyDescent="0.2">
      <c r="A15" s="61"/>
      <c r="B15" s="62"/>
      <c r="C15" s="66" t="s">
        <v>23</v>
      </c>
      <c r="D15" s="19"/>
      <c r="E15" s="19"/>
      <c r="F15" s="19"/>
      <c r="G15" s="20" t="s">
        <v>5</v>
      </c>
      <c r="H15" s="66" t="s">
        <v>24</v>
      </c>
      <c r="I15" s="21"/>
    </row>
    <row r="16" spans="1:9" ht="18" customHeight="1" x14ac:dyDescent="0.2">
      <c r="A16" s="68"/>
      <c r="B16" s="69">
        <v>79001</v>
      </c>
      <c r="C16" s="67" t="s">
        <v>25</v>
      </c>
      <c r="D16" s="25"/>
      <c r="E16" s="25"/>
      <c r="F16" s="25"/>
      <c r="G16" s="26"/>
      <c r="H16" s="25"/>
      <c r="I16" s="27"/>
    </row>
    <row r="17" spans="1:9" ht="15.75" x14ac:dyDescent="0.25">
      <c r="A17" s="34" t="s">
        <v>9</v>
      </c>
      <c r="B17" s="18"/>
      <c r="C17" s="18"/>
      <c r="D17" s="18"/>
      <c r="E17" s="18"/>
      <c r="F17" s="33"/>
      <c r="G17" s="18"/>
      <c r="H17" s="33"/>
      <c r="I17" s="21"/>
    </row>
    <row r="18" spans="1:9" x14ac:dyDescent="0.2">
      <c r="A18" s="32"/>
      <c r="B18" s="18"/>
      <c r="C18" s="18"/>
      <c r="D18" s="18"/>
      <c r="E18" s="18"/>
      <c r="F18" s="33"/>
      <c r="G18" s="18"/>
      <c r="H18" s="33"/>
      <c r="I18" s="21"/>
    </row>
    <row r="19" spans="1:9" x14ac:dyDescent="0.2">
      <c r="A19" s="35" t="s">
        <v>10</v>
      </c>
      <c r="B19" s="466" t="s">
        <v>11</v>
      </c>
      <c r="C19" s="467"/>
      <c r="D19" s="468"/>
      <c r="E19" s="35" t="s">
        <v>12</v>
      </c>
      <c r="F19" s="35" t="s">
        <v>0</v>
      </c>
      <c r="G19" s="35" t="s">
        <v>13</v>
      </c>
      <c r="H19" s="36" t="s">
        <v>14</v>
      </c>
      <c r="I19" s="36" t="s">
        <v>15</v>
      </c>
    </row>
    <row r="20" spans="1:9" ht="25.5" customHeight="1" x14ac:dyDescent="0.2">
      <c r="A20" s="37" t="s">
        <v>35</v>
      </c>
      <c r="B20" s="473" t="s">
        <v>44</v>
      </c>
      <c r="C20" s="474"/>
      <c r="D20" s="475"/>
      <c r="E20" s="38">
        <f>'01'!ZakladDPHZakl</f>
        <v>0</v>
      </c>
      <c r="F20" s="38">
        <v>0</v>
      </c>
      <c r="G20" s="38">
        <f t="shared" ref="G20:G24" si="0">E20*21%</f>
        <v>0</v>
      </c>
      <c r="H20" s="38">
        <f t="shared" ref="H20:H24" si="1">E20+G20</f>
        <v>0</v>
      </c>
      <c r="I20" s="39" t="e">
        <f>E20/E25</f>
        <v>#DIV/0!</v>
      </c>
    </row>
    <row r="21" spans="1:9" ht="25.5" customHeight="1" x14ac:dyDescent="0.2">
      <c r="A21" s="37" t="s">
        <v>36</v>
      </c>
      <c r="B21" s="473" t="s">
        <v>37</v>
      </c>
      <c r="C21" s="474"/>
      <c r="D21" s="475"/>
      <c r="E21" s="38">
        <f>SUM('02'!ZakladDPHZakl)</f>
        <v>0</v>
      </c>
      <c r="F21" s="38">
        <v>0</v>
      </c>
      <c r="G21" s="38">
        <f t="shared" si="0"/>
        <v>0</v>
      </c>
      <c r="H21" s="38">
        <f t="shared" si="1"/>
        <v>0</v>
      </c>
      <c r="I21" s="39" t="e">
        <f>E21/E25</f>
        <v>#DIV/0!</v>
      </c>
    </row>
    <row r="22" spans="1:9" ht="25.5" customHeight="1" x14ac:dyDescent="0.2">
      <c r="A22" s="37" t="s">
        <v>39</v>
      </c>
      <c r="B22" s="473" t="s">
        <v>38</v>
      </c>
      <c r="C22" s="474"/>
      <c r="D22" s="475"/>
      <c r="E22" s="38">
        <v>0</v>
      </c>
      <c r="F22" s="38">
        <v>0</v>
      </c>
      <c r="G22" s="38">
        <f t="shared" si="0"/>
        <v>0</v>
      </c>
      <c r="H22" s="38">
        <f t="shared" si="1"/>
        <v>0</v>
      </c>
      <c r="I22" s="39" t="e">
        <f>E22/E25</f>
        <v>#DIV/0!</v>
      </c>
    </row>
    <row r="23" spans="1:9" ht="25.5" customHeight="1" x14ac:dyDescent="0.2">
      <c r="A23" s="37" t="s">
        <v>40</v>
      </c>
      <c r="B23" s="473" t="s">
        <v>42</v>
      </c>
      <c r="C23" s="474"/>
      <c r="D23" s="475"/>
      <c r="E23" s="38">
        <v>0</v>
      </c>
      <c r="F23" s="38">
        <v>0</v>
      </c>
      <c r="G23" s="38">
        <f t="shared" si="0"/>
        <v>0</v>
      </c>
      <c r="H23" s="38">
        <f t="shared" si="1"/>
        <v>0</v>
      </c>
      <c r="I23" s="39" t="e">
        <f>E23/E25</f>
        <v>#DIV/0!</v>
      </c>
    </row>
    <row r="24" spans="1:9" ht="25.5" customHeight="1" x14ac:dyDescent="0.2">
      <c r="A24" s="37" t="s">
        <v>41</v>
      </c>
      <c r="B24" s="473" t="s">
        <v>43</v>
      </c>
      <c r="C24" s="474"/>
      <c r="D24" s="475"/>
      <c r="E24" s="38">
        <v>0</v>
      </c>
      <c r="F24" s="38">
        <v>0</v>
      </c>
      <c r="G24" s="38">
        <f t="shared" si="0"/>
        <v>0</v>
      </c>
      <c r="H24" s="38">
        <f t="shared" si="1"/>
        <v>0</v>
      </c>
      <c r="I24" s="39" t="e">
        <f>E24/E25</f>
        <v>#DIV/0!</v>
      </c>
    </row>
    <row r="25" spans="1:9" ht="25.5" customHeight="1" x14ac:dyDescent="0.2">
      <c r="A25" s="476" t="s">
        <v>16</v>
      </c>
      <c r="B25" s="477"/>
      <c r="C25" s="477"/>
      <c r="D25" s="478"/>
      <c r="E25" s="78">
        <f>SUM(E20:E24)</f>
        <v>0</v>
      </c>
      <c r="F25" s="40">
        <f>SUM(F20:F24)</f>
        <v>0</v>
      </c>
      <c r="G25" s="40">
        <f>SUM(G20:G24)</f>
        <v>0</v>
      </c>
      <c r="H25" s="40">
        <f>SUM(H20:H24)</f>
        <v>0</v>
      </c>
      <c r="I25" s="41" t="e">
        <f>SUM(I20:I24)</f>
        <v>#DIV/0!</v>
      </c>
    </row>
    <row r="26" spans="1:9" x14ac:dyDescent="0.2">
      <c r="A26" s="32"/>
      <c r="B26" s="18"/>
      <c r="C26" s="18"/>
      <c r="D26" s="18"/>
      <c r="E26" s="18"/>
      <c r="F26" s="33"/>
      <c r="G26" s="18"/>
      <c r="H26" s="33"/>
      <c r="I26" s="21"/>
    </row>
    <row r="27" spans="1:9" ht="27.75" customHeight="1" x14ac:dyDescent="0.2">
      <c r="A27" s="32"/>
      <c r="B27" s="18"/>
      <c r="C27" s="18"/>
      <c r="D27" s="18"/>
      <c r="E27" s="18"/>
      <c r="F27" s="33"/>
      <c r="G27" s="18"/>
      <c r="H27" s="33"/>
      <c r="I27" s="42"/>
    </row>
    <row r="28" spans="1:9" ht="15.75" customHeight="1" x14ac:dyDescent="0.2">
      <c r="A28" s="43"/>
      <c r="B28" s="44" t="s">
        <v>17</v>
      </c>
      <c r="C28" s="45"/>
      <c r="D28" s="45"/>
      <c r="E28" s="44" t="s">
        <v>18</v>
      </c>
      <c r="F28" s="45"/>
      <c r="G28" s="46"/>
      <c r="H28" s="45"/>
      <c r="I28" s="42"/>
    </row>
    <row r="29" spans="1:9" ht="45" customHeight="1" x14ac:dyDescent="0.2">
      <c r="A29" s="32"/>
      <c r="B29" s="18"/>
      <c r="C29" s="18"/>
      <c r="D29" s="18"/>
      <c r="E29" s="18"/>
      <c r="F29" s="33"/>
      <c r="G29" s="18"/>
      <c r="H29" s="33"/>
      <c r="I29" s="42"/>
    </row>
    <row r="30" spans="1:9" x14ac:dyDescent="0.2">
      <c r="A30" s="47"/>
      <c r="B30" s="48"/>
      <c r="C30" s="49"/>
      <c r="D30" s="49"/>
      <c r="E30" s="48"/>
      <c r="F30" s="50"/>
      <c r="G30" s="49"/>
      <c r="H30" s="50"/>
      <c r="I30" s="51"/>
    </row>
    <row r="31" spans="1:9" x14ac:dyDescent="0.2">
      <c r="A31" s="32"/>
      <c r="B31" s="18"/>
      <c r="C31" s="479" t="s">
        <v>19</v>
      </c>
      <c r="D31" s="479"/>
      <c r="E31" s="18"/>
      <c r="F31" s="33"/>
      <c r="G31" s="52" t="s">
        <v>20</v>
      </c>
      <c r="H31" s="33"/>
      <c r="I31" s="42"/>
    </row>
    <row r="32" spans="1:9" x14ac:dyDescent="0.2">
      <c r="A32" s="32"/>
      <c r="B32" s="18"/>
      <c r="C32" s="52"/>
      <c r="D32" s="52"/>
      <c r="E32" s="18"/>
      <c r="F32" s="33"/>
      <c r="G32" s="52"/>
      <c r="H32" s="33"/>
      <c r="I32" s="42"/>
    </row>
    <row r="33" spans="1:9" x14ac:dyDescent="0.2">
      <c r="A33" s="32"/>
      <c r="B33" s="18"/>
      <c r="C33" s="52"/>
      <c r="D33" s="52"/>
      <c r="E33" s="18"/>
      <c r="F33" s="33"/>
      <c r="G33" s="52"/>
      <c r="H33" s="33"/>
      <c r="I33" s="42"/>
    </row>
    <row r="34" spans="1:9" x14ac:dyDescent="0.2">
      <c r="A34" s="32"/>
      <c r="B34" s="18"/>
      <c r="C34" s="52"/>
      <c r="D34" s="52"/>
      <c r="E34" s="18"/>
      <c r="F34" s="33"/>
      <c r="G34" s="52"/>
      <c r="H34" s="33"/>
      <c r="I34" s="42"/>
    </row>
    <row r="35" spans="1:9" x14ac:dyDescent="0.2">
      <c r="A35" s="53"/>
      <c r="B35" s="54"/>
      <c r="C35" s="54"/>
      <c r="D35" s="54"/>
      <c r="E35" s="54"/>
      <c r="F35" s="55"/>
      <c r="G35" s="54"/>
      <c r="H35" s="55"/>
      <c r="I35" s="56"/>
    </row>
    <row r="36" spans="1:9" ht="18" x14ac:dyDescent="0.25">
      <c r="A36" s="57"/>
      <c r="B36" s="58"/>
      <c r="C36" s="58"/>
      <c r="D36" s="58"/>
      <c r="E36" s="59"/>
      <c r="F36" s="59"/>
      <c r="G36" s="59"/>
      <c r="H36" s="59"/>
      <c r="I36" s="58"/>
    </row>
  </sheetData>
  <sheetProtection algorithmName="SHA-512" hashValue="YEJIcVQYgCsLh+TPbCYuemZAgf+jWNYqA3vJSOi0eKSDlBjmCuQKzHx44YBy6jId6E+ReHiZHv/xkaeSL7QZDA==" saltValue="A5ilMzSXu0zVZRg+cxgqhg==" spinCount="100000" sheet="1" objects="1" scenarios="1"/>
  <mergeCells count="15">
    <mergeCell ref="B22:D22"/>
    <mergeCell ref="A25:D25"/>
    <mergeCell ref="C31:D31"/>
    <mergeCell ref="B20:D20"/>
    <mergeCell ref="B21:D21"/>
    <mergeCell ref="B23:D23"/>
    <mergeCell ref="B24:D24"/>
    <mergeCell ref="A1:I1"/>
    <mergeCell ref="C11:F11"/>
    <mergeCell ref="C12:F12"/>
    <mergeCell ref="C13:F13"/>
    <mergeCell ref="B19:D19"/>
    <mergeCell ref="C5:F5"/>
    <mergeCell ref="C2:H2"/>
    <mergeCell ref="C8:D8"/>
  </mergeCells>
  <pageMargins left="0.31496062992125984" right="0.31496062992125984" top="0.59055118110236227" bottom="0.59055118110236227" header="0.31496062992125984" footer="0.31496062992125984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66"/>
  </sheetPr>
  <dimension ref="A1:O70"/>
  <sheetViews>
    <sheetView showGridLines="0" topLeftCell="B59" zoomScaleNormal="100" zoomScaleSheetLayoutView="75" workbookViewId="0">
      <selection activeCell="G26" sqref="G26:I26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60" customWidth="1"/>
    <col min="8" max="8" width="12.7109375" customWidth="1"/>
    <col min="9" max="9" width="12.7109375" style="60" customWidth="1"/>
    <col min="10" max="10" width="6.7109375" style="60" customWidth="1"/>
    <col min="11" max="11" width="4.28515625" customWidth="1"/>
    <col min="12" max="15" width="10.7109375" customWidth="1"/>
  </cols>
  <sheetData>
    <row r="1" spans="1:15" ht="33.75" customHeight="1" x14ac:dyDescent="0.2">
      <c r="A1" s="196" t="s">
        <v>108</v>
      </c>
      <c r="B1" s="514" t="s">
        <v>107</v>
      </c>
      <c r="C1" s="515"/>
      <c r="D1" s="515"/>
      <c r="E1" s="515"/>
      <c r="F1" s="515"/>
      <c r="G1" s="515"/>
      <c r="H1" s="515"/>
      <c r="I1" s="515"/>
      <c r="J1" s="516"/>
    </row>
    <row r="2" spans="1:15" ht="23.25" customHeight="1" x14ac:dyDescent="0.2">
      <c r="A2" s="122"/>
      <c r="B2" s="195" t="s">
        <v>106</v>
      </c>
      <c r="C2" s="194"/>
      <c r="D2" s="498" t="s">
        <v>105</v>
      </c>
      <c r="E2" s="499"/>
      <c r="F2" s="499"/>
      <c r="G2" s="499"/>
      <c r="H2" s="499"/>
      <c r="I2" s="499"/>
      <c r="J2" s="500"/>
      <c r="O2" s="193"/>
    </row>
    <row r="3" spans="1:15" ht="23.25" hidden="1" customHeight="1" x14ac:dyDescent="0.2">
      <c r="A3" s="122"/>
      <c r="B3" s="192" t="s">
        <v>104</v>
      </c>
      <c r="C3" s="191"/>
      <c r="D3" s="511"/>
      <c r="E3" s="512"/>
      <c r="F3" s="512"/>
      <c r="G3" s="512"/>
      <c r="H3" s="512"/>
      <c r="I3" s="512"/>
      <c r="J3" s="513"/>
    </row>
    <row r="4" spans="1:15" ht="23.25" hidden="1" customHeight="1" x14ac:dyDescent="0.2">
      <c r="A4" s="122"/>
      <c r="B4" s="190" t="s">
        <v>103</v>
      </c>
      <c r="C4" s="189"/>
      <c r="D4" s="188"/>
      <c r="E4" s="188"/>
      <c r="F4" s="187"/>
      <c r="G4" s="186"/>
      <c r="H4" s="187"/>
      <c r="I4" s="186"/>
      <c r="J4" s="185"/>
    </row>
    <row r="5" spans="1:15" ht="24" customHeight="1" x14ac:dyDescent="0.2">
      <c r="A5" s="122"/>
      <c r="B5" s="175" t="s">
        <v>3</v>
      </c>
      <c r="C5" s="18"/>
      <c r="D5" s="184" t="s">
        <v>29</v>
      </c>
      <c r="E5" s="173"/>
      <c r="F5" s="173"/>
      <c r="G5" s="173"/>
      <c r="H5" s="20" t="s">
        <v>4</v>
      </c>
      <c r="I5" s="184" t="s">
        <v>33</v>
      </c>
      <c r="J5" s="172"/>
    </row>
    <row r="6" spans="1:15" ht="15.75" customHeight="1" x14ac:dyDescent="0.2">
      <c r="A6" s="122"/>
      <c r="B6" s="174"/>
      <c r="C6" s="173"/>
      <c r="D6" s="184" t="s">
        <v>102</v>
      </c>
      <c r="E6" s="173"/>
      <c r="F6" s="173"/>
      <c r="G6" s="173"/>
      <c r="H6" s="20" t="s">
        <v>5</v>
      </c>
      <c r="I6" s="184" t="s">
        <v>34</v>
      </c>
      <c r="J6" s="172"/>
    </row>
    <row r="7" spans="1:15" ht="15.75" customHeight="1" x14ac:dyDescent="0.2">
      <c r="A7" s="122"/>
      <c r="B7" s="171"/>
      <c r="C7" s="183" t="s">
        <v>31</v>
      </c>
      <c r="D7" s="182" t="s">
        <v>101</v>
      </c>
      <c r="E7" s="74"/>
      <c r="F7" s="74"/>
      <c r="G7" s="74"/>
      <c r="H7" s="26"/>
      <c r="I7" s="74"/>
      <c r="J7" s="170"/>
    </row>
    <row r="8" spans="1:15" ht="24" hidden="1" customHeight="1" x14ac:dyDescent="0.2">
      <c r="A8" s="122"/>
      <c r="B8" s="175" t="s">
        <v>6</v>
      </c>
      <c r="C8" s="18"/>
      <c r="D8" s="181"/>
      <c r="E8" s="18"/>
      <c r="F8" s="18"/>
      <c r="G8" s="33"/>
      <c r="H8" s="20" t="s">
        <v>4</v>
      </c>
      <c r="I8" s="180"/>
      <c r="J8" s="172"/>
    </row>
    <row r="9" spans="1:15" ht="15.75" hidden="1" customHeight="1" x14ac:dyDescent="0.2">
      <c r="A9" s="122"/>
      <c r="B9" s="122"/>
      <c r="C9" s="18"/>
      <c r="D9" s="181"/>
      <c r="E9" s="18"/>
      <c r="F9" s="18"/>
      <c r="G9" s="33"/>
      <c r="H9" s="20" t="s">
        <v>5</v>
      </c>
      <c r="I9" s="180"/>
      <c r="J9" s="172"/>
    </row>
    <row r="10" spans="1:15" ht="15.75" hidden="1" customHeight="1" x14ac:dyDescent="0.2">
      <c r="A10" s="122"/>
      <c r="B10" s="164"/>
      <c r="C10" s="179"/>
      <c r="D10" s="178"/>
      <c r="E10" s="177"/>
      <c r="F10" s="177"/>
      <c r="G10" s="55"/>
      <c r="H10" s="55"/>
      <c r="I10" s="176"/>
      <c r="J10" s="170"/>
    </row>
    <row r="11" spans="1:15" ht="24" customHeight="1" x14ac:dyDescent="0.2">
      <c r="A11" s="122"/>
      <c r="B11" s="175" t="s">
        <v>7</v>
      </c>
      <c r="C11" s="18"/>
      <c r="D11" s="463"/>
      <c r="E11" s="463"/>
      <c r="F11" s="463"/>
      <c r="G11" s="463"/>
      <c r="H11" s="20" t="s">
        <v>4</v>
      </c>
      <c r="I11" s="452"/>
      <c r="J11" s="172"/>
    </row>
    <row r="12" spans="1:15" ht="15.75" customHeight="1" x14ac:dyDescent="0.2">
      <c r="A12" s="122"/>
      <c r="B12" s="174"/>
      <c r="C12" s="173"/>
      <c r="D12" s="464"/>
      <c r="E12" s="464"/>
      <c r="F12" s="464"/>
      <c r="G12" s="464"/>
      <c r="H12" s="20" t="s">
        <v>5</v>
      </c>
      <c r="I12" s="452"/>
      <c r="J12" s="172"/>
    </row>
    <row r="13" spans="1:15" ht="15.75" customHeight="1" x14ac:dyDescent="0.2">
      <c r="A13" s="122"/>
      <c r="B13" s="171"/>
      <c r="C13" s="77"/>
      <c r="D13" s="465"/>
      <c r="E13" s="465"/>
      <c r="F13" s="465"/>
      <c r="G13" s="465"/>
      <c r="H13" s="28"/>
      <c r="I13" s="74"/>
      <c r="J13" s="170"/>
    </row>
    <row r="14" spans="1:15" ht="24" hidden="1" customHeight="1" x14ac:dyDescent="0.2">
      <c r="A14" s="122"/>
      <c r="B14" s="169" t="s">
        <v>8</v>
      </c>
      <c r="C14" s="30"/>
      <c r="D14" s="168"/>
      <c r="E14" s="166"/>
      <c r="F14" s="166"/>
      <c r="G14" s="166"/>
      <c r="H14" s="167"/>
      <c r="I14" s="166"/>
      <c r="J14" s="165"/>
    </row>
    <row r="15" spans="1:15" ht="32.25" customHeight="1" x14ac:dyDescent="0.2">
      <c r="A15" s="122"/>
      <c r="B15" s="164" t="s">
        <v>100</v>
      </c>
      <c r="C15" s="163"/>
      <c r="D15" s="55"/>
      <c r="E15" s="502"/>
      <c r="F15" s="502"/>
      <c r="G15" s="509"/>
      <c r="H15" s="509"/>
      <c r="I15" s="509" t="s">
        <v>83</v>
      </c>
      <c r="J15" s="510"/>
    </row>
    <row r="16" spans="1:15" ht="23.25" customHeight="1" x14ac:dyDescent="0.2">
      <c r="A16" s="162" t="s">
        <v>68</v>
      </c>
      <c r="B16" s="161" t="s">
        <v>68</v>
      </c>
      <c r="C16" s="153"/>
      <c r="D16" s="152"/>
      <c r="E16" s="487"/>
      <c r="F16" s="488"/>
      <c r="G16" s="487"/>
      <c r="H16" s="488"/>
      <c r="I16" s="487">
        <f>SUMIF(F47:F66,A16,I47:I66)+SUMIF(F47:F66,"PSU",I47:I66)</f>
        <v>0</v>
      </c>
      <c r="J16" s="501"/>
    </row>
    <row r="17" spans="1:10" ht="23.25" customHeight="1" x14ac:dyDescent="0.2">
      <c r="A17" s="162" t="s">
        <v>49</v>
      </c>
      <c r="B17" s="161" t="s">
        <v>49</v>
      </c>
      <c r="C17" s="153"/>
      <c r="D17" s="152"/>
      <c r="E17" s="487"/>
      <c r="F17" s="488"/>
      <c r="G17" s="487"/>
      <c r="H17" s="488"/>
      <c r="I17" s="487">
        <f>SUMIF(F47:F66,A17,I47:I66)</f>
        <v>0</v>
      </c>
      <c r="J17" s="501"/>
    </row>
    <row r="18" spans="1:10" ht="23.25" customHeight="1" x14ac:dyDescent="0.2">
      <c r="A18" s="162" t="s">
        <v>99</v>
      </c>
      <c r="B18" s="161" t="s">
        <v>99</v>
      </c>
      <c r="C18" s="153"/>
      <c r="D18" s="152"/>
      <c r="E18" s="487"/>
      <c r="F18" s="488"/>
      <c r="G18" s="487"/>
      <c r="H18" s="488"/>
      <c r="I18" s="487">
        <f>SUMIF(F47:F66,A18,I47:I66)</f>
        <v>0</v>
      </c>
      <c r="J18" s="501"/>
    </row>
    <row r="19" spans="1:10" ht="23.25" customHeight="1" x14ac:dyDescent="0.2">
      <c r="A19" s="162" t="s">
        <v>45</v>
      </c>
      <c r="B19" s="161" t="s">
        <v>46</v>
      </c>
      <c r="C19" s="153"/>
      <c r="D19" s="152"/>
      <c r="E19" s="487"/>
      <c r="F19" s="488"/>
      <c r="G19" s="487"/>
      <c r="H19" s="488"/>
      <c r="I19" s="487">
        <f>SUMIF(F47:F66,A19,I47:I66)</f>
        <v>0</v>
      </c>
      <c r="J19" s="501"/>
    </row>
    <row r="20" spans="1:10" ht="23.25" customHeight="1" x14ac:dyDescent="0.2">
      <c r="A20" s="162" t="s">
        <v>47</v>
      </c>
      <c r="B20" s="161" t="s">
        <v>48</v>
      </c>
      <c r="C20" s="153"/>
      <c r="D20" s="152"/>
      <c r="E20" s="487"/>
      <c r="F20" s="488"/>
      <c r="G20" s="487"/>
      <c r="H20" s="488"/>
      <c r="I20" s="487">
        <f>SUMIF(F47:F66,A20,I47:I66)</f>
        <v>0</v>
      </c>
      <c r="J20" s="501"/>
    </row>
    <row r="21" spans="1:10" ht="23.25" customHeight="1" x14ac:dyDescent="0.2">
      <c r="A21" s="122"/>
      <c r="B21" s="160" t="s">
        <v>83</v>
      </c>
      <c r="C21" s="159"/>
      <c r="D21" s="158"/>
      <c r="E21" s="503"/>
      <c r="F21" s="521"/>
      <c r="G21" s="503"/>
      <c r="H21" s="521"/>
      <c r="I21" s="503">
        <f>SUM(I16:J20)</f>
        <v>0</v>
      </c>
      <c r="J21" s="504"/>
    </row>
    <row r="22" spans="1:10" ht="33" customHeight="1" x14ac:dyDescent="0.2">
      <c r="A22" s="122"/>
      <c r="B22" s="157" t="s">
        <v>98</v>
      </c>
      <c r="C22" s="153"/>
      <c r="D22" s="152"/>
      <c r="E22" s="156"/>
      <c r="F22" s="150"/>
      <c r="G22" s="155"/>
      <c r="H22" s="155"/>
      <c r="I22" s="155"/>
      <c r="J22" s="149"/>
    </row>
    <row r="23" spans="1:10" ht="23.25" customHeight="1" x14ac:dyDescent="0.2">
      <c r="A23" s="122"/>
      <c r="B23" s="154" t="s">
        <v>97</v>
      </c>
      <c r="C23" s="153"/>
      <c r="D23" s="152"/>
      <c r="E23" s="151">
        <v>15</v>
      </c>
      <c r="F23" s="150" t="s">
        <v>15</v>
      </c>
      <c r="G23" s="507">
        <f>ZakladDPHSniVypocet</f>
        <v>0</v>
      </c>
      <c r="H23" s="508"/>
      <c r="I23" s="508"/>
      <c r="J23" s="149" t="str">
        <f>Mena</f>
        <v>CZK</v>
      </c>
    </row>
    <row r="24" spans="1:10" ht="23.25" customHeight="1" x14ac:dyDescent="0.2">
      <c r="A24" s="122"/>
      <c r="B24" s="154" t="s">
        <v>96</v>
      </c>
      <c r="C24" s="153"/>
      <c r="D24" s="152"/>
      <c r="E24" s="151">
        <f>SazbaDPH1</f>
        <v>15</v>
      </c>
      <c r="F24" s="150" t="s">
        <v>15</v>
      </c>
      <c r="G24" s="505">
        <f>ZakladDPHSni*SazbaDPH1/100</f>
        <v>0</v>
      </c>
      <c r="H24" s="506"/>
      <c r="I24" s="506"/>
      <c r="J24" s="149" t="str">
        <f>Mena</f>
        <v>CZK</v>
      </c>
    </row>
    <row r="25" spans="1:10" ht="23.25" customHeight="1" x14ac:dyDescent="0.2">
      <c r="A25" s="122"/>
      <c r="B25" s="154" t="s">
        <v>95</v>
      </c>
      <c r="C25" s="153"/>
      <c r="D25" s="152"/>
      <c r="E25" s="151">
        <v>21</v>
      </c>
      <c r="F25" s="150" t="s">
        <v>15</v>
      </c>
      <c r="G25" s="507">
        <f>ZakladDPHZaklVypocet</f>
        <v>0</v>
      </c>
      <c r="H25" s="508"/>
      <c r="I25" s="508"/>
      <c r="J25" s="149" t="str">
        <f>Mena</f>
        <v>CZK</v>
      </c>
    </row>
    <row r="26" spans="1:10" ht="23.25" customHeight="1" x14ac:dyDescent="0.2">
      <c r="A26" s="122"/>
      <c r="B26" s="148" t="s">
        <v>94</v>
      </c>
      <c r="C26" s="147"/>
      <c r="D26" s="54"/>
      <c r="E26" s="146">
        <f>SazbaDPH2</f>
        <v>21</v>
      </c>
      <c r="F26" s="145" t="s">
        <v>15</v>
      </c>
      <c r="G26" s="517">
        <f>ZakladDPHZakl*SazbaDPH2/100</f>
        <v>0</v>
      </c>
      <c r="H26" s="518"/>
      <c r="I26" s="518"/>
      <c r="J26" s="144" t="str">
        <f>Mena</f>
        <v>CZK</v>
      </c>
    </row>
    <row r="27" spans="1:10" ht="23.25" customHeight="1" thickBot="1" x14ac:dyDescent="0.25">
      <c r="A27" s="122"/>
      <c r="B27" s="143" t="s">
        <v>93</v>
      </c>
      <c r="C27" s="141"/>
      <c r="D27" s="142"/>
      <c r="E27" s="141"/>
      <c r="F27" s="140"/>
      <c r="G27" s="519">
        <f>0</f>
        <v>0</v>
      </c>
      <c r="H27" s="519"/>
      <c r="I27" s="519"/>
      <c r="J27" s="139" t="str">
        <f>Mena</f>
        <v>CZK</v>
      </c>
    </row>
    <row r="28" spans="1:10" ht="27.75" hidden="1" customHeight="1" thickBot="1" x14ac:dyDescent="0.25">
      <c r="A28" s="122"/>
      <c r="B28" s="134" t="s">
        <v>92</v>
      </c>
      <c r="C28" s="138"/>
      <c r="D28" s="138"/>
      <c r="E28" s="137"/>
      <c r="F28" s="136"/>
      <c r="G28" s="522">
        <f>ZakladDPHSniVypocet+ZakladDPHZaklVypocet</f>
        <v>0</v>
      </c>
      <c r="H28" s="522"/>
      <c r="I28" s="522"/>
      <c r="J28" s="135" t="str">
        <f>Mena</f>
        <v>CZK</v>
      </c>
    </row>
    <row r="29" spans="1:10" ht="27.75" customHeight="1" thickBot="1" x14ac:dyDescent="0.25">
      <c r="A29" s="122"/>
      <c r="B29" s="134" t="s">
        <v>91</v>
      </c>
      <c r="C29" s="133"/>
      <c r="D29" s="133"/>
      <c r="E29" s="133"/>
      <c r="F29" s="133"/>
      <c r="G29" s="520">
        <f>ZakladDPHSni+DPHSni+ZakladDPHZakl+DPHZakl+Zaokrouhleni</f>
        <v>0</v>
      </c>
      <c r="H29" s="520"/>
      <c r="I29" s="520"/>
      <c r="J29" s="132" t="s">
        <v>90</v>
      </c>
    </row>
    <row r="30" spans="1:10" ht="12.75" customHeight="1" x14ac:dyDescent="0.2">
      <c r="A30" s="122"/>
      <c r="B30" s="122"/>
      <c r="C30" s="18"/>
      <c r="D30" s="18"/>
      <c r="E30" s="18"/>
      <c r="F30" s="18"/>
      <c r="G30" s="33"/>
      <c r="H30" s="18"/>
      <c r="I30" s="33"/>
      <c r="J30" s="121"/>
    </row>
    <row r="31" spans="1:10" ht="30" customHeight="1" x14ac:dyDescent="0.2">
      <c r="A31" s="122"/>
      <c r="B31" s="122"/>
      <c r="C31" s="18"/>
      <c r="D31" s="18"/>
      <c r="E31" s="18"/>
      <c r="F31" s="18"/>
      <c r="G31" s="33"/>
      <c r="H31" s="18"/>
      <c r="I31" s="33"/>
      <c r="J31" s="121"/>
    </row>
    <row r="32" spans="1:10" ht="18.75" customHeight="1" x14ac:dyDescent="0.2">
      <c r="A32" s="122"/>
      <c r="B32" s="131"/>
      <c r="C32" s="44" t="s">
        <v>17</v>
      </c>
      <c r="D32" s="129"/>
      <c r="E32" s="129"/>
      <c r="F32" s="44" t="s">
        <v>18</v>
      </c>
      <c r="G32" s="129"/>
      <c r="H32" s="130"/>
      <c r="I32" s="129"/>
      <c r="J32" s="121"/>
    </row>
    <row r="33" spans="1:10" ht="47.25" customHeight="1" x14ac:dyDescent="0.2">
      <c r="A33" s="122"/>
      <c r="B33" s="122"/>
      <c r="C33" s="18"/>
      <c r="D33" s="18"/>
      <c r="E33" s="18"/>
      <c r="F33" s="18"/>
      <c r="G33" s="33"/>
      <c r="H33" s="18"/>
      <c r="I33" s="33"/>
      <c r="J33" s="121"/>
    </row>
    <row r="34" spans="1:10" s="123" customFormat="1" ht="18.75" customHeight="1" x14ac:dyDescent="0.2">
      <c r="A34" s="128"/>
      <c r="B34" s="128"/>
      <c r="C34" s="127"/>
      <c r="D34" s="126"/>
      <c r="E34" s="126"/>
      <c r="F34" s="127"/>
      <c r="G34" s="125"/>
      <c r="H34" s="126"/>
      <c r="I34" s="125"/>
      <c r="J34" s="124"/>
    </row>
    <row r="35" spans="1:10" ht="12.75" customHeight="1" x14ac:dyDescent="0.2">
      <c r="A35" s="122"/>
      <c r="B35" s="122"/>
      <c r="C35" s="18"/>
      <c r="D35" s="479" t="s">
        <v>19</v>
      </c>
      <c r="E35" s="479"/>
      <c r="F35" s="18"/>
      <c r="G35" s="33"/>
      <c r="H35" s="52" t="s">
        <v>20</v>
      </c>
      <c r="I35" s="33"/>
      <c r="J35" s="121"/>
    </row>
    <row r="36" spans="1:10" ht="13.5" customHeight="1" thickBot="1" x14ac:dyDescent="0.25">
      <c r="A36" s="120"/>
      <c r="B36" s="120"/>
      <c r="C36" s="119"/>
      <c r="D36" s="119"/>
      <c r="E36" s="119"/>
      <c r="F36" s="119"/>
      <c r="G36" s="118"/>
      <c r="H36" s="119"/>
      <c r="I36" s="118"/>
      <c r="J36" s="117"/>
    </row>
    <row r="37" spans="1:10" ht="27" hidden="1" customHeight="1" x14ac:dyDescent="0.25">
      <c r="B37" s="116" t="s">
        <v>89</v>
      </c>
      <c r="C37" s="58"/>
      <c r="D37" s="58"/>
      <c r="E37" s="58"/>
      <c r="F37" s="59"/>
      <c r="G37" s="59"/>
      <c r="H37" s="59"/>
      <c r="I37" s="59"/>
      <c r="J37" s="58"/>
    </row>
    <row r="38" spans="1:10" ht="25.5" hidden="1" customHeight="1" x14ac:dyDescent="0.2">
      <c r="A38" s="104" t="s">
        <v>88</v>
      </c>
      <c r="B38" s="115" t="s">
        <v>10</v>
      </c>
      <c r="C38" s="114" t="s">
        <v>11</v>
      </c>
      <c r="D38" s="113"/>
      <c r="E38" s="113"/>
      <c r="F38" s="112" t="str">
        <f>B23</f>
        <v>Základ pro sníženou DPH</v>
      </c>
      <c r="G38" s="112" t="str">
        <f>B25</f>
        <v>Základ pro základní DPH</v>
      </c>
      <c r="H38" s="111" t="s">
        <v>87</v>
      </c>
      <c r="I38" s="111" t="s">
        <v>16</v>
      </c>
      <c r="J38" s="110" t="s">
        <v>15</v>
      </c>
    </row>
    <row r="39" spans="1:10" ht="25.5" hidden="1" customHeight="1" x14ac:dyDescent="0.2">
      <c r="A39" s="104">
        <v>1</v>
      </c>
      <c r="B39" s="109"/>
      <c r="C39" s="489"/>
      <c r="D39" s="490"/>
      <c r="E39" s="490"/>
      <c r="F39" s="108">
        <f>'01-'!AC237</f>
        <v>0</v>
      </c>
      <c r="G39" s="107">
        <f>'01-'!AD237</f>
        <v>0</v>
      </c>
      <c r="H39" s="106">
        <f>(F39*SazbaDPH1/100)+(G39*SazbaDPH2/100)</f>
        <v>0</v>
      </c>
      <c r="I39" s="106">
        <f>F39+G39+H39</f>
        <v>0</v>
      </c>
      <c r="J39" s="105" t="str">
        <f>IF(CenaCelkemVypocet=0,"",I39/CenaCelkemVypocet*100)</f>
        <v/>
      </c>
    </row>
    <row r="40" spans="1:10" ht="25.5" hidden="1" customHeight="1" x14ac:dyDescent="0.2">
      <c r="A40" s="104"/>
      <c r="B40" s="491" t="s">
        <v>86</v>
      </c>
      <c r="C40" s="492"/>
      <c r="D40" s="492"/>
      <c r="E40" s="493"/>
      <c r="F40" s="103">
        <f>SUMIF(A39:A39,"=1",F39:F39)</f>
        <v>0</v>
      </c>
      <c r="G40" s="102">
        <f>SUMIF(A39:A39,"=1",G39:G39)</f>
        <v>0</v>
      </c>
      <c r="H40" s="102">
        <f>SUMIF(A39:A39,"=1",H39:H39)</f>
        <v>0</v>
      </c>
      <c r="I40" s="102">
        <f>SUMIF(A39:A39,"=1",I39:I39)</f>
        <v>0</v>
      </c>
      <c r="J40" s="101">
        <f>SUMIF(A39:A39,"=1",J39:J39)</f>
        <v>0</v>
      </c>
    </row>
    <row r="44" spans="1:10" ht="15.75" x14ac:dyDescent="0.25">
      <c r="B44" s="100" t="s">
        <v>85</v>
      </c>
    </row>
    <row r="46" spans="1:10" ht="25.5" customHeight="1" x14ac:dyDescent="0.2">
      <c r="A46" s="99"/>
      <c r="B46" s="98" t="s">
        <v>10</v>
      </c>
      <c r="C46" s="98" t="s">
        <v>11</v>
      </c>
      <c r="D46" s="97"/>
      <c r="E46" s="97"/>
      <c r="F46" s="454" t="s">
        <v>84</v>
      </c>
      <c r="G46" s="454"/>
      <c r="H46" s="454"/>
      <c r="I46" s="494" t="s">
        <v>83</v>
      </c>
      <c r="J46" s="494"/>
    </row>
    <row r="47" spans="1:10" ht="25.5" customHeight="1" x14ac:dyDescent="0.2">
      <c r="A47" s="89"/>
      <c r="B47" s="95" t="s">
        <v>82</v>
      </c>
      <c r="C47" s="496" t="s">
        <v>81</v>
      </c>
      <c r="D47" s="497"/>
      <c r="E47" s="497"/>
      <c r="F47" s="94" t="s">
        <v>68</v>
      </c>
      <c r="G47" s="455"/>
      <c r="H47" s="455"/>
      <c r="I47" s="495">
        <f>'01-'!G8</f>
        <v>0</v>
      </c>
      <c r="J47" s="495"/>
    </row>
    <row r="48" spans="1:10" ht="25.5" customHeight="1" x14ac:dyDescent="0.2">
      <c r="A48" s="89"/>
      <c r="B48" s="92" t="s">
        <v>80</v>
      </c>
      <c r="C48" s="481" t="s">
        <v>79</v>
      </c>
      <c r="D48" s="482"/>
      <c r="E48" s="482"/>
      <c r="F48" s="91" t="s">
        <v>68</v>
      </c>
      <c r="G48" s="453"/>
      <c r="H48" s="453"/>
      <c r="I48" s="480">
        <f>'01-'!G17</f>
        <v>0</v>
      </c>
      <c r="J48" s="480"/>
    </row>
    <row r="49" spans="1:10" ht="25.5" customHeight="1" x14ac:dyDescent="0.2">
      <c r="A49" s="89"/>
      <c r="B49" s="92" t="s">
        <v>78</v>
      </c>
      <c r="C49" s="481" t="s">
        <v>77</v>
      </c>
      <c r="D49" s="482"/>
      <c r="E49" s="482"/>
      <c r="F49" s="91" t="s">
        <v>68</v>
      </c>
      <c r="G49" s="453"/>
      <c r="H49" s="453"/>
      <c r="I49" s="480">
        <f>'01-'!G27</f>
        <v>0</v>
      </c>
      <c r="J49" s="480"/>
    </row>
    <row r="50" spans="1:10" ht="25.5" customHeight="1" x14ac:dyDescent="0.2">
      <c r="A50" s="89"/>
      <c r="B50" s="92" t="s">
        <v>76</v>
      </c>
      <c r="C50" s="481" t="s">
        <v>75</v>
      </c>
      <c r="D50" s="482"/>
      <c r="E50" s="482"/>
      <c r="F50" s="91" t="s">
        <v>68</v>
      </c>
      <c r="G50" s="453"/>
      <c r="H50" s="453"/>
      <c r="I50" s="480">
        <f>'01-'!G45</f>
        <v>0</v>
      </c>
      <c r="J50" s="480"/>
    </row>
    <row r="51" spans="1:10" ht="25.5" customHeight="1" x14ac:dyDescent="0.2">
      <c r="A51" s="89"/>
      <c r="B51" s="92" t="s">
        <v>74</v>
      </c>
      <c r="C51" s="481" t="s">
        <v>73</v>
      </c>
      <c r="D51" s="482"/>
      <c r="E51" s="482"/>
      <c r="F51" s="91" t="s">
        <v>68</v>
      </c>
      <c r="G51" s="453"/>
      <c r="H51" s="453"/>
      <c r="I51" s="480">
        <f>'01-'!G53</f>
        <v>0</v>
      </c>
      <c r="J51" s="480"/>
    </row>
    <row r="52" spans="1:10" ht="25.5" customHeight="1" x14ac:dyDescent="0.2">
      <c r="A52" s="89"/>
      <c r="B52" s="92" t="s">
        <v>72</v>
      </c>
      <c r="C52" s="481" t="s">
        <v>71</v>
      </c>
      <c r="D52" s="482"/>
      <c r="E52" s="482"/>
      <c r="F52" s="91" t="s">
        <v>68</v>
      </c>
      <c r="G52" s="453"/>
      <c r="H52" s="453"/>
      <c r="I52" s="480">
        <f>'01-'!G57</f>
        <v>0</v>
      </c>
      <c r="J52" s="480"/>
    </row>
    <row r="53" spans="1:10" ht="25.5" customHeight="1" x14ac:dyDescent="0.2">
      <c r="A53" s="89"/>
      <c r="B53" s="92" t="s">
        <v>70</v>
      </c>
      <c r="C53" s="481" t="s">
        <v>69</v>
      </c>
      <c r="D53" s="482"/>
      <c r="E53" s="482"/>
      <c r="F53" s="91" t="s">
        <v>68</v>
      </c>
      <c r="G53" s="453"/>
      <c r="H53" s="453"/>
      <c r="I53" s="480">
        <f>'01-'!G61</f>
        <v>0</v>
      </c>
      <c r="J53" s="480"/>
    </row>
    <row r="54" spans="1:10" ht="25.5" customHeight="1" x14ac:dyDescent="0.2">
      <c r="A54" s="89"/>
      <c r="B54" s="92" t="s">
        <v>67</v>
      </c>
      <c r="C54" s="481" t="s">
        <v>66</v>
      </c>
      <c r="D54" s="482"/>
      <c r="E54" s="482"/>
      <c r="F54" s="91" t="s">
        <v>49</v>
      </c>
      <c r="G54" s="453"/>
      <c r="H54" s="453"/>
      <c r="I54" s="480">
        <f>'01-'!G64</f>
        <v>0</v>
      </c>
      <c r="J54" s="480"/>
    </row>
    <row r="55" spans="1:10" ht="25.5" customHeight="1" x14ac:dyDescent="0.2">
      <c r="A55" s="89"/>
      <c r="B55" s="92" t="s">
        <v>65</v>
      </c>
      <c r="C55" s="481" t="s">
        <v>64</v>
      </c>
      <c r="D55" s="482"/>
      <c r="E55" s="482"/>
      <c r="F55" s="91" t="s">
        <v>49</v>
      </c>
      <c r="G55" s="453"/>
      <c r="H55" s="453"/>
      <c r="I55" s="480">
        <f>'01-'!G84</f>
        <v>0</v>
      </c>
      <c r="J55" s="480"/>
    </row>
    <row r="56" spans="1:10" ht="25.5" customHeight="1" x14ac:dyDescent="0.2">
      <c r="A56" s="89"/>
      <c r="B56" s="92" t="s">
        <v>63</v>
      </c>
      <c r="C56" s="481" t="s">
        <v>62</v>
      </c>
      <c r="D56" s="482"/>
      <c r="E56" s="482"/>
      <c r="F56" s="91" t="s">
        <v>49</v>
      </c>
      <c r="G56" s="453"/>
      <c r="H56" s="453"/>
      <c r="I56" s="480">
        <f>'01-'!G93</f>
        <v>0</v>
      </c>
      <c r="J56" s="480"/>
    </row>
    <row r="57" spans="1:10" ht="25.5" customHeight="1" x14ac:dyDescent="0.2">
      <c r="A57" s="89"/>
      <c r="B57" s="92" t="s">
        <v>61</v>
      </c>
      <c r="C57" s="481" t="s">
        <v>60</v>
      </c>
      <c r="D57" s="482"/>
      <c r="E57" s="482"/>
      <c r="F57" s="91" t="s">
        <v>49</v>
      </c>
      <c r="G57" s="453"/>
      <c r="H57" s="453"/>
      <c r="I57" s="480">
        <f>'01-'!G108</f>
        <v>0</v>
      </c>
      <c r="J57" s="480"/>
    </row>
    <row r="58" spans="1:10" ht="25.5" customHeight="1" x14ac:dyDescent="0.2">
      <c r="A58" s="89"/>
      <c r="B58" s="92" t="s">
        <v>1022</v>
      </c>
      <c r="C58" s="481" t="s">
        <v>1021</v>
      </c>
      <c r="D58" s="482"/>
      <c r="E58" s="482"/>
      <c r="F58" s="91" t="s">
        <v>49</v>
      </c>
      <c r="G58" s="453"/>
      <c r="H58" s="453"/>
      <c r="I58" s="480">
        <f>'01-'!G130</f>
        <v>0</v>
      </c>
      <c r="J58" s="480"/>
    </row>
    <row r="59" spans="1:10" ht="25.5" customHeight="1" x14ac:dyDescent="0.2">
      <c r="A59" s="89"/>
      <c r="B59" s="92" t="s">
        <v>59</v>
      </c>
      <c r="C59" s="481" t="s">
        <v>58</v>
      </c>
      <c r="D59" s="482"/>
      <c r="E59" s="482"/>
      <c r="F59" s="91" t="s">
        <v>49</v>
      </c>
      <c r="G59" s="453"/>
      <c r="H59" s="453"/>
      <c r="I59" s="480">
        <f>'01-'!G132</f>
        <v>0</v>
      </c>
      <c r="J59" s="480"/>
    </row>
    <row r="60" spans="1:10" ht="25.5" customHeight="1" x14ac:dyDescent="0.2">
      <c r="A60" s="89"/>
      <c r="B60" s="92" t="s">
        <v>57</v>
      </c>
      <c r="C60" s="481" t="s">
        <v>56</v>
      </c>
      <c r="D60" s="482"/>
      <c r="E60" s="482"/>
      <c r="F60" s="91" t="s">
        <v>49</v>
      </c>
      <c r="G60" s="453"/>
      <c r="H60" s="453"/>
      <c r="I60" s="480">
        <f>'01-'!G139</f>
        <v>0</v>
      </c>
      <c r="J60" s="480"/>
    </row>
    <row r="61" spans="1:10" ht="25.5" customHeight="1" x14ac:dyDescent="0.2">
      <c r="A61" s="89"/>
      <c r="B61" s="92" t="s">
        <v>55</v>
      </c>
      <c r="C61" s="481" t="s">
        <v>54</v>
      </c>
      <c r="D61" s="482"/>
      <c r="E61" s="482"/>
      <c r="F61" s="91" t="s">
        <v>49</v>
      </c>
      <c r="G61" s="453"/>
      <c r="H61" s="453"/>
      <c r="I61" s="480">
        <f>'01-'!G163</f>
        <v>0</v>
      </c>
      <c r="J61" s="480"/>
    </row>
    <row r="62" spans="1:10" ht="25.5" customHeight="1" x14ac:dyDescent="0.2">
      <c r="A62" s="89"/>
      <c r="B62" s="92" t="s">
        <v>53</v>
      </c>
      <c r="C62" s="481" t="s">
        <v>52</v>
      </c>
      <c r="D62" s="482"/>
      <c r="E62" s="482"/>
      <c r="F62" s="91" t="s">
        <v>49</v>
      </c>
      <c r="G62" s="453"/>
      <c r="H62" s="453"/>
      <c r="I62" s="480">
        <f>'01-'!G183</f>
        <v>0</v>
      </c>
      <c r="J62" s="480"/>
    </row>
    <row r="63" spans="1:10" ht="25.5" customHeight="1" x14ac:dyDescent="0.2">
      <c r="A63" s="89"/>
      <c r="B63" s="92" t="s">
        <v>51</v>
      </c>
      <c r="C63" s="481" t="s">
        <v>50</v>
      </c>
      <c r="D63" s="482"/>
      <c r="E63" s="482"/>
      <c r="F63" s="91" t="s">
        <v>49</v>
      </c>
      <c r="G63" s="453"/>
      <c r="H63" s="453"/>
      <c r="I63" s="480">
        <f>'01-'!G188</f>
        <v>0</v>
      </c>
      <c r="J63" s="480"/>
    </row>
    <row r="64" spans="1:10" ht="25.5" customHeight="1" x14ac:dyDescent="0.2">
      <c r="A64" s="89"/>
      <c r="B64" s="92" t="s">
        <v>918</v>
      </c>
      <c r="C64" s="481" t="s">
        <v>917</v>
      </c>
      <c r="D64" s="482"/>
      <c r="E64" s="482"/>
      <c r="F64" s="91" t="s">
        <v>99</v>
      </c>
      <c r="G64" s="453"/>
      <c r="H64" s="453"/>
      <c r="I64" s="480">
        <f>'01-'!G195</f>
        <v>0</v>
      </c>
      <c r="J64" s="480"/>
    </row>
    <row r="65" spans="1:10" ht="25.5" customHeight="1" x14ac:dyDescent="0.2">
      <c r="A65" s="89"/>
      <c r="B65" s="92" t="s">
        <v>47</v>
      </c>
      <c r="C65" s="481" t="s">
        <v>48</v>
      </c>
      <c r="D65" s="482"/>
      <c r="E65" s="482"/>
      <c r="F65" s="91" t="s">
        <v>47</v>
      </c>
      <c r="G65" s="453"/>
      <c r="H65" s="453"/>
      <c r="I65" s="480">
        <f>'01-'!G197</f>
        <v>0</v>
      </c>
      <c r="J65" s="480"/>
    </row>
    <row r="66" spans="1:10" ht="25.5" customHeight="1" x14ac:dyDescent="0.2">
      <c r="A66" s="89"/>
      <c r="B66" s="88" t="s">
        <v>45</v>
      </c>
      <c r="C66" s="484" t="s">
        <v>46</v>
      </c>
      <c r="D66" s="485"/>
      <c r="E66" s="485"/>
      <c r="F66" s="87" t="s">
        <v>45</v>
      </c>
      <c r="G66" s="457"/>
      <c r="H66" s="457"/>
      <c r="I66" s="483">
        <f>'01-'!G219</f>
        <v>0</v>
      </c>
      <c r="J66" s="483"/>
    </row>
    <row r="67" spans="1:10" ht="25.5" customHeight="1" x14ac:dyDescent="0.2">
      <c r="A67" s="85"/>
      <c r="B67" s="84" t="s">
        <v>16</v>
      </c>
      <c r="C67" s="84"/>
      <c r="D67" s="83"/>
      <c r="E67" s="83"/>
      <c r="F67" s="82"/>
      <c r="G67" s="456"/>
      <c r="H67" s="456"/>
      <c r="I67" s="486">
        <f>SUM(I47:I66)</f>
        <v>0</v>
      </c>
      <c r="J67" s="486"/>
    </row>
    <row r="68" spans="1:10" x14ac:dyDescent="0.2">
      <c r="F68" s="80"/>
      <c r="G68" s="79"/>
      <c r="H68" s="80"/>
      <c r="I68" s="79"/>
      <c r="J68" s="79"/>
    </row>
    <row r="69" spans="1:10" x14ac:dyDescent="0.2">
      <c r="F69" s="80"/>
      <c r="G69" s="79"/>
      <c r="H69" s="80"/>
      <c r="I69" s="79"/>
      <c r="J69" s="79"/>
    </row>
    <row r="70" spans="1:10" x14ac:dyDescent="0.2">
      <c r="F70" s="80"/>
      <c r="G70" s="79"/>
      <c r="H70" s="80"/>
      <c r="I70" s="79"/>
      <c r="J70" s="79"/>
    </row>
  </sheetData>
  <sheetProtection algorithmName="SHA-512" hashValue="1atBBP5QNcZwnMoBDBNyYHCS7jkB9AnAXdidZ5XtnE0pwxRcKXsSkMzKnTZYSI2RuRtq8bNJM6dNzX4MEKDHWA==" saltValue="TBMuQs/MK1mzORX5loSQhA==" spinCount="100000" sheet="1" objects="1" scenarios="1"/>
  <mergeCells count="79">
    <mergeCell ref="I67:J67"/>
    <mergeCell ref="I64:J64"/>
    <mergeCell ref="C64:E64"/>
    <mergeCell ref="I65:J65"/>
    <mergeCell ref="C65:E65"/>
    <mergeCell ref="I66:J66"/>
    <mergeCell ref="C66:E66"/>
    <mergeCell ref="I61:J61"/>
    <mergeCell ref="C61:E61"/>
    <mergeCell ref="I62:J62"/>
    <mergeCell ref="C62:E62"/>
    <mergeCell ref="I63:J63"/>
    <mergeCell ref="C63:E63"/>
    <mergeCell ref="I58:J58"/>
    <mergeCell ref="C58:E58"/>
    <mergeCell ref="I59:J59"/>
    <mergeCell ref="C59:E59"/>
    <mergeCell ref="I60:J60"/>
    <mergeCell ref="C60:E60"/>
    <mergeCell ref="I55:J55"/>
    <mergeCell ref="C55:E55"/>
    <mergeCell ref="I56:J56"/>
    <mergeCell ref="C56:E56"/>
    <mergeCell ref="I57:J57"/>
    <mergeCell ref="C57:E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E19:F19"/>
    <mergeCell ref="C39:E39"/>
    <mergeCell ref="B40:E40"/>
    <mergeCell ref="I46:J46"/>
    <mergeCell ref="I47:J47"/>
    <mergeCell ref="C47:E47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E20:F20"/>
    <mergeCell ref="I20:J20"/>
    <mergeCell ref="I21:J21"/>
    <mergeCell ref="G19:H19"/>
    <mergeCell ref="G20:H20"/>
    <mergeCell ref="I48:J48"/>
    <mergeCell ref="C48:E48"/>
    <mergeCell ref="D35:E35"/>
    <mergeCell ref="G24:I24"/>
    <mergeCell ref="G23:I23"/>
    <mergeCell ref="G15:H15"/>
    <mergeCell ref="I15:J15"/>
    <mergeCell ref="E16:F16"/>
    <mergeCell ref="D12:G12"/>
    <mergeCell ref="D13:G13"/>
    <mergeCell ref="D3:J3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241"/>
  <sheetViews>
    <sheetView topLeftCell="A78" workbookViewId="0">
      <selection activeCell="F132" sqref="F132"/>
    </sheetView>
  </sheetViews>
  <sheetFormatPr defaultRowHeight="12.75" outlineLevelRow="1" x14ac:dyDescent="0.2"/>
  <cols>
    <col min="1" max="1" width="4.28515625" customWidth="1"/>
    <col min="2" max="2" width="14.42578125" style="197" customWidth="1"/>
    <col min="3" max="3" width="38.28515625" style="197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533" t="s">
        <v>457</v>
      </c>
      <c r="B1" s="533"/>
      <c r="C1" s="533"/>
      <c r="D1" s="533"/>
      <c r="E1" s="533"/>
      <c r="F1" s="533"/>
      <c r="G1" s="533"/>
      <c r="AE1" t="s">
        <v>456</v>
      </c>
    </row>
    <row r="2" spans="1:60" ht="24.95" customHeight="1" x14ac:dyDescent="0.2">
      <c r="A2" s="248" t="s">
        <v>455</v>
      </c>
      <c r="B2" s="458"/>
      <c r="C2" s="534" t="s">
        <v>105</v>
      </c>
      <c r="D2" s="535"/>
      <c r="E2" s="535"/>
      <c r="F2" s="535"/>
      <c r="G2" s="536"/>
      <c r="AE2" t="s">
        <v>454</v>
      </c>
    </row>
    <row r="3" spans="1:60" ht="24.95" hidden="1" customHeight="1" x14ac:dyDescent="0.2">
      <c r="A3" s="248" t="s">
        <v>453</v>
      </c>
      <c r="B3" s="458"/>
      <c r="C3" s="534"/>
      <c r="D3" s="535"/>
      <c r="E3" s="535"/>
      <c r="F3" s="535"/>
      <c r="G3" s="536"/>
      <c r="AE3" t="s">
        <v>452</v>
      </c>
    </row>
    <row r="4" spans="1:60" ht="24.95" hidden="1" customHeight="1" x14ac:dyDescent="0.2">
      <c r="A4" s="248" t="s">
        <v>451</v>
      </c>
      <c r="B4" s="458"/>
      <c r="C4" s="534"/>
      <c r="D4" s="535"/>
      <c r="E4" s="535"/>
      <c r="F4" s="535"/>
      <c r="G4" s="536"/>
      <c r="AE4" t="s">
        <v>450</v>
      </c>
    </row>
    <row r="5" spans="1:60" hidden="1" x14ac:dyDescent="0.2">
      <c r="A5" s="246" t="s">
        <v>449</v>
      </c>
      <c r="B5" s="245"/>
      <c r="C5" s="244"/>
      <c r="D5" s="243"/>
      <c r="E5" s="243"/>
      <c r="F5" s="243"/>
      <c r="G5" s="242"/>
      <c r="AE5" t="s">
        <v>448</v>
      </c>
    </row>
    <row r="7" spans="1:60" ht="38.25" x14ac:dyDescent="0.2">
      <c r="A7" s="239" t="s">
        <v>447</v>
      </c>
      <c r="B7" s="241" t="s">
        <v>446</v>
      </c>
      <c r="C7" s="241" t="s">
        <v>445</v>
      </c>
      <c r="D7" s="239" t="s">
        <v>444</v>
      </c>
      <c r="E7" s="239" t="s">
        <v>443</v>
      </c>
      <c r="F7" s="240" t="s">
        <v>442</v>
      </c>
      <c r="G7" s="239" t="s">
        <v>83</v>
      </c>
      <c r="H7" s="238" t="s">
        <v>441</v>
      </c>
      <c r="I7" s="238" t="s">
        <v>440</v>
      </c>
      <c r="J7" s="238" t="s">
        <v>439</v>
      </c>
      <c r="K7" s="238" t="s">
        <v>438</v>
      </c>
      <c r="L7" s="238" t="s">
        <v>437</v>
      </c>
      <c r="M7" s="238" t="s">
        <v>436</v>
      </c>
      <c r="N7" s="238" t="s">
        <v>435</v>
      </c>
      <c r="O7" s="238" t="s">
        <v>434</v>
      </c>
      <c r="P7" s="238" t="s">
        <v>433</v>
      </c>
      <c r="Q7" s="238" t="s">
        <v>432</v>
      </c>
      <c r="R7" s="238" t="s">
        <v>431</v>
      </c>
      <c r="S7" s="238" t="s">
        <v>430</v>
      </c>
      <c r="T7" s="238" t="s">
        <v>429</v>
      </c>
      <c r="U7" s="238" t="s">
        <v>428</v>
      </c>
    </row>
    <row r="8" spans="1:60" x14ac:dyDescent="0.2">
      <c r="A8" s="233" t="s">
        <v>140</v>
      </c>
      <c r="B8" s="237" t="s">
        <v>82</v>
      </c>
      <c r="C8" s="236" t="s">
        <v>81</v>
      </c>
      <c r="D8" s="232"/>
      <c r="E8" s="235"/>
      <c r="F8" s="234"/>
      <c r="G8" s="234">
        <f>SUMIF(AE9:AE16,"&lt;&gt;NOR",G9:G16)</f>
        <v>0</v>
      </c>
      <c r="H8" s="234"/>
      <c r="I8" s="234">
        <f>SUM(I9:I16)</f>
        <v>0</v>
      </c>
      <c r="J8" s="234"/>
      <c r="K8" s="234">
        <f>SUM(K9:K16)</f>
        <v>0</v>
      </c>
      <c r="L8" s="234"/>
      <c r="M8" s="234">
        <f>SUM(M9:M16)</f>
        <v>0</v>
      </c>
      <c r="N8" s="232"/>
      <c r="O8" s="232">
        <f>SUM(O9:O16)</f>
        <v>8.0335300000000007</v>
      </c>
      <c r="P8" s="232"/>
      <c r="Q8" s="232">
        <f>SUM(Q9:Q16)</f>
        <v>0</v>
      </c>
      <c r="R8" s="232"/>
      <c r="S8" s="232"/>
      <c r="T8" s="233"/>
      <c r="U8" s="232">
        <f>SUM(U9:U16)</f>
        <v>44.21</v>
      </c>
      <c r="AE8" t="s">
        <v>139</v>
      </c>
    </row>
    <row r="9" spans="1:60" ht="22.5" outlineLevel="1" x14ac:dyDescent="0.2">
      <c r="A9" s="218">
        <v>1</v>
      </c>
      <c r="B9" s="217" t="s">
        <v>427</v>
      </c>
      <c r="C9" s="221" t="s">
        <v>426</v>
      </c>
      <c r="D9" s="214" t="s">
        <v>175</v>
      </c>
      <c r="E9" s="220">
        <v>10.95</v>
      </c>
      <c r="F9" s="219"/>
      <c r="G9" s="216">
        <f>ROUND(E9*F9,2)</f>
        <v>0</v>
      </c>
      <c r="H9" s="219"/>
      <c r="I9" s="216">
        <f>ROUND(E9*H9,2)</f>
        <v>0</v>
      </c>
      <c r="J9" s="219"/>
      <c r="K9" s="216">
        <f>ROUND(E9*J9,2)</f>
        <v>0</v>
      </c>
      <c r="L9" s="216">
        <v>21</v>
      </c>
      <c r="M9" s="216">
        <f>G9*(1+L9/100)</f>
        <v>0</v>
      </c>
      <c r="N9" s="214">
        <v>7.0599999999999996E-2</v>
      </c>
      <c r="O9" s="214">
        <f>ROUND(E9*N9,5)</f>
        <v>0.77307000000000003</v>
      </c>
      <c r="P9" s="214">
        <v>0</v>
      </c>
      <c r="Q9" s="214">
        <f>ROUND(E9*P9,5)</f>
        <v>0</v>
      </c>
      <c r="R9" s="214"/>
      <c r="S9" s="214"/>
      <c r="T9" s="215">
        <v>0.52915000000000001</v>
      </c>
      <c r="U9" s="214">
        <f>ROUND(E9*T9,2)</f>
        <v>5.79</v>
      </c>
      <c r="V9" s="207"/>
      <c r="W9" s="207"/>
      <c r="X9" s="207"/>
      <c r="Y9" s="207"/>
      <c r="Z9" s="207"/>
      <c r="AA9" s="207"/>
      <c r="AB9" s="207"/>
      <c r="AC9" s="207"/>
      <c r="AD9" s="207"/>
      <c r="AE9" s="207" t="s">
        <v>121</v>
      </c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18"/>
      <c r="B10" s="217"/>
      <c r="C10" s="231" t="s">
        <v>425</v>
      </c>
      <c r="D10" s="230"/>
      <c r="E10" s="229">
        <v>12.35</v>
      </c>
      <c r="F10" s="216"/>
      <c r="G10" s="216"/>
      <c r="H10" s="216"/>
      <c r="I10" s="216"/>
      <c r="J10" s="216"/>
      <c r="K10" s="216"/>
      <c r="L10" s="216"/>
      <c r="M10" s="216"/>
      <c r="N10" s="214"/>
      <c r="O10" s="214"/>
      <c r="P10" s="214"/>
      <c r="Q10" s="214"/>
      <c r="R10" s="214"/>
      <c r="S10" s="214"/>
      <c r="T10" s="215"/>
      <c r="U10" s="214"/>
      <c r="V10" s="207"/>
      <c r="W10" s="207"/>
      <c r="X10" s="207"/>
      <c r="Y10" s="207"/>
      <c r="Z10" s="207"/>
      <c r="AA10" s="207"/>
      <c r="AB10" s="207"/>
      <c r="AC10" s="207"/>
      <c r="AD10" s="207"/>
      <c r="AE10" s="207" t="s">
        <v>172</v>
      </c>
      <c r="AF10" s="207">
        <v>0</v>
      </c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18"/>
      <c r="B11" s="217"/>
      <c r="C11" s="231" t="s">
        <v>424</v>
      </c>
      <c r="D11" s="230"/>
      <c r="E11" s="229">
        <v>-1.4</v>
      </c>
      <c r="F11" s="216"/>
      <c r="G11" s="216"/>
      <c r="H11" s="216"/>
      <c r="I11" s="216"/>
      <c r="J11" s="216"/>
      <c r="K11" s="216"/>
      <c r="L11" s="216"/>
      <c r="M11" s="216"/>
      <c r="N11" s="214"/>
      <c r="O11" s="214"/>
      <c r="P11" s="214"/>
      <c r="Q11" s="214"/>
      <c r="R11" s="214"/>
      <c r="S11" s="214"/>
      <c r="T11" s="215"/>
      <c r="U11" s="214"/>
      <c r="V11" s="207"/>
      <c r="W11" s="207"/>
      <c r="X11" s="207"/>
      <c r="Y11" s="207"/>
      <c r="Z11" s="207"/>
      <c r="AA11" s="207"/>
      <c r="AB11" s="207"/>
      <c r="AC11" s="207"/>
      <c r="AD11" s="207"/>
      <c r="AE11" s="207" t="s">
        <v>172</v>
      </c>
      <c r="AF11" s="207">
        <v>0</v>
      </c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ht="22.5" outlineLevel="1" x14ac:dyDescent="0.2">
      <c r="A12" s="218">
        <v>2</v>
      </c>
      <c r="B12" s="217" t="s">
        <v>423</v>
      </c>
      <c r="C12" s="221" t="s">
        <v>422</v>
      </c>
      <c r="D12" s="214" t="s">
        <v>175</v>
      </c>
      <c r="E12" s="220">
        <v>67.05</v>
      </c>
      <c r="F12" s="219"/>
      <c r="G12" s="216">
        <f>ROUND(E12*F12,2)</f>
        <v>0</v>
      </c>
      <c r="H12" s="219"/>
      <c r="I12" s="216">
        <f>ROUND(E12*H12,2)</f>
        <v>0</v>
      </c>
      <c r="J12" s="219"/>
      <c r="K12" s="216">
        <f>ROUND(E12*J12,2)</f>
        <v>0</v>
      </c>
      <c r="L12" s="216">
        <v>21</v>
      </c>
      <c r="M12" s="216">
        <f>G12*(1+L12/100)</f>
        <v>0</v>
      </c>
      <c r="N12" s="214">
        <v>0.1055</v>
      </c>
      <c r="O12" s="214">
        <f>ROUND(E12*N12,5)</f>
        <v>7.0737800000000002</v>
      </c>
      <c r="P12" s="214">
        <v>0</v>
      </c>
      <c r="Q12" s="214">
        <f>ROUND(E12*P12,5)</f>
        <v>0</v>
      </c>
      <c r="R12" s="214"/>
      <c r="S12" s="214"/>
      <c r="T12" s="215">
        <v>0.55488999999999999</v>
      </c>
      <c r="U12" s="214">
        <f>ROUND(E12*T12,2)</f>
        <v>37.21</v>
      </c>
      <c r="V12" s="207"/>
      <c r="W12" s="207"/>
      <c r="X12" s="207"/>
      <c r="Y12" s="207"/>
      <c r="Z12" s="207"/>
      <c r="AA12" s="207"/>
      <c r="AB12" s="207"/>
      <c r="AC12" s="207"/>
      <c r="AD12" s="207"/>
      <c r="AE12" s="207" t="s">
        <v>121</v>
      </c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18"/>
      <c r="B13" s="217"/>
      <c r="C13" s="231" t="s">
        <v>421</v>
      </c>
      <c r="D13" s="230"/>
      <c r="E13" s="229">
        <v>73.45</v>
      </c>
      <c r="F13" s="216"/>
      <c r="G13" s="216"/>
      <c r="H13" s="216"/>
      <c r="I13" s="216"/>
      <c r="J13" s="216"/>
      <c r="K13" s="216"/>
      <c r="L13" s="216"/>
      <c r="M13" s="216"/>
      <c r="N13" s="214"/>
      <c r="O13" s="214"/>
      <c r="P13" s="214"/>
      <c r="Q13" s="214"/>
      <c r="R13" s="214"/>
      <c r="S13" s="214"/>
      <c r="T13" s="215"/>
      <c r="U13" s="214"/>
      <c r="V13" s="207"/>
      <c r="W13" s="207"/>
      <c r="X13" s="207"/>
      <c r="Y13" s="207"/>
      <c r="Z13" s="207"/>
      <c r="AA13" s="207"/>
      <c r="AB13" s="207"/>
      <c r="AC13" s="207"/>
      <c r="AD13" s="207"/>
      <c r="AE13" s="207" t="s">
        <v>172</v>
      </c>
      <c r="AF13" s="207">
        <v>0</v>
      </c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18"/>
      <c r="B14" s="217"/>
      <c r="C14" s="231" t="s">
        <v>420</v>
      </c>
      <c r="D14" s="230"/>
      <c r="E14" s="229">
        <v>-6.4</v>
      </c>
      <c r="F14" s="216"/>
      <c r="G14" s="216"/>
      <c r="H14" s="216"/>
      <c r="I14" s="216"/>
      <c r="J14" s="216"/>
      <c r="K14" s="216"/>
      <c r="L14" s="216"/>
      <c r="M14" s="216"/>
      <c r="N14" s="214"/>
      <c r="O14" s="214"/>
      <c r="P14" s="214"/>
      <c r="Q14" s="214"/>
      <c r="R14" s="214"/>
      <c r="S14" s="214"/>
      <c r="T14" s="215"/>
      <c r="U14" s="214"/>
      <c r="V14" s="207"/>
      <c r="W14" s="207"/>
      <c r="X14" s="207"/>
      <c r="Y14" s="207"/>
      <c r="Z14" s="207"/>
      <c r="AA14" s="207"/>
      <c r="AB14" s="207"/>
      <c r="AC14" s="207"/>
      <c r="AD14" s="207"/>
      <c r="AE14" s="207" t="s">
        <v>172</v>
      </c>
      <c r="AF14" s="207">
        <v>0</v>
      </c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ht="22.5" outlineLevel="1" x14ac:dyDescent="0.2">
      <c r="A15" s="218">
        <v>3</v>
      </c>
      <c r="B15" s="217" t="s">
        <v>419</v>
      </c>
      <c r="C15" s="221" t="s">
        <v>418</v>
      </c>
      <c r="D15" s="214" t="s">
        <v>247</v>
      </c>
      <c r="E15" s="220">
        <v>1</v>
      </c>
      <c r="F15" s="219"/>
      <c r="G15" s="216">
        <f>ROUND(E15*F15,2)</f>
        <v>0</v>
      </c>
      <c r="H15" s="219"/>
      <c r="I15" s="216">
        <f>ROUND(E15*H15,2)</f>
        <v>0</v>
      </c>
      <c r="J15" s="219"/>
      <c r="K15" s="216">
        <f>ROUND(E15*J15,2)</f>
        <v>0</v>
      </c>
      <c r="L15" s="216">
        <v>21</v>
      </c>
      <c r="M15" s="216">
        <f>G15*(1+L15/100)</f>
        <v>0</v>
      </c>
      <c r="N15" s="214">
        <v>2.7519999999999999E-2</v>
      </c>
      <c r="O15" s="214">
        <f>ROUND(E15*N15,5)</f>
        <v>2.7519999999999999E-2</v>
      </c>
      <c r="P15" s="214">
        <v>0</v>
      </c>
      <c r="Q15" s="214">
        <f>ROUND(E15*P15,5)</f>
        <v>0</v>
      </c>
      <c r="R15" s="214"/>
      <c r="S15" s="214"/>
      <c r="T15" s="215">
        <v>0.24199999999999999</v>
      </c>
      <c r="U15" s="214">
        <f>ROUND(E15*T15,2)</f>
        <v>0.24</v>
      </c>
      <c r="V15" s="207"/>
      <c r="W15" s="207"/>
      <c r="X15" s="207"/>
      <c r="Y15" s="207"/>
      <c r="Z15" s="207"/>
      <c r="AA15" s="207"/>
      <c r="AB15" s="207"/>
      <c r="AC15" s="207"/>
      <c r="AD15" s="207"/>
      <c r="AE15" s="207" t="s">
        <v>121</v>
      </c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ht="22.5" outlineLevel="1" x14ac:dyDescent="0.2">
      <c r="A16" s="218">
        <v>4</v>
      </c>
      <c r="B16" s="217" t="s">
        <v>417</v>
      </c>
      <c r="C16" s="221" t="s">
        <v>416</v>
      </c>
      <c r="D16" s="214" t="s">
        <v>247</v>
      </c>
      <c r="E16" s="220">
        <v>4</v>
      </c>
      <c r="F16" s="219"/>
      <c r="G16" s="216">
        <f>ROUND(E16*F16,2)</f>
        <v>0</v>
      </c>
      <c r="H16" s="219"/>
      <c r="I16" s="216">
        <f>ROUND(E16*H16,2)</f>
        <v>0</v>
      </c>
      <c r="J16" s="219"/>
      <c r="K16" s="216">
        <f>ROUND(E16*J16,2)</f>
        <v>0</v>
      </c>
      <c r="L16" s="216">
        <v>21</v>
      </c>
      <c r="M16" s="216">
        <f>G16*(1+L16/100)</f>
        <v>0</v>
      </c>
      <c r="N16" s="214">
        <v>3.9789999999999999E-2</v>
      </c>
      <c r="O16" s="214">
        <f>ROUND(E16*N16,5)</f>
        <v>0.15916</v>
      </c>
      <c r="P16" s="214">
        <v>0</v>
      </c>
      <c r="Q16" s="214">
        <f>ROUND(E16*P16,5)</f>
        <v>0</v>
      </c>
      <c r="R16" s="214"/>
      <c r="S16" s="214"/>
      <c r="T16" s="215">
        <v>0.24199999999999999</v>
      </c>
      <c r="U16" s="214">
        <f>ROUND(E16*T16,2)</f>
        <v>0.97</v>
      </c>
      <c r="V16" s="207"/>
      <c r="W16" s="207"/>
      <c r="X16" s="207"/>
      <c r="Y16" s="207"/>
      <c r="Z16" s="207"/>
      <c r="AA16" s="207"/>
      <c r="AB16" s="207"/>
      <c r="AC16" s="207"/>
      <c r="AD16" s="207"/>
      <c r="AE16" s="207" t="s">
        <v>121</v>
      </c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x14ac:dyDescent="0.2">
      <c r="A17" s="228" t="s">
        <v>140</v>
      </c>
      <c r="B17" s="227" t="s">
        <v>80</v>
      </c>
      <c r="C17" s="226" t="s">
        <v>79</v>
      </c>
      <c r="D17" s="222"/>
      <c r="E17" s="225"/>
      <c r="F17" s="224"/>
      <c r="G17" s="224">
        <f>SUMIF(AE18:AE26,"&lt;&gt;NOR",G18:G26)</f>
        <v>0</v>
      </c>
      <c r="H17" s="224"/>
      <c r="I17" s="224">
        <f>SUM(I18:I26)</f>
        <v>0</v>
      </c>
      <c r="J17" s="224"/>
      <c r="K17" s="224">
        <f>SUM(K18:K26)</f>
        <v>0</v>
      </c>
      <c r="L17" s="224"/>
      <c r="M17" s="224">
        <f>SUM(M18:M26)</f>
        <v>0</v>
      </c>
      <c r="N17" s="222"/>
      <c r="O17" s="222">
        <f>SUM(O18:O26)</f>
        <v>0.67342999999999997</v>
      </c>
      <c r="P17" s="222"/>
      <c r="Q17" s="222">
        <f>SUM(Q18:Q26)</f>
        <v>0</v>
      </c>
      <c r="R17" s="222"/>
      <c r="S17" s="222"/>
      <c r="T17" s="223"/>
      <c r="U17" s="222">
        <f>SUM(U18:U26)</f>
        <v>59.89</v>
      </c>
      <c r="AE17" t="s">
        <v>139</v>
      </c>
    </row>
    <row r="18" spans="1:60" ht="22.5" outlineLevel="1" x14ac:dyDescent="0.2">
      <c r="A18" s="218">
        <v>5</v>
      </c>
      <c r="B18" s="217" t="s">
        <v>415</v>
      </c>
      <c r="C18" s="221" t="s">
        <v>414</v>
      </c>
      <c r="D18" s="214" t="s">
        <v>175</v>
      </c>
      <c r="E18" s="220">
        <v>44.9</v>
      </c>
      <c r="F18" s="219"/>
      <c r="G18" s="216">
        <f>ROUND(E18*F18,2)</f>
        <v>0</v>
      </c>
      <c r="H18" s="219"/>
      <c r="I18" s="216">
        <f>ROUND(E18*H18,2)</f>
        <v>0</v>
      </c>
      <c r="J18" s="219"/>
      <c r="K18" s="216">
        <f>ROUND(E18*J18,2)</f>
        <v>0</v>
      </c>
      <c r="L18" s="216">
        <v>21</v>
      </c>
      <c r="M18" s="216">
        <f>G18*(1+L18/100)</f>
        <v>0</v>
      </c>
      <c r="N18" s="214">
        <v>1.2359999999999999E-2</v>
      </c>
      <c r="O18" s="214">
        <f>ROUND(E18*N18,5)</f>
        <v>0.55496000000000001</v>
      </c>
      <c r="P18" s="214">
        <v>0</v>
      </c>
      <c r="Q18" s="214">
        <f>ROUND(E18*P18,5)</f>
        <v>0</v>
      </c>
      <c r="R18" s="214"/>
      <c r="S18" s="214"/>
      <c r="T18" s="215">
        <v>0.95</v>
      </c>
      <c r="U18" s="214">
        <f>ROUND(E18*T18,2)</f>
        <v>42.66</v>
      </c>
      <c r="V18" s="207"/>
      <c r="W18" s="207"/>
      <c r="X18" s="207"/>
      <c r="Y18" s="207"/>
      <c r="Z18" s="207"/>
      <c r="AA18" s="207"/>
      <c r="AB18" s="207"/>
      <c r="AC18" s="207"/>
      <c r="AD18" s="207"/>
      <c r="AE18" s="207" t="s">
        <v>121</v>
      </c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18"/>
      <c r="B19" s="217"/>
      <c r="C19" s="231" t="s">
        <v>413</v>
      </c>
      <c r="D19" s="230"/>
      <c r="E19" s="229"/>
      <c r="F19" s="216"/>
      <c r="G19" s="216"/>
      <c r="H19" s="216"/>
      <c r="I19" s="216"/>
      <c r="J19" s="216"/>
      <c r="K19" s="216"/>
      <c r="L19" s="216"/>
      <c r="M19" s="216"/>
      <c r="N19" s="214"/>
      <c r="O19" s="214"/>
      <c r="P19" s="214"/>
      <c r="Q19" s="214"/>
      <c r="R19" s="214"/>
      <c r="S19" s="214"/>
      <c r="T19" s="215"/>
      <c r="U19" s="214"/>
      <c r="V19" s="207"/>
      <c r="W19" s="207"/>
      <c r="X19" s="207"/>
      <c r="Y19" s="207"/>
      <c r="Z19" s="207"/>
      <c r="AA19" s="207"/>
      <c r="AB19" s="207"/>
      <c r="AC19" s="207"/>
      <c r="AD19" s="207"/>
      <c r="AE19" s="207" t="s">
        <v>172</v>
      </c>
      <c r="AF19" s="207">
        <v>0</v>
      </c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18"/>
      <c r="B20" s="217"/>
      <c r="C20" s="231" t="s">
        <v>412</v>
      </c>
      <c r="D20" s="230"/>
      <c r="E20" s="229">
        <v>44.9</v>
      </c>
      <c r="F20" s="216"/>
      <c r="G20" s="216"/>
      <c r="H20" s="216"/>
      <c r="I20" s="216"/>
      <c r="J20" s="216"/>
      <c r="K20" s="216"/>
      <c r="L20" s="216"/>
      <c r="M20" s="216"/>
      <c r="N20" s="214"/>
      <c r="O20" s="214"/>
      <c r="P20" s="214"/>
      <c r="Q20" s="214"/>
      <c r="R20" s="214"/>
      <c r="S20" s="214"/>
      <c r="T20" s="215"/>
      <c r="U20" s="214"/>
      <c r="V20" s="207"/>
      <c r="W20" s="207"/>
      <c r="X20" s="207"/>
      <c r="Y20" s="207"/>
      <c r="Z20" s="207"/>
      <c r="AA20" s="207"/>
      <c r="AB20" s="207"/>
      <c r="AC20" s="207"/>
      <c r="AD20" s="207"/>
      <c r="AE20" s="207" t="s">
        <v>172</v>
      </c>
      <c r="AF20" s="207">
        <v>0</v>
      </c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18">
        <v>6</v>
      </c>
      <c r="B21" s="217" t="s">
        <v>411</v>
      </c>
      <c r="C21" s="221" t="s">
        <v>410</v>
      </c>
      <c r="D21" s="214" t="s">
        <v>175</v>
      </c>
      <c r="E21" s="220">
        <v>9.5</v>
      </c>
      <c r="F21" s="219"/>
      <c r="G21" s="216">
        <f>ROUND(E21*F21,2)</f>
        <v>0</v>
      </c>
      <c r="H21" s="219"/>
      <c r="I21" s="216">
        <f>ROUND(E21*H21,2)</f>
        <v>0</v>
      </c>
      <c r="J21" s="219"/>
      <c r="K21" s="216">
        <f>ROUND(E21*J21,2)</f>
        <v>0</v>
      </c>
      <c r="L21" s="216">
        <v>21</v>
      </c>
      <c r="M21" s="216">
        <f>G21*(1+L21/100)</f>
        <v>0</v>
      </c>
      <c r="N21" s="214">
        <v>1.247E-2</v>
      </c>
      <c r="O21" s="214">
        <f>ROUND(E21*N21,5)</f>
        <v>0.11847000000000001</v>
      </c>
      <c r="P21" s="214">
        <v>0</v>
      </c>
      <c r="Q21" s="214">
        <f>ROUND(E21*P21,5)</f>
        <v>0</v>
      </c>
      <c r="R21" s="214"/>
      <c r="S21" s="214"/>
      <c r="T21" s="215">
        <v>0.95</v>
      </c>
      <c r="U21" s="214">
        <f>ROUND(E21*T21,2)</f>
        <v>9.0299999999999994</v>
      </c>
      <c r="V21" s="207"/>
      <c r="W21" s="207"/>
      <c r="X21" s="207"/>
      <c r="Y21" s="207"/>
      <c r="Z21" s="207"/>
      <c r="AA21" s="207"/>
      <c r="AB21" s="207"/>
      <c r="AC21" s="207"/>
      <c r="AD21" s="207"/>
      <c r="AE21" s="207" t="s">
        <v>121</v>
      </c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18"/>
      <c r="B22" s="217"/>
      <c r="C22" s="231" t="s">
        <v>409</v>
      </c>
      <c r="D22" s="230"/>
      <c r="E22" s="229"/>
      <c r="F22" s="216"/>
      <c r="G22" s="216"/>
      <c r="H22" s="216"/>
      <c r="I22" s="216"/>
      <c r="J22" s="216"/>
      <c r="K22" s="216"/>
      <c r="L22" s="216"/>
      <c r="M22" s="216"/>
      <c r="N22" s="214"/>
      <c r="O22" s="214"/>
      <c r="P22" s="214"/>
      <c r="Q22" s="214"/>
      <c r="R22" s="214"/>
      <c r="S22" s="214"/>
      <c r="T22" s="215"/>
      <c r="U22" s="214"/>
      <c r="V22" s="207"/>
      <c r="W22" s="207"/>
      <c r="X22" s="207"/>
      <c r="Y22" s="207"/>
      <c r="Z22" s="207"/>
      <c r="AA22" s="207"/>
      <c r="AB22" s="207"/>
      <c r="AC22" s="207"/>
      <c r="AD22" s="207"/>
      <c r="AE22" s="207" t="s">
        <v>172</v>
      </c>
      <c r="AF22" s="207">
        <v>0</v>
      </c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outlineLevel="1" x14ac:dyDescent="0.2">
      <c r="A23" s="218"/>
      <c r="B23" s="217"/>
      <c r="C23" s="231" t="s">
        <v>220</v>
      </c>
      <c r="D23" s="230"/>
      <c r="E23" s="229">
        <v>9.5</v>
      </c>
      <c r="F23" s="216"/>
      <c r="G23" s="216"/>
      <c r="H23" s="216"/>
      <c r="I23" s="216"/>
      <c r="J23" s="216"/>
      <c r="K23" s="216"/>
      <c r="L23" s="216"/>
      <c r="M23" s="216"/>
      <c r="N23" s="214"/>
      <c r="O23" s="214"/>
      <c r="P23" s="214"/>
      <c r="Q23" s="214"/>
      <c r="R23" s="214"/>
      <c r="S23" s="214"/>
      <c r="T23" s="215"/>
      <c r="U23" s="214"/>
      <c r="V23" s="207"/>
      <c r="W23" s="207"/>
      <c r="X23" s="207"/>
      <c r="Y23" s="207"/>
      <c r="Z23" s="207"/>
      <c r="AA23" s="207"/>
      <c r="AB23" s="207"/>
      <c r="AC23" s="207"/>
      <c r="AD23" s="207"/>
      <c r="AE23" s="207" t="s">
        <v>172</v>
      </c>
      <c r="AF23" s="207">
        <v>0</v>
      </c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18">
        <v>7</v>
      </c>
      <c r="B24" s="217" t="s">
        <v>408</v>
      </c>
      <c r="C24" s="221" t="s">
        <v>407</v>
      </c>
      <c r="D24" s="214" t="s">
        <v>175</v>
      </c>
      <c r="E24" s="220">
        <v>29.27</v>
      </c>
      <c r="F24" s="219"/>
      <c r="G24" s="216">
        <f>ROUND(E24*F24,2)</f>
        <v>0</v>
      </c>
      <c r="H24" s="219"/>
      <c r="I24" s="216">
        <f>ROUND(E24*H24,2)</f>
        <v>0</v>
      </c>
      <c r="J24" s="219"/>
      <c r="K24" s="216">
        <f>ROUND(E24*J24,2)</f>
        <v>0</v>
      </c>
      <c r="L24" s="216">
        <v>21</v>
      </c>
      <c r="M24" s="216">
        <f>G24*(1+L24/100)</f>
        <v>0</v>
      </c>
      <c r="N24" s="214">
        <v>0</v>
      </c>
      <c r="O24" s="214">
        <f>ROUND(E24*N24,5)</f>
        <v>0</v>
      </c>
      <c r="P24" s="214">
        <v>0</v>
      </c>
      <c r="Q24" s="214">
        <f>ROUND(E24*P24,5)</f>
        <v>0</v>
      </c>
      <c r="R24" s="214"/>
      <c r="S24" s="214"/>
      <c r="T24" s="215">
        <v>0.28000000000000003</v>
      </c>
      <c r="U24" s="214">
        <f>ROUND(E24*T24,2)</f>
        <v>8.1999999999999993</v>
      </c>
      <c r="V24" s="207"/>
      <c r="W24" s="207"/>
      <c r="X24" s="207"/>
      <c r="Y24" s="207"/>
      <c r="Z24" s="207"/>
      <c r="AA24" s="207"/>
      <c r="AB24" s="207"/>
      <c r="AC24" s="207"/>
      <c r="AD24" s="207"/>
      <c r="AE24" s="207" t="s">
        <v>121</v>
      </c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18"/>
      <c r="B25" s="217"/>
      <c r="C25" s="231" t="s">
        <v>406</v>
      </c>
      <c r="D25" s="230"/>
      <c r="E25" s="229"/>
      <c r="F25" s="216"/>
      <c r="G25" s="216"/>
      <c r="H25" s="216"/>
      <c r="I25" s="216"/>
      <c r="J25" s="216"/>
      <c r="K25" s="216"/>
      <c r="L25" s="216"/>
      <c r="M25" s="216"/>
      <c r="N25" s="214"/>
      <c r="O25" s="214"/>
      <c r="P25" s="214"/>
      <c r="Q25" s="214"/>
      <c r="R25" s="214"/>
      <c r="S25" s="214"/>
      <c r="T25" s="215"/>
      <c r="U25" s="214"/>
      <c r="V25" s="207"/>
      <c r="W25" s="207"/>
      <c r="X25" s="207"/>
      <c r="Y25" s="207"/>
      <c r="Z25" s="207"/>
      <c r="AA25" s="207"/>
      <c r="AB25" s="207"/>
      <c r="AC25" s="207"/>
      <c r="AD25" s="207"/>
      <c r="AE25" s="207" t="s">
        <v>172</v>
      </c>
      <c r="AF25" s="207">
        <v>0</v>
      </c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18"/>
      <c r="B26" s="217"/>
      <c r="C26" s="231" t="s">
        <v>405</v>
      </c>
      <c r="D26" s="230"/>
      <c r="E26" s="229">
        <v>29.27</v>
      </c>
      <c r="F26" s="216"/>
      <c r="G26" s="216"/>
      <c r="H26" s="216"/>
      <c r="I26" s="216"/>
      <c r="J26" s="216"/>
      <c r="K26" s="216"/>
      <c r="L26" s="216"/>
      <c r="M26" s="216"/>
      <c r="N26" s="214"/>
      <c r="O26" s="214"/>
      <c r="P26" s="214"/>
      <c r="Q26" s="214"/>
      <c r="R26" s="214"/>
      <c r="S26" s="214"/>
      <c r="T26" s="215"/>
      <c r="U26" s="214"/>
      <c r="V26" s="207"/>
      <c r="W26" s="207"/>
      <c r="X26" s="207"/>
      <c r="Y26" s="207"/>
      <c r="Z26" s="207"/>
      <c r="AA26" s="207"/>
      <c r="AB26" s="207"/>
      <c r="AC26" s="207"/>
      <c r="AD26" s="207"/>
      <c r="AE26" s="207" t="s">
        <v>172</v>
      </c>
      <c r="AF26" s="207">
        <v>0</v>
      </c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x14ac:dyDescent="0.2">
      <c r="A27" s="228" t="s">
        <v>140</v>
      </c>
      <c r="B27" s="227" t="s">
        <v>78</v>
      </c>
      <c r="C27" s="226" t="s">
        <v>77</v>
      </c>
      <c r="D27" s="222"/>
      <c r="E27" s="225"/>
      <c r="F27" s="224"/>
      <c r="G27" s="224">
        <f>SUMIF(AE28:AE44,"&lt;&gt;NOR",G28:G44)</f>
        <v>0</v>
      </c>
      <c r="H27" s="224"/>
      <c r="I27" s="224">
        <f>SUM(I28:I44)</f>
        <v>0</v>
      </c>
      <c r="J27" s="224"/>
      <c r="K27" s="224">
        <f>SUM(K28:K44)</f>
        <v>0</v>
      </c>
      <c r="L27" s="224"/>
      <c r="M27" s="224">
        <f>SUM(M28:M44)</f>
        <v>0</v>
      </c>
      <c r="N27" s="222"/>
      <c r="O27" s="222">
        <f>SUM(O28:O44)</f>
        <v>2.25163</v>
      </c>
      <c r="P27" s="222"/>
      <c r="Q27" s="222">
        <f>SUM(Q28:Q44)</f>
        <v>0</v>
      </c>
      <c r="R27" s="222"/>
      <c r="S27" s="222"/>
      <c r="T27" s="223"/>
      <c r="U27" s="222">
        <f>SUM(U28:U44)</f>
        <v>135.59</v>
      </c>
      <c r="AE27" t="s">
        <v>139</v>
      </c>
    </row>
    <row r="28" spans="1:60" ht="22.5" outlineLevel="1" x14ac:dyDescent="0.2">
      <c r="A28" s="218">
        <v>8</v>
      </c>
      <c r="B28" s="217" t="s">
        <v>404</v>
      </c>
      <c r="C28" s="221" t="s">
        <v>403</v>
      </c>
      <c r="D28" s="214" t="s">
        <v>175</v>
      </c>
      <c r="E28" s="220">
        <v>195.06100000000001</v>
      </c>
      <c r="F28" s="219"/>
      <c r="G28" s="216">
        <f>ROUND(E28*F28,2)</f>
        <v>0</v>
      </c>
      <c r="H28" s="219"/>
      <c r="I28" s="216">
        <f>ROUND(E28*H28,2)</f>
        <v>0</v>
      </c>
      <c r="J28" s="219"/>
      <c r="K28" s="216">
        <f>ROUND(E28*J28,2)</f>
        <v>0</v>
      </c>
      <c r="L28" s="216">
        <v>21</v>
      </c>
      <c r="M28" s="216">
        <f>G28*(1+L28/100)</f>
        <v>0</v>
      </c>
      <c r="N28" s="214">
        <v>4.9100000000000003E-3</v>
      </c>
      <c r="O28" s="214">
        <f>ROUND(E28*N28,5)</f>
        <v>0.95774999999999999</v>
      </c>
      <c r="P28" s="214">
        <v>0</v>
      </c>
      <c r="Q28" s="214">
        <f>ROUND(E28*P28,5)</f>
        <v>0</v>
      </c>
      <c r="R28" s="214"/>
      <c r="S28" s="214"/>
      <c r="T28" s="215">
        <v>0.36199999999999999</v>
      </c>
      <c r="U28" s="214">
        <f>ROUND(E28*T28,2)</f>
        <v>70.61</v>
      </c>
      <c r="V28" s="207"/>
      <c r="W28" s="207"/>
      <c r="X28" s="207"/>
      <c r="Y28" s="207"/>
      <c r="Z28" s="207"/>
      <c r="AA28" s="207"/>
      <c r="AB28" s="207"/>
      <c r="AC28" s="207"/>
      <c r="AD28" s="207"/>
      <c r="AE28" s="207" t="s">
        <v>121</v>
      </c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18"/>
      <c r="B29" s="217"/>
      <c r="C29" s="231" t="s">
        <v>235</v>
      </c>
      <c r="D29" s="230"/>
      <c r="E29" s="229"/>
      <c r="F29" s="216"/>
      <c r="G29" s="216"/>
      <c r="H29" s="216"/>
      <c r="I29" s="216"/>
      <c r="J29" s="216"/>
      <c r="K29" s="216"/>
      <c r="L29" s="216"/>
      <c r="M29" s="216"/>
      <c r="N29" s="214"/>
      <c r="O29" s="214"/>
      <c r="P29" s="214"/>
      <c r="Q29" s="214"/>
      <c r="R29" s="214"/>
      <c r="S29" s="214"/>
      <c r="T29" s="215"/>
      <c r="U29" s="214"/>
      <c r="V29" s="207"/>
      <c r="W29" s="207"/>
      <c r="X29" s="207"/>
      <c r="Y29" s="207"/>
      <c r="Z29" s="207"/>
      <c r="AA29" s="207"/>
      <c r="AB29" s="207"/>
      <c r="AC29" s="207"/>
      <c r="AD29" s="207"/>
      <c r="AE29" s="207" t="s">
        <v>172</v>
      </c>
      <c r="AF29" s="207">
        <v>0</v>
      </c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ht="22.5" outlineLevel="1" x14ac:dyDescent="0.2">
      <c r="A30" s="218"/>
      <c r="B30" s="217"/>
      <c r="C30" s="231" t="s">
        <v>402</v>
      </c>
      <c r="D30" s="230"/>
      <c r="E30" s="229">
        <v>256.32</v>
      </c>
      <c r="F30" s="216"/>
      <c r="G30" s="216"/>
      <c r="H30" s="216"/>
      <c r="I30" s="216"/>
      <c r="J30" s="216"/>
      <c r="K30" s="216"/>
      <c r="L30" s="216"/>
      <c r="M30" s="216"/>
      <c r="N30" s="214"/>
      <c r="O30" s="214"/>
      <c r="P30" s="214"/>
      <c r="Q30" s="214"/>
      <c r="R30" s="214"/>
      <c r="S30" s="214"/>
      <c r="T30" s="215"/>
      <c r="U30" s="214"/>
      <c r="V30" s="207"/>
      <c r="W30" s="207"/>
      <c r="X30" s="207"/>
      <c r="Y30" s="207"/>
      <c r="Z30" s="207"/>
      <c r="AA30" s="207"/>
      <c r="AB30" s="207"/>
      <c r="AC30" s="207"/>
      <c r="AD30" s="207"/>
      <c r="AE30" s="207" t="s">
        <v>172</v>
      </c>
      <c r="AF30" s="207">
        <v>0</v>
      </c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ht="33.75" outlineLevel="1" x14ac:dyDescent="0.2">
      <c r="A31" s="218"/>
      <c r="B31" s="217"/>
      <c r="C31" s="231" t="s">
        <v>401</v>
      </c>
      <c r="D31" s="230"/>
      <c r="E31" s="229">
        <v>-28.987500000000001</v>
      </c>
      <c r="F31" s="216"/>
      <c r="G31" s="216"/>
      <c r="H31" s="216"/>
      <c r="I31" s="216"/>
      <c r="J31" s="216"/>
      <c r="K31" s="216"/>
      <c r="L31" s="216"/>
      <c r="M31" s="216"/>
      <c r="N31" s="214"/>
      <c r="O31" s="214"/>
      <c r="P31" s="214"/>
      <c r="Q31" s="214"/>
      <c r="R31" s="214"/>
      <c r="S31" s="214"/>
      <c r="T31" s="215"/>
      <c r="U31" s="214"/>
      <c r="V31" s="207"/>
      <c r="W31" s="207"/>
      <c r="X31" s="207"/>
      <c r="Y31" s="207"/>
      <c r="Z31" s="207"/>
      <c r="AA31" s="207"/>
      <c r="AB31" s="207"/>
      <c r="AC31" s="207"/>
      <c r="AD31" s="207"/>
      <c r="AE31" s="207" t="s">
        <v>172</v>
      </c>
      <c r="AF31" s="207">
        <v>0</v>
      </c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ht="22.5" outlineLevel="1" x14ac:dyDescent="0.2">
      <c r="A32" s="218"/>
      <c r="B32" s="217"/>
      <c r="C32" s="231" t="s">
        <v>400</v>
      </c>
      <c r="D32" s="230"/>
      <c r="E32" s="229">
        <v>6.5125000000000002</v>
      </c>
      <c r="F32" s="216"/>
      <c r="G32" s="216"/>
      <c r="H32" s="216"/>
      <c r="I32" s="216"/>
      <c r="J32" s="216"/>
      <c r="K32" s="216"/>
      <c r="L32" s="216"/>
      <c r="M32" s="216"/>
      <c r="N32" s="214"/>
      <c r="O32" s="214"/>
      <c r="P32" s="214"/>
      <c r="Q32" s="214"/>
      <c r="R32" s="214"/>
      <c r="S32" s="214"/>
      <c r="T32" s="215"/>
      <c r="U32" s="214"/>
      <c r="V32" s="207"/>
      <c r="W32" s="207"/>
      <c r="X32" s="207"/>
      <c r="Y32" s="207"/>
      <c r="Z32" s="207"/>
      <c r="AA32" s="207"/>
      <c r="AB32" s="207"/>
      <c r="AC32" s="207"/>
      <c r="AD32" s="207"/>
      <c r="AE32" s="207" t="s">
        <v>172</v>
      </c>
      <c r="AF32" s="207">
        <v>0</v>
      </c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18"/>
      <c r="B33" s="217"/>
      <c r="C33" s="231" t="s">
        <v>399</v>
      </c>
      <c r="D33" s="230"/>
      <c r="E33" s="229">
        <v>-38.783999999999999</v>
      </c>
      <c r="F33" s="216"/>
      <c r="G33" s="216"/>
      <c r="H33" s="216"/>
      <c r="I33" s="216"/>
      <c r="J33" s="216"/>
      <c r="K33" s="216"/>
      <c r="L33" s="216"/>
      <c r="M33" s="216"/>
      <c r="N33" s="214"/>
      <c r="O33" s="214"/>
      <c r="P33" s="214"/>
      <c r="Q33" s="214"/>
      <c r="R33" s="214"/>
      <c r="S33" s="214"/>
      <c r="T33" s="215"/>
      <c r="U33" s="214"/>
      <c r="V33" s="207"/>
      <c r="W33" s="207"/>
      <c r="X33" s="207"/>
      <c r="Y33" s="207"/>
      <c r="Z33" s="207"/>
      <c r="AA33" s="207"/>
      <c r="AB33" s="207"/>
      <c r="AC33" s="207"/>
      <c r="AD33" s="207"/>
      <c r="AE33" s="207" t="s">
        <v>172</v>
      </c>
      <c r="AF33" s="207">
        <v>0</v>
      </c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18">
        <v>9</v>
      </c>
      <c r="B34" s="217" t="s">
        <v>398</v>
      </c>
      <c r="C34" s="221" t="s">
        <v>397</v>
      </c>
      <c r="D34" s="214" t="s">
        <v>175</v>
      </c>
      <c r="E34" s="220">
        <v>195.06100000000001</v>
      </c>
      <c r="F34" s="219"/>
      <c r="G34" s="216">
        <f>ROUND(E34*F34,2)</f>
        <v>0</v>
      </c>
      <c r="H34" s="219"/>
      <c r="I34" s="216">
        <f>ROUND(E34*H34,2)</f>
        <v>0</v>
      </c>
      <c r="J34" s="219"/>
      <c r="K34" s="216">
        <f>ROUND(E34*J34,2)</f>
        <v>0</v>
      </c>
      <c r="L34" s="216">
        <v>21</v>
      </c>
      <c r="M34" s="216">
        <f>G34*(1+L34/100)</f>
        <v>0</v>
      </c>
      <c r="N34" s="214">
        <v>6.5799999999999999E-3</v>
      </c>
      <c r="O34" s="214">
        <f>ROUND(E34*N34,5)</f>
        <v>1.2835000000000001</v>
      </c>
      <c r="P34" s="214">
        <v>0</v>
      </c>
      <c r="Q34" s="214">
        <f>ROUND(E34*P34,5)</f>
        <v>0</v>
      </c>
      <c r="R34" s="214"/>
      <c r="S34" s="214"/>
      <c r="T34" s="215">
        <v>0.31900000000000001</v>
      </c>
      <c r="U34" s="214">
        <f>ROUND(E34*T34,2)</f>
        <v>62.22</v>
      </c>
      <c r="V34" s="207"/>
      <c r="W34" s="207"/>
      <c r="X34" s="207"/>
      <c r="Y34" s="207"/>
      <c r="Z34" s="207"/>
      <c r="AA34" s="207"/>
      <c r="AB34" s="207"/>
      <c r="AC34" s="207"/>
      <c r="AD34" s="207"/>
      <c r="AE34" s="207" t="s">
        <v>121</v>
      </c>
      <c r="AF34" s="207"/>
      <c r="AG34" s="207"/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18">
        <v>10</v>
      </c>
      <c r="B35" s="217" t="s">
        <v>396</v>
      </c>
      <c r="C35" s="221" t="s">
        <v>395</v>
      </c>
      <c r="D35" s="214" t="s">
        <v>194</v>
      </c>
      <c r="E35" s="220">
        <v>29.25</v>
      </c>
      <c r="F35" s="219"/>
      <c r="G35" s="216">
        <f>ROUND(E35*F35,2)</f>
        <v>0</v>
      </c>
      <c r="H35" s="219"/>
      <c r="I35" s="216">
        <f>ROUND(E35*H35,2)</f>
        <v>0</v>
      </c>
      <c r="J35" s="219"/>
      <c r="K35" s="216">
        <f>ROUND(E35*J35,2)</f>
        <v>0</v>
      </c>
      <c r="L35" s="216">
        <v>21</v>
      </c>
      <c r="M35" s="216">
        <f>G35*(1+L35/100)</f>
        <v>0</v>
      </c>
      <c r="N35" s="214">
        <v>1.4999999999999999E-4</v>
      </c>
      <c r="O35" s="214">
        <f>ROUND(E35*N35,5)</f>
        <v>4.3899999999999998E-3</v>
      </c>
      <c r="P35" s="214">
        <v>0</v>
      </c>
      <c r="Q35" s="214">
        <f>ROUND(E35*P35,5)</f>
        <v>0</v>
      </c>
      <c r="R35" s="214"/>
      <c r="S35" s="214"/>
      <c r="T35" s="215">
        <v>0.05</v>
      </c>
      <c r="U35" s="214">
        <f>ROUND(E35*T35,2)</f>
        <v>1.46</v>
      </c>
      <c r="V35" s="207"/>
      <c r="W35" s="207"/>
      <c r="X35" s="207"/>
      <c r="Y35" s="207"/>
      <c r="Z35" s="207"/>
      <c r="AA35" s="207"/>
      <c r="AB35" s="207"/>
      <c r="AC35" s="207"/>
      <c r="AD35" s="207"/>
      <c r="AE35" s="207" t="s">
        <v>121</v>
      </c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outlineLevel="1" x14ac:dyDescent="0.2">
      <c r="A36" s="218"/>
      <c r="B36" s="217"/>
      <c r="C36" s="231" t="s">
        <v>235</v>
      </c>
      <c r="D36" s="230"/>
      <c r="E36" s="229"/>
      <c r="F36" s="216"/>
      <c r="G36" s="216"/>
      <c r="H36" s="216"/>
      <c r="I36" s="216"/>
      <c r="J36" s="216"/>
      <c r="K36" s="216"/>
      <c r="L36" s="216"/>
      <c r="M36" s="216"/>
      <c r="N36" s="214"/>
      <c r="O36" s="214"/>
      <c r="P36" s="214"/>
      <c r="Q36" s="214"/>
      <c r="R36" s="214"/>
      <c r="S36" s="214"/>
      <c r="T36" s="215"/>
      <c r="U36" s="214"/>
      <c r="V36" s="207"/>
      <c r="W36" s="207"/>
      <c r="X36" s="207"/>
      <c r="Y36" s="207"/>
      <c r="Z36" s="207"/>
      <c r="AA36" s="207"/>
      <c r="AB36" s="207"/>
      <c r="AC36" s="207"/>
      <c r="AD36" s="207"/>
      <c r="AE36" s="207" t="s">
        <v>172</v>
      </c>
      <c r="AF36" s="207">
        <v>0</v>
      </c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outlineLevel="1" x14ac:dyDescent="0.2">
      <c r="A37" s="218"/>
      <c r="B37" s="217"/>
      <c r="C37" s="231" t="s">
        <v>394</v>
      </c>
      <c r="D37" s="230"/>
      <c r="E37" s="229"/>
      <c r="F37" s="216"/>
      <c r="G37" s="216"/>
      <c r="H37" s="216"/>
      <c r="I37" s="216"/>
      <c r="J37" s="216"/>
      <c r="K37" s="216"/>
      <c r="L37" s="216"/>
      <c r="M37" s="216"/>
      <c r="N37" s="214"/>
      <c r="O37" s="214"/>
      <c r="P37" s="214"/>
      <c r="Q37" s="214"/>
      <c r="R37" s="214"/>
      <c r="S37" s="214"/>
      <c r="T37" s="215"/>
      <c r="U37" s="214"/>
      <c r="V37" s="207"/>
      <c r="W37" s="207"/>
      <c r="X37" s="207"/>
      <c r="Y37" s="207"/>
      <c r="Z37" s="207"/>
      <c r="AA37" s="207"/>
      <c r="AB37" s="207"/>
      <c r="AC37" s="207"/>
      <c r="AD37" s="207"/>
      <c r="AE37" s="207" t="s">
        <v>172</v>
      </c>
      <c r="AF37" s="207">
        <v>0</v>
      </c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outlineLevel="1" x14ac:dyDescent="0.2">
      <c r="A38" s="218"/>
      <c r="B38" s="217"/>
      <c r="C38" s="231" t="s">
        <v>393</v>
      </c>
      <c r="D38" s="230"/>
      <c r="E38" s="229">
        <v>3.2</v>
      </c>
      <c r="F38" s="216"/>
      <c r="G38" s="216"/>
      <c r="H38" s="216"/>
      <c r="I38" s="216"/>
      <c r="J38" s="216"/>
      <c r="K38" s="216"/>
      <c r="L38" s="216"/>
      <c r="M38" s="216"/>
      <c r="N38" s="214"/>
      <c r="O38" s="214"/>
      <c r="P38" s="214"/>
      <c r="Q38" s="214"/>
      <c r="R38" s="214"/>
      <c r="S38" s="214"/>
      <c r="T38" s="215"/>
      <c r="U38" s="214"/>
      <c r="V38" s="207"/>
      <c r="W38" s="207"/>
      <c r="X38" s="207"/>
      <c r="Y38" s="207"/>
      <c r="Z38" s="207"/>
      <c r="AA38" s="207"/>
      <c r="AB38" s="207"/>
      <c r="AC38" s="207"/>
      <c r="AD38" s="207"/>
      <c r="AE38" s="207" t="s">
        <v>172</v>
      </c>
      <c r="AF38" s="207">
        <v>0</v>
      </c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18"/>
      <c r="B39" s="217"/>
      <c r="C39" s="231" t="s">
        <v>390</v>
      </c>
      <c r="D39" s="230"/>
      <c r="E39" s="229"/>
      <c r="F39" s="216"/>
      <c r="G39" s="216"/>
      <c r="H39" s="216"/>
      <c r="I39" s="216"/>
      <c r="J39" s="216"/>
      <c r="K39" s="216"/>
      <c r="L39" s="216"/>
      <c r="M39" s="216"/>
      <c r="N39" s="214"/>
      <c r="O39" s="214"/>
      <c r="P39" s="214"/>
      <c r="Q39" s="214"/>
      <c r="R39" s="214"/>
      <c r="S39" s="214"/>
      <c r="T39" s="215"/>
      <c r="U39" s="214"/>
      <c r="V39" s="207"/>
      <c r="W39" s="207"/>
      <c r="X39" s="207"/>
      <c r="Y39" s="207"/>
      <c r="Z39" s="207"/>
      <c r="AA39" s="207"/>
      <c r="AB39" s="207"/>
      <c r="AC39" s="207"/>
      <c r="AD39" s="207"/>
      <c r="AE39" s="207" t="s">
        <v>172</v>
      </c>
      <c r="AF39" s="207">
        <v>0</v>
      </c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ht="22.5" outlineLevel="1" x14ac:dyDescent="0.2">
      <c r="A40" s="218"/>
      <c r="B40" s="217"/>
      <c r="C40" s="231" t="s">
        <v>389</v>
      </c>
      <c r="D40" s="230"/>
      <c r="E40" s="229">
        <v>26.05</v>
      </c>
      <c r="F40" s="216"/>
      <c r="G40" s="216"/>
      <c r="H40" s="216"/>
      <c r="I40" s="216"/>
      <c r="J40" s="216"/>
      <c r="K40" s="216"/>
      <c r="L40" s="216"/>
      <c r="M40" s="216"/>
      <c r="N40" s="214"/>
      <c r="O40" s="214"/>
      <c r="P40" s="214"/>
      <c r="Q40" s="214"/>
      <c r="R40" s="214"/>
      <c r="S40" s="214"/>
      <c r="T40" s="215"/>
      <c r="U40" s="214"/>
      <c r="V40" s="207"/>
      <c r="W40" s="207"/>
      <c r="X40" s="207"/>
      <c r="Y40" s="207"/>
      <c r="Z40" s="207"/>
      <c r="AA40" s="207"/>
      <c r="AB40" s="207"/>
      <c r="AC40" s="207"/>
      <c r="AD40" s="207"/>
      <c r="AE40" s="207" t="s">
        <v>172</v>
      </c>
      <c r="AF40" s="207">
        <v>0</v>
      </c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outlineLevel="1" x14ac:dyDescent="0.2">
      <c r="A41" s="218">
        <v>11</v>
      </c>
      <c r="B41" s="217" t="s">
        <v>392</v>
      </c>
      <c r="C41" s="221" t="s">
        <v>391</v>
      </c>
      <c r="D41" s="214" t="s">
        <v>194</v>
      </c>
      <c r="E41" s="220">
        <v>26.05</v>
      </c>
      <c r="F41" s="219"/>
      <c r="G41" s="216">
        <f>ROUND(E41*F41,2)</f>
        <v>0</v>
      </c>
      <c r="H41" s="219"/>
      <c r="I41" s="216">
        <f>ROUND(E41*H41,2)</f>
        <v>0</v>
      </c>
      <c r="J41" s="219"/>
      <c r="K41" s="216">
        <f>ROUND(E41*J41,2)</f>
        <v>0</v>
      </c>
      <c r="L41" s="216">
        <v>21</v>
      </c>
      <c r="M41" s="216">
        <f>G41*(1+L41/100)</f>
        <v>0</v>
      </c>
      <c r="N41" s="214">
        <v>2.3000000000000001E-4</v>
      </c>
      <c r="O41" s="214">
        <f>ROUND(E41*N41,5)</f>
        <v>5.9899999999999997E-3</v>
      </c>
      <c r="P41" s="214">
        <v>0</v>
      </c>
      <c r="Q41" s="214">
        <f>ROUND(E41*P41,5)</f>
        <v>0</v>
      </c>
      <c r="R41" s="214"/>
      <c r="S41" s="214"/>
      <c r="T41" s="215">
        <v>0.05</v>
      </c>
      <c r="U41" s="214">
        <f>ROUND(E41*T41,2)</f>
        <v>1.3</v>
      </c>
      <c r="V41" s="207"/>
      <c r="W41" s="207"/>
      <c r="X41" s="207"/>
      <c r="Y41" s="207"/>
      <c r="Z41" s="207"/>
      <c r="AA41" s="207"/>
      <c r="AB41" s="207"/>
      <c r="AC41" s="207"/>
      <c r="AD41" s="207"/>
      <c r="AE41" s="207" t="s">
        <v>121</v>
      </c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outlineLevel="1" x14ac:dyDescent="0.2">
      <c r="A42" s="218"/>
      <c r="B42" s="217"/>
      <c r="C42" s="231" t="s">
        <v>235</v>
      </c>
      <c r="D42" s="230"/>
      <c r="E42" s="229"/>
      <c r="F42" s="216"/>
      <c r="G42" s="216"/>
      <c r="H42" s="216"/>
      <c r="I42" s="216"/>
      <c r="J42" s="216"/>
      <c r="K42" s="216"/>
      <c r="L42" s="216"/>
      <c r="M42" s="216"/>
      <c r="N42" s="214"/>
      <c r="O42" s="214"/>
      <c r="P42" s="214"/>
      <c r="Q42" s="214"/>
      <c r="R42" s="214"/>
      <c r="S42" s="214"/>
      <c r="T42" s="215"/>
      <c r="U42" s="214"/>
      <c r="V42" s="207"/>
      <c r="W42" s="207"/>
      <c r="X42" s="207"/>
      <c r="Y42" s="207"/>
      <c r="Z42" s="207"/>
      <c r="AA42" s="207"/>
      <c r="AB42" s="207"/>
      <c r="AC42" s="207"/>
      <c r="AD42" s="207"/>
      <c r="AE42" s="207" t="s">
        <v>172</v>
      </c>
      <c r="AF42" s="207">
        <v>0</v>
      </c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outlineLevel="1" x14ac:dyDescent="0.2">
      <c r="A43" s="218"/>
      <c r="B43" s="217"/>
      <c r="C43" s="231" t="s">
        <v>390</v>
      </c>
      <c r="D43" s="230"/>
      <c r="E43" s="229"/>
      <c r="F43" s="216"/>
      <c r="G43" s="216"/>
      <c r="H43" s="216"/>
      <c r="I43" s="216"/>
      <c r="J43" s="216"/>
      <c r="K43" s="216"/>
      <c r="L43" s="216"/>
      <c r="M43" s="216"/>
      <c r="N43" s="214"/>
      <c r="O43" s="214"/>
      <c r="P43" s="214"/>
      <c r="Q43" s="214"/>
      <c r="R43" s="214"/>
      <c r="S43" s="214"/>
      <c r="T43" s="215"/>
      <c r="U43" s="214"/>
      <c r="V43" s="207"/>
      <c r="W43" s="207"/>
      <c r="X43" s="207"/>
      <c r="Y43" s="207"/>
      <c r="Z43" s="207"/>
      <c r="AA43" s="207"/>
      <c r="AB43" s="207"/>
      <c r="AC43" s="207"/>
      <c r="AD43" s="207"/>
      <c r="AE43" s="207" t="s">
        <v>172</v>
      </c>
      <c r="AF43" s="207">
        <v>0</v>
      </c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ht="22.5" outlineLevel="1" x14ac:dyDescent="0.2">
      <c r="A44" s="218"/>
      <c r="B44" s="217"/>
      <c r="C44" s="231" t="s">
        <v>389</v>
      </c>
      <c r="D44" s="230"/>
      <c r="E44" s="229">
        <v>26.05</v>
      </c>
      <c r="F44" s="216"/>
      <c r="G44" s="216"/>
      <c r="H44" s="216"/>
      <c r="I44" s="216"/>
      <c r="J44" s="216"/>
      <c r="K44" s="216"/>
      <c r="L44" s="216"/>
      <c r="M44" s="216"/>
      <c r="N44" s="214"/>
      <c r="O44" s="214"/>
      <c r="P44" s="214"/>
      <c r="Q44" s="214"/>
      <c r="R44" s="214"/>
      <c r="S44" s="214"/>
      <c r="T44" s="215"/>
      <c r="U44" s="214"/>
      <c r="V44" s="207"/>
      <c r="W44" s="207"/>
      <c r="X44" s="207"/>
      <c r="Y44" s="207"/>
      <c r="Z44" s="207"/>
      <c r="AA44" s="207"/>
      <c r="AB44" s="207"/>
      <c r="AC44" s="207"/>
      <c r="AD44" s="207"/>
      <c r="AE44" s="207" t="s">
        <v>172</v>
      </c>
      <c r="AF44" s="207">
        <v>0</v>
      </c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x14ac:dyDescent="0.2">
      <c r="A45" s="228" t="s">
        <v>140</v>
      </c>
      <c r="B45" s="227" t="s">
        <v>76</v>
      </c>
      <c r="C45" s="226" t="s">
        <v>75</v>
      </c>
      <c r="D45" s="222"/>
      <c r="E45" s="225"/>
      <c r="F45" s="224"/>
      <c r="G45" s="224">
        <f>SUMIF(AE46:AE52,"&lt;&gt;NOR",G46:G52)</f>
        <v>0</v>
      </c>
      <c r="H45" s="224"/>
      <c r="I45" s="224">
        <f>SUM(I46:I52)</f>
        <v>0</v>
      </c>
      <c r="J45" s="224"/>
      <c r="K45" s="224">
        <f>SUM(K46:K52)</f>
        <v>0</v>
      </c>
      <c r="L45" s="224"/>
      <c r="M45" s="224">
        <f>SUM(M46:M52)</f>
        <v>0</v>
      </c>
      <c r="N45" s="222"/>
      <c r="O45" s="222">
        <f>SUM(O46:O52)</f>
        <v>11.129399999999999</v>
      </c>
      <c r="P45" s="222"/>
      <c r="Q45" s="222">
        <f>SUM(Q46:Q52)</f>
        <v>0</v>
      </c>
      <c r="R45" s="222"/>
      <c r="S45" s="222"/>
      <c r="T45" s="223"/>
      <c r="U45" s="222">
        <f>SUM(U46:U52)</f>
        <v>19.560000000000002</v>
      </c>
      <c r="AE45" t="s">
        <v>139</v>
      </c>
    </row>
    <row r="46" spans="1:60" outlineLevel="1" x14ac:dyDescent="0.2">
      <c r="A46" s="218">
        <v>12</v>
      </c>
      <c r="B46" s="217" t="s">
        <v>388</v>
      </c>
      <c r="C46" s="221" t="s">
        <v>387</v>
      </c>
      <c r="D46" s="214" t="s">
        <v>350</v>
      </c>
      <c r="E46" s="220">
        <v>4.3520000000000003</v>
      </c>
      <c r="F46" s="219"/>
      <c r="G46" s="216">
        <f>ROUND(E46*F46,2)</f>
        <v>0</v>
      </c>
      <c r="H46" s="219"/>
      <c r="I46" s="216">
        <f>ROUND(E46*H46,2)</f>
        <v>0</v>
      </c>
      <c r="J46" s="219"/>
      <c r="K46" s="216">
        <f>ROUND(E46*J46,2)</f>
        <v>0</v>
      </c>
      <c r="L46" s="216">
        <v>21</v>
      </c>
      <c r="M46" s="216">
        <f>G46*(1+L46/100)</f>
        <v>0</v>
      </c>
      <c r="N46" s="214">
        <v>2.5249999999999999</v>
      </c>
      <c r="O46" s="214">
        <f>ROUND(E46*N46,5)</f>
        <v>10.988799999999999</v>
      </c>
      <c r="P46" s="214">
        <v>0</v>
      </c>
      <c r="Q46" s="214">
        <f>ROUND(E46*P46,5)</f>
        <v>0</v>
      </c>
      <c r="R46" s="214"/>
      <c r="S46" s="214"/>
      <c r="T46" s="215">
        <v>3.2130000000000001</v>
      </c>
      <c r="U46" s="214">
        <f>ROUND(E46*T46,2)</f>
        <v>13.98</v>
      </c>
      <c r="V46" s="207"/>
      <c r="W46" s="207"/>
      <c r="X46" s="207"/>
      <c r="Y46" s="207"/>
      <c r="Z46" s="207"/>
      <c r="AA46" s="207"/>
      <c r="AB46" s="207"/>
      <c r="AC46" s="207"/>
      <c r="AD46" s="207"/>
      <c r="AE46" s="207" t="s">
        <v>121</v>
      </c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</row>
    <row r="47" spans="1:60" outlineLevel="1" x14ac:dyDescent="0.2">
      <c r="A47" s="218"/>
      <c r="B47" s="217"/>
      <c r="C47" s="231" t="s">
        <v>381</v>
      </c>
      <c r="D47" s="230"/>
      <c r="E47" s="229"/>
      <c r="F47" s="216"/>
      <c r="G47" s="216"/>
      <c r="H47" s="216"/>
      <c r="I47" s="216"/>
      <c r="J47" s="216"/>
      <c r="K47" s="216"/>
      <c r="L47" s="216"/>
      <c r="M47" s="216"/>
      <c r="N47" s="214"/>
      <c r="O47" s="214"/>
      <c r="P47" s="214"/>
      <c r="Q47" s="214"/>
      <c r="R47" s="214"/>
      <c r="S47" s="214"/>
      <c r="T47" s="215"/>
      <c r="U47" s="214"/>
      <c r="V47" s="207"/>
      <c r="W47" s="207"/>
      <c r="X47" s="207"/>
      <c r="Y47" s="207"/>
      <c r="Z47" s="207"/>
      <c r="AA47" s="207"/>
      <c r="AB47" s="207"/>
      <c r="AC47" s="207"/>
      <c r="AD47" s="207"/>
      <c r="AE47" s="207" t="s">
        <v>172</v>
      </c>
      <c r="AF47" s="207">
        <v>0</v>
      </c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</row>
    <row r="48" spans="1:60" outlineLevel="1" x14ac:dyDescent="0.2">
      <c r="A48" s="218"/>
      <c r="B48" s="217"/>
      <c r="C48" s="231" t="s">
        <v>386</v>
      </c>
      <c r="D48" s="230"/>
      <c r="E48" s="229">
        <v>4.3520000000000003</v>
      </c>
      <c r="F48" s="216"/>
      <c r="G48" s="216"/>
      <c r="H48" s="216"/>
      <c r="I48" s="216"/>
      <c r="J48" s="216"/>
      <c r="K48" s="216"/>
      <c r="L48" s="216"/>
      <c r="M48" s="216"/>
      <c r="N48" s="214"/>
      <c r="O48" s="214"/>
      <c r="P48" s="214"/>
      <c r="Q48" s="214"/>
      <c r="R48" s="214"/>
      <c r="S48" s="214"/>
      <c r="T48" s="215"/>
      <c r="U48" s="214"/>
      <c r="V48" s="207"/>
      <c r="W48" s="207"/>
      <c r="X48" s="207"/>
      <c r="Y48" s="207"/>
      <c r="Z48" s="207"/>
      <c r="AA48" s="207"/>
      <c r="AB48" s="207"/>
      <c r="AC48" s="207"/>
      <c r="AD48" s="207"/>
      <c r="AE48" s="207" t="s">
        <v>172</v>
      </c>
      <c r="AF48" s="207">
        <v>0</v>
      </c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outlineLevel="1" x14ac:dyDescent="0.2">
      <c r="A49" s="218">
        <v>13</v>
      </c>
      <c r="B49" s="217" t="s">
        <v>385</v>
      </c>
      <c r="C49" s="221" t="s">
        <v>384</v>
      </c>
      <c r="D49" s="214" t="s">
        <v>350</v>
      </c>
      <c r="E49" s="220">
        <v>4.3520000000000003</v>
      </c>
      <c r="F49" s="219"/>
      <c r="G49" s="216">
        <f>ROUND(E49*F49,2)</f>
        <v>0</v>
      </c>
      <c r="H49" s="219"/>
      <c r="I49" s="216">
        <f>ROUND(E49*H49,2)</f>
        <v>0</v>
      </c>
      <c r="J49" s="219"/>
      <c r="K49" s="216">
        <f>ROUND(E49*J49,2)</f>
        <v>0</v>
      </c>
      <c r="L49" s="216">
        <v>21</v>
      </c>
      <c r="M49" s="216">
        <f>G49*(1+L49/100)</f>
        <v>0</v>
      </c>
      <c r="N49" s="214">
        <v>0</v>
      </c>
      <c r="O49" s="214">
        <f>ROUND(E49*N49,5)</f>
        <v>0</v>
      </c>
      <c r="P49" s="214">
        <v>0</v>
      </c>
      <c r="Q49" s="214">
        <f>ROUND(E49*P49,5)</f>
        <v>0</v>
      </c>
      <c r="R49" s="214"/>
      <c r="S49" s="214"/>
      <c r="T49" s="215">
        <v>0.82</v>
      </c>
      <c r="U49" s="214">
        <f>ROUND(E49*T49,2)</f>
        <v>3.57</v>
      </c>
      <c r="V49" s="207"/>
      <c r="W49" s="207"/>
      <c r="X49" s="207"/>
      <c r="Y49" s="207"/>
      <c r="Z49" s="207"/>
      <c r="AA49" s="207"/>
      <c r="AB49" s="207"/>
      <c r="AC49" s="207"/>
      <c r="AD49" s="207"/>
      <c r="AE49" s="207" t="s">
        <v>121</v>
      </c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outlineLevel="1" x14ac:dyDescent="0.2">
      <c r="A50" s="218">
        <v>14</v>
      </c>
      <c r="B50" s="217" t="s">
        <v>383</v>
      </c>
      <c r="C50" s="221" t="s">
        <v>382</v>
      </c>
      <c r="D50" s="214" t="s">
        <v>188</v>
      </c>
      <c r="E50" s="220">
        <v>0.1318656</v>
      </c>
      <c r="F50" s="219"/>
      <c r="G50" s="216">
        <f>ROUND(E50*F50,2)</f>
        <v>0</v>
      </c>
      <c r="H50" s="219"/>
      <c r="I50" s="216">
        <f>ROUND(E50*H50,2)</f>
        <v>0</v>
      </c>
      <c r="J50" s="219"/>
      <c r="K50" s="216">
        <f>ROUND(E50*J50,2)</f>
        <v>0</v>
      </c>
      <c r="L50" s="216">
        <v>21</v>
      </c>
      <c r="M50" s="216">
        <f>G50*(1+L50/100)</f>
        <v>0</v>
      </c>
      <c r="N50" s="214">
        <v>1.0662499999999999</v>
      </c>
      <c r="O50" s="214">
        <f>ROUND(E50*N50,5)</f>
        <v>0.1406</v>
      </c>
      <c r="P50" s="214">
        <v>0</v>
      </c>
      <c r="Q50" s="214">
        <f>ROUND(E50*P50,5)</f>
        <v>0</v>
      </c>
      <c r="R50" s="214"/>
      <c r="S50" s="214"/>
      <c r="T50" s="215">
        <v>15.231</v>
      </c>
      <c r="U50" s="214">
        <f>ROUND(E50*T50,2)</f>
        <v>2.0099999999999998</v>
      </c>
      <c r="V50" s="207"/>
      <c r="W50" s="207"/>
      <c r="X50" s="207"/>
      <c r="Y50" s="207"/>
      <c r="Z50" s="207"/>
      <c r="AA50" s="207"/>
      <c r="AB50" s="207"/>
      <c r="AC50" s="207"/>
      <c r="AD50" s="207"/>
      <c r="AE50" s="207" t="s">
        <v>121</v>
      </c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</row>
    <row r="51" spans="1:60" outlineLevel="1" x14ac:dyDescent="0.2">
      <c r="A51" s="218"/>
      <c r="B51" s="217"/>
      <c r="C51" s="231" t="s">
        <v>381</v>
      </c>
      <c r="D51" s="230"/>
      <c r="E51" s="229"/>
      <c r="F51" s="216"/>
      <c r="G51" s="216"/>
      <c r="H51" s="216"/>
      <c r="I51" s="216"/>
      <c r="J51" s="216"/>
      <c r="K51" s="216"/>
      <c r="L51" s="216"/>
      <c r="M51" s="216"/>
      <c r="N51" s="214"/>
      <c r="O51" s="214"/>
      <c r="P51" s="214"/>
      <c r="Q51" s="214"/>
      <c r="R51" s="214"/>
      <c r="S51" s="214"/>
      <c r="T51" s="215"/>
      <c r="U51" s="214"/>
      <c r="V51" s="207"/>
      <c r="W51" s="207"/>
      <c r="X51" s="207"/>
      <c r="Y51" s="207"/>
      <c r="Z51" s="207"/>
      <c r="AA51" s="207"/>
      <c r="AB51" s="207"/>
      <c r="AC51" s="207"/>
      <c r="AD51" s="207"/>
      <c r="AE51" s="207" t="s">
        <v>172</v>
      </c>
      <c r="AF51" s="207">
        <v>0</v>
      </c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</row>
    <row r="52" spans="1:60" outlineLevel="1" x14ac:dyDescent="0.2">
      <c r="A52" s="218"/>
      <c r="B52" s="217"/>
      <c r="C52" s="231" t="s">
        <v>380</v>
      </c>
      <c r="D52" s="230"/>
      <c r="E52" s="229">
        <v>0.1318656</v>
      </c>
      <c r="F52" s="216"/>
      <c r="G52" s="216"/>
      <c r="H52" s="216"/>
      <c r="I52" s="216"/>
      <c r="J52" s="216"/>
      <c r="K52" s="216"/>
      <c r="L52" s="216"/>
      <c r="M52" s="216"/>
      <c r="N52" s="214"/>
      <c r="O52" s="214"/>
      <c r="P52" s="214"/>
      <c r="Q52" s="214"/>
      <c r="R52" s="214"/>
      <c r="S52" s="214"/>
      <c r="T52" s="215"/>
      <c r="U52" s="214"/>
      <c r="V52" s="207"/>
      <c r="W52" s="207"/>
      <c r="X52" s="207"/>
      <c r="Y52" s="207"/>
      <c r="Z52" s="207"/>
      <c r="AA52" s="207"/>
      <c r="AB52" s="207"/>
      <c r="AC52" s="207"/>
      <c r="AD52" s="207"/>
      <c r="AE52" s="207" t="s">
        <v>172</v>
      </c>
      <c r="AF52" s="207">
        <v>0</v>
      </c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</row>
    <row r="53" spans="1:60" x14ac:dyDescent="0.2">
      <c r="A53" s="228" t="s">
        <v>140</v>
      </c>
      <c r="B53" s="227" t="s">
        <v>74</v>
      </c>
      <c r="C53" s="226" t="s">
        <v>73</v>
      </c>
      <c r="D53" s="222"/>
      <c r="E53" s="225"/>
      <c r="F53" s="224"/>
      <c r="G53" s="224">
        <f>SUMIF(AE54:AE56,"&lt;&gt;NOR",G54:G56)</f>
        <v>0</v>
      </c>
      <c r="H53" s="224"/>
      <c r="I53" s="224">
        <f>SUM(I54:I56)</f>
        <v>0</v>
      </c>
      <c r="J53" s="224"/>
      <c r="K53" s="224">
        <f>SUM(K54:K56)</f>
        <v>0</v>
      </c>
      <c r="L53" s="224"/>
      <c r="M53" s="224">
        <f>SUM(M54:M56)</f>
        <v>0</v>
      </c>
      <c r="N53" s="222"/>
      <c r="O53" s="222">
        <f>SUM(O54:O56)</f>
        <v>0.16437000000000002</v>
      </c>
      <c r="P53" s="222"/>
      <c r="Q53" s="222">
        <f>SUM(Q54:Q56)</f>
        <v>0</v>
      </c>
      <c r="R53" s="222"/>
      <c r="S53" s="222"/>
      <c r="T53" s="223"/>
      <c r="U53" s="222">
        <f>SUM(U54:U56)</f>
        <v>9.3000000000000007</v>
      </c>
      <c r="AE53" t="s">
        <v>139</v>
      </c>
    </row>
    <row r="54" spans="1:60" outlineLevel="1" x14ac:dyDescent="0.2">
      <c r="A54" s="218">
        <v>15</v>
      </c>
      <c r="B54" s="217" t="s">
        <v>379</v>
      </c>
      <c r="C54" s="221" t="s">
        <v>378</v>
      </c>
      <c r="D54" s="214" t="s">
        <v>247</v>
      </c>
      <c r="E54" s="220">
        <v>5</v>
      </c>
      <c r="F54" s="219"/>
      <c r="G54" s="216">
        <f>ROUND(E54*F54,2)</f>
        <v>0</v>
      </c>
      <c r="H54" s="219"/>
      <c r="I54" s="216">
        <f>ROUND(E54*H54,2)</f>
        <v>0</v>
      </c>
      <c r="J54" s="219"/>
      <c r="K54" s="216">
        <f>ROUND(E54*J54,2)</f>
        <v>0</v>
      </c>
      <c r="L54" s="216">
        <v>21</v>
      </c>
      <c r="M54" s="216">
        <f>G54*(1+L54/100)</f>
        <v>0</v>
      </c>
      <c r="N54" s="214">
        <v>1.8970000000000001E-2</v>
      </c>
      <c r="O54" s="214">
        <f>ROUND(E54*N54,5)</f>
        <v>9.4850000000000004E-2</v>
      </c>
      <c r="P54" s="214">
        <v>0</v>
      </c>
      <c r="Q54" s="214">
        <f>ROUND(E54*P54,5)</f>
        <v>0</v>
      </c>
      <c r="R54" s="214"/>
      <c r="S54" s="214"/>
      <c r="T54" s="215">
        <v>1.86</v>
      </c>
      <c r="U54" s="214">
        <f>ROUND(E54*T54,2)</f>
        <v>9.3000000000000007</v>
      </c>
      <c r="V54" s="207"/>
      <c r="W54" s="207"/>
      <c r="X54" s="207"/>
      <c r="Y54" s="207"/>
      <c r="Z54" s="207"/>
      <c r="AA54" s="207"/>
      <c r="AB54" s="207"/>
      <c r="AC54" s="207"/>
      <c r="AD54" s="207"/>
      <c r="AE54" s="207" t="s">
        <v>121</v>
      </c>
      <c r="AF54" s="207"/>
      <c r="AG54" s="207"/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ht="22.5" outlineLevel="1" x14ac:dyDescent="0.2">
      <c r="A55" s="218">
        <v>16</v>
      </c>
      <c r="B55" s="217" t="s">
        <v>377</v>
      </c>
      <c r="C55" s="221" t="s">
        <v>376</v>
      </c>
      <c r="D55" s="214" t="s">
        <v>247</v>
      </c>
      <c r="E55" s="220">
        <v>1</v>
      </c>
      <c r="F55" s="219"/>
      <c r="G55" s="216">
        <f>ROUND(E55*F55,2)</f>
        <v>0</v>
      </c>
      <c r="H55" s="219"/>
      <c r="I55" s="216">
        <f>ROUND(E55*H55,2)</f>
        <v>0</v>
      </c>
      <c r="J55" s="219"/>
      <c r="K55" s="216">
        <f>ROUND(E55*J55,2)</f>
        <v>0</v>
      </c>
      <c r="L55" s="216">
        <v>21</v>
      </c>
      <c r="M55" s="216">
        <f>G55*(1+L55/100)</f>
        <v>0</v>
      </c>
      <c r="N55" s="214">
        <v>1.056E-2</v>
      </c>
      <c r="O55" s="214">
        <f>ROUND(E55*N55,5)</f>
        <v>1.056E-2</v>
      </c>
      <c r="P55" s="214">
        <v>0</v>
      </c>
      <c r="Q55" s="214">
        <f>ROUND(E55*P55,5)</f>
        <v>0</v>
      </c>
      <c r="R55" s="214"/>
      <c r="S55" s="214"/>
      <c r="T55" s="215">
        <v>0</v>
      </c>
      <c r="U55" s="214">
        <f>ROUND(E55*T55,2)</f>
        <v>0</v>
      </c>
      <c r="V55" s="207"/>
      <c r="W55" s="207"/>
      <c r="X55" s="207"/>
      <c r="Y55" s="207"/>
      <c r="Z55" s="207"/>
      <c r="AA55" s="207"/>
      <c r="AB55" s="207"/>
      <c r="AC55" s="207"/>
      <c r="AD55" s="207"/>
      <c r="AE55" s="207" t="s">
        <v>198</v>
      </c>
      <c r="AF55" s="207"/>
      <c r="AG55" s="207"/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</row>
    <row r="56" spans="1:60" ht="22.5" outlineLevel="1" x14ac:dyDescent="0.2">
      <c r="A56" s="218">
        <v>17</v>
      </c>
      <c r="B56" s="217" t="s">
        <v>375</v>
      </c>
      <c r="C56" s="221" t="s">
        <v>374</v>
      </c>
      <c r="D56" s="214" t="s">
        <v>247</v>
      </c>
      <c r="E56" s="220">
        <v>4</v>
      </c>
      <c r="F56" s="219"/>
      <c r="G56" s="216">
        <f>ROUND(E56*F56,2)</f>
        <v>0</v>
      </c>
      <c r="H56" s="219"/>
      <c r="I56" s="216">
        <f>ROUND(E56*H56,2)</f>
        <v>0</v>
      </c>
      <c r="J56" s="219"/>
      <c r="K56" s="216">
        <f>ROUND(E56*J56,2)</f>
        <v>0</v>
      </c>
      <c r="L56" s="216">
        <v>21</v>
      </c>
      <c r="M56" s="216">
        <f>G56*(1+L56/100)</f>
        <v>0</v>
      </c>
      <c r="N56" s="214">
        <v>1.474E-2</v>
      </c>
      <c r="O56" s="214">
        <f>ROUND(E56*N56,5)</f>
        <v>5.8959999999999999E-2</v>
      </c>
      <c r="P56" s="214">
        <v>0</v>
      </c>
      <c r="Q56" s="214">
        <f>ROUND(E56*P56,5)</f>
        <v>0</v>
      </c>
      <c r="R56" s="214"/>
      <c r="S56" s="214"/>
      <c r="T56" s="215">
        <v>0</v>
      </c>
      <c r="U56" s="214">
        <f>ROUND(E56*T56,2)</f>
        <v>0</v>
      </c>
      <c r="V56" s="207"/>
      <c r="W56" s="207"/>
      <c r="X56" s="207"/>
      <c r="Y56" s="207"/>
      <c r="Z56" s="207"/>
      <c r="AA56" s="207"/>
      <c r="AB56" s="207"/>
      <c r="AC56" s="207"/>
      <c r="AD56" s="207"/>
      <c r="AE56" s="207" t="s">
        <v>198</v>
      </c>
      <c r="AF56" s="207"/>
      <c r="AG56" s="207"/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x14ac:dyDescent="0.2">
      <c r="A57" s="228" t="s">
        <v>140</v>
      </c>
      <c r="B57" s="227" t="s">
        <v>72</v>
      </c>
      <c r="C57" s="226" t="s">
        <v>71</v>
      </c>
      <c r="D57" s="222"/>
      <c r="E57" s="225"/>
      <c r="F57" s="224"/>
      <c r="G57" s="224">
        <f>SUMIF(AE58:AE60,"&lt;&gt;NOR",G58:G60)</f>
        <v>0</v>
      </c>
      <c r="H57" s="224"/>
      <c r="I57" s="224">
        <f>SUM(I58:I60)</f>
        <v>0</v>
      </c>
      <c r="J57" s="224"/>
      <c r="K57" s="224">
        <f>SUM(K58:K60)</f>
        <v>0</v>
      </c>
      <c r="L57" s="224"/>
      <c r="M57" s="224">
        <f>SUM(M58:M60)</f>
        <v>0</v>
      </c>
      <c r="N57" s="222"/>
      <c r="O57" s="222">
        <f>SUM(O58:O60)</f>
        <v>6.5820000000000004E-2</v>
      </c>
      <c r="P57" s="222"/>
      <c r="Q57" s="222">
        <f>SUM(Q58:Q60)</f>
        <v>0</v>
      </c>
      <c r="R57" s="222"/>
      <c r="S57" s="222"/>
      <c r="T57" s="223"/>
      <c r="U57" s="222">
        <f>SUM(U58:U60)</f>
        <v>9.6300000000000008</v>
      </c>
      <c r="AE57" t="s">
        <v>139</v>
      </c>
    </row>
    <row r="58" spans="1:60" outlineLevel="1" x14ac:dyDescent="0.2">
      <c r="A58" s="218">
        <v>18</v>
      </c>
      <c r="B58" s="217" t="s">
        <v>373</v>
      </c>
      <c r="C58" s="221" t="s">
        <v>372</v>
      </c>
      <c r="D58" s="214" t="s">
        <v>175</v>
      </c>
      <c r="E58" s="220">
        <v>54.4</v>
      </c>
      <c r="F58" s="219"/>
      <c r="G58" s="216">
        <f>ROUND(E58*F58,2)</f>
        <v>0</v>
      </c>
      <c r="H58" s="219"/>
      <c r="I58" s="216">
        <f>ROUND(E58*H58,2)</f>
        <v>0</v>
      </c>
      <c r="J58" s="219"/>
      <c r="K58" s="216">
        <f>ROUND(E58*J58,2)</f>
        <v>0</v>
      </c>
      <c r="L58" s="216">
        <v>21</v>
      </c>
      <c r="M58" s="216">
        <f>G58*(1+L58/100)</f>
        <v>0</v>
      </c>
      <c r="N58" s="214">
        <v>1.2099999999999999E-3</v>
      </c>
      <c r="O58" s="214">
        <f>ROUND(E58*N58,5)</f>
        <v>6.5820000000000004E-2</v>
      </c>
      <c r="P58" s="214">
        <v>0</v>
      </c>
      <c r="Q58" s="214">
        <f>ROUND(E58*P58,5)</f>
        <v>0</v>
      </c>
      <c r="R58" s="214"/>
      <c r="S58" s="214"/>
      <c r="T58" s="215">
        <v>0.17699999999999999</v>
      </c>
      <c r="U58" s="214">
        <f>ROUND(E58*T58,2)</f>
        <v>9.6300000000000008</v>
      </c>
      <c r="V58" s="207"/>
      <c r="W58" s="207"/>
      <c r="X58" s="207"/>
      <c r="Y58" s="207"/>
      <c r="Z58" s="207"/>
      <c r="AA58" s="207"/>
      <c r="AB58" s="207"/>
      <c r="AC58" s="207"/>
      <c r="AD58" s="207"/>
      <c r="AE58" s="207" t="s">
        <v>121</v>
      </c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</row>
    <row r="59" spans="1:60" outlineLevel="1" x14ac:dyDescent="0.2">
      <c r="A59" s="218"/>
      <c r="B59" s="217"/>
      <c r="C59" s="231" t="s">
        <v>235</v>
      </c>
      <c r="D59" s="230"/>
      <c r="E59" s="229"/>
      <c r="F59" s="216"/>
      <c r="G59" s="216"/>
      <c r="H59" s="216"/>
      <c r="I59" s="216"/>
      <c r="J59" s="216"/>
      <c r="K59" s="216"/>
      <c r="L59" s="216"/>
      <c r="M59" s="216"/>
      <c r="N59" s="214"/>
      <c r="O59" s="214"/>
      <c r="P59" s="214"/>
      <c r="Q59" s="214"/>
      <c r="R59" s="214"/>
      <c r="S59" s="214"/>
      <c r="T59" s="215"/>
      <c r="U59" s="214"/>
      <c r="V59" s="207"/>
      <c r="W59" s="207"/>
      <c r="X59" s="207"/>
      <c r="Y59" s="207"/>
      <c r="Z59" s="207"/>
      <c r="AA59" s="207"/>
      <c r="AB59" s="207"/>
      <c r="AC59" s="207"/>
      <c r="AD59" s="207"/>
      <c r="AE59" s="207" t="s">
        <v>172</v>
      </c>
      <c r="AF59" s="207">
        <v>0</v>
      </c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</row>
    <row r="60" spans="1:60" outlineLevel="1" x14ac:dyDescent="0.2">
      <c r="A60" s="218"/>
      <c r="B60" s="217"/>
      <c r="C60" s="231" t="s">
        <v>358</v>
      </c>
      <c r="D60" s="230"/>
      <c r="E60" s="229">
        <v>54.4</v>
      </c>
      <c r="F60" s="216"/>
      <c r="G60" s="216"/>
      <c r="H60" s="216"/>
      <c r="I60" s="216"/>
      <c r="J60" s="216"/>
      <c r="K60" s="216"/>
      <c r="L60" s="216"/>
      <c r="M60" s="216"/>
      <c r="N60" s="214"/>
      <c r="O60" s="214"/>
      <c r="P60" s="214"/>
      <c r="Q60" s="214"/>
      <c r="R60" s="214"/>
      <c r="S60" s="214"/>
      <c r="T60" s="215"/>
      <c r="U60" s="214"/>
      <c r="V60" s="207"/>
      <c r="W60" s="207"/>
      <c r="X60" s="207"/>
      <c r="Y60" s="207"/>
      <c r="Z60" s="207"/>
      <c r="AA60" s="207"/>
      <c r="AB60" s="207"/>
      <c r="AC60" s="207"/>
      <c r="AD60" s="207"/>
      <c r="AE60" s="207" t="s">
        <v>172</v>
      </c>
      <c r="AF60" s="207">
        <v>0</v>
      </c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</row>
    <row r="61" spans="1:60" x14ac:dyDescent="0.2">
      <c r="A61" s="228" t="s">
        <v>140</v>
      </c>
      <c r="B61" s="227" t="s">
        <v>70</v>
      </c>
      <c r="C61" s="226" t="s">
        <v>69</v>
      </c>
      <c r="D61" s="222"/>
      <c r="E61" s="225"/>
      <c r="F61" s="224"/>
      <c r="G61" s="224">
        <f>SUMIF(AE62:AE63,"&lt;&gt;NOR",G62:G63)</f>
        <v>0</v>
      </c>
      <c r="H61" s="224"/>
      <c r="I61" s="224">
        <f>SUM(I62:I63)</f>
        <v>0</v>
      </c>
      <c r="J61" s="224"/>
      <c r="K61" s="224">
        <f>SUM(K62:K63)</f>
        <v>0</v>
      </c>
      <c r="L61" s="224"/>
      <c r="M61" s="224">
        <f>SUM(M62:M63)</f>
        <v>0</v>
      </c>
      <c r="N61" s="222"/>
      <c r="O61" s="222">
        <f>SUM(O62:O63)</f>
        <v>0</v>
      </c>
      <c r="P61" s="222"/>
      <c r="Q61" s="222">
        <f>SUM(Q62:Q63)</f>
        <v>0</v>
      </c>
      <c r="R61" s="222"/>
      <c r="S61" s="222"/>
      <c r="T61" s="223"/>
      <c r="U61" s="222">
        <f>SUM(U62:U63)</f>
        <v>6.54</v>
      </c>
      <c r="AE61" t="s">
        <v>139</v>
      </c>
    </row>
    <row r="62" spans="1:60" outlineLevel="1" x14ac:dyDescent="0.2">
      <c r="A62" s="218">
        <v>19</v>
      </c>
      <c r="B62" s="217" t="s">
        <v>371</v>
      </c>
      <c r="C62" s="221" t="s">
        <v>370</v>
      </c>
      <c r="D62" s="214" t="s">
        <v>188</v>
      </c>
      <c r="E62" s="220">
        <v>21.3</v>
      </c>
      <c r="F62" s="219"/>
      <c r="G62" s="216">
        <f>ROUND(E62*F62,2)</f>
        <v>0</v>
      </c>
      <c r="H62" s="219"/>
      <c r="I62" s="216">
        <f>ROUND(E62*H62,2)</f>
        <v>0</v>
      </c>
      <c r="J62" s="219"/>
      <c r="K62" s="216">
        <f>ROUND(E62*J62,2)</f>
        <v>0</v>
      </c>
      <c r="L62" s="216">
        <v>21</v>
      </c>
      <c r="M62" s="216">
        <f>G62*(1+L62/100)</f>
        <v>0</v>
      </c>
      <c r="N62" s="214">
        <v>0</v>
      </c>
      <c r="O62" s="214">
        <f>ROUND(E62*N62,5)</f>
        <v>0</v>
      </c>
      <c r="P62" s="214">
        <v>0</v>
      </c>
      <c r="Q62" s="214">
        <f>ROUND(E62*P62,5)</f>
        <v>0</v>
      </c>
      <c r="R62" s="214"/>
      <c r="S62" s="214"/>
      <c r="T62" s="215">
        <v>0.307</v>
      </c>
      <c r="U62" s="214">
        <f>ROUND(E62*T62,2)</f>
        <v>6.54</v>
      </c>
      <c r="V62" s="207"/>
      <c r="W62" s="207"/>
      <c r="X62" s="207"/>
      <c r="Y62" s="207"/>
      <c r="Z62" s="207"/>
      <c r="AA62" s="207"/>
      <c r="AB62" s="207"/>
      <c r="AC62" s="207"/>
      <c r="AD62" s="207"/>
      <c r="AE62" s="207" t="s">
        <v>121</v>
      </c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</row>
    <row r="63" spans="1:60" outlineLevel="1" x14ac:dyDescent="0.2">
      <c r="A63" s="218"/>
      <c r="B63" s="217"/>
      <c r="C63" s="231" t="s">
        <v>369</v>
      </c>
      <c r="D63" s="230"/>
      <c r="E63" s="229">
        <v>21.3</v>
      </c>
      <c r="F63" s="216"/>
      <c r="G63" s="216"/>
      <c r="H63" s="216"/>
      <c r="I63" s="216"/>
      <c r="J63" s="216"/>
      <c r="K63" s="216"/>
      <c r="L63" s="216"/>
      <c r="M63" s="216"/>
      <c r="N63" s="214"/>
      <c r="O63" s="214"/>
      <c r="P63" s="214"/>
      <c r="Q63" s="214"/>
      <c r="R63" s="214"/>
      <c r="S63" s="214"/>
      <c r="T63" s="215"/>
      <c r="U63" s="214"/>
      <c r="V63" s="207"/>
      <c r="W63" s="207"/>
      <c r="X63" s="207"/>
      <c r="Y63" s="207"/>
      <c r="Z63" s="207"/>
      <c r="AA63" s="207"/>
      <c r="AB63" s="207"/>
      <c r="AC63" s="207"/>
      <c r="AD63" s="207"/>
      <c r="AE63" s="207" t="s">
        <v>172</v>
      </c>
      <c r="AF63" s="207">
        <v>0</v>
      </c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</row>
    <row r="64" spans="1:60" x14ac:dyDescent="0.2">
      <c r="A64" s="228" t="s">
        <v>140</v>
      </c>
      <c r="B64" s="227" t="s">
        <v>67</v>
      </c>
      <c r="C64" s="226" t="s">
        <v>66</v>
      </c>
      <c r="D64" s="222"/>
      <c r="E64" s="225"/>
      <c r="F64" s="224"/>
      <c r="G64" s="224">
        <f>SUMIF(AE65:AE83,"&lt;&gt;NOR",G65:G83)</f>
        <v>0</v>
      </c>
      <c r="H64" s="224"/>
      <c r="I64" s="224">
        <f>SUM(I65:I83)</f>
        <v>0</v>
      </c>
      <c r="J64" s="224"/>
      <c r="K64" s="224">
        <f>SUM(K65:K83)</f>
        <v>0</v>
      </c>
      <c r="L64" s="224"/>
      <c r="M64" s="224">
        <f>SUM(M65:M83)</f>
        <v>0</v>
      </c>
      <c r="N64" s="222"/>
      <c r="O64" s="222">
        <f>SUM(O65:O83)</f>
        <v>0.73046999999999995</v>
      </c>
      <c r="P64" s="222"/>
      <c r="Q64" s="222">
        <f>SUM(Q65:Q83)</f>
        <v>0</v>
      </c>
      <c r="R64" s="222"/>
      <c r="S64" s="222"/>
      <c r="T64" s="223"/>
      <c r="U64" s="222">
        <f>SUM(U65:U83)</f>
        <v>35.909999999999997</v>
      </c>
      <c r="AE64" t="s">
        <v>139</v>
      </c>
    </row>
    <row r="65" spans="1:60" outlineLevel="1" x14ac:dyDescent="0.2">
      <c r="A65" s="218">
        <v>20</v>
      </c>
      <c r="B65" s="217" t="s">
        <v>368</v>
      </c>
      <c r="C65" s="221" t="s">
        <v>367</v>
      </c>
      <c r="D65" s="214" t="s">
        <v>175</v>
      </c>
      <c r="E65" s="220">
        <v>69.540000000000006</v>
      </c>
      <c r="F65" s="219"/>
      <c r="G65" s="216">
        <f>ROUND(E65*F65,2)</f>
        <v>0</v>
      </c>
      <c r="H65" s="219"/>
      <c r="I65" s="216">
        <f>ROUND(E65*H65,2)</f>
        <v>0</v>
      </c>
      <c r="J65" s="219"/>
      <c r="K65" s="216">
        <f>ROUND(E65*J65,2)</f>
        <v>0</v>
      </c>
      <c r="L65" s="216">
        <v>21</v>
      </c>
      <c r="M65" s="216">
        <f>G65*(1+L65/100)</f>
        <v>0</v>
      </c>
      <c r="N65" s="214">
        <v>0</v>
      </c>
      <c r="O65" s="214">
        <f>ROUND(E65*N65,5)</f>
        <v>0</v>
      </c>
      <c r="P65" s="214">
        <v>0</v>
      </c>
      <c r="Q65" s="214">
        <f>ROUND(E65*P65,5)</f>
        <v>0</v>
      </c>
      <c r="R65" s="214"/>
      <c r="S65" s="214"/>
      <c r="T65" s="215">
        <v>0.09</v>
      </c>
      <c r="U65" s="214">
        <f>ROUND(E65*T65,2)</f>
        <v>6.26</v>
      </c>
      <c r="V65" s="207"/>
      <c r="W65" s="207"/>
      <c r="X65" s="207"/>
      <c r="Y65" s="207"/>
      <c r="Z65" s="207"/>
      <c r="AA65" s="207"/>
      <c r="AB65" s="207"/>
      <c r="AC65" s="207"/>
      <c r="AD65" s="207"/>
      <c r="AE65" s="207" t="s">
        <v>121</v>
      </c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</row>
    <row r="66" spans="1:60" outlineLevel="1" x14ac:dyDescent="0.2">
      <c r="A66" s="218"/>
      <c r="B66" s="217"/>
      <c r="C66" s="231" t="s">
        <v>366</v>
      </c>
      <c r="D66" s="230"/>
      <c r="E66" s="229"/>
      <c r="F66" s="216"/>
      <c r="G66" s="216"/>
      <c r="H66" s="216"/>
      <c r="I66" s="216"/>
      <c r="J66" s="216"/>
      <c r="K66" s="216"/>
      <c r="L66" s="216"/>
      <c r="M66" s="216"/>
      <c r="N66" s="214"/>
      <c r="O66" s="214"/>
      <c r="P66" s="214"/>
      <c r="Q66" s="214"/>
      <c r="R66" s="214"/>
      <c r="S66" s="214"/>
      <c r="T66" s="215"/>
      <c r="U66" s="214"/>
      <c r="V66" s="207"/>
      <c r="W66" s="207"/>
      <c r="X66" s="207"/>
      <c r="Y66" s="207"/>
      <c r="Z66" s="207"/>
      <c r="AA66" s="207"/>
      <c r="AB66" s="207"/>
      <c r="AC66" s="207"/>
      <c r="AD66" s="207"/>
      <c r="AE66" s="207" t="s">
        <v>172</v>
      </c>
      <c r="AF66" s="207">
        <v>0</v>
      </c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</row>
    <row r="67" spans="1:60" outlineLevel="1" x14ac:dyDescent="0.2">
      <c r="A67" s="218"/>
      <c r="B67" s="217"/>
      <c r="C67" s="231" t="s">
        <v>365</v>
      </c>
      <c r="D67" s="230"/>
      <c r="E67" s="229">
        <v>69.540000000000006</v>
      </c>
      <c r="F67" s="216"/>
      <c r="G67" s="216"/>
      <c r="H67" s="216"/>
      <c r="I67" s="216"/>
      <c r="J67" s="216"/>
      <c r="K67" s="216"/>
      <c r="L67" s="216"/>
      <c r="M67" s="216"/>
      <c r="N67" s="214"/>
      <c r="O67" s="214"/>
      <c r="P67" s="214"/>
      <c r="Q67" s="214"/>
      <c r="R67" s="214"/>
      <c r="S67" s="214"/>
      <c r="T67" s="215"/>
      <c r="U67" s="214"/>
      <c r="V67" s="207"/>
      <c r="W67" s="207"/>
      <c r="X67" s="207"/>
      <c r="Y67" s="207"/>
      <c r="Z67" s="207"/>
      <c r="AA67" s="207"/>
      <c r="AB67" s="207"/>
      <c r="AC67" s="207"/>
      <c r="AD67" s="207"/>
      <c r="AE67" s="207" t="s">
        <v>172</v>
      </c>
      <c r="AF67" s="207">
        <v>0</v>
      </c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</row>
    <row r="68" spans="1:60" outlineLevel="1" x14ac:dyDescent="0.2">
      <c r="A68" s="218">
        <v>21</v>
      </c>
      <c r="B68" s="217" t="s">
        <v>364</v>
      </c>
      <c r="C68" s="221" t="s">
        <v>363</v>
      </c>
      <c r="D68" s="214" t="s">
        <v>175</v>
      </c>
      <c r="E68" s="220">
        <v>73.016999999999996</v>
      </c>
      <c r="F68" s="219"/>
      <c r="G68" s="216">
        <f>ROUND(E68*F68,2)</f>
        <v>0</v>
      </c>
      <c r="H68" s="219"/>
      <c r="I68" s="216">
        <f>ROUND(E68*H68,2)</f>
        <v>0</v>
      </c>
      <c r="J68" s="219"/>
      <c r="K68" s="216">
        <f>ROUND(E68*J68,2)</f>
        <v>0</v>
      </c>
      <c r="L68" s="216">
        <v>21</v>
      </c>
      <c r="M68" s="216">
        <f>G68*(1+L68/100)</f>
        <v>0</v>
      </c>
      <c r="N68" s="214">
        <v>8.0000000000000002E-3</v>
      </c>
      <c r="O68" s="214">
        <f>ROUND(E68*N68,5)</f>
        <v>0.58413999999999999</v>
      </c>
      <c r="P68" s="214">
        <v>0</v>
      </c>
      <c r="Q68" s="214">
        <f>ROUND(E68*P68,5)</f>
        <v>0</v>
      </c>
      <c r="R68" s="214"/>
      <c r="S68" s="214"/>
      <c r="T68" s="215">
        <v>0</v>
      </c>
      <c r="U68" s="214">
        <f>ROUND(E68*T68,2)</f>
        <v>0</v>
      </c>
      <c r="V68" s="207"/>
      <c r="W68" s="207"/>
      <c r="X68" s="207"/>
      <c r="Y68" s="207"/>
      <c r="Z68" s="207"/>
      <c r="AA68" s="207"/>
      <c r="AB68" s="207"/>
      <c r="AC68" s="207"/>
      <c r="AD68" s="207"/>
      <c r="AE68" s="207" t="s">
        <v>198</v>
      </c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</row>
    <row r="69" spans="1:60" outlineLevel="1" x14ac:dyDescent="0.2">
      <c r="A69" s="218"/>
      <c r="B69" s="217"/>
      <c r="C69" s="231" t="s">
        <v>362</v>
      </c>
      <c r="D69" s="230"/>
      <c r="E69" s="229"/>
      <c r="F69" s="216"/>
      <c r="G69" s="216"/>
      <c r="H69" s="216"/>
      <c r="I69" s="216"/>
      <c r="J69" s="216"/>
      <c r="K69" s="216"/>
      <c r="L69" s="216"/>
      <c r="M69" s="216"/>
      <c r="N69" s="214"/>
      <c r="O69" s="214"/>
      <c r="P69" s="214"/>
      <c r="Q69" s="214"/>
      <c r="R69" s="214"/>
      <c r="S69" s="214"/>
      <c r="T69" s="215"/>
      <c r="U69" s="214"/>
      <c r="V69" s="207"/>
      <c r="W69" s="207"/>
      <c r="X69" s="207"/>
      <c r="Y69" s="207"/>
      <c r="Z69" s="207"/>
      <c r="AA69" s="207"/>
      <c r="AB69" s="207"/>
      <c r="AC69" s="207"/>
      <c r="AD69" s="207"/>
      <c r="AE69" s="207" t="s">
        <v>172</v>
      </c>
      <c r="AF69" s="207">
        <v>0</v>
      </c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</row>
    <row r="70" spans="1:60" outlineLevel="1" x14ac:dyDescent="0.2">
      <c r="A70" s="218"/>
      <c r="B70" s="217"/>
      <c r="C70" s="231" t="s">
        <v>361</v>
      </c>
      <c r="D70" s="230"/>
      <c r="E70" s="229">
        <v>73.016999999999996</v>
      </c>
      <c r="F70" s="216"/>
      <c r="G70" s="216"/>
      <c r="H70" s="216"/>
      <c r="I70" s="216"/>
      <c r="J70" s="216"/>
      <c r="K70" s="216"/>
      <c r="L70" s="216"/>
      <c r="M70" s="216"/>
      <c r="N70" s="214"/>
      <c r="O70" s="214"/>
      <c r="P70" s="214"/>
      <c r="Q70" s="214"/>
      <c r="R70" s="214"/>
      <c r="S70" s="214"/>
      <c r="T70" s="215"/>
      <c r="U70" s="214"/>
      <c r="V70" s="207"/>
      <c r="W70" s="207"/>
      <c r="X70" s="207"/>
      <c r="Y70" s="207"/>
      <c r="Z70" s="207"/>
      <c r="AA70" s="207"/>
      <c r="AB70" s="207"/>
      <c r="AC70" s="207"/>
      <c r="AD70" s="207"/>
      <c r="AE70" s="207" t="s">
        <v>172</v>
      </c>
      <c r="AF70" s="207">
        <v>0</v>
      </c>
      <c r="AG70" s="207"/>
      <c r="AH70" s="207"/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207"/>
    </row>
    <row r="71" spans="1:60" ht="22.5" outlineLevel="1" x14ac:dyDescent="0.2">
      <c r="A71" s="218">
        <v>22</v>
      </c>
      <c r="B71" s="217" t="s">
        <v>360</v>
      </c>
      <c r="C71" s="221" t="s">
        <v>359</v>
      </c>
      <c r="D71" s="214" t="s">
        <v>175</v>
      </c>
      <c r="E71" s="220">
        <v>54.4</v>
      </c>
      <c r="F71" s="219"/>
      <c r="G71" s="216">
        <f>ROUND(E71*F71,2)</f>
        <v>0</v>
      </c>
      <c r="H71" s="219"/>
      <c r="I71" s="216">
        <f>ROUND(E71*H71,2)</f>
        <v>0</v>
      </c>
      <c r="J71" s="219"/>
      <c r="K71" s="216">
        <f>ROUND(E71*J71,2)</f>
        <v>0</v>
      </c>
      <c r="L71" s="216">
        <v>21</v>
      </c>
      <c r="M71" s="216">
        <f>G71*(1+L71/100)</f>
        <v>0</v>
      </c>
      <c r="N71" s="214">
        <v>1.6000000000000001E-4</v>
      </c>
      <c r="O71" s="214">
        <f>ROUND(E71*N71,5)</f>
        <v>8.6999999999999994E-3</v>
      </c>
      <c r="P71" s="214">
        <v>0</v>
      </c>
      <c r="Q71" s="214">
        <f>ROUND(E71*P71,5)</f>
        <v>0</v>
      </c>
      <c r="R71" s="214"/>
      <c r="S71" s="214"/>
      <c r="T71" s="215">
        <v>0.16</v>
      </c>
      <c r="U71" s="214">
        <f>ROUND(E71*T71,2)</f>
        <v>8.6999999999999993</v>
      </c>
      <c r="V71" s="207"/>
      <c r="W71" s="207"/>
      <c r="X71" s="207"/>
      <c r="Y71" s="207"/>
      <c r="Z71" s="207"/>
      <c r="AA71" s="207"/>
      <c r="AB71" s="207"/>
      <c r="AC71" s="207"/>
      <c r="AD71" s="207"/>
      <c r="AE71" s="207" t="s">
        <v>121</v>
      </c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</row>
    <row r="72" spans="1:60" outlineLevel="1" x14ac:dyDescent="0.2">
      <c r="A72" s="218"/>
      <c r="B72" s="217"/>
      <c r="C72" s="231" t="s">
        <v>235</v>
      </c>
      <c r="D72" s="230"/>
      <c r="E72" s="229"/>
      <c r="F72" s="216"/>
      <c r="G72" s="216"/>
      <c r="H72" s="216"/>
      <c r="I72" s="216"/>
      <c r="J72" s="216"/>
      <c r="K72" s="216"/>
      <c r="L72" s="216"/>
      <c r="M72" s="216"/>
      <c r="N72" s="214"/>
      <c r="O72" s="214"/>
      <c r="P72" s="214"/>
      <c r="Q72" s="214"/>
      <c r="R72" s="214"/>
      <c r="S72" s="214"/>
      <c r="T72" s="215"/>
      <c r="U72" s="214"/>
      <c r="V72" s="207"/>
      <c r="W72" s="207"/>
      <c r="X72" s="207"/>
      <c r="Y72" s="207"/>
      <c r="Z72" s="207"/>
      <c r="AA72" s="207"/>
      <c r="AB72" s="207"/>
      <c r="AC72" s="207"/>
      <c r="AD72" s="207"/>
      <c r="AE72" s="207" t="s">
        <v>172</v>
      </c>
      <c r="AF72" s="207">
        <v>0</v>
      </c>
      <c r="AG72" s="207"/>
      <c r="AH72" s="207"/>
      <c r="AI72" s="207"/>
      <c r="AJ72" s="207"/>
      <c r="AK72" s="207"/>
      <c r="AL72" s="207"/>
      <c r="AM72" s="207"/>
      <c r="AN72" s="207"/>
      <c r="AO72" s="207"/>
      <c r="AP72" s="207"/>
      <c r="AQ72" s="207"/>
      <c r="AR72" s="207"/>
      <c r="AS72" s="207"/>
      <c r="AT72" s="207"/>
      <c r="AU72" s="207"/>
      <c r="AV72" s="207"/>
      <c r="AW72" s="207"/>
      <c r="AX72" s="207"/>
      <c r="AY72" s="207"/>
      <c r="AZ72" s="207"/>
      <c r="BA72" s="207"/>
      <c r="BB72" s="207"/>
      <c r="BC72" s="207"/>
      <c r="BD72" s="207"/>
      <c r="BE72" s="207"/>
      <c r="BF72" s="207"/>
      <c r="BG72" s="207"/>
      <c r="BH72" s="207"/>
    </row>
    <row r="73" spans="1:60" outlineLevel="1" x14ac:dyDescent="0.2">
      <c r="A73" s="218"/>
      <c r="B73" s="217"/>
      <c r="C73" s="231" t="s">
        <v>358</v>
      </c>
      <c r="D73" s="230"/>
      <c r="E73" s="229">
        <v>54.4</v>
      </c>
      <c r="F73" s="216"/>
      <c r="G73" s="216"/>
      <c r="H73" s="216"/>
      <c r="I73" s="216"/>
      <c r="J73" s="216"/>
      <c r="K73" s="216"/>
      <c r="L73" s="216"/>
      <c r="M73" s="216"/>
      <c r="N73" s="214"/>
      <c r="O73" s="214"/>
      <c r="P73" s="214"/>
      <c r="Q73" s="214"/>
      <c r="R73" s="214"/>
      <c r="S73" s="214"/>
      <c r="T73" s="215"/>
      <c r="U73" s="214"/>
      <c r="V73" s="207"/>
      <c r="W73" s="207"/>
      <c r="X73" s="207"/>
      <c r="Y73" s="207"/>
      <c r="Z73" s="207"/>
      <c r="AA73" s="207"/>
      <c r="AB73" s="207"/>
      <c r="AC73" s="207"/>
      <c r="AD73" s="207"/>
      <c r="AE73" s="207" t="s">
        <v>172</v>
      </c>
      <c r="AF73" s="207">
        <v>0</v>
      </c>
      <c r="AG73" s="207"/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</row>
    <row r="74" spans="1:60" outlineLevel="1" x14ac:dyDescent="0.2">
      <c r="A74" s="218">
        <v>23</v>
      </c>
      <c r="B74" s="217" t="s">
        <v>357</v>
      </c>
      <c r="C74" s="221" t="s">
        <v>356</v>
      </c>
      <c r="D74" s="214" t="s">
        <v>194</v>
      </c>
      <c r="E74" s="220">
        <v>80.099999999999994</v>
      </c>
      <c r="F74" s="219"/>
      <c r="G74" s="216">
        <f>ROUND(E74*F74,2)</f>
        <v>0</v>
      </c>
      <c r="H74" s="219"/>
      <c r="I74" s="216">
        <f>ROUND(E74*H74,2)</f>
        <v>0</v>
      </c>
      <c r="J74" s="219"/>
      <c r="K74" s="216">
        <f>ROUND(E74*J74,2)</f>
        <v>0</v>
      </c>
      <c r="L74" s="216">
        <v>21</v>
      </c>
      <c r="M74" s="216">
        <f>G74*(1+L74/100)</f>
        <v>0</v>
      </c>
      <c r="N74" s="214">
        <v>0</v>
      </c>
      <c r="O74" s="214">
        <f>ROUND(E74*N74,5)</f>
        <v>0</v>
      </c>
      <c r="P74" s="214">
        <v>0</v>
      </c>
      <c r="Q74" s="214">
        <f>ROUND(E74*P74,5)</f>
        <v>0</v>
      </c>
      <c r="R74" s="214"/>
      <c r="S74" s="214"/>
      <c r="T74" s="215">
        <v>9.1999999999999998E-2</v>
      </c>
      <c r="U74" s="214">
        <f>ROUND(E74*T74,2)</f>
        <v>7.37</v>
      </c>
      <c r="V74" s="207"/>
      <c r="W74" s="207"/>
      <c r="X74" s="207"/>
      <c r="Y74" s="207"/>
      <c r="Z74" s="207"/>
      <c r="AA74" s="207"/>
      <c r="AB74" s="207"/>
      <c r="AC74" s="207"/>
      <c r="AD74" s="207"/>
      <c r="AE74" s="207" t="s">
        <v>121</v>
      </c>
      <c r="AF74" s="207"/>
      <c r="AG74" s="207"/>
      <c r="AH74" s="207"/>
      <c r="AI74" s="207"/>
      <c r="AJ74" s="207"/>
      <c r="AK74" s="207"/>
      <c r="AL74" s="207"/>
      <c r="AM74" s="207"/>
      <c r="AN74" s="207"/>
      <c r="AO74" s="207"/>
      <c r="AP74" s="207"/>
      <c r="AQ74" s="207"/>
      <c r="AR74" s="207"/>
      <c r="AS74" s="207"/>
      <c r="AT74" s="207"/>
      <c r="AU74" s="207"/>
      <c r="AV74" s="207"/>
      <c r="AW74" s="207"/>
      <c r="AX74" s="207"/>
      <c r="AY74" s="207"/>
      <c r="AZ74" s="207"/>
      <c r="BA74" s="207"/>
      <c r="BB74" s="207"/>
      <c r="BC74" s="207"/>
      <c r="BD74" s="207"/>
      <c r="BE74" s="207"/>
      <c r="BF74" s="207"/>
      <c r="BG74" s="207"/>
      <c r="BH74" s="207"/>
    </row>
    <row r="75" spans="1:60" outlineLevel="1" x14ac:dyDescent="0.2">
      <c r="A75" s="218"/>
      <c r="B75" s="217"/>
      <c r="C75" s="231" t="s">
        <v>235</v>
      </c>
      <c r="D75" s="230"/>
      <c r="E75" s="229"/>
      <c r="F75" s="216"/>
      <c r="G75" s="216"/>
      <c r="H75" s="216"/>
      <c r="I75" s="216"/>
      <c r="J75" s="216"/>
      <c r="K75" s="216"/>
      <c r="L75" s="216"/>
      <c r="M75" s="216"/>
      <c r="N75" s="214"/>
      <c r="O75" s="214"/>
      <c r="P75" s="214"/>
      <c r="Q75" s="214"/>
      <c r="R75" s="214"/>
      <c r="S75" s="214"/>
      <c r="T75" s="215"/>
      <c r="U75" s="214"/>
      <c r="V75" s="207"/>
      <c r="W75" s="207"/>
      <c r="X75" s="207"/>
      <c r="Y75" s="207"/>
      <c r="Z75" s="207"/>
      <c r="AA75" s="207"/>
      <c r="AB75" s="207"/>
      <c r="AC75" s="207"/>
      <c r="AD75" s="207"/>
      <c r="AE75" s="207" t="s">
        <v>172</v>
      </c>
      <c r="AF75" s="207">
        <v>0</v>
      </c>
      <c r="AG75" s="207"/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7"/>
      <c r="AZ75" s="207"/>
      <c r="BA75" s="207"/>
      <c r="BB75" s="207"/>
      <c r="BC75" s="207"/>
      <c r="BD75" s="207"/>
      <c r="BE75" s="207"/>
      <c r="BF75" s="207"/>
      <c r="BG75" s="207"/>
      <c r="BH75" s="207"/>
    </row>
    <row r="76" spans="1:60" ht="22.5" outlineLevel="1" x14ac:dyDescent="0.2">
      <c r="A76" s="218"/>
      <c r="B76" s="217"/>
      <c r="C76" s="231" t="s">
        <v>355</v>
      </c>
      <c r="D76" s="230"/>
      <c r="E76" s="229">
        <v>80.099999999999994</v>
      </c>
      <c r="F76" s="216"/>
      <c r="G76" s="216"/>
      <c r="H76" s="216"/>
      <c r="I76" s="216"/>
      <c r="J76" s="216"/>
      <c r="K76" s="216"/>
      <c r="L76" s="216"/>
      <c r="M76" s="216"/>
      <c r="N76" s="214"/>
      <c r="O76" s="214"/>
      <c r="P76" s="214"/>
      <c r="Q76" s="214"/>
      <c r="R76" s="214"/>
      <c r="S76" s="214"/>
      <c r="T76" s="215"/>
      <c r="U76" s="214"/>
      <c r="V76" s="207"/>
      <c r="W76" s="207"/>
      <c r="X76" s="207"/>
      <c r="Y76" s="207"/>
      <c r="Z76" s="207"/>
      <c r="AA76" s="207"/>
      <c r="AB76" s="207"/>
      <c r="AC76" s="207"/>
      <c r="AD76" s="207"/>
      <c r="AE76" s="207" t="s">
        <v>172</v>
      </c>
      <c r="AF76" s="207">
        <v>0</v>
      </c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</row>
    <row r="77" spans="1:60" outlineLevel="1" x14ac:dyDescent="0.2">
      <c r="A77" s="218">
        <v>24</v>
      </c>
      <c r="B77" s="217" t="s">
        <v>354</v>
      </c>
      <c r="C77" s="221" t="s">
        <v>353</v>
      </c>
      <c r="D77" s="214" t="s">
        <v>175</v>
      </c>
      <c r="E77" s="220">
        <v>54.4</v>
      </c>
      <c r="F77" s="219"/>
      <c r="G77" s="216">
        <f>ROUND(E77*F77,2)</f>
        <v>0</v>
      </c>
      <c r="H77" s="219"/>
      <c r="I77" s="216">
        <f>ROUND(E77*H77,2)</f>
        <v>0</v>
      </c>
      <c r="J77" s="219"/>
      <c r="K77" s="216">
        <f>ROUND(E77*J77,2)</f>
        <v>0</v>
      </c>
      <c r="L77" s="216">
        <v>21</v>
      </c>
      <c r="M77" s="216">
        <f>G77*(1+L77/100)</f>
        <v>0</v>
      </c>
      <c r="N77" s="214">
        <v>0</v>
      </c>
      <c r="O77" s="214">
        <f>ROUND(E77*N77,5)</f>
        <v>0</v>
      </c>
      <c r="P77" s="214">
        <v>0</v>
      </c>
      <c r="Q77" s="214">
        <f>ROUND(E77*P77,5)</f>
        <v>0</v>
      </c>
      <c r="R77" s="214"/>
      <c r="S77" s="214"/>
      <c r="T77" s="215">
        <v>0.15</v>
      </c>
      <c r="U77" s="214">
        <f>ROUND(E77*T77,2)</f>
        <v>8.16</v>
      </c>
      <c r="V77" s="207"/>
      <c r="W77" s="207"/>
      <c r="X77" s="207"/>
      <c r="Y77" s="207"/>
      <c r="Z77" s="207"/>
      <c r="AA77" s="207"/>
      <c r="AB77" s="207"/>
      <c r="AC77" s="207"/>
      <c r="AD77" s="207"/>
      <c r="AE77" s="207" t="s">
        <v>121</v>
      </c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</row>
    <row r="78" spans="1:60" outlineLevel="1" x14ac:dyDescent="0.2">
      <c r="A78" s="218"/>
      <c r="B78" s="217"/>
      <c r="C78" s="231" t="s">
        <v>235</v>
      </c>
      <c r="D78" s="230"/>
      <c r="E78" s="229"/>
      <c r="F78" s="216"/>
      <c r="G78" s="216"/>
      <c r="H78" s="216"/>
      <c r="I78" s="216"/>
      <c r="J78" s="216"/>
      <c r="K78" s="216"/>
      <c r="L78" s="216"/>
      <c r="M78" s="216"/>
      <c r="N78" s="214"/>
      <c r="O78" s="214"/>
      <c r="P78" s="214"/>
      <c r="Q78" s="214"/>
      <c r="R78" s="214"/>
      <c r="S78" s="214"/>
      <c r="T78" s="215"/>
      <c r="U78" s="214"/>
      <c r="V78" s="207"/>
      <c r="W78" s="207"/>
      <c r="X78" s="207"/>
      <c r="Y78" s="207"/>
      <c r="Z78" s="207"/>
      <c r="AA78" s="207"/>
      <c r="AB78" s="207"/>
      <c r="AC78" s="207"/>
      <c r="AD78" s="207"/>
      <c r="AE78" s="207" t="s">
        <v>172</v>
      </c>
      <c r="AF78" s="207">
        <v>0</v>
      </c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</row>
    <row r="79" spans="1:60" outlineLevel="1" x14ac:dyDescent="0.2">
      <c r="A79" s="218"/>
      <c r="B79" s="217"/>
      <c r="C79" s="231" t="s">
        <v>234</v>
      </c>
      <c r="D79" s="230"/>
      <c r="E79" s="229">
        <v>54.4</v>
      </c>
      <c r="F79" s="216"/>
      <c r="G79" s="216"/>
      <c r="H79" s="216"/>
      <c r="I79" s="216"/>
      <c r="J79" s="216"/>
      <c r="K79" s="216"/>
      <c r="L79" s="216"/>
      <c r="M79" s="216"/>
      <c r="N79" s="214"/>
      <c r="O79" s="214"/>
      <c r="P79" s="214"/>
      <c r="Q79" s="214"/>
      <c r="R79" s="214"/>
      <c r="S79" s="214"/>
      <c r="T79" s="215"/>
      <c r="U79" s="214"/>
      <c r="V79" s="207"/>
      <c r="W79" s="207"/>
      <c r="X79" s="207"/>
      <c r="Y79" s="207"/>
      <c r="Z79" s="207"/>
      <c r="AA79" s="207"/>
      <c r="AB79" s="207"/>
      <c r="AC79" s="207"/>
      <c r="AD79" s="207"/>
      <c r="AE79" s="207" t="s">
        <v>172</v>
      </c>
      <c r="AF79" s="207">
        <v>0</v>
      </c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</row>
    <row r="80" spans="1:60" ht="22.5" outlineLevel="1" x14ac:dyDescent="0.2">
      <c r="A80" s="218">
        <v>25</v>
      </c>
      <c r="B80" s="217" t="s">
        <v>352</v>
      </c>
      <c r="C80" s="221" t="s">
        <v>351</v>
      </c>
      <c r="D80" s="214" t="s">
        <v>350</v>
      </c>
      <c r="E80" s="220">
        <v>6.8544</v>
      </c>
      <c r="F80" s="219"/>
      <c r="G80" s="216">
        <f>ROUND(E80*F80,2)</f>
        <v>0</v>
      </c>
      <c r="H80" s="219"/>
      <c r="I80" s="216">
        <f>ROUND(E80*H80,2)</f>
        <v>0</v>
      </c>
      <c r="J80" s="219"/>
      <c r="K80" s="216">
        <f>ROUND(E80*J80,2)</f>
        <v>0</v>
      </c>
      <c r="L80" s="216">
        <v>21</v>
      </c>
      <c r="M80" s="216">
        <f>G80*(1+L80/100)</f>
        <v>0</v>
      </c>
      <c r="N80" s="214">
        <v>0.02</v>
      </c>
      <c r="O80" s="214">
        <f>ROUND(E80*N80,5)</f>
        <v>0.13708999999999999</v>
      </c>
      <c r="P80" s="214">
        <v>0</v>
      </c>
      <c r="Q80" s="214">
        <f>ROUND(E80*P80,5)</f>
        <v>0</v>
      </c>
      <c r="R80" s="214"/>
      <c r="S80" s="214"/>
      <c r="T80" s="215">
        <v>0</v>
      </c>
      <c r="U80" s="214">
        <f>ROUND(E80*T80,2)</f>
        <v>0</v>
      </c>
      <c r="V80" s="207"/>
      <c r="W80" s="207"/>
      <c r="X80" s="207"/>
      <c r="Y80" s="207"/>
      <c r="Z80" s="207"/>
      <c r="AA80" s="207"/>
      <c r="AB80" s="207"/>
      <c r="AC80" s="207"/>
      <c r="AD80" s="207"/>
      <c r="AE80" s="207" t="s">
        <v>198</v>
      </c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</row>
    <row r="81" spans="1:60" outlineLevel="1" x14ac:dyDescent="0.2">
      <c r="A81" s="218"/>
      <c r="B81" s="217"/>
      <c r="C81" s="231" t="s">
        <v>349</v>
      </c>
      <c r="D81" s="230"/>
      <c r="E81" s="229">
        <v>6.8544</v>
      </c>
      <c r="F81" s="216"/>
      <c r="G81" s="216"/>
      <c r="H81" s="216"/>
      <c r="I81" s="216"/>
      <c r="J81" s="216"/>
      <c r="K81" s="216"/>
      <c r="L81" s="216"/>
      <c r="M81" s="216"/>
      <c r="N81" s="214"/>
      <c r="O81" s="214"/>
      <c r="P81" s="214"/>
      <c r="Q81" s="214"/>
      <c r="R81" s="214"/>
      <c r="S81" s="214"/>
      <c r="T81" s="215"/>
      <c r="U81" s="214"/>
      <c r="V81" s="207"/>
      <c r="W81" s="207"/>
      <c r="X81" s="207"/>
      <c r="Y81" s="207"/>
      <c r="Z81" s="207"/>
      <c r="AA81" s="207"/>
      <c r="AB81" s="207"/>
      <c r="AC81" s="207"/>
      <c r="AD81" s="207"/>
      <c r="AE81" s="207" t="s">
        <v>172</v>
      </c>
      <c r="AF81" s="207">
        <v>0</v>
      </c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</row>
    <row r="82" spans="1:60" outlineLevel="1" x14ac:dyDescent="0.2">
      <c r="A82" s="218">
        <v>26</v>
      </c>
      <c r="B82" s="217" t="s">
        <v>348</v>
      </c>
      <c r="C82" s="221" t="s">
        <v>347</v>
      </c>
      <c r="D82" s="214" t="s">
        <v>175</v>
      </c>
      <c r="E82" s="220">
        <v>54.4</v>
      </c>
      <c r="F82" s="219"/>
      <c r="G82" s="216">
        <f>ROUND(E82*F82,2)</f>
        <v>0</v>
      </c>
      <c r="H82" s="219"/>
      <c r="I82" s="216">
        <f>ROUND(E82*H82,2)</f>
        <v>0</v>
      </c>
      <c r="J82" s="219"/>
      <c r="K82" s="216">
        <f>ROUND(E82*J82,2)</f>
        <v>0</v>
      </c>
      <c r="L82" s="216">
        <v>21</v>
      </c>
      <c r="M82" s="216">
        <f>G82*(1+L82/100)</f>
        <v>0</v>
      </c>
      <c r="N82" s="214">
        <v>1.0000000000000001E-5</v>
      </c>
      <c r="O82" s="214">
        <f>ROUND(E82*N82,5)</f>
        <v>5.4000000000000001E-4</v>
      </c>
      <c r="P82" s="214">
        <v>0</v>
      </c>
      <c r="Q82" s="214">
        <f>ROUND(E82*P82,5)</f>
        <v>0</v>
      </c>
      <c r="R82" s="214"/>
      <c r="S82" s="214"/>
      <c r="T82" s="215">
        <v>7.0000000000000007E-2</v>
      </c>
      <c r="U82" s="214">
        <f>ROUND(E82*T82,2)</f>
        <v>3.81</v>
      </c>
      <c r="V82" s="207"/>
      <c r="W82" s="207"/>
      <c r="X82" s="207"/>
      <c r="Y82" s="207"/>
      <c r="Z82" s="207"/>
      <c r="AA82" s="207"/>
      <c r="AB82" s="207"/>
      <c r="AC82" s="207"/>
      <c r="AD82" s="207"/>
      <c r="AE82" s="207" t="s">
        <v>121</v>
      </c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</row>
    <row r="83" spans="1:60" outlineLevel="1" x14ac:dyDescent="0.2">
      <c r="A83" s="218">
        <v>27</v>
      </c>
      <c r="B83" s="217" t="s">
        <v>346</v>
      </c>
      <c r="C83" s="221" t="s">
        <v>345</v>
      </c>
      <c r="D83" s="214" t="s">
        <v>188</v>
      </c>
      <c r="E83" s="220">
        <v>0.88</v>
      </c>
      <c r="F83" s="219"/>
      <c r="G83" s="216">
        <f>ROUND(E83*F83,2)</f>
        <v>0</v>
      </c>
      <c r="H83" s="219"/>
      <c r="I83" s="216">
        <f>ROUND(E83*H83,2)</f>
        <v>0</v>
      </c>
      <c r="J83" s="219"/>
      <c r="K83" s="216">
        <f>ROUND(E83*J83,2)</f>
        <v>0</v>
      </c>
      <c r="L83" s="216">
        <v>21</v>
      </c>
      <c r="M83" s="216">
        <f>G83*(1+L83/100)</f>
        <v>0</v>
      </c>
      <c r="N83" s="214">
        <v>0</v>
      </c>
      <c r="O83" s="214">
        <f>ROUND(E83*N83,5)</f>
        <v>0</v>
      </c>
      <c r="P83" s="214">
        <v>0</v>
      </c>
      <c r="Q83" s="214">
        <f>ROUND(E83*P83,5)</f>
        <v>0</v>
      </c>
      <c r="R83" s="214"/>
      <c r="S83" s="214"/>
      <c r="T83" s="215">
        <v>1.831</v>
      </c>
      <c r="U83" s="214">
        <f>ROUND(E83*T83,2)</f>
        <v>1.61</v>
      </c>
      <c r="V83" s="207"/>
      <c r="W83" s="207"/>
      <c r="X83" s="207"/>
      <c r="Y83" s="207"/>
      <c r="Z83" s="207"/>
      <c r="AA83" s="207"/>
      <c r="AB83" s="207"/>
      <c r="AC83" s="207"/>
      <c r="AD83" s="207"/>
      <c r="AE83" s="207" t="s">
        <v>121</v>
      </c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</row>
    <row r="84" spans="1:60" x14ac:dyDescent="0.2">
      <c r="A84" s="228" t="s">
        <v>140</v>
      </c>
      <c r="B84" s="227" t="s">
        <v>65</v>
      </c>
      <c r="C84" s="226" t="s">
        <v>64</v>
      </c>
      <c r="D84" s="222"/>
      <c r="E84" s="225"/>
      <c r="F84" s="224"/>
      <c r="G84" s="224">
        <f>SUMIF(AE85:AE92,"&lt;&gt;NOR",G85:G92)</f>
        <v>0</v>
      </c>
      <c r="H84" s="224"/>
      <c r="I84" s="224">
        <f>SUM(I85:I92)</f>
        <v>0</v>
      </c>
      <c r="J84" s="224"/>
      <c r="K84" s="224">
        <f>SUM(K85:K92)</f>
        <v>0</v>
      </c>
      <c r="L84" s="224"/>
      <c r="M84" s="224">
        <f>SUM(M85:M92)</f>
        <v>0</v>
      </c>
      <c r="N84" s="222"/>
      <c r="O84" s="222">
        <f>SUM(O85:O92)</f>
        <v>1.925E-2</v>
      </c>
      <c r="P84" s="222"/>
      <c r="Q84" s="222">
        <f>SUM(Q85:Q92)</f>
        <v>0</v>
      </c>
      <c r="R84" s="222"/>
      <c r="S84" s="222"/>
      <c r="T84" s="223"/>
      <c r="U84" s="222">
        <f>SUM(U85:U92)</f>
        <v>12.879999999999999</v>
      </c>
      <c r="AE84" t="s">
        <v>139</v>
      </c>
    </row>
    <row r="85" spans="1:60" outlineLevel="1" x14ac:dyDescent="0.2">
      <c r="A85" s="218">
        <v>28</v>
      </c>
      <c r="B85" s="217" t="s">
        <v>344</v>
      </c>
      <c r="C85" s="221" t="s">
        <v>343</v>
      </c>
      <c r="D85" s="214" t="s">
        <v>194</v>
      </c>
      <c r="E85" s="220">
        <v>8</v>
      </c>
      <c r="F85" s="219"/>
      <c r="G85" s="216">
        <f>ROUND(E85*F85,2)</f>
        <v>0</v>
      </c>
      <c r="H85" s="219"/>
      <c r="I85" s="216">
        <f>ROUND(E85*H85,2)</f>
        <v>0</v>
      </c>
      <c r="J85" s="219"/>
      <c r="K85" s="216">
        <f>ROUND(E85*J85,2)</f>
        <v>0</v>
      </c>
      <c r="L85" s="216">
        <v>21</v>
      </c>
      <c r="M85" s="216">
        <f>G85*(1+L85/100)</f>
        <v>0</v>
      </c>
      <c r="N85" s="214">
        <v>4.6999999999999999E-4</v>
      </c>
      <c r="O85" s="214">
        <f>ROUND(E85*N85,5)</f>
        <v>3.7599999999999999E-3</v>
      </c>
      <c r="P85" s="214">
        <v>0</v>
      </c>
      <c r="Q85" s="214">
        <f>ROUND(E85*P85,5)</f>
        <v>0</v>
      </c>
      <c r="R85" s="214"/>
      <c r="S85" s="214"/>
      <c r="T85" s="215">
        <v>0.35899999999999999</v>
      </c>
      <c r="U85" s="214">
        <f>ROUND(E85*T85,2)</f>
        <v>2.87</v>
      </c>
      <c r="V85" s="207"/>
      <c r="W85" s="207"/>
      <c r="X85" s="207"/>
      <c r="Y85" s="207"/>
      <c r="Z85" s="207"/>
      <c r="AA85" s="207"/>
      <c r="AB85" s="207"/>
      <c r="AC85" s="207"/>
      <c r="AD85" s="207"/>
      <c r="AE85" s="207" t="s">
        <v>121</v>
      </c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</row>
    <row r="86" spans="1:60" outlineLevel="1" x14ac:dyDescent="0.2">
      <c r="A86" s="218">
        <v>29</v>
      </c>
      <c r="B86" s="217" t="s">
        <v>342</v>
      </c>
      <c r="C86" s="221" t="s">
        <v>341</v>
      </c>
      <c r="D86" s="214" t="s">
        <v>194</v>
      </c>
      <c r="E86" s="220">
        <v>11</v>
      </c>
      <c r="F86" s="219"/>
      <c r="G86" s="216">
        <f>ROUND(E86*F86,2)</f>
        <v>0</v>
      </c>
      <c r="H86" s="219"/>
      <c r="I86" s="216">
        <f>ROUND(E86*H86,2)</f>
        <v>0</v>
      </c>
      <c r="J86" s="219"/>
      <c r="K86" s="216">
        <f>ROUND(E86*J86,2)</f>
        <v>0</v>
      </c>
      <c r="L86" s="216">
        <v>21</v>
      </c>
      <c r="M86" s="216">
        <f>G86*(1+L86/100)</f>
        <v>0</v>
      </c>
      <c r="N86" s="214">
        <v>5.2999999999999998E-4</v>
      </c>
      <c r="O86" s="214">
        <f>ROUND(E86*N86,5)</f>
        <v>5.8300000000000001E-3</v>
      </c>
      <c r="P86" s="214">
        <v>0</v>
      </c>
      <c r="Q86" s="214">
        <f>ROUND(E86*P86,5)</f>
        <v>0</v>
      </c>
      <c r="R86" s="214"/>
      <c r="S86" s="214"/>
      <c r="T86" s="215">
        <v>0.26750000000000002</v>
      </c>
      <c r="U86" s="214">
        <f>ROUND(E86*T86,2)</f>
        <v>2.94</v>
      </c>
      <c r="V86" s="207"/>
      <c r="W86" s="207"/>
      <c r="X86" s="207"/>
      <c r="Y86" s="207"/>
      <c r="Z86" s="207"/>
      <c r="AA86" s="207"/>
      <c r="AB86" s="207"/>
      <c r="AC86" s="207"/>
      <c r="AD86" s="207"/>
      <c r="AE86" s="207" t="s">
        <v>121</v>
      </c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</row>
    <row r="87" spans="1:60" outlineLevel="1" x14ac:dyDescent="0.2">
      <c r="A87" s="218">
        <v>30</v>
      </c>
      <c r="B87" s="217" t="s">
        <v>340</v>
      </c>
      <c r="C87" s="221" t="s">
        <v>339</v>
      </c>
      <c r="D87" s="214" t="s">
        <v>194</v>
      </c>
      <c r="E87" s="220">
        <v>6</v>
      </c>
      <c r="F87" s="219"/>
      <c r="G87" s="216">
        <f>ROUND(E87*F87,2)</f>
        <v>0</v>
      </c>
      <c r="H87" s="219"/>
      <c r="I87" s="216">
        <f>ROUND(E87*H87,2)</f>
        <v>0</v>
      </c>
      <c r="J87" s="219"/>
      <c r="K87" s="216">
        <f>ROUND(E87*J87,2)</f>
        <v>0</v>
      </c>
      <c r="L87" s="216">
        <v>21</v>
      </c>
      <c r="M87" s="216">
        <f>G87*(1+L87/100)</f>
        <v>0</v>
      </c>
      <c r="N87" s="214">
        <v>1.6100000000000001E-3</v>
      </c>
      <c r="O87" s="214">
        <f>ROUND(E87*N87,5)</f>
        <v>9.6600000000000002E-3</v>
      </c>
      <c r="P87" s="214">
        <v>0</v>
      </c>
      <c r="Q87" s="214">
        <f>ROUND(E87*P87,5)</f>
        <v>0</v>
      </c>
      <c r="R87" s="214"/>
      <c r="S87" s="214"/>
      <c r="T87" s="215">
        <v>0.73899999999999999</v>
      </c>
      <c r="U87" s="214">
        <f>ROUND(E87*T87,2)</f>
        <v>4.43</v>
      </c>
      <c r="V87" s="207"/>
      <c r="W87" s="207"/>
      <c r="X87" s="207"/>
      <c r="Y87" s="207"/>
      <c r="Z87" s="207"/>
      <c r="AA87" s="207"/>
      <c r="AB87" s="207"/>
      <c r="AC87" s="207"/>
      <c r="AD87" s="207"/>
      <c r="AE87" s="207" t="s">
        <v>121</v>
      </c>
      <c r="AF87" s="207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</row>
    <row r="88" spans="1:60" outlineLevel="1" x14ac:dyDescent="0.2">
      <c r="A88" s="218">
        <v>31</v>
      </c>
      <c r="B88" s="217" t="s">
        <v>338</v>
      </c>
      <c r="C88" s="221" t="s">
        <v>337</v>
      </c>
      <c r="D88" s="214" t="s">
        <v>247</v>
      </c>
      <c r="E88" s="220">
        <v>4</v>
      </c>
      <c r="F88" s="219"/>
      <c r="G88" s="216">
        <f>ROUND(E88*F88,2)</f>
        <v>0</v>
      </c>
      <c r="H88" s="219"/>
      <c r="I88" s="216">
        <f>ROUND(E88*H88,2)</f>
        <v>0</v>
      </c>
      <c r="J88" s="219"/>
      <c r="K88" s="216">
        <f>ROUND(E88*J88,2)</f>
        <v>0</v>
      </c>
      <c r="L88" s="216">
        <v>21</v>
      </c>
      <c r="M88" s="216">
        <f>G88*(1+L88/100)</f>
        <v>0</v>
      </c>
      <c r="N88" s="214">
        <v>0</v>
      </c>
      <c r="O88" s="214">
        <f>ROUND(E88*N88,5)</f>
        <v>0</v>
      </c>
      <c r="P88" s="214">
        <v>0</v>
      </c>
      <c r="Q88" s="214">
        <f>ROUND(E88*P88,5)</f>
        <v>0</v>
      </c>
      <c r="R88" s="214"/>
      <c r="S88" s="214"/>
      <c r="T88" s="215">
        <v>0.17399999999999999</v>
      </c>
      <c r="U88" s="214">
        <f>ROUND(E88*T88,2)</f>
        <v>0.7</v>
      </c>
      <c r="V88" s="207"/>
      <c r="W88" s="207"/>
      <c r="X88" s="207"/>
      <c r="Y88" s="207"/>
      <c r="Z88" s="207"/>
      <c r="AA88" s="207"/>
      <c r="AB88" s="207"/>
      <c r="AC88" s="207"/>
      <c r="AD88" s="207"/>
      <c r="AE88" s="207" t="s">
        <v>121</v>
      </c>
      <c r="AF88" s="207"/>
      <c r="AG88" s="207"/>
      <c r="AH88" s="207"/>
      <c r="AI88" s="207"/>
      <c r="AJ88" s="207"/>
      <c r="AK88" s="207"/>
      <c r="AL88" s="207"/>
      <c r="AM88" s="207"/>
      <c r="AN88" s="207"/>
      <c r="AO88" s="207"/>
      <c r="AP88" s="207"/>
      <c r="AQ88" s="207"/>
      <c r="AR88" s="207"/>
      <c r="AS88" s="207"/>
      <c r="AT88" s="207"/>
      <c r="AU88" s="207"/>
      <c r="AV88" s="207"/>
      <c r="AW88" s="207"/>
      <c r="AX88" s="207"/>
      <c r="AY88" s="207"/>
      <c r="AZ88" s="207"/>
      <c r="BA88" s="207"/>
      <c r="BB88" s="207"/>
      <c r="BC88" s="207"/>
      <c r="BD88" s="207"/>
      <c r="BE88" s="207"/>
      <c r="BF88" s="207"/>
      <c r="BG88" s="207"/>
      <c r="BH88" s="207"/>
    </row>
    <row r="89" spans="1:60" outlineLevel="1" x14ac:dyDescent="0.2">
      <c r="A89" s="218">
        <v>32</v>
      </c>
      <c r="B89" s="217" t="s">
        <v>336</v>
      </c>
      <c r="C89" s="221" t="s">
        <v>335</v>
      </c>
      <c r="D89" s="214" t="s">
        <v>247</v>
      </c>
      <c r="E89" s="220">
        <v>1</v>
      </c>
      <c r="F89" s="219"/>
      <c r="G89" s="216">
        <f>ROUND(E89*F89,2)</f>
        <v>0</v>
      </c>
      <c r="H89" s="219"/>
      <c r="I89" s="216">
        <f>ROUND(E89*H89,2)</f>
        <v>0</v>
      </c>
      <c r="J89" s="219"/>
      <c r="K89" s="216">
        <f>ROUND(E89*J89,2)</f>
        <v>0</v>
      </c>
      <c r="L89" s="216">
        <v>21</v>
      </c>
      <c r="M89" s="216">
        <f>G89*(1+L89/100)</f>
        <v>0</v>
      </c>
      <c r="N89" s="214">
        <v>0</v>
      </c>
      <c r="O89" s="214">
        <f>ROUND(E89*N89,5)</f>
        <v>0</v>
      </c>
      <c r="P89" s="214">
        <v>0</v>
      </c>
      <c r="Q89" s="214">
        <f>ROUND(E89*P89,5)</f>
        <v>0</v>
      </c>
      <c r="R89" s="214"/>
      <c r="S89" s="214"/>
      <c r="T89" s="215">
        <v>0.25900000000000001</v>
      </c>
      <c r="U89" s="214">
        <f>ROUND(E89*T89,2)</f>
        <v>0.26</v>
      </c>
      <c r="V89" s="207"/>
      <c r="W89" s="207"/>
      <c r="X89" s="207"/>
      <c r="Y89" s="207"/>
      <c r="Z89" s="207"/>
      <c r="AA89" s="207"/>
      <c r="AB89" s="207"/>
      <c r="AC89" s="207"/>
      <c r="AD89" s="207"/>
      <c r="AE89" s="207" t="s">
        <v>121</v>
      </c>
      <c r="AF89" s="207"/>
      <c r="AG89" s="207"/>
      <c r="AH89" s="207"/>
      <c r="AI89" s="207"/>
      <c r="AJ89" s="207"/>
      <c r="AK89" s="207"/>
      <c r="AL89" s="207"/>
      <c r="AM89" s="207"/>
      <c r="AN89" s="207"/>
      <c r="AO89" s="207"/>
      <c r="AP89" s="207"/>
      <c r="AQ89" s="207"/>
      <c r="AR89" s="207"/>
      <c r="AS89" s="207"/>
      <c r="AT89" s="207"/>
      <c r="AU89" s="207"/>
      <c r="AV89" s="207"/>
      <c r="AW89" s="207"/>
      <c r="AX89" s="207"/>
      <c r="AY89" s="207"/>
      <c r="AZ89" s="207"/>
      <c r="BA89" s="207"/>
      <c r="BB89" s="207"/>
      <c r="BC89" s="207"/>
      <c r="BD89" s="207"/>
      <c r="BE89" s="207"/>
      <c r="BF89" s="207"/>
      <c r="BG89" s="207"/>
      <c r="BH89" s="207"/>
    </row>
    <row r="90" spans="1:60" outlineLevel="1" x14ac:dyDescent="0.2">
      <c r="A90" s="218">
        <v>33</v>
      </c>
      <c r="B90" s="217" t="s">
        <v>334</v>
      </c>
      <c r="C90" s="221" t="s">
        <v>333</v>
      </c>
      <c r="D90" s="214" t="s">
        <v>194</v>
      </c>
      <c r="E90" s="220">
        <v>34</v>
      </c>
      <c r="F90" s="219"/>
      <c r="G90" s="216">
        <f>ROUND(E90*F90,2)</f>
        <v>0</v>
      </c>
      <c r="H90" s="219"/>
      <c r="I90" s="216">
        <f>ROUND(E90*H90,2)</f>
        <v>0</v>
      </c>
      <c r="J90" s="219"/>
      <c r="K90" s="216">
        <f>ROUND(E90*J90,2)</f>
        <v>0</v>
      </c>
      <c r="L90" s="216">
        <v>21</v>
      </c>
      <c r="M90" s="216">
        <f>G90*(1+L90/100)</f>
        <v>0</v>
      </c>
      <c r="N90" s="214">
        <v>0</v>
      </c>
      <c r="O90" s="214">
        <f>ROUND(E90*N90,5)</f>
        <v>0</v>
      </c>
      <c r="P90" s="214">
        <v>0</v>
      </c>
      <c r="Q90" s="214">
        <f>ROUND(E90*P90,5)</f>
        <v>0</v>
      </c>
      <c r="R90" s="214"/>
      <c r="S90" s="214"/>
      <c r="T90" s="215">
        <v>4.8000000000000001E-2</v>
      </c>
      <c r="U90" s="214">
        <f>ROUND(E90*T90,2)</f>
        <v>1.63</v>
      </c>
      <c r="V90" s="207"/>
      <c r="W90" s="207"/>
      <c r="X90" s="207"/>
      <c r="Y90" s="207"/>
      <c r="Z90" s="207"/>
      <c r="AA90" s="207"/>
      <c r="AB90" s="207"/>
      <c r="AC90" s="207"/>
      <c r="AD90" s="207"/>
      <c r="AE90" s="207" t="s">
        <v>121</v>
      </c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</row>
    <row r="91" spans="1:60" outlineLevel="1" x14ac:dyDescent="0.2">
      <c r="A91" s="218"/>
      <c r="B91" s="217"/>
      <c r="C91" s="231" t="s">
        <v>332</v>
      </c>
      <c r="D91" s="230"/>
      <c r="E91" s="229">
        <v>34</v>
      </c>
      <c r="F91" s="216"/>
      <c r="G91" s="216"/>
      <c r="H91" s="216"/>
      <c r="I91" s="216"/>
      <c r="J91" s="216"/>
      <c r="K91" s="216"/>
      <c r="L91" s="216"/>
      <c r="M91" s="216"/>
      <c r="N91" s="214"/>
      <c r="O91" s="214"/>
      <c r="P91" s="214"/>
      <c r="Q91" s="214"/>
      <c r="R91" s="214"/>
      <c r="S91" s="214"/>
      <c r="T91" s="215"/>
      <c r="U91" s="214"/>
      <c r="V91" s="207"/>
      <c r="W91" s="207"/>
      <c r="X91" s="207"/>
      <c r="Y91" s="207"/>
      <c r="Z91" s="207"/>
      <c r="AA91" s="207"/>
      <c r="AB91" s="207"/>
      <c r="AC91" s="207"/>
      <c r="AD91" s="207"/>
      <c r="AE91" s="207" t="s">
        <v>172</v>
      </c>
      <c r="AF91" s="207">
        <v>0</v>
      </c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</row>
    <row r="92" spans="1:60" outlineLevel="1" x14ac:dyDescent="0.2">
      <c r="A92" s="218">
        <v>34</v>
      </c>
      <c r="B92" s="217" t="s">
        <v>331</v>
      </c>
      <c r="C92" s="221" t="s">
        <v>330</v>
      </c>
      <c r="D92" s="214" t="s">
        <v>188</v>
      </c>
      <c r="E92" s="220">
        <v>0.03</v>
      </c>
      <c r="F92" s="219"/>
      <c r="G92" s="216">
        <f>ROUND(E92*F92,2)</f>
        <v>0</v>
      </c>
      <c r="H92" s="219"/>
      <c r="I92" s="216">
        <f>ROUND(E92*H92,2)</f>
        <v>0</v>
      </c>
      <c r="J92" s="219"/>
      <c r="K92" s="216">
        <f>ROUND(E92*J92,2)</f>
        <v>0</v>
      </c>
      <c r="L92" s="216">
        <v>21</v>
      </c>
      <c r="M92" s="216">
        <f>G92*(1+L92/100)</f>
        <v>0</v>
      </c>
      <c r="N92" s="214">
        <v>0</v>
      </c>
      <c r="O92" s="214">
        <f>ROUND(E92*N92,5)</f>
        <v>0</v>
      </c>
      <c r="P92" s="214">
        <v>0</v>
      </c>
      <c r="Q92" s="214">
        <f>ROUND(E92*P92,5)</f>
        <v>0</v>
      </c>
      <c r="R92" s="214"/>
      <c r="S92" s="214"/>
      <c r="T92" s="215">
        <v>1.5229999999999999</v>
      </c>
      <c r="U92" s="214">
        <f>ROUND(E92*T92,2)</f>
        <v>0.05</v>
      </c>
      <c r="V92" s="207"/>
      <c r="W92" s="207"/>
      <c r="X92" s="207"/>
      <c r="Y92" s="207"/>
      <c r="Z92" s="207"/>
      <c r="AA92" s="207"/>
      <c r="AB92" s="207"/>
      <c r="AC92" s="207"/>
      <c r="AD92" s="207"/>
      <c r="AE92" s="207" t="s">
        <v>121</v>
      </c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</row>
    <row r="93" spans="1:60" x14ac:dyDescent="0.2">
      <c r="A93" s="228" t="s">
        <v>140</v>
      </c>
      <c r="B93" s="227" t="s">
        <v>63</v>
      </c>
      <c r="C93" s="226" t="s">
        <v>62</v>
      </c>
      <c r="D93" s="222"/>
      <c r="E93" s="225"/>
      <c r="F93" s="224"/>
      <c r="G93" s="224">
        <f>SUMIF(AE94:AE107,"&lt;&gt;NOR",G94:G107)</f>
        <v>0</v>
      </c>
      <c r="H93" s="224"/>
      <c r="I93" s="224">
        <f>SUM(I94:I107)</f>
        <v>0</v>
      </c>
      <c r="J93" s="224"/>
      <c r="K93" s="224">
        <f>SUM(K94:K107)</f>
        <v>0</v>
      </c>
      <c r="L93" s="224"/>
      <c r="M93" s="224">
        <f>SUM(M94:M107)</f>
        <v>0</v>
      </c>
      <c r="N93" s="222"/>
      <c r="O93" s="222">
        <f>SUM(O94:O107)</f>
        <v>0.17416000000000001</v>
      </c>
      <c r="P93" s="222"/>
      <c r="Q93" s="222">
        <f>SUM(Q94:Q107)</f>
        <v>0</v>
      </c>
      <c r="R93" s="222"/>
      <c r="S93" s="222"/>
      <c r="T93" s="223"/>
      <c r="U93" s="222">
        <f>SUM(U94:U107)</f>
        <v>37.959999999999987</v>
      </c>
      <c r="AE93" t="s">
        <v>139</v>
      </c>
    </row>
    <row r="94" spans="1:60" outlineLevel="1" x14ac:dyDescent="0.2">
      <c r="A94" s="218">
        <v>35</v>
      </c>
      <c r="B94" s="217" t="s">
        <v>329</v>
      </c>
      <c r="C94" s="221" t="s">
        <v>328</v>
      </c>
      <c r="D94" s="214" t="s">
        <v>194</v>
      </c>
      <c r="E94" s="220">
        <v>40</v>
      </c>
      <c r="F94" s="219"/>
      <c r="G94" s="216">
        <f>ROUND(E94*F94,2)</f>
        <v>0</v>
      </c>
      <c r="H94" s="219"/>
      <c r="I94" s="216">
        <f>ROUND(E94*H94,2)</f>
        <v>0</v>
      </c>
      <c r="J94" s="219"/>
      <c r="K94" s="216">
        <f>ROUND(E94*J94,2)</f>
        <v>0</v>
      </c>
      <c r="L94" s="216">
        <v>21</v>
      </c>
      <c r="M94" s="216">
        <f>G94*(1+L94/100)</f>
        <v>0</v>
      </c>
      <c r="N94" s="214">
        <v>4.0099999999999997E-3</v>
      </c>
      <c r="O94" s="214">
        <f>ROUND(E94*N94,5)</f>
        <v>0.16039999999999999</v>
      </c>
      <c r="P94" s="214">
        <v>0</v>
      </c>
      <c r="Q94" s="214">
        <f>ROUND(E94*P94,5)</f>
        <v>0</v>
      </c>
      <c r="R94" s="214"/>
      <c r="S94" s="214"/>
      <c r="T94" s="215">
        <v>0.54290000000000005</v>
      </c>
      <c r="U94" s="214">
        <f>ROUND(E94*T94,2)</f>
        <v>21.72</v>
      </c>
      <c r="V94" s="207"/>
      <c r="W94" s="207"/>
      <c r="X94" s="207"/>
      <c r="Y94" s="207"/>
      <c r="Z94" s="207"/>
      <c r="AA94" s="207"/>
      <c r="AB94" s="207"/>
      <c r="AC94" s="207"/>
      <c r="AD94" s="207"/>
      <c r="AE94" s="207" t="s">
        <v>121</v>
      </c>
      <c r="AF94" s="207"/>
      <c r="AG94" s="207"/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</row>
    <row r="95" spans="1:60" ht="22.5" outlineLevel="1" x14ac:dyDescent="0.2">
      <c r="A95" s="218">
        <v>36</v>
      </c>
      <c r="B95" s="217" t="s">
        <v>327</v>
      </c>
      <c r="C95" s="221" t="s">
        <v>326</v>
      </c>
      <c r="D95" s="214" t="s">
        <v>194</v>
      </c>
      <c r="E95" s="220">
        <v>40</v>
      </c>
      <c r="F95" s="219"/>
      <c r="G95" s="216">
        <f>ROUND(E95*F95,2)</f>
        <v>0</v>
      </c>
      <c r="H95" s="219"/>
      <c r="I95" s="216">
        <f>ROUND(E95*H95,2)</f>
        <v>0</v>
      </c>
      <c r="J95" s="219"/>
      <c r="K95" s="216">
        <f>ROUND(E95*J95,2)</f>
        <v>0</v>
      </c>
      <c r="L95" s="216">
        <v>21</v>
      </c>
      <c r="M95" s="216">
        <f>G95*(1+L95/100)</f>
        <v>0</v>
      </c>
      <c r="N95" s="214">
        <v>5.0000000000000002E-5</v>
      </c>
      <c r="O95" s="214">
        <f>ROUND(E95*N95,5)</f>
        <v>2E-3</v>
      </c>
      <c r="P95" s="214">
        <v>0</v>
      </c>
      <c r="Q95" s="214">
        <f>ROUND(E95*P95,5)</f>
        <v>0</v>
      </c>
      <c r="R95" s="214"/>
      <c r="S95" s="214"/>
      <c r="T95" s="215">
        <v>0.129</v>
      </c>
      <c r="U95" s="214">
        <f>ROUND(E95*T95,2)</f>
        <v>5.16</v>
      </c>
      <c r="V95" s="207"/>
      <c r="W95" s="207"/>
      <c r="X95" s="207"/>
      <c r="Y95" s="207"/>
      <c r="Z95" s="207"/>
      <c r="AA95" s="207"/>
      <c r="AB95" s="207"/>
      <c r="AC95" s="207"/>
      <c r="AD95" s="207"/>
      <c r="AE95" s="207" t="s">
        <v>121</v>
      </c>
      <c r="AF95" s="207"/>
      <c r="AG95" s="207"/>
      <c r="AH95" s="207"/>
      <c r="AI95" s="207"/>
      <c r="AJ95" s="207"/>
      <c r="AK95" s="207"/>
      <c r="AL95" s="207"/>
      <c r="AM95" s="207"/>
      <c r="AN95" s="207"/>
      <c r="AO95" s="207"/>
      <c r="AP95" s="207"/>
      <c r="AQ95" s="207"/>
      <c r="AR95" s="207"/>
      <c r="AS95" s="207"/>
      <c r="AT95" s="207"/>
      <c r="AU95" s="207"/>
      <c r="AV95" s="207"/>
      <c r="AW95" s="207"/>
      <c r="AX95" s="207"/>
      <c r="AY95" s="207"/>
      <c r="AZ95" s="207"/>
      <c r="BA95" s="207"/>
      <c r="BB95" s="207"/>
      <c r="BC95" s="207"/>
      <c r="BD95" s="207"/>
      <c r="BE95" s="207"/>
      <c r="BF95" s="207"/>
      <c r="BG95" s="207"/>
      <c r="BH95" s="207"/>
    </row>
    <row r="96" spans="1:60" outlineLevel="1" x14ac:dyDescent="0.2">
      <c r="A96" s="218">
        <v>37</v>
      </c>
      <c r="B96" s="217" t="s">
        <v>325</v>
      </c>
      <c r="C96" s="221" t="s">
        <v>324</v>
      </c>
      <c r="D96" s="214" t="s">
        <v>247</v>
      </c>
      <c r="E96" s="220">
        <v>7</v>
      </c>
      <c r="F96" s="219"/>
      <c r="G96" s="216">
        <f>ROUND(E96*F96,2)</f>
        <v>0</v>
      </c>
      <c r="H96" s="219"/>
      <c r="I96" s="216">
        <f>ROUND(E96*H96,2)</f>
        <v>0</v>
      </c>
      <c r="J96" s="219"/>
      <c r="K96" s="216">
        <f>ROUND(E96*J96,2)</f>
        <v>0</v>
      </c>
      <c r="L96" s="216">
        <v>21</v>
      </c>
      <c r="M96" s="216">
        <f>G96*(1+L96/100)</f>
        <v>0</v>
      </c>
      <c r="N96" s="214">
        <v>0</v>
      </c>
      <c r="O96" s="214">
        <f>ROUND(E96*N96,5)</f>
        <v>0</v>
      </c>
      <c r="P96" s="214">
        <v>0</v>
      </c>
      <c r="Q96" s="214">
        <f>ROUND(E96*P96,5)</f>
        <v>0</v>
      </c>
      <c r="R96" s="214"/>
      <c r="S96" s="214"/>
      <c r="T96" s="215">
        <v>0.42499999999999999</v>
      </c>
      <c r="U96" s="214">
        <f>ROUND(E96*T96,2)</f>
        <v>2.98</v>
      </c>
      <c r="V96" s="207"/>
      <c r="W96" s="207"/>
      <c r="X96" s="207"/>
      <c r="Y96" s="207"/>
      <c r="Z96" s="207"/>
      <c r="AA96" s="207"/>
      <c r="AB96" s="207"/>
      <c r="AC96" s="207"/>
      <c r="AD96" s="207"/>
      <c r="AE96" s="207" t="s">
        <v>121</v>
      </c>
      <c r="AF96" s="207"/>
      <c r="AG96" s="207"/>
      <c r="AH96" s="207"/>
      <c r="AI96" s="207"/>
      <c r="AJ96" s="207"/>
      <c r="AK96" s="207"/>
      <c r="AL96" s="207"/>
      <c r="AM96" s="207"/>
      <c r="AN96" s="207"/>
      <c r="AO96" s="207"/>
      <c r="AP96" s="207"/>
      <c r="AQ96" s="207"/>
      <c r="AR96" s="207"/>
      <c r="AS96" s="207"/>
      <c r="AT96" s="207"/>
      <c r="AU96" s="207"/>
      <c r="AV96" s="207"/>
      <c r="AW96" s="207"/>
      <c r="AX96" s="207"/>
      <c r="AY96" s="207"/>
      <c r="AZ96" s="207"/>
      <c r="BA96" s="207"/>
      <c r="BB96" s="207"/>
      <c r="BC96" s="207"/>
      <c r="BD96" s="207"/>
      <c r="BE96" s="207"/>
      <c r="BF96" s="207"/>
      <c r="BG96" s="207"/>
      <c r="BH96" s="207"/>
    </row>
    <row r="97" spans="1:60" outlineLevel="1" x14ac:dyDescent="0.2">
      <c r="A97" s="218">
        <v>38</v>
      </c>
      <c r="B97" s="217" t="s">
        <v>323</v>
      </c>
      <c r="C97" s="221" t="s">
        <v>322</v>
      </c>
      <c r="D97" s="214" t="s">
        <v>270</v>
      </c>
      <c r="E97" s="220">
        <v>1</v>
      </c>
      <c r="F97" s="219"/>
      <c r="G97" s="216">
        <f>ROUND(E97*F97,2)</f>
        <v>0</v>
      </c>
      <c r="H97" s="219"/>
      <c r="I97" s="216">
        <f>ROUND(E97*H97,2)</f>
        <v>0</v>
      </c>
      <c r="J97" s="219"/>
      <c r="K97" s="216">
        <f>ROUND(E97*J97,2)</f>
        <v>0</v>
      </c>
      <c r="L97" s="216">
        <v>21</v>
      </c>
      <c r="M97" s="216">
        <f>G97*(1+L97/100)</f>
        <v>0</v>
      </c>
      <c r="N97" s="214">
        <v>0</v>
      </c>
      <c r="O97" s="214">
        <f>ROUND(E97*N97,5)</f>
        <v>0</v>
      </c>
      <c r="P97" s="214">
        <v>0</v>
      </c>
      <c r="Q97" s="214">
        <f>ROUND(E97*P97,5)</f>
        <v>0</v>
      </c>
      <c r="R97" s="214"/>
      <c r="S97" s="214"/>
      <c r="T97" s="215">
        <v>0.105</v>
      </c>
      <c r="U97" s="214">
        <f>ROUND(E97*T97,2)</f>
        <v>0.11</v>
      </c>
      <c r="V97" s="207"/>
      <c r="W97" s="207"/>
      <c r="X97" s="207"/>
      <c r="Y97" s="207"/>
      <c r="Z97" s="207"/>
      <c r="AA97" s="207"/>
      <c r="AB97" s="207"/>
      <c r="AC97" s="207"/>
      <c r="AD97" s="207"/>
      <c r="AE97" s="207" t="s">
        <v>121</v>
      </c>
      <c r="AF97" s="207"/>
      <c r="AG97" s="207"/>
      <c r="AH97" s="207"/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7"/>
      <c r="AT97" s="207"/>
      <c r="AU97" s="207"/>
      <c r="AV97" s="207"/>
      <c r="AW97" s="207"/>
      <c r="AX97" s="207"/>
      <c r="AY97" s="207"/>
      <c r="AZ97" s="207"/>
      <c r="BA97" s="207"/>
      <c r="BB97" s="207"/>
      <c r="BC97" s="207"/>
      <c r="BD97" s="207"/>
      <c r="BE97" s="207"/>
      <c r="BF97" s="207"/>
      <c r="BG97" s="207"/>
      <c r="BH97" s="207"/>
    </row>
    <row r="98" spans="1:60" outlineLevel="1" x14ac:dyDescent="0.2">
      <c r="A98" s="218">
        <v>39</v>
      </c>
      <c r="B98" s="217" t="s">
        <v>321</v>
      </c>
      <c r="C98" s="221" t="s">
        <v>320</v>
      </c>
      <c r="D98" s="214" t="s">
        <v>270</v>
      </c>
      <c r="E98" s="220">
        <v>1</v>
      </c>
      <c r="F98" s="219"/>
      <c r="G98" s="216">
        <f>ROUND(E98*F98,2)</f>
        <v>0</v>
      </c>
      <c r="H98" s="219"/>
      <c r="I98" s="216">
        <f>ROUND(E98*H98,2)</f>
        <v>0</v>
      </c>
      <c r="J98" s="219"/>
      <c r="K98" s="216">
        <f>ROUND(E98*J98,2)</f>
        <v>0</v>
      </c>
      <c r="L98" s="216">
        <v>21</v>
      </c>
      <c r="M98" s="216">
        <f>G98*(1+L98/100)</f>
        <v>0</v>
      </c>
      <c r="N98" s="214">
        <v>0</v>
      </c>
      <c r="O98" s="214">
        <f>ROUND(E98*N98,5)</f>
        <v>0</v>
      </c>
      <c r="P98" s="214">
        <v>0</v>
      </c>
      <c r="Q98" s="214">
        <f>ROUND(E98*P98,5)</f>
        <v>0</v>
      </c>
      <c r="R98" s="214"/>
      <c r="S98" s="214"/>
      <c r="T98" s="215">
        <v>0.105</v>
      </c>
      <c r="U98" s="214">
        <f>ROUND(E98*T98,2)</f>
        <v>0.11</v>
      </c>
      <c r="V98" s="207"/>
      <c r="W98" s="207"/>
      <c r="X98" s="207"/>
      <c r="Y98" s="207"/>
      <c r="Z98" s="207"/>
      <c r="AA98" s="207"/>
      <c r="AB98" s="207"/>
      <c r="AC98" s="207"/>
      <c r="AD98" s="207"/>
      <c r="AE98" s="207" t="s">
        <v>121</v>
      </c>
      <c r="AF98" s="207"/>
      <c r="AG98" s="207"/>
      <c r="AH98" s="207"/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7"/>
      <c r="AT98" s="207"/>
      <c r="AU98" s="207"/>
      <c r="AV98" s="207"/>
      <c r="AW98" s="207"/>
      <c r="AX98" s="207"/>
      <c r="AY98" s="207"/>
      <c r="AZ98" s="207"/>
      <c r="BA98" s="207"/>
      <c r="BB98" s="207"/>
      <c r="BC98" s="207"/>
      <c r="BD98" s="207"/>
      <c r="BE98" s="207"/>
      <c r="BF98" s="207"/>
      <c r="BG98" s="207"/>
      <c r="BH98" s="207"/>
    </row>
    <row r="99" spans="1:60" ht="22.5" outlineLevel="1" x14ac:dyDescent="0.2">
      <c r="A99" s="218">
        <v>40</v>
      </c>
      <c r="B99" s="217" t="s">
        <v>319</v>
      </c>
      <c r="C99" s="221" t="s">
        <v>318</v>
      </c>
      <c r="D99" s="214" t="s">
        <v>247</v>
      </c>
      <c r="E99" s="220">
        <v>6</v>
      </c>
      <c r="F99" s="219"/>
      <c r="G99" s="216">
        <f>ROUND(E99*F99,2)</f>
        <v>0</v>
      </c>
      <c r="H99" s="219"/>
      <c r="I99" s="216">
        <f>ROUND(E99*H99,2)</f>
        <v>0</v>
      </c>
      <c r="J99" s="219"/>
      <c r="K99" s="216">
        <f>ROUND(E99*J99,2)</f>
        <v>0</v>
      </c>
      <c r="L99" s="216">
        <v>21</v>
      </c>
      <c r="M99" s="216">
        <f>G99*(1+L99/100)</f>
        <v>0</v>
      </c>
      <c r="N99" s="214">
        <v>1.2E-4</v>
      </c>
      <c r="O99" s="214">
        <f>ROUND(E99*N99,5)</f>
        <v>7.2000000000000005E-4</v>
      </c>
      <c r="P99" s="214">
        <v>0</v>
      </c>
      <c r="Q99" s="214">
        <f>ROUND(E99*P99,5)</f>
        <v>0</v>
      </c>
      <c r="R99" s="214"/>
      <c r="S99" s="214"/>
      <c r="T99" s="215">
        <v>0.18554999999999999</v>
      </c>
      <c r="U99" s="214">
        <f>ROUND(E99*T99,2)</f>
        <v>1.1100000000000001</v>
      </c>
      <c r="V99" s="207"/>
      <c r="W99" s="207"/>
      <c r="X99" s="207"/>
      <c r="Y99" s="207"/>
      <c r="Z99" s="207"/>
      <c r="AA99" s="207"/>
      <c r="AB99" s="207"/>
      <c r="AC99" s="207"/>
      <c r="AD99" s="207"/>
      <c r="AE99" s="207" t="s">
        <v>121</v>
      </c>
      <c r="AF99" s="207"/>
      <c r="AG99" s="207"/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7"/>
      <c r="AT99" s="207"/>
      <c r="AU99" s="207"/>
      <c r="AV99" s="207"/>
      <c r="AW99" s="207"/>
      <c r="AX99" s="207"/>
      <c r="AY99" s="207"/>
      <c r="AZ99" s="207"/>
      <c r="BA99" s="207"/>
      <c r="BB99" s="207"/>
      <c r="BC99" s="207"/>
      <c r="BD99" s="207"/>
      <c r="BE99" s="207"/>
      <c r="BF99" s="207"/>
      <c r="BG99" s="207"/>
      <c r="BH99" s="207"/>
    </row>
    <row r="100" spans="1:60" outlineLevel="1" x14ac:dyDescent="0.2">
      <c r="A100" s="218">
        <v>41</v>
      </c>
      <c r="B100" s="217" t="s">
        <v>317</v>
      </c>
      <c r="C100" s="221" t="s">
        <v>316</v>
      </c>
      <c r="D100" s="214" t="s">
        <v>247</v>
      </c>
      <c r="E100" s="220">
        <v>5</v>
      </c>
      <c r="F100" s="219"/>
      <c r="G100" s="216">
        <f>ROUND(E100*F100,2)</f>
        <v>0</v>
      </c>
      <c r="H100" s="219"/>
      <c r="I100" s="216">
        <f>ROUND(E100*H100,2)</f>
        <v>0</v>
      </c>
      <c r="J100" s="219"/>
      <c r="K100" s="216">
        <f>ROUND(E100*J100,2)</f>
        <v>0</v>
      </c>
      <c r="L100" s="216">
        <v>21</v>
      </c>
      <c r="M100" s="216">
        <f>G100*(1+L100/100)</f>
        <v>0</v>
      </c>
      <c r="N100" s="214">
        <v>6.3000000000000003E-4</v>
      </c>
      <c r="O100" s="214">
        <f>ROUND(E100*N100,5)</f>
        <v>3.15E-3</v>
      </c>
      <c r="P100" s="214">
        <v>0</v>
      </c>
      <c r="Q100" s="214">
        <f>ROUND(E100*P100,5)</f>
        <v>0</v>
      </c>
      <c r="R100" s="214"/>
      <c r="S100" s="214"/>
      <c r="T100" s="215">
        <v>0.27200000000000002</v>
      </c>
      <c r="U100" s="214">
        <f>ROUND(E100*T100,2)</f>
        <v>1.36</v>
      </c>
      <c r="V100" s="207"/>
      <c r="W100" s="207"/>
      <c r="X100" s="207"/>
      <c r="Y100" s="207"/>
      <c r="Z100" s="207"/>
      <c r="AA100" s="207"/>
      <c r="AB100" s="207"/>
      <c r="AC100" s="207"/>
      <c r="AD100" s="207"/>
      <c r="AE100" s="207" t="s">
        <v>121</v>
      </c>
      <c r="AF100" s="207"/>
      <c r="AG100" s="207"/>
      <c r="AH100" s="207"/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7"/>
      <c r="AT100" s="207"/>
      <c r="AU100" s="207"/>
      <c r="AV100" s="207"/>
      <c r="AW100" s="207"/>
      <c r="AX100" s="207"/>
      <c r="AY100" s="207"/>
      <c r="AZ100" s="207"/>
      <c r="BA100" s="207"/>
      <c r="BB100" s="207"/>
      <c r="BC100" s="207"/>
      <c r="BD100" s="207"/>
      <c r="BE100" s="207"/>
      <c r="BF100" s="207"/>
      <c r="BG100" s="207"/>
      <c r="BH100" s="207"/>
    </row>
    <row r="101" spans="1:60" outlineLevel="1" x14ac:dyDescent="0.2">
      <c r="A101" s="218">
        <v>42</v>
      </c>
      <c r="B101" s="217" t="s">
        <v>315</v>
      </c>
      <c r="C101" s="221" t="s">
        <v>314</v>
      </c>
      <c r="D101" s="214" t="s">
        <v>313</v>
      </c>
      <c r="E101" s="220">
        <v>1</v>
      </c>
      <c r="F101" s="219"/>
      <c r="G101" s="216">
        <f>ROUND(E101*F101,2)</f>
        <v>0</v>
      </c>
      <c r="H101" s="219"/>
      <c r="I101" s="216">
        <f>ROUND(E101*H101,2)</f>
        <v>0</v>
      </c>
      <c r="J101" s="219"/>
      <c r="K101" s="216">
        <f>ROUND(E101*J101,2)</f>
        <v>0</v>
      </c>
      <c r="L101" s="216">
        <v>21</v>
      </c>
      <c r="M101" s="216">
        <f>G101*(1+L101/100)</f>
        <v>0</v>
      </c>
      <c r="N101" s="214">
        <v>1.48E-3</v>
      </c>
      <c r="O101" s="214">
        <f>ROUND(E101*N101,5)</f>
        <v>1.48E-3</v>
      </c>
      <c r="P101" s="214">
        <v>0</v>
      </c>
      <c r="Q101" s="214">
        <f>ROUND(E101*P101,5)</f>
        <v>0</v>
      </c>
      <c r="R101" s="214"/>
      <c r="S101" s="214"/>
      <c r="T101" s="215">
        <v>0.54</v>
      </c>
      <c r="U101" s="214">
        <f>ROUND(E101*T101,2)</f>
        <v>0.54</v>
      </c>
      <c r="V101" s="207"/>
      <c r="W101" s="207"/>
      <c r="X101" s="207"/>
      <c r="Y101" s="207"/>
      <c r="Z101" s="207"/>
      <c r="AA101" s="207"/>
      <c r="AB101" s="207"/>
      <c r="AC101" s="207"/>
      <c r="AD101" s="207"/>
      <c r="AE101" s="207" t="s">
        <v>121</v>
      </c>
      <c r="AF101" s="207"/>
      <c r="AG101" s="207"/>
      <c r="AH101" s="207"/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</row>
    <row r="102" spans="1:60" outlineLevel="1" x14ac:dyDescent="0.2">
      <c r="A102" s="218">
        <v>43</v>
      </c>
      <c r="B102" s="217" t="s">
        <v>312</v>
      </c>
      <c r="C102" s="221" t="s">
        <v>311</v>
      </c>
      <c r="D102" s="214" t="s">
        <v>247</v>
      </c>
      <c r="E102" s="220">
        <v>1</v>
      </c>
      <c r="F102" s="219"/>
      <c r="G102" s="216">
        <f>ROUND(E102*F102,2)</f>
        <v>0</v>
      </c>
      <c r="H102" s="219"/>
      <c r="I102" s="216">
        <f>ROUND(E102*H102,2)</f>
        <v>0</v>
      </c>
      <c r="J102" s="219"/>
      <c r="K102" s="216">
        <f>ROUND(E102*J102,2)</f>
        <v>0</v>
      </c>
      <c r="L102" s="216">
        <v>21</v>
      </c>
      <c r="M102" s="216">
        <f>G102*(1+L102/100)</f>
        <v>0</v>
      </c>
      <c r="N102" s="214">
        <v>6.4000000000000005E-4</v>
      </c>
      <c r="O102" s="214">
        <f>ROUND(E102*N102,5)</f>
        <v>6.4000000000000005E-4</v>
      </c>
      <c r="P102" s="214">
        <v>0</v>
      </c>
      <c r="Q102" s="214">
        <f>ROUND(E102*P102,5)</f>
        <v>0</v>
      </c>
      <c r="R102" s="214"/>
      <c r="S102" s="214"/>
      <c r="T102" s="215">
        <v>0.114</v>
      </c>
      <c r="U102" s="214">
        <f>ROUND(E102*T102,2)</f>
        <v>0.11</v>
      </c>
      <c r="V102" s="207"/>
      <c r="W102" s="207"/>
      <c r="X102" s="207"/>
      <c r="Y102" s="207"/>
      <c r="Z102" s="207"/>
      <c r="AA102" s="207"/>
      <c r="AB102" s="207"/>
      <c r="AC102" s="207"/>
      <c r="AD102" s="207"/>
      <c r="AE102" s="207" t="s">
        <v>121</v>
      </c>
      <c r="AF102" s="207"/>
      <c r="AG102" s="207"/>
      <c r="AH102" s="207"/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07"/>
      <c r="AT102" s="207"/>
      <c r="AU102" s="207"/>
      <c r="AV102" s="207"/>
      <c r="AW102" s="207"/>
      <c r="AX102" s="207"/>
      <c r="AY102" s="207"/>
      <c r="AZ102" s="207"/>
      <c r="BA102" s="207"/>
      <c r="BB102" s="207"/>
      <c r="BC102" s="207"/>
      <c r="BD102" s="207"/>
      <c r="BE102" s="207"/>
      <c r="BF102" s="207"/>
      <c r="BG102" s="207"/>
      <c r="BH102" s="207"/>
    </row>
    <row r="103" spans="1:60" outlineLevel="1" x14ac:dyDescent="0.2">
      <c r="A103" s="218">
        <v>44</v>
      </c>
      <c r="B103" s="217" t="s">
        <v>310</v>
      </c>
      <c r="C103" s="221" t="s">
        <v>309</v>
      </c>
      <c r="D103" s="214" t="s">
        <v>247</v>
      </c>
      <c r="E103" s="220">
        <v>1</v>
      </c>
      <c r="F103" s="219"/>
      <c r="G103" s="216">
        <f>ROUND(E103*F103,2)</f>
        <v>0</v>
      </c>
      <c r="H103" s="219"/>
      <c r="I103" s="216">
        <f>ROUND(E103*H103,2)</f>
        <v>0</v>
      </c>
      <c r="J103" s="219"/>
      <c r="K103" s="216">
        <f>ROUND(E103*J103,2)</f>
        <v>0</v>
      </c>
      <c r="L103" s="216">
        <v>21</v>
      </c>
      <c r="M103" s="216">
        <f>G103*(1+L103/100)</f>
        <v>0</v>
      </c>
      <c r="N103" s="214">
        <v>2.8999999999999998E-3</v>
      </c>
      <c r="O103" s="214">
        <f>ROUND(E103*N103,5)</f>
        <v>2.8999999999999998E-3</v>
      </c>
      <c r="P103" s="214">
        <v>0</v>
      </c>
      <c r="Q103" s="214">
        <f>ROUND(E103*P103,5)</f>
        <v>0</v>
      </c>
      <c r="R103" s="214"/>
      <c r="S103" s="214"/>
      <c r="T103" s="215">
        <v>0.5</v>
      </c>
      <c r="U103" s="214">
        <f>ROUND(E103*T103,2)</f>
        <v>0.5</v>
      </c>
      <c r="V103" s="207"/>
      <c r="W103" s="207"/>
      <c r="X103" s="207"/>
      <c r="Y103" s="207"/>
      <c r="Z103" s="207"/>
      <c r="AA103" s="207"/>
      <c r="AB103" s="207"/>
      <c r="AC103" s="207"/>
      <c r="AD103" s="207"/>
      <c r="AE103" s="207" t="s">
        <v>121</v>
      </c>
      <c r="AF103" s="207"/>
      <c r="AG103" s="207"/>
      <c r="AH103" s="207"/>
      <c r="AI103" s="207"/>
      <c r="AJ103" s="207"/>
      <c r="AK103" s="207"/>
      <c r="AL103" s="207"/>
      <c r="AM103" s="207"/>
      <c r="AN103" s="207"/>
      <c r="AO103" s="207"/>
      <c r="AP103" s="207"/>
      <c r="AQ103" s="207"/>
      <c r="AR103" s="207"/>
      <c r="AS103" s="207"/>
      <c r="AT103" s="207"/>
      <c r="AU103" s="207"/>
      <c r="AV103" s="207"/>
      <c r="AW103" s="207"/>
      <c r="AX103" s="207"/>
      <c r="AY103" s="207"/>
      <c r="AZ103" s="207"/>
      <c r="BA103" s="207"/>
      <c r="BB103" s="207"/>
      <c r="BC103" s="207"/>
      <c r="BD103" s="207"/>
      <c r="BE103" s="207"/>
      <c r="BF103" s="207"/>
      <c r="BG103" s="207"/>
      <c r="BH103" s="207"/>
    </row>
    <row r="104" spans="1:60" ht="22.5" outlineLevel="1" x14ac:dyDescent="0.2">
      <c r="A104" s="218">
        <v>45</v>
      </c>
      <c r="B104" s="217" t="s">
        <v>308</v>
      </c>
      <c r="C104" s="221" t="s">
        <v>307</v>
      </c>
      <c r="D104" s="214" t="s">
        <v>247</v>
      </c>
      <c r="E104" s="220">
        <v>1</v>
      </c>
      <c r="F104" s="219"/>
      <c r="G104" s="216">
        <f>ROUND(E104*F104,2)</f>
        <v>0</v>
      </c>
      <c r="H104" s="219"/>
      <c r="I104" s="216">
        <f>ROUND(E104*H104,2)</f>
        <v>0</v>
      </c>
      <c r="J104" s="219"/>
      <c r="K104" s="216">
        <f>ROUND(E104*J104,2)</f>
        <v>0</v>
      </c>
      <c r="L104" s="216">
        <v>21</v>
      </c>
      <c r="M104" s="216">
        <f>G104*(1+L104/100)</f>
        <v>0</v>
      </c>
      <c r="N104" s="214">
        <v>2.47E-3</v>
      </c>
      <c r="O104" s="214">
        <f>ROUND(E104*N104,5)</f>
        <v>2.47E-3</v>
      </c>
      <c r="P104" s="214">
        <v>0</v>
      </c>
      <c r="Q104" s="214">
        <f>ROUND(E104*P104,5)</f>
        <v>0</v>
      </c>
      <c r="R104" s="214"/>
      <c r="S104" s="214"/>
      <c r="T104" s="215">
        <v>0.39300000000000002</v>
      </c>
      <c r="U104" s="214">
        <f>ROUND(E104*T104,2)</f>
        <v>0.39</v>
      </c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207" t="s">
        <v>121</v>
      </c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07"/>
      <c r="AT104" s="207"/>
      <c r="AU104" s="207"/>
      <c r="AV104" s="207"/>
      <c r="AW104" s="207"/>
      <c r="AX104" s="207"/>
      <c r="AY104" s="207"/>
      <c r="AZ104" s="207"/>
      <c r="BA104" s="207"/>
      <c r="BB104" s="207"/>
      <c r="BC104" s="207"/>
      <c r="BD104" s="207"/>
      <c r="BE104" s="207"/>
      <c r="BF104" s="207"/>
      <c r="BG104" s="207"/>
      <c r="BH104" s="207"/>
    </row>
    <row r="105" spans="1:60" outlineLevel="1" x14ac:dyDescent="0.2">
      <c r="A105" s="218">
        <v>46</v>
      </c>
      <c r="B105" s="217" t="s">
        <v>306</v>
      </c>
      <c r="C105" s="221" t="s">
        <v>305</v>
      </c>
      <c r="D105" s="214" t="s">
        <v>194</v>
      </c>
      <c r="E105" s="220">
        <v>40</v>
      </c>
      <c r="F105" s="219"/>
      <c r="G105" s="216">
        <f>ROUND(E105*F105,2)</f>
        <v>0</v>
      </c>
      <c r="H105" s="219"/>
      <c r="I105" s="216">
        <f>ROUND(E105*H105,2)</f>
        <v>0</v>
      </c>
      <c r="J105" s="219"/>
      <c r="K105" s="216">
        <f>ROUND(E105*J105,2)</f>
        <v>0</v>
      </c>
      <c r="L105" s="216">
        <v>21</v>
      </c>
      <c r="M105" s="216">
        <f>G105*(1+L105/100)</f>
        <v>0</v>
      </c>
      <c r="N105" s="214">
        <v>0</v>
      </c>
      <c r="O105" s="214">
        <f>ROUND(E105*N105,5)</f>
        <v>0</v>
      </c>
      <c r="P105" s="214">
        <v>0</v>
      </c>
      <c r="Q105" s="214">
        <f>ROUND(E105*P105,5)</f>
        <v>0</v>
      </c>
      <c r="R105" s="214"/>
      <c r="S105" s="214"/>
      <c r="T105" s="215">
        <v>2.9000000000000001E-2</v>
      </c>
      <c r="U105" s="214">
        <f>ROUND(E105*T105,2)</f>
        <v>1.1599999999999999</v>
      </c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207" t="s">
        <v>121</v>
      </c>
      <c r="AF105" s="207"/>
      <c r="AG105" s="207"/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07"/>
      <c r="AT105" s="207"/>
      <c r="AU105" s="207"/>
      <c r="AV105" s="207"/>
      <c r="AW105" s="207"/>
      <c r="AX105" s="207"/>
      <c r="AY105" s="207"/>
      <c r="AZ105" s="207"/>
      <c r="BA105" s="207"/>
      <c r="BB105" s="207"/>
      <c r="BC105" s="207"/>
      <c r="BD105" s="207"/>
      <c r="BE105" s="207"/>
      <c r="BF105" s="207"/>
      <c r="BG105" s="207"/>
      <c r="BH105" s="207"/>
    </row>
    <row r="106" spans="1:60" outlineLevel="1" x14ac:dyDescent="0.2">
      <c r="A106" s="218">
        <v>47</v>
      </c>
      <c r="B106" s="217" t="s">
        <v>304</v>
      </c>
      <c r="C106" s="221" t="s">
        <v>303</v>
      </c>
      <c r="D106" s="214" t="s">
        <v>194</v>
      </c>
      <c r="E106" s="220">
        <v>40</v>
      </c>
      <c r="F106" s="219"/>
      <c r="G106" s="216">
        <f>ROUND(E106*F106,2)</f>
        <v>0</v>
      </c>
      <c r="H106" s="219"/>
      <c r="I106" s="216">
        <f>ROUND(E106*H106,2)</f>
        <v>0</v>
      </c>
      <c r="J106" s="219"/>
      <c r="K106" s="216">
        <f>ROUND(E106*J106,2)</f>
        <v>0</v>
      </c>
      <c r="L106" s="216">
        <v>21</v>
      </c>
      <c r="M106" s="216">
        <f>G106*(1+L106/100)</f>
        <v>0</v>
      </c>
      <c r="N106" s="214">
        <v>1.0000000000000001E-5</v>
      </c>
      <c r="O106" s="214">
        <f>ROUND(E106*N106,5)</f>
        <v>4.0000000000000002E-4</v>
      </c>
      <c r="P106" s="214">
        <v>0</v>
      </c>
      <c r="Q106" s="214">
        <f>ROUND(E106*P106,5)</f>
        <v>0</v>
      </c>
      <c r="R106" s="214"/>
      <c r="S106" s="214"/>
      <c r="T106" s="215">
        <v>6.2E-2</v>
      </c>
      <c r="U106" s="214">
        <f>ROUND(E106*T106,2)</f>
        <v>2.48</v>
      </c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7" t="s">
        <v>121</v>
      </c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7"/>
      <c r="AT106" s="207"/>
      <c r="AU106" s="207"/>
      <c r="AV106" s="207"/>
      <c r="AW106" s="207"/>
      <c r="AX106" s="207"/>
      <c r="AY106" s="207"/>
      <c r="AZ106" s="207"/>
      <c r="BA106" s="207"/>
      <c r="BB106" s="207"/>
      <c r="BC106" s="207"/>
      <c r="BD106" s="207"/>
      <c r="BE106" s="207"/>
      <c r="BF106" s="207"/>
      <c r="BG106" s="207"/>
      <c r="BH106" s="207"/>
    </row>
    <row r="107" spans="1:60" outlineLevel="1" x14ac:dyDescent="0.2">
      <c r="A107" s="218">
        <v>48</v>
      </c>
      <c r="B107" s="217" t="s">
        <v>302</v>
      </c>
      <c r="C107" s="221" t="s">
        <v>301</v>
      </c>
      <c r="D107" s="214" t="s">
        <v>188</v>
      </c>
      <c r="E107" s="220">
        <v>0.17</v>
      </c>
      <c r="F107" s="219"/>
      <c r="G107" s="216">
        <f>ROUND(E107*F107,2)</f>
        <v>0</v>
      </c>
      <c r="H107" s="219"/>
      <c r="I107" s="216">
        <f>ROUND(E107*H107,2)</f>
        <v>0</v>
      </c>
      <c r="J107" s="219"/>
      <c r="K107" s="216">
        <f>ROUND(E107*J107,2)</f>
        <v>0</v>
      </c>
      <c r="L107" s="216">
        <v>21</v>
      </c>
      <c r="M107" s="216">
        <f>G107*(1+L107/100)</f>
        <v>0</v>
      </c>
      <c r="N107" s="214">
        <v>0</v>
      </c>
      <c r="O107" s="214">
        <f>ROUND(E107*N107,5)</f>
        <v>0</v>
      </c>
      <c r="P107" s="214">
        <v>0</v>
      </c>
      <c r="Q107" s="214">
        <f>ROUND(E107*P107,5)</f>
        <v>0</v>
      </c>
      <c r="R107" s="214"/>
      <c r="S107" s="214"/>
      <c r="T107" s="215">
        <v>1.3740000000000001</v>
      </c>
      <c r="U107" s="214">
        <f>ROUND(E107*T107,2)</f>
        <v>0.23</v>
      </c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 t="s">
        <v>121</v>
      </c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</row>
    <row r="108" spans="1:60" x14ac:dyDescent="0.2">
      <c r="A108" s="228" t="s">
        <v>140</v>
      </c>
      <c r="B108" s="227" t="s">
        <v>61</v>
      </c>
      <c r="C108" s="226" t="s">
        <v>60</v>
      </c>
      <c r="D108" s="222"/>
      <c r="E108" s="225"/>
      <c r="F108" s="224"/>
      <c r="G108" s="224">
        <f>SUMIF(AE109:AE129,"&lt;&gt;NOR",G109:G129)</f>
        <v>0</v>
      </c>
      <c r="H108" s="224"/>
      <c r="I108" s="224">
        <f>SUM(I109:I129)</f>
        <v>0</v>
      </c>
      <c r="J108" s="224"/>
      <c r="K108" s="224">
        <f>SUM(K109:K129)</f>
        <v>0</v>
      </c>
      <c r="L108" s="224"/>
      <c r="M108" s="224">
        <f>SUM(M109:M129)</f>
        <v>0</v>
      </c>
      <c r="N108" s="222"/>
      <c r="O108" s="222">
        <f>SUM(O109:O129)</f>
        <v>0.17368999999999998</v>
      </c>
      <c r="P108" s="222"/>
      <c r="Q108" s="222">
        <f>SUM(Q109:Q129)</f>
        <v>0</v>
      </c>
      <c r="R108" s="222"/>
      <c r="S108" s="222"/>
      <c r="T108" s="223"/>
      <c r="U108" s="222">
        <f>SUM(U109:U129)</f>
        <v>14.98</v>
      </c>
      <c r="AE108" t="s">
        <v>139</v>
      </c>
    </row>
    <row r="109" spans="1:60" outlineLevel="1" x14ac:dyDescent="0.2">
      <c r="A109" s="218">
        <v>49</v>
      </c>
      <c r="B109" s="217" t="s">
        <v>300</v>
      </c>
      <c r="C109" s="221" t="s">
        <v>299</v>
      </c>
      <c r="D109" s="214" t="s">
        <v>270</v>
      </c>
      <c r="E109" s="220">
        <v>1</v>
      </c>
      <c r="F109" s="219"/>
      <c r="G109" s="216">
        <f>ROUND(E109*F109,2)</f>
        <v>0</v>
      </c>
      <c r="H109" s="219"/>
      <c r="I109" s="216">
        <f>ROUND(E109*H109,2)</f>
        <v>0</v>
      </c>
      <c r="J109" s="219"/>
      <c r="K109" s="216">
        <f>ROUND(E109*J109,2)</f>
        <v>0</v>
      </c>
      <c r="L109" s="216">
        <v>21</v>
      </c>
      <c r="M109" s="216">
        <f>G109*(1+L109/100)</f>
        <v>0</v>
      </c>
      <c r="N109" s="214">
        <v>1.8600000000000001E-3</v>
      </c>
      <c r="O109" s="214">
        <f>ROUND(E109*N109,5)</f>
        <v>1.8600000000000001E-3</v>
      </c>
      <c r="P109" s="214">
        <v>0</v>
      </c>
      <c r="Q109" s="214">
        <f>ROUND(E109*P109,5)</f>
        <v>0</v>
      </c>
      <c r="R109" s="214"/>
      <c r="S109" s="214"/>
      <c r="T109" s="215">
        <v>1.3340000000000001</v>
      </c>
      <c r="U109" s="214">
        <f>ROUND(E109*T109,2)</f>
        <v>1.33</v>
      </c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 t="s">
        <v>121</v>
      </c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</row>
    <row r="110" spans="1:60" ht="22.5" outlineLevel="1" x14ac:dyDescent="0.2">
      <c r="A110" s="218">
        <v>50</v>
      </c>
      <c r="B110" s="217" t="s">
        <v>298</v>
      </c>
      <c r="C110" s="221" t="s">
        <v>297</v>
      </c>
      <c r="D110" s="214" t="s">
        <v>247</v>
      </c>
      <c r="E110" s="220">
        <v>1</v>
      </c>
      <c r="F110" s="219"/>
      <c r="G110" s="216">
        <f>ROUND(E110*F110,2)</f>
        <v>0</v>
      </c>
      <c r="H110" s="219"/>
      <c r="I110" s="216">
        <f>ROUND(E110*H110,2)</f>
        <v>0</v>
      </c>
      <c r="J110" s="219"/>
      <c r="K110" s="216">
        <f>ROUND(E110*J110,2)</f>
        <v>0</v>
      </c>
      <c r="L110" s="216">
        <v>21</v>
      </c>
      <c r="M110" s="216">
        <f>G110*(1+L110/100)</f>
        <v>0</v>
      </c>
      <c r="N110" s="214">
        <v>2.5000000000000001E-2</v>
      </c>
      <c r="O110" s="214">
        <f>ROUND(E110*N110,5)</f>
        <v>2.5000000000000001E-2</v>
      </c>
      <c r="P110" s="214">
        <v>0</v>
      </c>
      <c r="Q110" s="214">
        <f>ROUND(E110*P110,5)</f>
        <v>0</v>
      </c>
      <c r="R110" s="214"/>
      <c r="S110" s="214"/>
      <c r="T110" s="215">
        <v>0</v>
      </c>
      <c r="U110" s="214">
        <f>ROUND(E110*T110,2)</f>
        <v>0</v>
      </c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 t="s">
        <v>198</v>
      </c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7"/>
      <c r="AU110" s="207"/>
      <c r="AV110" s="207"/>
      <c r="AW110" s="207"/>
      <c r="AX110" s="207"/>
      <c r="AY110" s="207"/>
      <c r="AZ110" s="207"/>
      <c r="BA110" s="207"/>
      <c r="BB110" s="207"/>
      <c r="BC110" s="207"/>
      <c r="BD110" s="207"/>
      <c r="BE110" s="207"/>
      <c r="BF110" s="207"/>
      <c r="BG110" s="207"/>
      <c r="BH110" s="207"/>
    </row>
    <row r="111" spans="1:60" ht="22.5" outlineLevel="1" x14ac:dyDescent="0.2">
      <c r="A111" s="218">
        <v>51</v>
      </c>
      <c r="B111" s="217" t="s">
        <v>296</v>
      </c>
      <c r="C111" s="221" t="s">
        <v>295</v>
      </c>
      <c r="D111" s="214" t="s">
        <v>247</v>
      </c>
      <c r="E111" s="220">
        <v>1</v>
      </c>
      <c r="F111" s="219"/>
      <c r="G111" s="216">
        <f>ROUND(E111*F111,2)</f>
        <v>0</v>
      </c>
      <c r="H111" s="219"/>
      <c r="I111" s="216">
        <f>ROUND(E111*H111,2)</f>
        <v>0</v>
      </c>
      <c r="J111" s="219"/>
      <c r="K111" s="216">
        <f>ROUND(E111*J111,2)</f>
        <v>0</v>
      </c>
      <c r="L111" s="216">
        <v>21</v>
      </c>
      <c r="M111" s="216">
        <f>G111*(1+L111/100)</f>
        <v>0</v>
      </c>
      <c r="N111" s="214">
        <v>2.5000000000000001E-3</v>
      </c>
      <c r="O111" s="214">
        <f>ROUND(E111*N111,5)</f>
        <v>2.5000000000000001E-3</v>
      </c>
      <c r="P111" s="214">
        <v>0</v>
      </c>
      <c r="Q111" s="214">
        <f>ROUND(E111*P111,5)</f>
        <v>0</v>
      </c>
      <c r="R111" s="214"/>
      <c r="S111" s="214"/>
      <c r="T111" s="215">
        <v>0</v>
      </c>
      <c r="U111" s="214">
        <f>ROUND(E111*T111,2)</f>
        <v>0</v>
      </c>
      <c r="V111" s="207"/>
      <c r="W111" s="207"/>
      <c r="X111" s="207"/>
      <c r="Y111" s="207"/>
      <c r="Z111" s="207"/>
      <c r="AA111" s="207"/>
      <c r="AB111" s="207"/>
      <c r="AC111" s="207"/>
      <c r="AD111" s="207"/>
      <c r="AE111" s="207" t="s">
        <v>198</v>
      </c>
      <c r="AF111" s="207"/>
      <c r="AG111" s="207"/>
      <c r="AH111" s="207"/>
      <c r="AI111" s="207"/>
      <c r="AJ111" s="207"/>
      <c r="AK111" s="207"/>
      <c r="AL111" s="207"/>
      <c r="AM111" s="207"/>
      <c r="AN111" s="207"/>
      <c r="AO111" s="207"/>
      <c r="AP111" s="207"/>
      <c r="AQ111" s="207"/>
      <c r="AR111" s="207"/>
      <c r="AS111" s="207"/>
      <c r="AT111" s="207"/>
      <c r="AU111" s="207"/>
      <c r="AV111" s="207"/>
      <c r="AW111" s="207"/>
      <c r="AX111" s="207"/>
      <c r="AY111" s="207"/>
      <c r="AZ111" s="207"/>
      <c r="BA111" s="207"/>
      <c r="BB111" s="207"/>
      <c r="BC111" s="207"/>
      <c r="BD111" s="207"/>
      <c r="BE111" s="207"/>
      <c r="BF111" s="207"/>
      <c r="BG111" s="207"/>
      <c r="BH111" s="207"/>
    </row>
    <row r="112" spans="1:60" outlineLevel="1" x14ac:dyDescent="0.2">
      <c r="A112" s="218">
        <v>52</v>
      </c>
      <c r="B112" s="217" t="s">
        <v>294</v>
      </c>
      <c r="C112" s="221" t="s">
        <v>293</v>
      </c>
      <c r="D112" s="214" t="s">
        <v>270</v>
      </c>
      <c r="E112" s="220">
        <v>1</v>
      </c>
      <c r="F112" s="219"/>
      <c r="G112" s="216">
        <f>ROUND(E112*F112,2)</f>
        <v>0</v>
      </c>
      <c r="H112" s="219"/>
      <c r="I112" s="216">
        <f>ROUND(E112*H112,2)</f>
        <v>0</v>
      </c>
      <c r="J112" s="219"/>
      <c r="K112" s="216">
        <f>ROUND(E112*J112,2)</f>
        <v>0</v>
      </c>
      <c r="L112" s="216">
        <v>21</v>
      </c>
      <c r="M112" s="216">
        <f>G112*(1+L112/100)</f>
        <v>0</v>
      </c>
      <c r="N112" s="214">
        <v>3.9199999999999999E-3</v>
      </c>
      <c r="O112" s="214">
        <f>ROUND(E112*N112,5)</f>
        <v>3.9199999999999999E-3</v>
      </c>
      <c r="P112" s="214">
        <v>0</v>
      </c>
      <c r="Q112" s="214">
        <f>ROUND(E112*P112,5)</f>
        <v>0</v>
      </c>
      <c r="R112" s="214"/>
      <c r="S112" s="214"/>
      <c r="T112" s="215">
        <v>0.755</v>
      </c>
      <c r="U112" s="214">
        <f>ROUND(E112*T112,2)</f>
        <v>0.76</v>
      </c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 t="s">
        <v>121</v>
      </c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7"/>
      <c r="AU112" s="207"/>
      <c r="AV112" s="207"/>
      <c r="AW112" s="207"/>
      <c r="AX112" s="207"/>
      <c r="AY112" s="207"/>
      <c r="AZ112" s="207"/>
      <c r="BA112" s="207"/>
      <c r="BB112" s="207"/>
      <c r="BC112" s="207"/>
      <c r="BD112" s="207"/>
      <c r="BE112" s="207"/>
      <c r="BF112" s="207"/>
      <c r="BG112" s="207"/>
      <c r="BH112" s="207"/>
    </row>
    <row r="113" spans="1:60" ht="22.5" outlineLevel="1" x14ac:dyDescent="0.2">
      <c r="A113" s="218">
        <v>53</v>
      </c>
      <c r="B113" s="217" t="s">
        <v>292</v>
      </c>
      <c r="C113" s="221" t="s">
        <v>291</v>
      </c>
      <c r="D113" s="214" t="s">
        <v>247</v>
      </c>
      <c r="E113" s="220">
        <v>1</v>
      </c>
      <c r="F113" s="219"/>
      <c r="G113" s="216">
        <f>ROUND(E113*F113,2)</f>
        <v>0</v>
      </c>
      <c r="H113" s="219"/>
      <c r="I113" s="216">
        <f>ROUND(E113*H113,2)</f>
        <v>0</v>
      </c>
      <c r="J113" s="219"/>
      <c r="K113" s="216">
        <f>ROUND(E113*J113,2)</f>
        <v>0</v>
      </c>
      <c r="L113" s="216">
        <v>21</v>
      </c>
      <c r="M113" s="216">
        <f>G113*(1+L113/100)</f>
        <v>0</v>
      </c>
      <c r="N113" s="214">
        <v>1.6E-2</v>
      </c>
      <c r="O113" s="214">
        <f>ROUND(E113*N113,5)</f>
        <v>1.6E-2</v>
      </c>
      <c r="P113" s="214">
        <v>0</v>
      </c>
      <c r="Q113" s="214">
        <f>ROUND(E113*P113,5)</f>
        <v>0</v>
      </c>
      <c r="R113" s="214"/>
      <c r="S113" s="214"/>
      <c r="T113" s="215">
        <v>0</v>
      </c>
      <c r="U113" s="214">
        <f>ROUND(E113*T113,2)</f>
        <v>0</v>
      </c>
      <c r="V113" s="207"/>
      <c r="W113" s="207"/>
      <c r="X113" s="207"/>
      <c r="Y113" s="207"/>
      <c r="Z113" s="207"/>
      <c r="AA113" s="207"/>
      <c r="AB113" s="207"/>
      <c r="AC113" s="207"/>
      <c r="AD113" s="207"/>
      <c r="AE113" s="207" t="s">
        <v>198</v>
      </c>
      <c r="AF113" s="207"/>
      <c r="AG113" s="207"/>
      <c r="AH113" s="207"/>
      <c r="AI113" s="207"/>
      <c r="AJ113" s="207"/>
      <c r="AK113" s="207"/>
      <c r="AL113" s="207"/>
      <c r="AM113" s="207"/>
      <c r="AN113" s="207"/>
      <c r="AO113" s="207"/>
      <c r="AP113" s="207"/>
      <c r="AQ113" s="207"/>
      <c r="AR113" s="207"/>
      <c r="AS113" s="207"/>
      <c r="AT113" s="207"/>
      <c r="AU113" s="207"/>
      <c r="AV113" s="207"/>
      <c r="AW113" s="207"/>
      <c r="AX113" s="207"/>
      <c r="AY113" s="207"/>
      <c r="AZ113" s="207"/>
      <c r="BA113" s="207"/>
      <c r="BB113" s="207"/>
      <c r="BC113" s="207"/>
      <c r="BD113" s="207"/>
      <c r="BE113" s="207"/>
      <c r="BF113" s="207"/>
      <c r="BG113" s="207"/>
      <c r="BH113" s="207"/>
    </row>
    <row r="114" spans="1:60" outlineLevel="1" x14ac:dyDescent="0.2">
      <c r="A114" s="218">
        <v>54</v>
      </c>
      <c r="B114" s="217" t="s">
        <v>290</v>
      </c>
      <c r="C114" s="221" t="s">
        <v>289</v>
      </c>
      <c r="D114" s="214" t="s">
        <v>270</v>
      </c>
      <c r="E114" s="220">
        <v>1</v>
      </c>
      <c r="F114" s="219"/>
      <c r="G114" s="216">
        <f>ROUND(E114*F114,2)</f>
        <v>0</v>
      </c>
      <c r="H114" s="219"/>
      <c r="I114" s="216">
        <f>ROUND(E114*H114,2)</f>
        <v>0</v>
      </c>
      <c r="J114" s="219"/>
      <c r="K114" s="216">
        <f>ROUND(E114*J114,2)</f>
        <v>0</v>
      </c>
      <c r="L114" s="216">
        <v>21</v>
      </c>
      <c r="M114" s="216">
        <f>G114*(1+L114/100)</f>
        <v>0</v>
      </c>
      <c r="N114" s="214">
        <v>8.4000000000000003E-4</v>
      </c>
      <c r="O114" s="214">
        <f>ROUND(E114*N114,5)</f>
        <v>8.4000000000000003E-4</v>
      </c>
      <c r="P114" s="214">
        <v>0</v>
      </c>
      <c r="Q114" s="214">
        <f>ROUND(E114*P114,5)</f>
        <v>0</v>
      </c>
      <c r="R114" s="214"/>
      <c r="S114" s="214"/>
      <c r="T114" s="215">
        <v>1.2529999999999999</v>
      </c>
      <c r="U114" s="214">
        <f>ROUND(E114*T114,2)</f>
        <v>1.25</v>
      </c>
      <c r="V114" s="207"/>
      <c r="W114" s="207"/>
      <c r="X114" s="207"/>
      <c r="Y114" s="207"/>
      <c r="Z114" s="207"/>
      <c r="AA114" s="207"/>
      <c r="AB114" s="207"/>
      <c r="AC114" s="207"/>
      <c r="AD114" s="207"/>
      <c r="AE114" s="207" t="s">
        <v>121</v>
      </c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7"/>
      <c r="BG114" s="207"/>
      <c r="BH114" s="207"/>
    </row>
    <row r="115" spans="1:60" outlineLevel="1" x14ac:dyDescent="0.2">
      <c r="A115" s="218">
        <v>55</v>
      </c>
      <c r="B115" s="217" t="s">
        <v>288</v>
      </c>
      <c r="C115" s="221" t="s">
        <v>287</v>
      </c>
      <c r="D115" s="214" t="s">
        <v>247</v>
      </c>
      <c r="E115" s="220">
        <v>1</v>
      </c>
      <c r="F115" s="219"/>
      <c r="G115" s="216">
        <f>ROUND(E115*F115,2)</f>
        <v>0</v>
      </c>
      <c r="H115" s="219"/>
      <c r="I115" s="216">
        <f>ROUND(E115*H115,2)</f>
        <v>0</v>
      </c>
      <c r="J115" s="219"/>
      <c r="K115" s="216">
        <f>ROUND(E115*J115,2)</f>
        <v>0</v>
      </c>
      <c r="L115" s="216">
        <v>21</v>
      </c>
      <c r="M115" s="216">
        <f>G115*(1+L115/100)</f>
        <v>0</v>
      </c>
      <c r="N115" s="214">
        <v>1.6E-2</v>
      </c>
      <c r="O115" s="214">
        <f>ROUND(E115*N115,5)</f>
        <v>1.6E-2</v>
      </c>
      <c r="P115" s="214">
        <v>0</v>
      </c>
      <c r="Q115" s="214">
        <f>ROUND(E115*P115,5)</f>
        <v>0</v>
      </c>
      <c r="R115" s="214"/>
      <c r="S115" s="214"/>
      <c r="T115" s="215">
        <v>0</v>
      </c>
      <c r="U115" s="214">
        <f>ROUND(E115*T115,2)</f>
        <v>0</v>
      </c>
      <c r="V115" s="207"/>
      <c r="W115" s="207"/>
      <c r="X115" s="207"/>
      <c r="Y115" s="207"/>
      <c r="Z115" s="207"/>
      <c r="AA115" s="207"/>
      <c r="AB115" s="207"/>
      <c r="AC115" s="207"/>
      <c r="AD115" s="207"/>
      <c r="AE115" s="207" t="s">
        <v>198</v>
      </c>
      <c r="AF115" s="207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7"/>
      <c r="BG115" s="207"/>
      <c r="BH115" s="207"/>
    </row>
    <row r="116" spans="1:60" outlineLevel="1" x14ac:dyDescent="0.2">
      <c r="A116" s="218">
        <v>56</v>
      </c>
      <c r="B116" s="217" t="s">
        <v>286</v>
      </c>
      <c r="C116" s="221" t="s">
        <v>285</v>
      </c>
      <c r="D116" s="214" t="s">
        <v>270</v>
      </c>
      <c r="E116" s="220">
        <v>1</v>
      </c>
      <c r="F116" s="219"/>
      <c r="G116" s="216">
        <f>ROUND(E116*F116,2)</f>
        <v>0</v>
      </c>
      <c r="H116" s="219"/>
      <c r="I116" s="216">
        <f>ROUND(E116*H116,2)</f>
        <v>0</v>
      </c>
      <c r="J116" s="219"/>
      <c r="K116" s="216">
        <f>ROUND(E116*J116,2)</f>
        <v>0</v>
      </c>
      <c r="L116" s="216">
        <v>21</v>
      </c>
      <c r="M116" s="216">
        <f>G116*(1+L116/100)</f>
        <v>0</v>
      </c>
      <c r="N116" s="214">
        <v>6.9999999999999994E-5</v>
      </c>
      <c r="O116" s="214">
        <f>ROUND(E116*N116,5)</f>
        <v>6.9999999999999994E-5</v>
      </c>
      <c r="P116" s="214">
        <v>0</v>
      </c>
      <c r="Q116" s="214">
        <f>ROUND(E116*P116,5)</f>
        <v>0</v>
      </c>
      <c r="R116" s="214"/>
      <c r="S116" s="214"/>
      <c r="T116" s="215">
        <v>0.27500000000000002</v>
      </c>
      <c r="U116" s="214">
        <f>ROUND(E116*T116,2)</f>
        <v>0.28000000000000003</v>
      </c>
      <c r="V116" s="207"/>
      <c r="W116" s="207"/>
      <c r="X116" s="207"/>
      <c r="Y116" s="207"/>
      <c r="Z116" s="207"/>
      <c r="AA116" s="207"/>
      <c r="AB116" s="207"/>
      <c r="AC116" s="207"/>
      <c r="AD116" s="207"/>
      <c r="AE116" s="207" t="s">
        <v>121</v>
      </c>
      <c r="AF116" s="207"/>
      <c r="AG116" s="207"/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07"/>
      <c r="AZ116" s="207"/>
      <c r="BA116" s="207"/>
      <c r="BB116" s="207"/>
      <c r="BC116" s="207"/>
      <c r="BD116" s="207"/>
      <c r="BE116" s="207"/>
      <c r="BF116" s="207"/>
      <c r="BG116" s="207"/>
      <c r="BH116" s="207"/>
    </row>
    <row r="117" spans="1:60" outlineLevel="1" x14ac:dyDescent="0.2">
      <c r="A117" s="218">
        <v>57</v>
      </c>
      <c r="B117" s="217" t="s">
        <v>284</v>
      </c>
      <c r="C117" s="221" t="s">
        <v>283</v>
      </c>
      <c r="D117" s="214" t="s">
        <v>247</v>
      </c>
      <c r="E117" s="220">
        <v>1</v>
      </c>
      <c r="F117" s="219"/>
      <c r="G117" s="216">
        <f>ROUND(E117*F117,2)</f>
        <v>0</v>
      </c>
      <c r="H117" s="219"/>
      <c r="I117" s="216">
        <f>ROUND(E117*H117,2)</f>
        <v>0</v>
      </c>
      <c r="J117" s="219"/>
      <c r="K117" s="216">
        <f>ROUND(E117*J117,2)</f>
        <v>0</v>
      </c>
      <c r="L117" s="216">
        <v>21</v>
      </c>
      <c r="M117" s="216">
        <f>G117*(1+L117/100)</f>
        <v>0</v>
      </c>
      <c r="N117" s="214">
        <v>4.7000000000000002E-3</v>
      </c>
      <c r="O117" s="214">
        <f>ROUND(E117*N117,5)</f>
        <v>4.7000000000000002E-3</v>
      </c>
      <c r="P117" s="214">
        <v>0</v>
      </c>
      <c r="Q117" s="214">
        <f>ROUND(E117*P117,5)</f>
        <v>0</v>
      </c>
      <c r="R117" s="214"/>
      <c r="S117" s="214"/>
      <c r="T117" s="215">
        <v>0</v>
      </c>
      <c r="U117" s="214">
        <f>ROUND(E117*T117,2)</f>
        <v>0</v>
      </c>
      <c r="V117" s="207"/>
      <c r="W117" s="207"/>
      <c r="X117" s="207"/>
      <c r="Y117" s="207"/>
      <c r="Z117" s="207"/>
      <c r="AA117" s="207"/>
      <c r="AB117" s="207"/>
      <c r="AC117" s="207"/>
      <c r="AD117" s="207"/>
      <c r="AE117" s="207" t="s">
        <v>198</v>
      </c>
      <c r="AF117" s="207"/>
      <c r="AG117" s="207"/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7"/>
      <c r="AT117" s="207"/>
      <c r="AU117" s="207"/>
      <c r="AV117" s="207"/>
      <c r="AW117" s="207"/>
      <c r="AX117" s="207"/>
      <c r="AY117" s="207"/>
      <c r="AZ117" s="207"/>
      <c r="BA117" s="207"/>
      <c r="BB117" s="207"/>
      <c r="BC117" s="207"/>
      <c r="BD117" s="207"/>
      <c r="BE117" s="207"/>
      <c r="BF117" s="207"/>
      <c r="BG117" s="207"/>
      <c r="BH117" s="207"/>
    </row>
    <row r="118" spans="1:60" outlineLevel="1" x14ac:dyDescent="0.2">
      <c r="A118" s="218">
        <v>58</v>
      </c>
      <c r="B118" s="217" t="s">
        <v>282</v>
      </c>
      <c r="C118" s="221" t="s">
        <v>281</v>
      </c>
      <c r="D118" s="214" t="s">
        <v>270</v>
      </c>
      <c r="E118" s="220">
        <v>1</v>
      </c>
      <c r="F118" s="219"/>
      <c r="G118" s="216">
        <f>ROUND(E118*F118,2)</f>
        <v>0</v>
      </c>
      <c r="H118" s="219"/>
      <c r="I118" s="216">
        <f>ROUND(E118*H118,2)</f>
        <v>0</v>
      </c>
      <c r="J118" s="219"/>
      <c r="K118" s="216">
        <f>ROUND(E118*J118,2)</f>
        <v>0</v>
      </c>
      <c r="L118" s="216">
        <v>21</v>
      </c>
      <c r="M118" s="216">
        <f>G118*(1+L118/100)</f>
        <v>0</v>
      </c>
      <c r="N118" s="214">
        <v>4.4999999999999999E-4</v>
      </c>
      <c r="O118" s="214">
        <f>ROUND(E118*N118,5)</f>
        <v>4.4999999999999999E-4</v>
      </c>
      <c r="P118" s="214">
        <v>0</v>
      </c>
      <c r="Q118" s="214">
        <f>ROUND(E118*P118,5)</f>
        <v>0</v>
      </c>
      <c r="R118" s="214"/>
      <c r="S118" s="214"/>
      <c r="T118" s="215">
        <v>5</v>
      </c>
      <c r="U118" s="214">
        <f>ROUND(E118*T118,2)</f>
        <v>5</v>
      </c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 t="s">
        <v>121</v>
      </c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</row>
    <row r="119" spans="1:60" outlineLevel="1" x14ac:dyDescent="0.2">
      <c r="A119" s="218">
        <v>59</v>
      </c>
      <c r="B119" s="217" t="s">
        <v>280</v>
      </c>
      <c r="C119" s="221" t="s">
        <v>279</v>
      </c>
      <c r="D119" s="214" t="s">
        <v>247</v>
      </c>
      <c r="E119" s="220">
        <v>1</v>
      </c>
      <c r="F119" s="219"/>
      <c r="G119" s="216">
        <f>ROUND(E119*F119,2)</f>
        <v>0</v>
      </c>
      <c r="H119" s="219"/>
      <c r="I119" s="216">
        <f>ROUND(E119*H119,2)</f>
        <v>0</v>
      </c>
      <c r="J119" s="219"/>
      <c r="K119" s="216">
        <f>ROUND(E119*J119,2)</f>
        <v>0</v>
      </c>
      <c r="L119" s="216">
        <v>21</v>
      </c>
      <c r="M119" s="216">
        <f>G119*(1+L119/100)</f>
        <v>0</v>
      </c>
      <c r="N119" s="214">
        <v>0.01</v>
      </c>
      <c r="O119" s="214">
        <f>ROUND(E119*N119,5)</f>
        <v>0.01</v>
      </c>
      <c r="P119" s="214">
        <v>0</v>
      </c>
      <c r="Q119" s="214">
        <f>ROUND(E119*P119,5)</f>
        <v>0</v>
      </c>
      <c r="R119" s="214"/>
      <c r="S119" s="214"/>
      <c r="T119" s="215">
        <v>0</v>
      </c>
      <c r="U119" s="214">
        <f>ROUND(E119*T119,2)</f>
        <v>0</v>
      </c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 t="s">
        <v>198</v>
      </c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</row>
    <row r="120" spans="1:60" outlineLevel="1" x14ac:dyDescent="0.2">
      <c r="A120" s="218">
        <v>60</v>
      </c>
      <c r="B120" s="217" t="s">
        <v>278</v>
      </c>
      <c r="C120" s="221" t="s">
        <v>277</v>
      </c>
      <c r="D120" s="214" t="s">
        <v>270</v>
      </c>
      <c r="E120" s="220">
        <v>1</v>
      </c>
      <c r="F120" s="219"/>
      <c r="G120" s="216">
        <f>ROUND(E120*F120,2)</f>
        <v>0</v>
      </c>
      <c r="H120" s="219"/>
      <c r="I120" s="216">
        <f>ROUND(E120*H120,2)</f>
        <v>0</v>
      </c>
      <c r="J120" s="219"/>
      <c r="K120" s="216">
        <f>ROUND(E120*J120,2)</f>
        <v>0</v>
      </c>
      <c r="L120" s="216">
        <v>21</v>
      </c>
      <c r="M120" s="216">
        <f>G120*(1+L120/100)</f>
        <v>0</v>
      </c>
      <c r="N120" s="214">
        <v>2.8819999999999998E-2</v>
      </c>
      <c r="O120" s="214">
        <f>ROUND(E120*N120,5)</f>
        <v>2.8819999999999998E-2</v>
      </c>
      <c r="P120" s="214">
        <v>0</v>
      </c>
      <c r="Q120" s="214">
        <f>ROUND(E120*P120,5)</f>
        <v>0</v>
      </c>
      <c r="R120" s="214"/>
      <c r="S120" s="214"/>
      <c r="T120" s="215">
        <v>3.0720000000000001</v>
      </c>
      <c r="U120" s="214">
        <f>ROUND(E120*T120,2)</f>
        <v>3.07</v>
      </c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 t="s">
        <v>121</v>
      </c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</row>
    <row r="121" spans="1:60" ht="22.5" outlineLevel="1" x14ac:dyDescent="0.2">
      <c r="A121" s="218">
        <v>61</v>
      </c>
      <c r="B121" s="217" t="s">
        <v>276</v>
      </c>
      <c r="C121" s="221" t="s">
        <v>275</v>
      </c>
      <c r="D121" s="214" t="s">
        <v>247</v>
      </c>
      <c r="E121" s="220">
        <v>1</v>
      </c>
      <c r="F121" s="219"/>
      <c r="G121" s="216">
        <f>ROUND(E121*F121,2)</f>
        <v>0</v>
      </c>
      <c r="H121" s="219"/>
      <c r="I121" s="216">
        <f>ROUND(E121*H121,2)</f>
        <v>0</v>
      </c>
      <c r="J121" s="219"/>
      <c r="K121" s="216">
        <f>ROUND(E121*J121,2)</f>
        <v>0</v>
      </c>
      <c r="L121" s="216">
        <v>21</v>
      </c>
      <c r="M121" s="216">
        <f>G121*(1+L121/100)</f>
        <v>0</v>
      </c>
      <c r="N121" s="214">
        <v>5.8999999999999997E-2</v>
      </c>
      <c r="O121" s="214">
        <f>ROUND(E121*N121,5)</f>
        <v>5.8999999999999997E-2</v>
      </c>
      <c r="P121" s="214">
        <v>0</v>
      </c>
      <c r="Q121" s="214">
        <f>ROUND(E121*P121,5)</f>
        <v>0</v>
      </c>
      <c r="R121" s="214"/>
      <c r="S121" s="214"/>
      <c r="T121" s="215">
        <v>0</v>
      </c>
      <c r="U121" s="214">
        <f>ROUND(E121*T121,2)</f>
        <v>0</v>
      </c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 t="s">
        <v>198</v>
      </c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</row>
    <row r="122" spans="1:60" outlineLevel="1" x14ac:dyDescent="0.2">
      <c r="A122" s="218">
        <v>62</v>
      </c>
      <c r="B122" s="217" t="s">
        <v>274</v>
      </c>
      <c r="C122" s="221" t="s">
        <v>273</v>
      </c>
      <c r="D122" s="214" t="s">
        <v>247</v>
      </c>
      <c r="E122" s="220">
        <v>1</v>
      </c>
      <c r="F122" s="219"/>
      <c r="G122" s="216">
        <f>ROUND(E122*F122,2)</f>
        <v>0</v>
      </c>
      <c r="H122" s="219"/>
      <c r="I122" s="216">
        <f>ROUND(E122*H122,2)</f>
        <v>0</v>
      </c>
      <c r="J122" s="219"/>
      <c r="K122" s="216">
        <f>ROUND(E122*J122,2)</f>
        <v>0</v>
      </c>
      <c r="L122" s="216">
        <v>21</v>
      </c>
      <c r="M122" s="216">
        <f>G122*(1+L122/100)</f>
        <v>0</v>
      </c>
      <c r="N122" s="214">
        <v>7.2999999999999996E-4</v>
      </c>
      <c r="O122" s="214">
        <f>ROUND(E122*N122,5)</f>
        <v>7.2999999999999996E-4</v>
      </c>
      <c r="P122" s="214">
        <v>0</v>
      </c>
      <c r="Q122" s="214">
        <f>ROUND(E122*P122,5)</f>
        <v>0</v>
      </c>
      <c r="R122" s="214"/>
      <c r="S122" s="214"/>
      <c r="T122" s="215">
        <v>0.32100000000000001</v>
      </c>
      <c r="U122" s="214">
        <f>ROUND(E122*T122,2)</f>
        <v>0.32</v>
      </c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 t="s">
        <v>121</v>
      </c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</row>
    <row r="123" spans="1:60" outlineLevel="1" x14ac:dyDescent="0.2">
      <c r="A123" s="218">
        <v>63</v>
      </c>
      <c r="B123" s="217" t="s">
        <v>272</v>
      </c>
      <c r="C123" s="221" t="s">
        <v>271</v>
      </c>
      <c r="D123" s="214" t="s">
        <v>270</v>
      </c>
      <c r="E123" s="220">
        <v>4</v>
      </c>
      <c r="F123" s="219"/>
      <c r="G123" s="216">
        <f>ROUND(E123*F123,2)</f>
        <v>0</v>
      </c>
      <c r="H123" s="219"/>
      <c r="I123" s="216">
        <f>ROUND(E123*H123,2)</f>
        <v>0</v>
      </c>
      <c r="J123" s="219"/>
      <c r="K123" s="216">
        <f>ROUND(E123*J123,2)</f>
        <v>0</v>
      </c>
      <c r="L123" s="216">
        <v>21</v>
      </c>
      <c r="M123" s="216">
        <f>G123*(1+L123/100)</f>
        <v>0</v>
      </c>
      <c r="N123" s="214">
        <v>1.7000000000000001E-4</v>
      </c>
      <c r="O123" s="214">
        <f>ROUND(E123*N123,5)</f>
        <v>6.8000000000000005E-4</v>
      </c>
      <c r="P123" s="214">
        <v>0</v>
      </c>
      <c r="Q123" s="214">
        <f>ROUND(E123*P123,5)</f>
        <v>0</v>
      </c>
      <c r="R123" s="214"/>
      <c r="S123" s="214"/>
      <c r="T123" s="215">
        <v>0.22700000000000001</v>
      </c>
      <c r="U123" s="214">
        <f>ROUND(E123*T123,2)</f>
        <v>0.91</v>
      </c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 t="s">
        <v>121</v>
      </c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</row>
    <row r="124" spans="1:60" ht="22.5" outlineLevel="1" x14ac:dyDescent="0.2">
      <c r="A124" s="218">
        <v>64</v>
      </c>
      <c r="B124" s="217" t="s">
        <v>269</v>
      </c>
      <c r="C124" s="221" t="s">
        <v>268</v>
      </c>
      <c r="D124" s="214" t="s">
        <v>247</v>
      </c>
      <c r="E124" s="220">
        <v>1</v>
      </c>
      <c r="F124" s="219"/>
      <c r="G124" s="216">
        <f>ROUND(E124*F124,2)</f>
        <v>0</v>
      </c>
      <c r="H124" s="219"/>
      <c r="I124" s="216">
        <f>ROUND(E124*H124,2)</f>
        <v>0</v>
      </c>
      <c r="J124" s="219"/>
      <c r="K124" s="216">
        <f>ROUND(E124*J124,2)</f>
        <v>0</v>
      </c>
      <c r="L124" s="216">
        <v>21</v>
      </c>
      <c r="M124" s="216">
        <f>G124*(1+L124/100)</f>
        <v>0</v>
      </c>
      <c r="N124" s="214">
        <v>8.4999999999999995E-4</v>
      </c>
      <c r="O124" s="214">
        <f>ROUND(E124*N124,5)</f>
        <v>8.4999999999999995E-4</v>
      </c>
      <c r="P124" s="214">
        <v>0</v>
      </c>
      <c r="Q124" s="214">
        <f>ROUND(E124*P124,5)</f>
        <v>0</v>
      </c>
      <c r="R124" s="214"/>
      <c r="S124" s="214"/>
      <c r="T124" s="215">
        <v>0.44500000000000001</v>
      </c>
      <c r="U124" s="214">
        <f>ROUND(E124*T124,2)</f>
        <v>0.45</v>
      </c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 t="s">
        <v>121</v>
      </c>
      <c r="AF124" s="207"/>
      <c r="AG124" s="207"/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207"/>
      <c r="AT124" s="207"/>
      <c r="AU124" s="207"/>
      <c r="AV124" s="207"/>
      <c r="AW124" s="207"/>
      <c r="AX124" s="207"/>
      <c r="AY124" s="207"/>
      <c r="AZ124" s="207"/>
      <c r="BA124" s="207"/>
      <c r="BB124" s="207"/>
      <c r="BC124" s="207"/>
      <c r="BD124" s="207"/>
      <c r="BE124" s="207"/>
      <c r="BF124" s="207"/>
      <c r="BG124" s="207"/>
      <c r="BH124" s="207"/>
    </row>
    <row r="125" spans="1:60" ht="22.5" outlineLevel="1" x14ac:dyDescent="0.2">
      <c r="A125" s="218">
        <v>65</v>
      </c>
      <c r="B125" s="217" t="s">
        <v>267</v>
      </c>
      <c r="C125" s="221" t="s">
        <v>266</v>
      </c>
      <c r="D125" s="214" t="s">
        <v>247</v>
      </c>
      <c r="E125" s="220">
        <v>1</v>
      </c>
      <c r="F125" s="219"/>
      <c r="G125" s="216">
        <f>ROUND(E125*F125,2)</f>
        <v>0</v>
      </c>
      <c r="H125" s="219"/>
      <c r="I125" s="216">
        <f>ROUND(E125*H125,2)</f>
        <v>0</v>
      </c>
      <c r="J125" s="219"/>
      <c r="K125" s="216">
        <f>ROUND(E125*J125,2)</f>
        <v>0</v>
      </c>
      <c r="L125" s="216">
        <v>21</v>
      </c>
      <c r="M125" s="216">
        <f>G125*(1+L125/100)</f>
        <v>0</v>
      </c>
      <c r="N125" s="214">
        <v>1.5200000000000001E-3</v>
      </c>
      <c r="O125" s="214">
        <f>ROUND(E125*N125,5)</f>
        <v>1.5200000000000001E-3</v>
      </c>
      <c r="P125" s="214">
        <v>0</v>
      </c>
      <c r="Q125" s="214">
        <f>ROUND(E125*P125,5)</f>
        <v>0</v>
      </c>
      <c r="R125" s="214"/>
      <c r="S125" s="214"/>
      <c r="T125" s="215">
        <v>0.58699999999999997</v>
      </c>
      <c r="U125" s="214">
        <f>ROUND(E125*T125,2)</f>
        <v>0.59</v>
      </c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 t="s">
        <v>121</v>
      </c>
      <c r="AF125" s="207"/>
      <c r="AG125" s="207"/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207"/>
      <c r="AT125" s="207"/>
      <c r="AU125" s="207"/>
      <c r="AV125" s="207"/>
      <c r="AW125" s="207"/>
      <c r="AX125" s="207"/>
      <c r="AY125" s="207"/>
      <c r="AZ125" s="207"/>
      <c r="BA125" s="207"/>
      <c r="BB125" s="207"/>
      <c r="BC125" s="207"/>
      <c r="BD125" s="207"/>
      <c r="BE125" s="207"/>
      <c r="BF125" s="207"/>
      <c r="BG125" s="207"/>
      <c r="BH125" s="207"/>
    </row>
    <row r="126" spans="1:60" outlineLevel="1" x14ac:dyDescent="0.2">
      <c r="A126" s="218">
        <v>66</v>
      </c>
      <c r="B126" s="217" t="s">
        <v>265</v>
      </c>
      <c r="C126" s="221" t="s">
        <v>264</v>
      </c>
      <c r="D126" s="214" t="s">
        <v>247</v>
      </c>
      <c r="E126" s="220">
        <v>1</v>
      </c>
      <c r="F126" s="219"/>
      <c r="G126" s="216">
        <f>ROUND(E126*F126,2)</f>
        <v>0</v>
      </c>
      <c r="H126" s="219"/>
      <c r="I126" s="216">
        <f>ROUND(E126*H126,2)</f>
        <v>0</v>
      </c>
      <c r="J126" s="219"/>
      <c r="K126" s="216">
        <f>ROUND(E126*J126,2)</f>
        <v>0</v>
      </c>
      <c r="L126" s="216">
        <v>21</v>
      </c>
      <c r="M126" s="216">
        <f>G126*(1+L126/100)</f>
        <v>0</v>
      </c>
      <c r="N126" s="214">
        <v>2.0000000000000001E-4</v>
      </c>
      <c r="O126" s="214">
        <f>ROUND(E126*N126,5)</f>
        <v>2.0000000000000001E-4</v>
      </c>
      <c r="P126" s="214">
        <v>0</v>
      </c>
      <c r="Q126" s="214">
        <f>ROUND(E126*P126,5)</f>
        <v>0</v>
      </c>
      <c r="R126" s="214"/>
      <c r="S126" s="214"/>
      <c r="T126" s="215">
        <v>0.246</v>
      </c>
      <c r="U126" s="214">
        <f>ROUND(E126*T126,2)</f>
        <v>0.25</v>
      </c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 t="s">
        <v>121</v>
      </c>
      <c r="AF126" s="207"/>
      <c r="AG126" s="207"/>
      <c r="AH126" s="207"/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207"/>
      <c r="AT126" s="207"/>
      <c r="AU126" s="207"/>
      <c r="AV126" s="207"/>
      <c r="AW126" s="207"/>
      <c r="AX126" s="207"/>
      <c r="AY126" s="207"/>
      <c r="AZ126" s="207"/>
      <c r="BA126" s="207"/>
      <c r="BB126" s="207"/>
      <c r="BC126" s="207"/>
      <c r="BD126" s="207"/>
      <c r="BE126" s="207"/>
      <c r="BF126" s="207"/>
      <c r="BG126" s="207"/>
      <c r="BH126" s="207"/>
    </row>
    <row r="127" spans="1:60" ht="22.5" outlineLevel="1" x14ac:dyDescent="0.2">
      <c r="A127" s="218">
        <v>67</v>
      </c>
      <c r="B127" s="217" t="s">
        <v>263</v>
      </c>
      <c r="C127" s="221" t="s">
        <v>262</v>
      </c>
      <c r="D127" s="214" t="s">
        <v>247</v>
      </c>
      <c r="E127" s="220">
        <v>1</v>
      </c>
      <c r="F127" s="219"/>
      <c r="G127" s="216">
        <f>ROUND(E127*F127,2)</f>
        <v>0</v>
      </c>
      <c r="H127" s="219"/>
      <c r="I127" s="216">
        <f>ROUND(E127*H127,2)</f>
        <v>0</v>
      </c>
      <c r="J127" s="219"/>
      <c r="K127" s="216">
        <f>ROUND(E127*J127,2)</f>
        <v>0</v>
      </c>
      <c r="L127" s="216">
        <v>21</v>
      </c>
      <c r="M127" s="216">
        <f>G127*(1+L127/100)</f>
        <v>0</v>
      </c>
      <c r="N127" s="214">
        <v>2.7E-4</v>
      </c>
      <c r="O127" s="214">
        <f>ROUND(E127*N127,5)</f>
        <v>2.7E-4</v>
      </c>
      <c r="P127" s="214">
        <v>0</v>
      </c>
      <c r="Q127" s="214">
        <f>ROUND(E127*P127,5)</f>
        <v>0</v>
      </c>
      <c r="R127" s="214"/>
      <c r="S127" s="214"/>
      <c r="T127" s="215">
        <v>0.246</v>
      </c>
      <c r="U127" s="214">
        <f>ROUND(E127*T127,2)</f>
        <v>0.25</v>
      </c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 t="s">
        <v>121</v>
      </c>
      <c r="AF127" s="207"/>
      <c r="AG127" s="207"/>
      <c r="AH127" s="207"/>
      <c r="AI127" s="207"/>
      <c r="AJ127" s="207"/>
      <c r="AK127" s="207"/>
      <c r="AL127" s="207"/>
      <c r="AM127" s="207"/>
      <c r="AN127" s="207"/>
      <c r="AO127" s="207"/>
      <c r="AP127" s="207"/>
      <c r="AQ127" s="207"/>
      <c r="AR127" s="207"/>
      <c r="AS127" s="207"/>
      <c r="AT127" s="207"/>
      <c r="AU127" s="207"/>
      <c r="AV127" s="207"/>
      <c r="AW127" s="207"/>
      <c r="AX127" s="207"/>
      <c r="AY127" s="207"/>
      <c r="AZ127" s="207"/>
      <c r="BA127" s="207"/>
      <c r="BB127" s="207"/>
      <c r="BC127" s="207"/>
      <c r="BD127" s="207"/>
      <c r="BE127" s="207"/>
      <c r="BF127" s="207"/>
      <c r="BG127" s="207"/>
      <c r="BH127" s="207"/>
    </row>
    <row r="128" spans="1:60" outlineLevel="1" x14ac:dyDescent="0.2">
      <c r="A128" s="218">
        <v>68</v>
      </c>
      <c r="B128" s="217" t="s">
        <v>261</v>
      </c>
      <c r="C128" s="221" t="s">
        <v>260</v>
      </c>
      <c r="D128" s="214" t="s">
        <v>247</v>
      </c>
      <c r="E128" s="220">
        <v>1</v>
      </c>
      <c r="F128" s="219"/>
      <c r="G128" s="216">
        <f>ROUND(E128*F128,2)</f>
        <v>0</v>
      </c>
      <c r="H128" s="219"/>
      <c r="I128" s="216">
        <f>ROUND(E128*H128,2)</f>
        <v>0</v>
      </c>
      <c r="J128" s="219"/>
      <c r="K128" s="216">
        <f>ROUND(E128*J128,2)</f>
        <v>0</v>
      </c>
      <c r="L128" s="216">
        <v>21</v>
      </c>
      <c r="M128" s="216">
        <f>G128*(1+L128/100)</f>
        <v>0</v>
      </c>
      <c r="N128" s="214">
        <v>2.7999999999999998E-4</v>
      </c>
      <c r="O128" s="214">
        <f>ROUND(E128*N128,5)</f>
        <v>2.7999999999999998E-4</v>
      </c>
      <c r="P128" s="214">
        <v>0</v>
      </c>
      <c r="Q128" s="214">
        <f>ROUND(E128*P128,5)</f>
        <v>0</v>
      </c>
      <c r="R128" s="214"/>
      <c r="S128" s="214"/>
      <c r="T128" s="215">
        <v>0.246</v>
      </c>
      <c r="U128" s="214">
        <f>ROUND(E128*T128,2)</f>
        <v>0.25</v>
      </c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 t="s">
        <v>121</v>
      </c>
      <c r="AF128" s="207"/>
      <c r="AG128" s="207"/>
      <c r="AH128" s="207"/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207"/>
      <c r="AT128" s="207"/>
      <c r="AU128" s="207"/>
      <c r="AV128" s="207"/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7"/>
      <c r="BG128" s="207"/>
      <c r="BH128" s="207"/>
    </row>
    <row r="129" spans="1:60" ht="22.5" outlineLevel="1" x14ac:dyDescent="0.2">
      <c r="A129" s="218">
        <v>69</v>
      </c>
      <c r="B129" s="217" t="s">
        <v>259</v>
      </c>
      <c r="C129" s="221" t="s">
        <v>258</v>
      </c>
      <c r="D129" s="214" t="s">
        <v>188</v>
      </c>
      <c r="E129" s="220">
        <v>0.17</v>
      </c>
      <c r="F129" s="219"/>
      <c r="G129" s="216">
        <f>ROUND(E129*F129,2)</f>
        <v>0</v>
      </c>
      <c r="H129" s="219"/>
      <c r="I129" s="216">
        <f>ROUND(E129*H129,2)</f>
        <v>0</v>
      </c>
      <c r="J129" s="219"/>
      <c r="K129" s="216">
        <f>ROUND(E129*J129,2)</f>
        <v>0</v>
      </c>
      <c r="L129" s="216">
        <v>21</v>
      </c>
      <c r="M129" s="216">
        <f>G129*(1+L129/100)</f>
        <v>0</v>
      </c>
      <c r="N129" s="214">
        <v>0</v>
      </c>
      <c r="O129" s="214">
        <f>ROUND(E129*N129,5)</f>
        <v>0</v>
      </c>
      <c r="P129" s="214">
        <v>0</v>
      </c>
      <c r="Q129" s="214">
        <f>ROUND(E129*P129,5)</f>
        <v>0</v>
      </c>
      <c r="R129" s="214"/>
      <c r="S129" s="214"/>
      <c r="T129" s="215">
        <v>1.573</v>
      </c>
      <c r="U129" s="214">
        <f>ROUND(E129*T129,2)</f>
        <v>0.27</v>
      </c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7" t="s">
        <v>121</v>
      </c>
      <c r="AF129" s="207"/>
      <c r="AG129" s="207"/>
      <c r="AH129" s="207"/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207"/>
      <c r="AT129" s="207"/>
      <c r="AU129" s="207"/>
      <c r="AV129" s="207"/>
      <c r="AW129" s="207"/>
      <c r="AX129" s="207"/>
      <c r="AY129" s="207"/>
      <c r="AZ129" s="207"/>
      <c r="BA129" s="207"/>
      <c r="BB129" s="207"/>
      <c r="BC129" s="207"/>
      <c r="BD129" s="207"/>
      <c r="BE129" s="207"/>
      <c r="BF129" s="207"/>
      <c r="BG129" s="207"/>
      <c r="BH129" s="207"/>
    </row>
    <row r="130" spans="1:60" x14ac:dyDescent="0.2">
      <c r="A130" s="228" t="s">
        <v>140</v>
      </c>
      <c r="B130" s="227" t="s">
        <v>1022</v>
      </c>
      <c r="C130" s="226" t="s">
        <v>1021</v>
      </c>
      <c r="D130" s="222"/>
      <c r="E130" s="225"/>
      <c r="F130" s="224"/>
      <c r="G130" s="224">
        <f>SUMIF(AE131:AE131,"&lt;&gt;NOR",G131:G131)</f>
        <v>0</v>
      </c>
      <c r="H130" s="224"/>
      <c r="I130" s="224">
        <f>SUM(I131:I131)</f>
        <v>0</v>
      </c>
      <c r="J130" s="224"/>
      <c r="K130" s="224">
        <f>SUM(K131:K131)</f>
        <v>0</v>
      </c>
      <c r="L130" s="224"/>
      <c r="M130" s="224">
        <f>SUM(M131:M131)</f>
        <v>0</v>
      </c>
      <c r="N130" s="222"/>
      <c r="O130" s="222">
        <f>SUM(O131:O131)</f>
        <v>0</v>
      </c>
      <c r="P130" s="222"/>
      <c r="Q130" s="222">
        <f>SUM(Q131:Q131)</f>
        <v>0</v>
      </c>
      <c r="R130" s="222"/>
      <c r="S130" s="222"/>
      <c r="T130" s="223"/>
      <c r="U130" s="222">
        <f>SUM(U131:U131)</f>
        <v>0</v>
      </c>
      <c r="AE130" t="s">
        <v>139</v>
      </c>
    </row>
    <row r="131" spans="1:60" outlineLevel="1" x14ac:dyDescent="0.2">
      <c r="A131" s="218">
        <v>70</v>
      </c>
      <c r="B131" s="217" t="s">
        <v>1022</v>
      </c>
      <c r="C131" s="221" t="s">
        <v>1023</v>
      </c>
      <c r="D131" s="214" t="s">
        <v>270</v>
      </c>
      <c r="E131" s="220">
        <v>1</v>
      </c>
      <c r="F131" s="451">
        <f>ÚT!J118</f>
        <v>0</v>
      </c>
      <c r="G131" s="216">
        <f>ROUND(E131*F131,2)</f>
        <v>0</v>
      </c>
      <c r="H131" s="219"/>
      <c r="I131" s="216">
        <f>ROUND(E131*H131,2)</f>
        <v>0</v>
      </c>
      <c r="J131" s="219"/>
      <c r="K131" s="216">
        <f>ROUND(E131*J131,2)</f>
        <v>0</v>
      </c>
      <c r="L131" s="216">
        <v>21</v>
      </c>
      <c r="M131" s="216">
        <f>G131*(1+L131/100)</f>
        <v>0</v>
      </c>
      <c r="N131" s="214">
        <v>0</v>
      </c>
      <c r="O131" s="214">
        <f>ROUND(E131*N131,5)</f>
        <v>0</v>
      </c>
      <c r="P131" s="214">
        <v>0</v>
      </c>
      <c r="Q131" s="214">
        <f>ROUND(E131*P131,5)</f>
        <v>0</v>
      </c>
      <c r="R131" s="214"/>
      <c r="S131" s="214"/>
      <c r="T131" s="215">
        <v>0</v>
      </c>
      <c r="U131" s="214">
        <f>ROUND(E131*T131,2)</f>
        <v>0</v>
      </c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 t="s">
        <v>121</v>
      </c>
      <c r="AF131" s="207"/>
      <c r="AG131" s="207"/>
      <c r="AH131" s="207"/>
      <c r="AI131" s="207"/>
      <c r="AJ131" s="207"/>
      <c r="AK131" s="207"/>
      <c r="AL131" s="207"/>
      <c r="AM131" s="207"/>
      <c r="AN131" s="207"/>
      <c r="AO131" s="207"/>
      <c r="AP131" s="207"/>
      <c r="AQ131" s="207"/>
      <c r="AR131" s="207"/>
      <c r="AS131" s="207"/>
      <c r="AT131" s="207"/>
      <c r="AU131" s="207"/>
      <c r="AV131" s="207"/>
      <c r="AW131" s="207"/>
      <c r="AX131" s="207"/>
      <c r="AY131" s="207"/>
      <c r="AZ131" s="207"/>
      <c r="BA131" s="207"/>
      <c r="BB131" s="207"/>
      <c r="BC131" s="207"/>
      <c r="BD131" s="207"/>
      <c r="BE131" s="207"/>
      <c r="BF131" s="207"/>
      <c r="BG131" s="207"/>
      <c r="BH131" s="207"/>
    </row>
    <row r="132" spans="1:60" x14ac:dyDescent="0.2">
      <c r="A132" s="228" t="s">
        <v>140</v>
      </c>
      <c r="B132" s="227" t="s">
        <v>59</v>
      </c>
      <c r="C132" s="226" t="s">
        <v>58</v>
      </c>
      <c r="D132" s="222"/>
      <c r="E132" s="225"/>
      <c r="F132" s="224"/>
      <c r="G132" s="224">
        <f>SUMIF(AE133:AE138,"&lt;&gt;NOR",G133:G138)</f>
        <v>0</v>
      </c>
      <c r="H132" s="224"/>
      <c r="I132" s="224">
        <f>SUM(I133:I138)</f>
        <v>0</v>
      </c>
      <c r="J132" s="224"/>
      <c r="K132" s="224">
        <f>SUM(K133:K138)</f>
        <v>0</v>
      </c>
      <c r="L132" s="224"/>
      <c r="M132" s="224">
        <f>SUM(M133:M138)</f>
        <v>0</v>
      </c>
      <c r="N132" s="222"/>
      <c r="O132" s="222">
        <f>SUM(O133:O138)</f>
        <v>9.7000000000000003E-2</v>
      </c>
      <c r="P132" s="222"/>
      <c r="Q132" s="222">
        <f>SUM(Q133:Q138)</f>
        <v>0</v>
      </c>
      <c r="R132" s="222"/>
      <c r="S132" s="222"/>
      <c r="T132" s="223"/>
      <c r="U132" s="222">
        <f>SUM(U133:U138)</f>
        <v>11.36</v>
      </c>
      <c r="AE132" t="s">
        <v>139</v>
      </c>
    </row>
    <row r="133" spans="1:60" outlineLevel="1" x14ac:dyDescent="0.2">
      <c r="A133" s="218">
        <v>71</v>
      </c>
      <c r="B133" s="217" t="s">
        <v>257</v>
      </c>
      <c r="C133" s="221" t="s">
        <v>256</v>
      </c>
      <c r="D133" s="214" t="s">
        <v>247</v>
      </c>
      <c r="E133" s="220">
        <v>5</v>
      </c>
      <c r="F133" s="219"/>
      <c r="G133" s="216">
        <f>ROUND(E133*F133,2)</f>
        <v>0</v>
      </c>
      <c r="H133" s="219"/>
      <c r="I133" s="216">
        <f>ROUND(E133*H133,2)</f>
        <v>0</v>
      </c>
      <c r="J133" s="219"/>
      <c r="K133" s="216">
        <f>ROUND(E133*J133,2)</f>
        <v>0</v>
      </c>
      <c r="L133" s="216">
        <v>21</v>
      </c>
      <c r="M133" s="216">
        <f>G133*(1+L133/100)</f>
        <v>0</v>
      </c>
      <c r="N133" s="214">
        <v>0</v>
      </c>
      <c r="O133" s="214">
        <f>ROUND(E133*N133,5)</f>
        <v>0</v>
      </c>
      <c r="P133" s="214">
        <v>0</v>
      </c>
      <c r="Q133" s="214">
        <f>ROUND(E133*P133,5)</f>
        <v>0</v>
      </c>
      <c r="R133" s="214"/>
      <c r="S133" s="214"/>
      <c r="T133" s="215">
        <v>1.45</v>
      </c>
      <c r="U133" s="214">
        <f>ROUND(E133*T133,2)</f>
        <v>7.25</v>
      </c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 t="s">
        <v>121</v>
      </c>
      <c r="AF133" s="207"/>
      <c r="AG133" s="207"/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7"/>
      <c r="AT133" s="207"/>
      <c r="AU133" s="207"/>
      <c r="AV133" s="207"/>
      <c r="AW133" s="207"/>
      <c r="AX133" s="207"/>
      <c r="AY133" s="207"/>
      <c r="AZ133" s="207"/>
      <c r="BA133" s="207"/>
      <c r="BB133" s="207"/>
      <c r="BC133" s="207"/>
      <c r="BD133" s="207"/>
      <c r="BE133" s="207"/>
      <c r="BF133" s="207"/>
      <c r="BG133" s="207"/>
      <c r="BH133" s="207"/>
    </row>
    <row r="134" spans="1:60" ht="22.5" outlineLevel="1" x14ac:dyDescent="0.2">
      <c r="A134" s="218">
        <v>72</v>
      </c>
      <c r="B134" s="217" t="s">
        <v>255</v>
      </c>
      <c r="C134" s="221" t="s">
        <v>254</v>
      </c>
      <c r="D134" s="214" t="s">
        <v>247</v>
      </c>
      <c r="E134" s="220">
        <v>1</v>
      </c>
      <c r="F134" s="219"/>
      <c r="G134" s="216">
        <f>ROUND(E134*F134,2)</f>
        <v>0</v>
      </c>
      <c r="H134" s="219"/>
      <c r="I134" s="216">
        <f>ROUND(E134*H134,2)</f>
        <v>0</v>
      </c>
      <c r="J134" s="219"/>
      <c r="K134" s="216">
        <f>ROUND(E134*J134,2)</f>
        <v>0</v>
      </c>
      <c r="L134" s="216">
        <v>21</v>
      </c>
      <c r="M134" s="216">
        <f>G134*(1+L134/100)</f>
        <v>0</v>
      </c>
      <c r="N134" s="214">
        <v>1.7000000000000001E-2</v>
      </c>
      <c r="O134" s="214">
        <f>ROUND(E134*N134,5)</f>
        <v>1.7000000000000001E-2</v>
      </c>
      <c r="P134" s="214">
        <v>0</v>
      </c>
      <c r="Q134" s="214">
        <f>ROUND(E134*P134,5)</f>
        <v>0</v>
      </c>
      <c r="R134" s="214"/>
      <c r="S134" s="214"/>
      <c r="T134" s="215">
        <v>0</v>
      </c>
      <c r="U134" s="214">
        <f>ROUND(E134*T134,2)</f>
        <v>0</v>
      </c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 t="s">
        <v>198</v>
      </c>
      <c r="AF134" s="207"/>
      <c r="AG134" s="207"/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7"/>
      <c r="AT134" s="207"/>
      <c r="AU134" s="207"/>
      <c r="AV134" s="207"/>
      <c r="AW134" s="207"/>
      <c r="AX134" s="207"/>
      <c r="AY134" s="207"/>
      <c r="AZ134" s="207"/>
      <c r="BA134" s="207"/>
      <c r="BB134" s="207"/>
      <c r="BC134" s="207"/>
      <c r="BD134" s="207"/>
      <c r="BE134" s="207"/>
      <c r="BF134" s="207"/>
      <c r="BG134" s="207"/>
      <c r="BH134" s="207"/>
    </row>
    <row r="135" spans="1:60" ht="22.5" outlineLevel="1" x14ac:dyDescent="0.2">
      <c r="A135" s="218">
        <v>73</v>
      </c>
      <c r="B135" s="217" t="s">
        <v>253</v>
      </c>
      <c r="C135" s="221" t="s">
        <v>252</v>
      </c>
      <c r="D135" s="214" t="s">
        <v>247</v>
      </c>
      <c r="E135" s="220">
        <v>4</v>
      </c>
      <c r="F135" s="219"/>
      <c r="G135" s="216">
        <f>ROUND(E135*F135,2)</f>
        <v>0</v>
      </c>
      <c r="H135" s="219"/>
      <c r="I135" s="216">
        <f>ROUND(E135*H135,2)</f>
        <v>0</v>
      </c>
      <c r="J135" s="219"/>
      <c r="K135" s="216">
        <f>ROUND(E135*J135,2)</f>
        <v>0</v>
      </c>
      <c r="L135" s="216">
        <v>21</v>
      </c>
      <c r="M135" s="216">
        <f>G135*(1+L135/100)</f>
        <v>0</v>
      </c>
      <c r="N135" s="214">
        <v>1.9E-2</v>
      </c>
      <c r="O135" s="214">
        <f>ROUND(E135*N135,5)</f>
        <v>7.5999999999999998E-2</v>
      </c>
      <c r="P135" s="214">
        <v>0</v>
      </c>
      <c r="Q135" s="214">
        <f>ROUND(E135*P135,5)</f>
        <v>0</v>
      </c>
      <c r="R135" s="214"/>
      <c r="S135" s="214"/>
      <c r="T135" s="215">
        <v>0</v>
      </c>
      <c r="U135" s="214">
        <f>ROUND(E135*T135,2)</f>
        <v>0</v>
      </c>
      <c r="V135" s="207"/>
      <c r="W135" s="207"/>
      <c r="X135" s="207"/>
      <c r="Y135" s="207"/>
      <c r="Z135" s="207"/>
      <c r="AA135" s="207"/>
      <c r="AB135" s="207"/>
      <c r="AC135" s="207"/>
      <c r="AD135" s="207"/>
      <c r="AE135" s="207" t="s">
        <v>198</v>
      </c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7"/>
      <c r="AX135" s="207"/>
      <c r="AY135" s="207"/>
      <c r="AZ135" s="207"/>
      <c r="BA135" s="207"/>
      <c r="BB135" s="207"/>
      <c r="BC135" s="207"/>
      <c r="BD135" s="207"/>
      <c r="BE135" s="207"/>
      <c r="BF135" s="207"/>
      <c r="BG135" s="207"/>
      <c r="BH135" s="207"/>
    </row>
    <row r="136" spans="1:60" outlineLevel="1" x14ac:dyDescent="0.2">
      <c r="A136" s="218">
        <v>74</v>
      </c>
      <c r="B136" s="217" t="s">
        <v>251</v>
      </c>
      <c r="C136" s="221" t="s">
        <v>250</v>
      </c>
      <c r="D136" s="214" t="s">
        <v>247</v>
      </c>
      <c r="E136" s="220">
        <v>5</v>
      </c>
      <c r="F136" s="219"/>
      <c r="G136" s="216">
        <f>ROUND(E136*F136,2)</f>
        <v>0</v>
      </c>
      <c r="H136" s="219"/>
      <c r="I136" s="216">
        <f>ROUND(E136*H136,2)</f>
        <v>0</v>
      </c>
      <c r="J136" s="219"/>
      <c r="K136" s="216">
        <f>ROUND(E136*J136,2)</f>
        <v>0</v>
      </c>
      <c r="L136" s="216">
        <v>21</v>
      </c>
      <c r="M136" s="216">
        <f>G136*(1+L136/100)</f>
        <v>0</v>
      </c>
      <c r="N136" s="214">
        <v>0</v>
      </c>
      <c r="O136" s="214">
        <f>ROUND(E136*N136,5)</f>
        <v>0</v>
      </c>
      <c r="P136" s="214">
        <v>0</v>
      </c>
      <c r="Q136" s="214">
        <f>ROUND(E136*P136,5)</f>
        <v>0</v>
      </c>
      <c r="R136" s="214"/>
      <c r="S136" s="214"/>
      <c r="T136" s="215">
        <v>0.77500000000000002</v>
      </c>
      <c r="U136" s="214">
        <f>ROUND(E136*T136,2)</f>
        <v>3.88</v>
      </c>
      <c r="V136" s="207"/>
      <c r="W136" s="207"/>
      <c r="X136" s="207"/>
      <c r="Y136" s="207"/>
      <c r="Z136" s="207"/>
      <c r="AA136" s="207"/>
      <c r="AB136" s="207"/>
      <c r="AC136" s="207"/>
      <c r="AD136" s="207"/>
      <c r="AE136" s="207" t="s">
        <v>121</v>
      </c>
      <c r="AF136" s="207"/>
      <c r="AG136" s="207"/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7"/>
      <c r="AT136" s="207"/>
      <c r="AU136" s="207"/>
      <c r="AV136" s="207"/>
      <c r="AW136" s="207"/>
      <c r="AX136" s="207"/>
      <c r="AY136" s="207"/>
      <c r="AZ136" s="207"/>
      <c r="BA136" s="207"/>
      <c r="BB136" s="207"/>
      <c r="BC136" s="207"/>
      <c r="BD136" s="207"/>
      <c r="BE136" s="207"/>
      <c r="BF136" s="207"/>
      <c r="BG136" s="207"/>
      <c r="BH136" s="207"/>
    </row>
    <row r="137" spans="1:60" outlineLevel="1" x14ac:dyDescent="0.2">
      <c r="A137" s="218">
        <v>75</v>
      </c>
      <c r="B137" s="217" t="s">
        <v>249</v>
      </c>
      <c r="C137" s="221" t="s">
        <v>248</v>
      </c>
      <c r="D137" s="214" t="s">
        <v>247</v>
      </c>
      <c r="E137" s="220">
        <v>5</v>
      </c>
      <c r="F137" s="219"/>
      <c r="G137" s="216">
        <f>ROUND(E137*F137,2)</f>
        <v>0</v>
      </c>
      <c r="H137" s="219"/>
      <c r="I137" s="216">
        <f>ROUND(E137*H137,2)</f>
        <v>0</v>
      </c>
      <c r="J137" s="219"/>
      <c r="K137" s="216">
        <f>ROUND(E137*J137,2)</f>
        <v>0</v>
      </c>
      <c r="L137" s="216">
        <v>21</v>
      </c>
      <c r="M137" s="216">
        <f>G137*(1+L137/100)</f>
        <v>0</v>
      </c>
      <c r="N137" s="214">
        <v>8.0000000000000004E-4</v>
      </c>
      <c r="O137" s="214">
        <f>ROUND(E137*N137,5)</f>
        <v>4.0000000000000001E-3</v>
      </c>
      <c r="P137" s="214">
        <v>0</v>
      </c>
      <c r="Q137" s="214">
        <f>ROUND(E137*P137,5)</f>
        <v>0</v>
      </c>
      <c r="R137" s="214"/>
      <c r="S137" s="214"/>
      <c r="T137" s="215">
        <v>0</v>
      </c>
      <c r="U137" s="214">
        <f>ROUND(E137*T137,2)</f>
        <v>0</v>
      </c>
      <c r="V137" s="207"/>
      <c r="W137" s="207"/>
      <c r="X137" s="207"/>
      <c r="Y137" s="207"/>
      <c r="Z137" s="207"/>
      <c r="AA137" s="207"/>
      <c r="AB137" s="207"/>
      <c r="AC137" s="207"/>
      <c r="AD137" s="207"/>
      <c r="AE137" s="207" t="s">
        <v>198</v>
      </c>
      <c r="AF137" s="207"/>
      <c r="AG137" s="207"/>
      <c r="AH137" s="207"/>
      <c r="AI137" s="207"/>
      <c r="AJ137" s="207"/>
      <c r="AK137" s="207"/>
      <c r="AL137" s="207"/>
      <c r="AM137" s="207"/>
      <c r="AN137" s="207"/>
      <c r="AO137" s="207"/>
      <c r="AP137" s="207"/>
      <c r="AQ137" s="207"/>
      <c r="AR137" s="207"/>
      <c r="AS137" s="207"/>
      <c r="AT137" s="207"/>
      <c r="AU137" s="207"/>
      <c r="AV137" s="207"/>
      <c r="AW137" s="207"/>
      <c r="AX137" s="207"/>
      <c r="AY137" s="207"/>
      <c r="AZ137" s="207"/>
      <c r="BA137" s="207"/>
      <c r="BB137" s="207"/>
      <c r="BC137" s="207"/>
      <c r="BD137" s="207"/>
      <c r="BE137" s="207"/>
      <c r="BF137" s="207"/>
      <c r="BG137" s="207"/>
      <c r="BH137" s="207"/>
    </row>
    <row r="138" spans="1:60" outlineLevel="1" x14ac:dyDescent="0.2">
      <c r="A138" s="218">
        <v>76</v>
      </c>
      <c r="B138" s="217" t="s">
        <v>246</v>
      </c>
      <c r="C138" s="221" t="s">
        <v>245</v>
      </c>
      <c r="D138" s="214" t="s">
        <v>188</v>
      </c>
      <c r="E138" s="220">
        <v>0.1</v>
      </c>
      <c r="F138" s="219"/>
      <c r="G138" s="216">
        <f>ROUND(E138*F138,2)</f>
        <v>0</v>
      </c>
      <c r="H138" s="219"/>
      <c r="I138" s="216">
        <f>ROUND(E138*H138,2)</f>
        <v>0</v>
      </c>
      <c r="J138" s="219"/>
      <c r="K138" s="216">
        <f>ROUND(E138*J138,2)</f>
        <v>0</v>
      </c>
      <c r="L138" s="216">
        <v>21</v>
      </c>
      <c r="M138" s="216">
        <f>G138*(1+L138/100)</f>
        <v>0</v>
      </c>
      <c r="N138" s="214">
        <v>0</v>
      </c>
      <c r="O138" s="214">
        <f>ROUND(E138*N138,5)</f>
        <v>0</v>
      </c>
      <c r="P138" s="214">
        <v>0</v>
      </c>
      <c r="Q138" s="214">
        <f>ROUND(E138*P138,5)</f>
        <v>0</v>
      </c>
      <c r="R138" s="214"/>
      <c r="S138" s="214"/>
      <c r="T138" s="215">
        <v>2.2549999999999999</v>
      </c>
      <c r="U138" s="214">
        <f>ROUND(E138*T138,2)</f>
        <v>0.23</v>
      </c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07" t="s">
        <v>121</v>
      </c>
      <c r="AF138" s="207"/>
      <c r="AG138" s="207"/>
      <c r="AH138" s="207"/>
      <c r="AI138" s="207"/>
      <c r="AJ138" s="207"/>
      <c r="AK138" s="207"/>
      <c r="AL138" s="207"/>
      <c r="AM138" s="207"/>
      <c r="AN138" s="207"/>
      <c r="AO138" s="207"/>
      <c r="AP138" s="207"/>
      <c r="AQ138" s="207"/>
      <c r="AR138" s="207"/>
      <c r="AS138" s="207"/>
      <c r="AT138" s="207"/>
      <c r="AU138" s="207"/>
      <c r="AV138" s="207"/>
      <c r="AW138" s="207"/>
      <c r="AX138" s="207"/>
      <c r="AY138" s="207"/>
      <c r="AZ138" s="207"/>
      <c r="BA138" s="207"/>
      <c r="BB138" s="207"/>
      <c r="BC138" s="207"/>
      <c r="BD138" s="207"/>
      <c r="BE138" s="207"/>
      <c r="BF138" s="207"/>
      <c r="BG138" s="207"/>
      <c r="BH138" s="207"/>
    </row>
    <row r="139" spans="1:60" x14ac:dyDescent="0.2">
      <c r="A139" s="228" t="s">
        <v>140</v>
      </c>
      <c r="B139" s="227" t="s">
        <v>57</v>
      </c>
      <c r="C139" s="226" t="s">
        <v>56</v>
      </c>
      <c r="D139" s="222"/>
      <c r="E139" s="225"/>
      <c r="F139" s="224"/>
      <c r="G139" s="224">
        <f>SUMIF(AE140:AE162,"&lt;&gt;NOR",G140:G162)</f>
        <v>0</v>
      </c>
      <c r="H139" s="224"/>
      <c r="I139" s="224">
        <f>SUM(I140:I162)</f>
        <v>0</v>
      </c>
      <c r="J139" s="224"/>
      <c r="K139" s="224">
        <f>SUM(K140:K162)</f>
        <v>0</v>
      </c>
      <c r="L139" s="224"/>
      <c r="M139" s="224">
        <f>SUM(M140:M162)</f>
        <v>0</v>
      </c>
      <c r="N139" s="222"/>
      <c r="O139" s="222">
        <f>SUM(O140:O162)</f>
        <v>1.62724</v>
      </c>
      <c r="P139" s="222"/>
      <c r="Q139" s="222">
        <f>SUM(Q140:Q162)</f>
        <v>0</v>
      </c>
      <c r="R139" s="222"/>
      <c r="S139" s="222"/>
      <c r="T139" s="223"/>
      <c r="U139" s="222">
        <f>SUM(U140:U162)</f>
        <v>97.42</v>
      </c>
      <c r="AE139" t="s">
        <v>139</v>
      </c>
    </row>
    <row r="140" spans="1:60" outlineLevel="1" x14ac:dyDescent="0.2">
      <c r="A140" s="218">
        <v>77</v>
      </c>
      <c r="B140" s="217" t="s">
        <v>244</v>
      </c>
      <c r="C140" s="221" t="s">
        <v>243</v>
      </c>
      <c r="D140" s="214" t="s">
        <v>194</v>
      </c>
      <c r="E140" s="220">
        <v>58.6</v>
      </c>
      <c r="F140" s="219"/>
      <c r="G140" s="216">
        <f>ROUND(E140*F140,2)</f>
        <v>0</v>
      </c>
      <c r="H140" s="219"/>
      <c r="I140" s="216">
        <f>ROUND(E140*H140,2)</f>
        <v>0</v>
      </c>
      <c r="J140" s="219"/>
      <c r="K140" s="216">
        <f>ROUND(E140*J140,2)</f>
        <v>0</v>
      </c>
      <c r="L140" s="216">
        <v>21</v>
      </c>
      <c r="M140" s="216">
        <f>G140*(1+L140/100)</f>
        <v>0</v>
      </c>
      <c r="N140" s="214">
        <v>3.2000000000000003E-4</v>
      </c>
      <c r="O140" s="214">
        <f>ROUND(E140*N140,5)</f>
        <v>1.8749999999999999E-2</v>
      </c>
      <c r="P140" s="214">
        <v>0</v>
      </c>
      <c r="Q140" s="214">
        <f>ROUND(E140*P140,5)</f>
        <v>0</v>
      </c>
      <c r="R140" s="214"/>
      <c r="S140" s="214"/>
      <c r="T140" s="215">
        <v>0.23599999999999999</v>
      </c>
      <c r="U140" s="214">
        <f>ROUND(E140*T140,2)</f>
        <v>13.83</v>
      </c>
      <c r="V140" s="207"/>
      <c r="W140" s="207"/>
      <c r="X140" s="207"/>
      <c r="Y140" s="207"/>
      <c r="Z140" s="207"/>
      <c r="AA140" s="207"/>
      <c r="AB140" s="207"/>
      <c r="AC140" s="207"/>
      <c r="AD140" s="207"/>
      <c r="AE140" s="207" t="s">
        <v>121</v>
      </c>
      <c r="AF140" s="207"/>
      <c r="AG140" s="207"/>
      <c r="AH140" s="207"/>
      <c r="AI140" s="207"/>
      <c r="AJ140" s="207"/>
      <c r="AK140" s="207"/>
      <c r="AL140" s="207"/>
      <c r="AM140" s="207"/>
      <c r="AN140" s="207"/>
      <c r="AO140" s="207"/>
      <c r="AP140" s="207"/>
      <c r="AQ140" s="207"/>
      <c r="AR140" s="207"/>
      <c r="AS140" s="207"/>
      <c r="AT140" s="207"/>
      <c r="AU140" s="207"/>
      <c r="AV140" s="207"/>
      <c r="AW140" s="207"/>
      <c r="AX140" s="207"/>
      <c r="AY140" s="207"/>
      <c r="AZ140" s="207"/>
      <c r="BA140" s="207"/>
      <c r="BB140" s="207"/>
      <c r="BC140" s="207"/>
      <c r="BD140" s="207"/>
      <c r="BE140" s="207"/>
      <c r="BF140" s="207"/>
      <c r="BG140" s="207"/>
      <c r="BH140" s="207"/>
    </row>
    <row r="141" spans="1:60" outlineLevel="1" x14ac:dyDescent="0.2">
      <c r="A141" s="218"/>
      <c r="B141" s="217"/>
      <c r="C141" s="231" t="s">
        <v>242</v>
      </c>
      <c r="D141" s="230"/>
      <c r="E141" s="229"/>
      <c r="F141" s="216"/>
      <c r="G141" s="216"/>
      <c r="H141" s="216"/>
      <c r="I141" s="216"/>
      <c r="J141" s="216"/>
      <c r="K141" s="216"/>
      <c r="L141" s="216"/>
      <c r="M141" s="216"/>
      <c r="N141" s="214"/>
      <c r="O141" s="214"/>
      <c r="P141" s="214"/>
      <c r="Q141" s="214"/>
      <c r="R141" s="214"/>
      <c r="S141" s="214"/>
      <c r="T141" s="215"/>
      <c r="U141" s="214"/>
      <c r="V141" s="207"/>
      <c r="W141" s="207"/>
      <c r="X141" s="207"/>
      <c r="Y141" s="207"/>
      <c r="Z141" s="207"/>
      <c r="AA141" s="207"/>
      <c r="AB141" s="207"/>
      <c r="AC141" s="207"/>
      <c r="AD141" s="207"/>
      <c r="AE141" s="207" t="s">
        <v>172</v>
      </c>
      <c r="AF141" s="207">
        <v>0</v>
      </c>
      <c r="AG141" s="207"/>
      <c r="AH141" s="207"/>
      <c r="AI141" s="207"/>
      <c r="AJ141" s="207"/>
      <c r="AK141" s="207"/>
      <c r="AL141" s="207"/>
      <c r="AM141" s="207"/>
      <c r="AN141" s="207"/>
      <c r="AO141" s="207"/>
      <c r="AP141" s="207"/>
      <c r="AQ141" s="207"/>
      <c r="AR141" s="207"/>
      <c r="AS141" s="207"/>
      <c r="AT141" s="207"/>
      <c r="AU141" s="207"/>
      <c r="AV141" s="207"/>
      <c r="AW141" s="207"/>
      <c r="AX141" s="207"/>
      <c r="AY141" s="207"/>
      <c r="AZ141" s="207"/>
      <c r="BA141" s="207"/>
      <c r="BB141" s="207"/>
      <c r="BC141" s="207"/>
      <c r="BD141" s="207"/>
      <c r="BE141" s="207"/>
      <c r="BF141" s="207"/>
      <c r="BG141" s="207"/>
      <c r="BH141" s="207"/>
    </row>
    <row r="142" spans="1:60" outlineLevel="1" x14ac:dyDescent="0.2">
      <c r="A142" s="218"/>
      <c r="B142" s="217"/>
      <c r="C142" s="231" t="s">
        <v>228</v>
      </c>
      <c r="D142" s="230"/>
      <c r="E142" s="229">
        <v>58.6</v>
      </c>
      <c r="F142" s="216"/>
      <c r="G142" s="216"/>
      <c r="H142" s="216"/>
      <c r="I142" s="216"/>
      <c r="J142" s="216"/>
      <c r="K142" s="216"/>
      <c r="L142" s="216"/>
      <c r="M142" s="216"/>
      <c r="N142" s="214"/>
      <c r="O142" s="214"/>
      <c r="P142" s="214"/>
      <c r="Q142" s="214"/>
      <c r="R142" s="214"/>
      <c r="S142" s="214"/>
      <c r="T142" s="215"/>
      <c r="U142" s="214"/>
      <c r="V142" s="207"/>
      <c r="W142" s="207"/>
      <c r="X142" s="207"/>
      <c r="Y142" s="207"/>
      <c r="Z142" s="207"/>
      <c r="AA142" s="207"/>
      <c r="AB142" s="207"/>
      <c r="AC142" s="207"/>
      <c r="AD142" s="207"/>
      <c r="AE142" s="207" t="s">
        <v>172</v>
      </c>
      <c r="AF142" s="207">
        <v>0</v>
      </c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207"/>
      <c r="AT142" s="207"/>
      <c r="AU142" s="207"/>
      <c r="AV142" s="207"/>
      <c r="AW142" s="207"/>
      <c r="AX142" s="207"/>
      <c r="AY142" s="207"/>
      <c r="AZ142" s="207"/>
      <c r="BA142" s="207"/>
      <c r="BB142" s="207"/>
      <c r="BC142" s="207"/>
      <c r="BD142" s="207"/>
      <c r="BE142" s="207"/>
      <c r="BF142" s="207"/>
      <c r="BG142" s="207"/>
      <c r="BH142" s="207"/>
    </row>
    <row r="143" spans="1:60" outlineLevel="1" x14ac:dyDescent="0.2">
      <c r="A143" s="218">
        <v>78</v>
      </c>
      <c r="B143" s="217" t="s">
        <v>241</v>
      </c>
      <c r="C143" s="221" t="s">
        <v>240</v>
      </c>
      <c r="D143" s="214" t="s">
        <v>194</v>
      </c>
      <c r="E143" s="220">
        <v>58.6</v>
      </c>
      <c r="F143" s="219"/>
      <c r="G143" s="216">
        <f>ROUND(E143*F143,2)</f>
        <v>0</v>
      </c>
      <c r="H143" s="219"/>
      <c r="I143" s="216">
        <f>ROUND(E143*H143,2)</f>
        <v>0</v>
      </c>
      <c r="J143" s="219"/>
      <c r="K143" s="216">
        <f>ROUND(E143*J143,2)</f>
        <v>0</v>
      </c>
      <c r="L143" s="216">
        <v>21</v>
      </c>
      <c r="M143" s="216">
        <f>G143*(1+L143/100)</f>
        <v>0</v>
      </c>
      <c r="N143" s="214">
        <v>0</v>
      </c>
      <c r="O143" s="214">
        <f>ROUND(E143*N143,5)</f>
        <v>0</v>
      </c>
      <c r="P143" s="214">
        <v>0</v>
      </c>
      <c r="Q143" s="214">
        <f>ROUND(E143*P143,5)</f>
        <v>0</v>
      </c>
      <c r="R143" s="214"/>
      <c r="S143" s="214"/>
      <c r="T143" s="215">
        <v>0.154</v>
      </c>
      <c r="U143" s="214">
        <f>ROUND(E143*T143,2)</f>
        <v>9.02</v>
      </c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 t="s">
        <v>121</v>
      </c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</row>
    <row r="144" spans="1:60" outlineLevel="1" x14ac:dyDescent="0.2">
      <c r="A144" s="218">
        <v>79</v>
      </c>
      <c r="B144" s="217" t="s">
        <v>239</v>
      </c>
      <c r="C144" s="221" t="s">
        <v>238</v>
      </c>
      <c r="D144" s="214" t="s">
        <v>175</v>
      </c>
      <c r="E144" s="220">
        <v>54.4</v>
      </c>
      <c r="F144" s="219"/>
      <c r="G144" s="216">
        <f>ROUND(E144*F144,2)</f>
        <v>0</v>
      </c>
      <c r="H144" s="219"/>
      <c r="I144" s="216">
        <f>ROUND(E144*H144,2)</f>
        <v>0</v>
      </c>
      <c r="J144" s="219"/>
      <c r="K144" s="216">
        <f>ROUND(E144*J144,2)</f>
        <v>0</v>
      </c>
      <c r="L144" s="216">
        <v>21</v>
      </c>
      <c r="M144" s="216">
        <f>G144*(1+L144/100)</f>
        <v>0</v>
      </c>
      <c r="N144" s="214">
        <v>2.1000000000000001E-4</v>
      </c>
      <c r="O144" s="214">
        <f>ROUND(E144*N144,5)</f>
        <v>1.142E-2</v>
      </c>
      <c r="P144" s="214">
        <v>0</v>
      </c>
      <c r="Q144" s="214">
        <f>ROUND(E144*P144,5)</f>
        <v>0</v>
      </c>
      <c r="R144" s="214"/>
      <c r="S144" s="214"/>
      <c r="T144" s="215">
        <v>0.05</v>
      </c>
      <c r="U144" s="214">
        <f>ROUND(E144*T144,2)</f>
        <v>2.72</v>
      </c>
      <c r="V144" s="207"/>
      <c r="W144" s="207"/>
      <c r="X144" s="207"/>
      <c r="Y144" s="207"/>
      <c r="Z144" s="207"/>
      <c r="AA144" s="207"/>
      <c r="AB144" s="207"/>
      <c r="AC144" s="207"/>
      <c r="AD144" s="207"/>
      <c r="AE144" s="207" t="s">
        <v>121</v>
      </c>
      <c r="AF144" s="207"/>
      <c r="AG144" s="207"/>
      <c r="AH144" s="207"/>
      <c r="AI144" s="207"/>
      <c r="AJ144" s="207"/>
      <c r="AK144" s="207"/>
      <c r="AL144" s="207"/>
      <c r="AM144" s="207"/>
      <c r="AN144" s="207"/>
      <c r="AO144" s="207"/>
      <c r="AP144" s="207"/>
      <c r="AQ144" s="207"/>
      <c r="AR144" s="207"/>
      <c r="AS144" s="207"/>
      <c r="AT144" s="207"/>
      <c r="AU144" s="207"/>
      <c r="AV144" s="207"/>
      <c r="AW144" s="207"/>
      <c r="AX144" s="207"/>
      <c r="AY144" s="207"/>
      <c r="AZ144" s="207"/>
      <c r="BA144" s="207"/>
      <c r="BB144" s="207"/>
      <c r="BC144" s="207"/>
      <c r="BD144" s="207"/>
      <c r="BE144" s="207"/>
      <c r="BF144" s="207"/>
      <c r="BG144" s="207"/>
      <c r="BH144" s="207"/>
    </row>
    <row r="145" spans="1:60" outlineLevel="1" x14ac:dyDescent="0.2">
      <c r="A145" s="218">
        <v>80</v>
      </c>
      <c r="B145" s="217" t="s">
        <v>237</v>
      </c>
      <c r="C145" s="221" t="s">
        <v>236</v>
      </c>
      <c r="D145" s="214" t="s">
        <v>175</v>
      </c>
      <c r="E145" s="220">
        <v>54.4</v>
      </c>
      <c r="F145" s="219"/>
      <c r="G145" s="216">
        <f>ROUND(E145*F145,2)</f>
        <v>0</v>
      </c>
      <c r="H145" s="219"/>
      <c r="I145" s="216">
        <f>ROUND(E145*H145,2)</f>
        <v>0</v>
      </c>
      <c r="J145" s="219"/>
      <c r="K145" s="216">
        <f>ROUND(E145*J145,2)</f>
        <v>0</v>
      </c>
      <c r="L145" s="216">
        <v>21</v>
      </c>
      <c r="M145" s="216">
        <f>G145*(1+L145/100)</f>
        <v>0</v>
      </c>
      <c r="N145" s="214">
        <v>4.7499999999999999E-3</v>
      </c>
      <c r="O145" s="214">
        <f>ROUND(E145*N145,5)</f>
        <v>0.25840000000000002</v>
      </c>
      <c r="P145" s="214">
        <v>0</v>
      </c>
      <c r="Q145" s="214">
        <f>ROUND(E145*P145,5)</f>
        <v>0</v>
      </c>
      <c r="R145" s="214"/>
      <c r="S145" s="214"/>
      <c r="T145" s="215">
        <v>0.97799999999999998</v>
      </c>
      <c r="U145" s="214">
        <f>ROUND(E145*T145,2)</f>
        <v>53.2</v>
      </c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 t="s">
        <v>121</v>
      </c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207"/>
      <c r="AT145" s="207"/>
      <c r="AU145" s="207"/>
      <c r="AV145" s="20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207"/>
      <c r="BH145" s="207"/>
    </row>
    <row r="146" spans="1:60" outlineLevel="1" x14ac:dyDescent="0.2">
      <c r="A146" s="218"/>
      <c r="B146" s="217"/>
      <c r="C146" s="231" t="s">
        <v>235</v>
      </c>
      <c r="D146" s="230"/>
      <c r="E146" s="229"/>
      <c r="F146" s="216"/>
      <c r="G146" s="216"/>
      <c r="H146" s="216"/>
      <c r="I146" s="216"/>
      <c r="J146" s="216"/>
      <c r="K146" s="216"/>
      <c r="L146" s="216"/>
      <c r="M146" s="216"/>
      <c r="N146" s="214"/>
      <c r="O146" s="214"/>
      <c r="P146" s="214"/>
      <c r="Q146" s="214"/>
      <c r="R146" s="214"/>
      <c r="S146" s="214"/>
      <c r="T146" s="215"/>
      <c r="U146" s="214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 t="s">
        <v>172</v>
      </c>
      <c r="AF146" s="207">
        <v>0</v>
      </c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207"/>
      <c r="AV146" s="20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207"/>
      <c r="BH146" s="207"/>
    </row>
    <row r="147" spans="1:60" outlineLevel="1" x14ac:dyDescent="0.2">
      <c r="A147" s="218"/>
      <c r="B147" s="217"/>
      <c r="C147" s="231" t="s">
        <v>234</v>
      </c>
      <c r="D147" s="230"/>
      <c r="E147" s="229">
        <v>54.4</v>
      </c>
      <c r="F147" s="216"/>
      <c r="G147" s="216"/>
      <c r="H147" s="216"/>
      <c r="I147" s="216"/>
      <c r="J147" s="216"/>
      <c r="K147" s="216"/>
      <c r="L147" s="216"/>
      <c r="M147" s="216"/>
      <c r="N147" s="214"/>
      <c r="O147" s="214"/>
      <c r="P147" s="214"/>
      <c r="Q147" s="214"/>
      <c r="R147" s="214"/>
      <c r="S147" s="214"/>
      <c r="T147" s="215"/>
      <c r="U147" s="214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 t="s">
        <v>172</v>
      </c>
      <c r="AF147" s="207">
        <v>0</v>
      </c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  <c r="AS147" s="207"/>
      <c r="AT147" s="207"/>
      <c r="AU147" s="207"/>
      <c r="AV147" s="207"/>
      <c r="AW147" s="207"/>
      <c r="AX147" s="207"/>
      <c r="AY147" s="207"/>
      <c r="AZ147" s="207"/>
      <c r="BA147" s="207"/>
      <c r="BB147" s="207"/>
      <c r="BC147" s="207"/>
      <c r="BD147" s="207"/>
      <c r="BE147" s="207"/>
      <c r="BF147" s="207"/>
      <c r="BG147" s="207"/>
      <c r="BH147" s="207"/>
    </row>
    <row r="148" spans="1:60" outlineLevel="1" x14ac:dyDescent="0.2">
      <c r="A148" s="218">
        <v>81</v>
      </c>
      <c r="B148" s="217" t="s">
        <v>233</v>
      </c>
      <c r="C148" s="221" t="s">
        <v>232</v>
      </c>
      <c r="D148" s="214" t="s">
        <v>175</v>
      </c>
      <c r="E148" s="220">
        <v>69.509</v>
      </c>
      <c r="F148" s="219"/>
      <c r="G148" s="216">
        <f>ROUND(E148*F148,2)</f>
        <v>0</v>
      </c>
      <c r="H148" s="219"/>
      <c r="I148" s="216">
        <f>ROUND(E148*H148,2)</f>
        <v>0</v>
      </c>
      <c r="J148" s="219"/>
      <c r="K148" s="216">
        <f>ROUND(E148*J148,2)</f>
        <v>0</v>
      </c>
      <c r="L148" s="216">
        <v>21</v>
      </c>
      <c r="M148" s="216">
        <f>G148*(1+L148/100)</f>
        <v>0</v>
      </c>
      <c r="N148" s="214">
        <v>1.9199999999999998E-2</v>
      </c>
      <c r="O148" s="214">
        <f>ROUND(E148*N148,5)</f>
        <v>1.33457</v>
      </c>
      <c r="P148" s="214">
        <v>0</v>
      </c>
      <c r="Q148" s="214">
        <f>ROUND(E148*P148,5)</f>
        <v>0</v>
      </c>
      <c r="R148" s="214"/>
      <c r="S148" s="214"/>
      <c r="T148" s="215">
        <v>0</v>
      </c>
      <c r="U148" s="214">
        <f>ROUND(E148*T148,2)</f>
        <v>0</v>
      </c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 t="s">
        <v>198</v>
      </c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7"/>
      <c r="AU148" s="207"/>
      <c r="AV148" s="207"/>
      <c r="AW148" s="207"/>
      <c r="AX148" s="207"/>
      <c r="AY148" s="207"/>
      <c r="AZ148" s="207"/>
      <c r="BA148" s="207"/>
      <c r="BB148" s="207"/>
      <c r="BC148" s="207"/>
      <c r="BD148" s="207"/>
      <c r="BE148" s="207"/>
      <c r="BF148" s="207"/>
      <c r="BG148" s="207"/>
      <c r="BH148" s="207"/>
    </row>
    <row r="149" spans="1:60" outlineLevel="1" x14ac:dyDescent="0.2">
      <c r="A149" s="218"/>
      <c r="B149" s="217"/>
      <c r="C149" s="231" t="s">
        <v>231</v>
      </c>
      <c r="D149" s="230"/>
      <c r="E149" s="229">
        <v>69.509</v>
      </c>
      <c r="F149" s="216"/>
      <c r="G149" s="216"/>
      <c r="H149" s="216"/>
      <c r="I149" s="216"/>
      <c r="J149" s="216"/>
      <c r="K149" s="216"/>
      <c r="L149" s="216"/>
      <c r="M149" s="216"/>
      <c r="N149" s="214"/>
      <c r="O149" s="214"/>
      <c r="P149" s="214"/>
      <c r="Q149" s="214"/>
      <c r="R149" s="214"/>
      <c r="S149" s="214"/>
      <c r="T149" s="215"/>
      <c r="U149" s="214"/>
      <c r="V149" s="207"/>
      <c r="W149" s="207"/>
      <c r="X149" s="207"/>
      <c r="Y149" s="207"/>
      <c r="Z149" s="207"/>
      <c r="AA149" s="207"/>
      <c r="AB149" s="207"/>
      <c r="AC149" s="207"/>
      <c r="AD149" s="207"/>
      <c r="AE149" s="207" t="s">
        <v>172</v>
      </c>
      <c r="AF149" s="207">
        <v>0</v>
      </c>
      <c r="AG149" s="207"/>
      <c r="AH149" s="207"/>
      <c r="AI149" s="207"/>
      <c r="AJ149" s="207"/>
      <c r="AK149" s="207"/>
      <c r="AL149" s="207"/>
      <c r="AM149" s="207"/>
      <c r="AN149" s="207"/>
      <c r="AO149" s="207"/>
      <c r="AP149" s="207"/>
      <c r="AQ149" s="207"/>
      <c r="AR149" s="207"/>
      <c r="AS149" s="207"/>
      <c r="AT149" s="207"/>
      <c r="AU149" s="207"/>
      <c r="AV149" s="207"/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7"/>
      <c r="BG149" s="207"/>
      <c r="BH149" s="207"/>
    </row>
    <row r="150" spans="1:60" outlineLevel="1" x14ac:dyDescent="0.2">
      <c r="A150" s="218">
        <v>82</v>
      </c>
      <c r="B150" s="217" t="s">
        <v>196</v>
      </c>
      <c r="C150" s="221" t="s">
        <v>230</v>
      </c>
      <c r="D150" s="214" t="s">
        <v>194</v>
      </c>
      <c r="E150" s="220">
        <v>80.099999999999994</v>
      </c>
      <c r="F150" s="219"/>
      <c r="G150" s="216">
        <f>ROUND(E150*F150,2)</f>
        <v>0</v>
      </c>
      <c r="H150" s="219"/>
      <c r="I150" s="216">
        <f>ROUND(E150*H150,2)</f>
        <v>0</v>
      </c>
      <c r="J150" s="219"/>
      <c r="K150" s="216">
        <f>ROUND(E150*J150,2)</f>
        <v>0</v>
      </c>
      <c r="L150" s="216">
        <v>21</v>
      </c>
      <c r="M150" s="216">
        <f>G150*(1+L150/100)</f>
        <v>0</v>
      </c>
      <c r="N150" s="214">
        <v>4.0000000000000003E-5</v>
      </c>
      <c r="O150" s="214">
        <f>ROUND(E150*N150,5)</f>
        <v>3.2000000000000002E-3</v>
      </c>
      <c r="P150" s="214">
        <v>0</v>
      </c>
      <c r="Q150" s="214">
        <f>ROUND(E150*P150,5)</f>
        <v>0</v>
      </c>
      <c r="R150" s="214"/>
      <c r="S150" s="214"/>
      <c r="T150" s="215">
        <v>7.0000000000000007E-2</v>
      </c>
      <c r="U150" s="214">
        <f>ROUND(E150*T150,2)</f>
        <v>5.61</v>
      </c>
      <c r="V150" s="207"/>
      <c r="W150" s="207"/>
      <c r="X150" s="207"/>
      <c r="Y150" s="207"/>
      <c r="Z150" s="207"/>
      <c r="AA150" s="207"/>
      <c r="AB150" s="207"/>
      <c r="AC150" s="207"/>
      <c r="AD150" s="207"/>
      <c r="AE150" s="207" t="s">
        <v>121</v>
      </c>
      <c r="AF150" s="207"/>
      <c r="AG150" s="207"/>
      <c r="AH150" s="207"/>
      <c r="AI150" s="207"/>
      <c r="AJ150" s="207"/>
      <c r="AK150" s="207"/>
      <c r="AL150" s="207"/>
      <c r="AM150" s="207"/>
      <c r="AN150" s="207"/>
      <c r="AO150" s="207"/>
      <c r="AP150" s="207"/>
      <c r="AQ150" s="207"/>
      <c r="AR150" s="207"/>
      <c r="AS150" s="207"/>
      <c r="AT150" s="207"/>
      <c r="AU150" s="207"/>
      <c r="AV150" s="207"/>
      <c r="AW150" s="207"/>
      <c r="AX150" s="207"/>
      <c r="AY150" s="207"/>
      <c r="AZ150" s="207"/>
      <c r="BA150" s="207"/>
      <c r="BB150" s="207"/>
      <c r="BC150" s="207"/>
      <c r="BD150" s="207"/>
      <c r="BE150" s="207"/>
      <c r="BF150" s="207"/>
      <c r="BG150" s="207"/>
      <c r="BH150" s="207"/>
    </row>
    <row r="151" spans="1:60" outlineLevel="1" x14ac:dyDescent="0.2">
      <c r="A151" s="218"/>
      <c r="B151" s="217"/>
      <c r="C151" s="231" t="s">
        <v>229</v>
      </c>
      <c r="D151" s="230"/>
      <c r="E151" s="229"/>
      <c r="F151" s="216"/>
      <c r="G151" s="216"/>
      <c r="H151" s="216"/>
      <c r="I151" s="216"/>
      <c r="J151" s="216"/>
      <c r="K151" s="216"/>
      <c r="L151" s="216"/>
      <c r="M151" s="216"/>
      <c r="N151" s="214"/>
      <c r="O151" s="214"/>
      <c r="P151" s="214"/>
      <c r="Q151" s="214"/>
      <c r="R151" s="214"/>
      <c r="S151" s="214"/>
      <c r="T151" s="215"/>
      <c r="U151" s="214"/>
      <c r="V151" s="207"/>
      <c r="W151" s="207"/>
      <c r="X151" s="207"/>
      <c r="Y151" s="207"/>
      <c r="Z151" s="207"/>
      <c r="AA151" s="207"/>
      <c r="AB151" s="207"/>
      <c r="AC151" s="207"/>
      <c r="AD151" s="207"/>
      <c r="AE151" s="207" t="s">
        <v>172</v>
      </c>
      <c r="AF151" s="207">
        <v>0</v>
      </c>
      <c r="AG151" s="207"/>
      <c r="AH151" s="207"/>
      <c r="AI151" s="207"/>
      <c r="AJ151" s="207"/>
      <c r="AK151" s="207"/>
      <c r="AL151" s="207"/>
      <c r="AM151" s="207"/>
      <c r="AN151" s="207"/>
      <c r="AO151" s="207"/>
      <c r="AP151" s="207"/>
      <c r="AQ151" s="207"/>
      <c r="AR151" s="207"/>
      <c r="AS151" s="207"/>
      <c r="AT151" s="207"/>
      <c r="AU151" s="207"/>
      <c r="AV151" s="207"/>
      <c r="AW151" s="207"/>
      <c r="AX151" s="207"/>
      <c r="AY151" s="207"/>
      <c r="AZ151" s="207"/>
      <c r="BA151" s="207"/>
      <c r="BB151" s="207"/>
      <c r="BC151" s="207"/>
      <c r="BD151" s="207"/>
      <c r="BE151" s="207"/>
      <c r="BF151" s="207"/>
      <c r="BG151" s="207"/>
      <c r="BH151" s="207"/>
    </row>
    <row r="152" spans="1:60" outlineLevel="1" x14ac:dyDescent="0.2">
      <c r="A152" s="218"/>
      <c r="B152" s="217"/>
      <c r="C152" s="231" t="s">
        <v>228</v>
      </c>
      <c r="D152" s="230"/>
      <c r="E152" s="229">
        <v>58.6</v>
      </c>
      <c r="F152" s="216"/>
      <c r="G152" s="216"/>
      <c r="H152" s="216"/>
      <c r="I152" s="216"/>
      <c r="J152" s="216"/>
      <c r="K152" s="216"/>
      <c r="L152" s="216"/>
      <c r="M152" s="216"/>
      <c r="N152" s="214"/>
      <c r="O152" s="214"/>
      <c r="P152" s="214"/>
      <c r="Q152" s="214"/>
      <c r="R152" s="214"/>
      <c r="S152" s="214"/>
      <c r="T152" s="215"/>
      <c r="U152" s="214"/>
      <c r="V152" s="207"/>
      <c r="W152" s="207"/>
      <c r="X152" s="207"/>
      <c r="Y152" s="207"/>
      <c r="Z152" s="207"/>
      <c r="AA152" s="207"/>
      <c r="AB152" s="207"/>
      <c r="AC152" s="207"/>
      <c r="AD152" s="207"/>
      <c r="AE152" s="207" t="s">
        <v>172</v>
      </c>
      <c r="AF152" s="207">
        <v>0</v>
      </c>
      <c r="AG152" s="207"/>
      <c r="AH152" s="207"/>
      <c r="AI152" s="207"/>
      <c r="AJ152" s="207"/>
      <c r="AK152" s="207"/>
      <c r="AL152" s="207"/>
      <c r="AM152" s="207"/>
      <c r="AN152" s="207"/>
      <c r="AO152" s="207"/>
      <c r="AP152" s="207"/>
      <c r="AQ152" s="207"/>
      <c r="AR152" s="207"/>
      <c r="AS152" s="207"/>
      <c r="AT152" s="207"/>
      <c r="AU152" s="207"/>
      <c r="AV152" s="207"/>
      <c r="AW152" s="207"/>
      <c r="AX152" s="207"/>
      <c r="AY152" s="207"/>
      <c r="AZ152" s="207"/>
      <c r="BA152" s="207"/>
      <c r="BB152" s="207"/>
      <c r="BC152" s="207"/>
      <c r="BD152" s="207"/>
      <c r="BE152" s="207"/>
      <c r="BF152" s="207"/>
      <c r="BG152" s="207"/>
      <c r="BH152" s="207"/>
    </row>
    <row r="153" spans="1:60" outlineLevel="1" x14ac:dyDescent="0.2">
      <c r="A153" s="218"/>
      <c r="B153" s="217"/>
      <c r="C153" s="231" t="s">
        <v>227</v>
      </c>
      <c r="D153" s="230"/>
      <c r="E153" s="229"/>
      <c r="F153" s="216"/>
      <c r="G153" s="216"/>
      <c r="H153" s="216"/>
      <c r="I153" s="216"/>
      <c r="J153" s="216"/>
      <c r="K153" s="216"/>
      <c r="L153" s="216"/>
      <c r="M153" s="216"/>
      <c r="N153" s="214"/>
      <c r="O153" s="214"/>
      <c r="P153" s="214"/>
      <c r="Q153" s="214"/>
      <c r="R153" s="214"/>
      <c r="S153" s="214"/>
      <c r="T153" s="215"/>
      <c r="U153" s="214"/>
      <c r="V153" s="207"/>
      <c r="W153" s="207"/>
      <c r="X153" s="207"/>
      <c r="Y153" s="207"/>
      <c r="Z153" s="207"/>
      <c r="AA153" s="207"/>
      <c r="AB153" s="207"/>
      <c r="AC153" s="207"/>
      <c r="AD153" s="207"/>
      <c r="AE153" s="207" t="s">
        <v>172</v>
      </c>
      <c r="AF153" s="207">
        <v>0</v>
      </c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7"/>
      <c r="AT153" s="207"/>
      <c r="AU153" s="207"/>
      <c r="AV153" s="207"/>
      <c r="AW153" s="207"/>
      <c r="AX153" s="207"/>
      <c r="AY153" s="207"/>
      <c r="AZ153" s="207"/>
      <c r="BA153" s="207"/>
      <c r="BB153" s="207"/>
      <c r="BC153" s="207"/>
      <c r="BD153" s="207"/>
      <c r="BE153" s="207"/>
      <c r="BF153" s="207"/>
      <c r="BG153" s="207"/>
      <c r="BH153" s="207"/>
    </row>
    <row r="154" spans="1:60" outlineLevel="1" x14ac:dyDescent="0.2">
      <c r="A154" s="218"/>
      <c r="B154" s="217"/>
      <c r="C154" s="231" t="s">
        <v>203</v>
      </c>
      <c r="D154" s="230"/>
      <c r="E154" s="229">
        <v>21.5</v>
      </c>
      <c r="F154" s="216"/>
      <c r="G154" s="216"/>
      <c r="H154" s="216"/>
      <c r="I154" s="216"/>
      <c r="J154" s="216"/>
      <c r="K154" s="216"/>
      <c r="L154" s="216"/>
      <c r="M154" s="216"/>
      <c r="N154" s="214"/>
      <c r="O154" s="214"/>
      <c r="P154" s="214"/>
      <c r="Q154" s="214"/>
      <c r="R154" s="214"/>
      <c r="S154" s="214"/>
      <c r="T154" s="215"/>
      <c r="U154" s="214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 t="s">
        <v>172</v>
      </c>
      <c r="AF154" s="207">
        <v>0</v>
      </c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207"/>
      <c r="BH154" s="207"/>
    </row>
    <row r="155" spans="1:60" outlineLevel="1" x14ac:dyDescent="0.2">
      <c r="A155" s="218">
        <v>83</v>
      </c>
      <c r="B155" s="217" t="s">
        <v>226</v>
      </c>
      <c r="C155" s="221" t="s">
        <v>225</v>
      </c>
      <c r="D155" s="214" t="s">
        <v>175</v>
      </c>
      <c r="E155" s="220">
        <v>9.5</v>
      </c>
      <c r="F155" s="219"/>
      <c r="G155" s="216">
        <f>ROUND(E155*F155,2)</f>
        <v>0</v>
      </c>
      <c r="H155" s="219"/>
      <c r="I155" s="216">
        <f>ROUND(E155*H155,2)</f>
        <v>0</v>
      </c>
      <c r="J155" s="219"/>
      <c r="K155" s="216">
        <f>ROUND(E155*J155,2)</f>
        <v>0</v>
      </c>
      <c r="L155" s="216">
        <v>21</v>
      </c>
      <c r="M155" s="216">
        <f>G155*(1+L155/100)</f>
        <v>0</v>
      </c>
      <c r="N155" s="214">
        <v>0</v>
      </c>
      <c r="O155" s="214">
        <f>ROUND(E155*N155,5)</f>
        <v>0</v>
      </c>
      <c r="P155" s="214">
        <v>0</v>
      </c>
      <c r="Q155" s="214">
        <f>ROUND(E155*P155,5)</f>
        <v>0</v>
      </c>
      <c r="R155" s="214"/>
      <c r="S155" s="214"/>
      <c r="T155" s="215">
        <v>0.16600000000000001</v>
      </c>
      <c r="U155" s="214">
        <f>ROUND(E155*T155,2)</f>
        <v>1.58</v>
      </c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 t="s">
        <v>121</v>
      </c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207"/>
      <c r="BD155" s="207"/>
      <c r="BE155" s="207"/>
      <c r="BF155" s="207"/>
      <c r="BG155" s="207"/>
      <c r="BH155" s="207"/>
    </row>
    <row r="156" spans="1:60" outlineLevel="1" x14ac:dyDescent="0.2">
      <c r="A156" s="218"/>
      <c r="B156" s="217"/>
      <c r="C156" s="231" t="s">
        <v>220</v>
      </c>
      <c r="D156" s="230"/>
      <c r="E156" s="229">
        <v>9.5</v>
      </c>
      <c r="F156" s="216"/>
      <c r="G156" s="216"/>
      <c r="H156" s="216"/>
      <c r="I156" s="216"/>
      <c r="J156" s="216"/>
      <c r="K156" s="216"/>
      <c r="L156" s="216"/>
      <c r="M156" s="216"/>
      <c r="N156" s="214"/>
      <c r="O156" s="214"/>
      <c r="P156" s="214"/>
      <c r="Q156" s="214"/>
      <c r="R156" s="214"/>
      <c r="S156" s="214"/>
      <c r="T156" s="215"/>
      <c r="U156" s="214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 t="s">
        <v>172</v>
      </c>
      <c r="AF156" s="207">
        <v>0</v>
      </c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7"/>
      <c r="BG156" s="207"/>
      <c r="BH156" s="207"/>
    </row>
    <row r="157" spans="1:60" outlineLevel="1" x14ac:dyDescent="0.2">
      <c r="A157" s="218">
        <v>84</v>
      </c>
      <c r="B157" s="217" t="s">
        <v>224</v>
      </c>
      <c r="C157" s="221" t="s">
        <v>223</v>
      </c>
      <c r="D157" s="214" t="s">
        <v>175</v>
      </c>
      <c r="E157" s="220">
        <v>54.4</v>
      </c>
      <c r="F157" s="219"/>
      <c r="G157" s="216">
        <f>ROUND(E157*F157,2)</f>
        <v>0</v>
      </c>
      <c r="H157" s="219"/>
      <c r="I157" s="216">
        <f>ROUND(E157*H157,2)</f>
        <v>0</v>
      </c>
      <c r="J157" s="219"/>
      <c r="K157" s="216">
        <f>ROUND(E157*J157,2)</f>
        <v>0</v>
      </c>
      <c r="L157" s="216">
        <v>21</v>
      </c>
      <c r="M157" s="216">
        <f>G157*(1+L157/100)</f>
        <v>0</v>
      </c>
      <c r="N157" s="214">
        <v>0</v>
      </c>
      <c r="O157" s="214">
        <f>ROUND(E157*N157,5)</f>
        <v>0</v>
      </c>
      <c r="P157" s="214">
        <v>0</v>
      </c>
      <c r="Q157" s="214">
        <f>ROUND(E157*P157,5)</f>
        <v>0</v>
      </c>
      <c r="R157" s="214"/>
      <c r="S157" s="214"/>
      <c r="T157" s="215">
        <v>0.15</v>
      </c>
      <c r="U157" s="214">
        <f>ROUND(E157*T157,2)</f>
        <v>8.16</v>
      </c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 t="s">
        <v>121</v>
      </c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7"/>
      <c r="BG157" s="207"/>
      <c r="BH157" s="207"/>
    </row>
    <row r="158" spans="1:60" outlineLevel="1" x14ac:dyDescent="0.2">
      <c r="A158" s="218">
        <v>85</v>
      </c>
      <c r="B158" s="217" t="s">
        <v>222</v>
      </c>
      <c r="C158" s="221" t="s">
        <v>221</v>
      </c>
      <c r="D158" s="214" t="s">
        <v>175</v>
      </c>
      <c r="E158" s="220">
        <v>9.5</v>
      </c>
      <c r="F158" s="219"/>
      <c r="G158" s="216">
        <f>ROUND(E158*F158,2)</f>
        <v>0</v>
      </c>
      <c r="H158" s="219"/>
      <c r="I158" s="216">
        <f>ROUND(E158*H158,2)</f>
        <v>0</v>
      </c>
      <c r="J158" s="219"/>
      <c r="K158" s="216">
        <f>ROUND(E158*J158,2)</f>
        <v>0</v>
      </c>
      <c r="L158" s="216">
        <v>21</v>
      </c>
      <c r="M158" s="216">
        <f>G158*(1+L158/100)</f>
        <v>0</v>
      </c>
      <c r="N158" s="214">
        <v>0</v>
      </c>
      <c r="O158" s="214">
        <f>ROUND(E158*N158,5)</f>
        <v>0</v>
      </c>
      <c r="P158" s="214">
        <v>0</v>
      </c>
      <c r="Q158" s="214">
        <f>ROUND(E158*P158,5)</f>
        <v>0</v>
      </c>
      <c r="R158" s="214"/>
      <c r="S158" s="214"/>
      <c r="T158" s="215">
        <v>0.03</v>
      </c>
      <c r="U158" s="214">
        <f>ROUND(E158*T158,2)</f>
        <v>0.28999999999999998</v>
      </c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 t="s">
        <v>121</v>
      </c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207"/>
      <c r="BD158" s="207"/>
      <c r="BE158" s="207"/>
      <c r="BF158" s="207"/>
      <c r="BG158" s="207"/>
      <c r="BH158" s="207"/>
    </row>
    <row r="159" spans="1:60" outlineLevel="1" x14ac:dyDescent="0.2">
      <c r="A159" s="218"/>
      <c r="B159" s="217"/>
      <c r="C159" s="231" t="s">
        <v>220</v>
      </c>
      <c r="D159" s="230"/>
      <c r="E159" s="229">
        <v>9.5</v>
      </c>
      <c r="F159" s="216"/>
      <c r="G159" s="216"/>
      <c r="H159" s="216"/>
      <c r="I159" s="216"/>
      <c r="J159" s="216"/>
      <c r="K159" s="216"/>
      <c r="L159" s="216"/>
      <c r="M159" s="216"/>
      <c r="N159" s="214"/>
      <c r="O159" s="214"/>
      <c r="P159" s="214"/>
      <c r="Q159" s="214"/>
      <c r="R159" s="214"/>
      <c r="S159" s="214"/>
      <c r="T159" s="215"/>
      <c r="U159" s="214"/>
      <c r="V159" s="207"/>
      <c r="W159" s="207"/>
      <c r="X159" s="207"/>
      <c r="Y159" s="207"/>
      <c r="Z159" s="207"/>
      <c r="AA159" s="207"/>
      <c r="AB159" s="207"/>
      <c r="AC159" s="207"/>
      <c r="AD159" s="207"/>
      <c r="AE159" s="207" t="s">
        <v>172</v>
      </c>
      <c r="AF159" s="207">
        <v>0</v>
      </c>
      <c r="AG159" s="207"/>
      <c r="AH159" s="207"/>
      <c r="AI159" s="207"/>
      <c r="AJ159" s="207"/>
      <c r="AK159" s="207"/>
      <c r="AL159" s="207"/>
      <c r="AM159" s="207"/>
      <c r="AN159" s="207"/>
      <c r="AO159" s="207"/>
      <c r="AP159" s="207"/>
      <c r="AQ159" s="207"/>
      <c r="AR159" s="207"/>
      <c r="AS159" s="207"/>
      <c r="AT159" s="207"/>
      <c r="AU159" s="207"/>
      <c r="AV159" s="207"/>
      <c r="AW159" s="207"/>
      <c r="AX159" s="207"/>
      <c r="AY159" s="207"/>
      <c r="AZ159" s="207"/>
      <c r="BA159" s="207"/>
      <c r="BB159" s="207"/>
      <c r="BC159" s="207"/>
      <c r="BD159" s="207"/>
      <c r="BE159" s="207"/>
      <c r="BF159" s="207"/>
      <c r="BG159" s="207"/>
      <c r="BH159" s="207"/>
    </row>
    <row r="160" spans="1:60" outlineLevel="1" x14ac:dyDescent="0.2">
      <c r="A160" s="218">
        <v>86</v>
      </c>
      <c r="B160" s="217" t="s">
        <v>219</v>
      </c>
      <c r="C160" s="221" t="s">
        <v>218</v>
      </c>
      <c r="D160" s="214" t="s">
        <v>194</v>
      </c>
      <c r="E160" s="220">
        <v>6.4</v>
      </c>
      <c r="F160" s="219"/>
      <c r="G160" s="216">
        <f>ROUND(E160*F160,2)</f>
        <v>0</v>
      </c>
      <c r="H160" s="219"/>
      <c r="I160" s="216">
        <f>ROUND(E160*H160,2)</f>
        <v>0</v>
      </c>
      <c r="J160" s="219"/>
      <c r="K160" s="216">
        <f>ROUND(E160*J160,2)</f>
        <v>0</v>
      </c>
      <c r="L160" s="216">
        <v>21</v>
      </c>
      <c r="M160" s="216">
        <f>G160*(1+L160/100)</f>
        <v>0</v>
      </c>
      <c r="N160" s="214">
        <v>1.3999999999999999E-4</v>
      </c>
      <c r="O160" s="214">
        <f>ROUND(E160*N160,5)</f>
        <v>8.9999999999999998E-4</v>
      </c>
      <c r="P160" s="214">
        <v>0</v>
      </c>
      <c r="Q160" s="214">
        <f>ROUND(E160*P160,5)</f>
        <v>0</v>
      </c>
      <c r="R160" s="214"/>
      <c r="S160" s="214"/>
      <c r="T160" s="215">
        <v>0.15</v>
      </c>
      <c r="U160" s="214">
        <f>ROUND(E160*T160,2)</f>
        <v>0.96</v>
      </c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 t="s">
        <v>121</v>
      </c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</row>
    <row r="161" spans="1:60" outlineLevel="1" x14ac:dyDescent="0.2">
      <c r="A161" s="218"/>
      <c r="B161" s="217"/>
      <c r="C161" s="231" t="s">
        <v>217</v>
      </c>
      <c r="D161" s="230"/>
      <c r="E161" s="229">
        <v>6.4</v>
      </c>
      <c r="F161" s="216"/>
      <c r="G161" s="216"/>
      <c r="H161" s="216"/>
      <c r="I161" s="216"/>
      <c r="J161" s="216"/>
      <c r="K161" s="216"/>
      <c r="L161" s="216"/>
      <c r="M161" s="216"/>
      <c r="N161" s="214"/>
      <c r="O161" s="214"/>
      <c r="P161" s="214"/>
      <c r="Q161" s="214"/>
      <c r="R161" s="214"/>
      <c r="S161" s="214"/>
      <c r="T161" s="215"/>
      <c r="U161" s="214"/>
      <c r="V161" s="207"/>
      <c r="W161" s="207"/>
      <c r="X161" s="207"/>
      <c r="Y161" s="207"/>
      <c r="Z161" s="207"/>
      <c r="AA161" s="207"/>
      <c r="AB161" s="207"/>
      <c r="AC161" s="207"/>
      <c r="AD161" s="207"/>
      <c r="AE161" s="207" t="s">
        <v>172</v>
      </c>
      <c r="AF161" s="207">
        <v>0</v>
      </c>
      <c r="AG161" s="207"/>
      <c r="AH161" s="207"/>
      <c r="AI161" s="207"/>
      <c r="AJ161" s="207"/>
      <c r="AK161" s="207"/>
      <c r="AL161" s="207"/>
      <c r="AM161" s="207"/>
      <c r="AN161" s="207"/>
      <c r="AO161" s="207"/>
      <c r="AP161" s="207"/>
      <c r="AQ161" s="207"/>
      <c r="AR161" s="207"/>
      <c r="AS161" s="207"/>
      <c r="AT161" s="207"/>
      <c r="AU161" s="207"/>
      <c r="AV161" s="207"/>
      <c r="AW161" s="207"/>
      <c r="AX161" s="207"/>
      <c r="AY161" s="207"/>
      <c r="AZ161" s="207"/>
      <c r="BA161" s="207"/>
      <c r="BB161" s="207"/>
      <c r="BC161" s="207"/>
      <c r="BD161" s="207"/>
      <c r="BE161" s="207"/>
      <c r="BF161" s="207"/>
      <c r="BG161" s="207"/>
      <c r="BH161" s="207"/>
    </row>
    <row r="162" spans="1:60" outlineLevel="1" x14ac:dyDescent="0.2">
      <c r="A162" s="218">
        <v>87</v>
      </c>
      <c r="B162" s="217" t="s">
        <v>216</v>
      </c>
      <c r="C162" s="221" t="s">
        <v>215</v>
      </c>
      <c r="D162" s="214" t="s">
        <v>188</v>
      </c>
      <c r="E162" s="220">
        <v>1.62</v>
      </c>
      <c r="F162" s="219"/>
      <c r="G162" s="216">
        <f>ROUND(E162*F162,2)</f>
        <v>0</v>
      </c>
      <c r="H162" s="219"/>
      <c r="I162" s="216">
        <f>ROUND(E162*H162,2)</f>
        <v>0</v>
      </c>
      <c r="J162" s="219"/>
      <c r="K162" s="216">
        <f>ROUND(E162*J162,2)</f>
        <v>0</v>
      </c>
      <c r="L162" s="216">
        <v>21</v>
      </c>
      <c r="M162" s="216">
        <f>G162*(1+L162/100)</f>
        <v>0</v>
      </c>
      <c r="N162" s="214">
        <v>0</v>
      </c>
      <c r="O162" s="214">
        <f>ROUND(E162*N162,5)</f>
        <v>0</v>
      </c>
      <c r="P162" s="214">
        <v>0</v>
      </c>
      <c r="Q162" s="214">
        <f>ROUND(E162*P162,5)</f>
        <v>0</v>
      </c>
      <c r="R162" s="214"/>
      <c r="S162" s="214"/>
      <c r="T162" s="215">
        <v>1.2649999999999999</v>
      </c>
      <c r="U162" s="214">
        <f>ROUND(E162*T162,2)</f>
        <v>2.0499999999999998</v>
      </c>
      <c r="V162" s="207"/>
      <c r="W162" s="207"/>
      <c r="X162" s="207"/>
      <c r="Y162" s="207"/>
      <c r="Z162" s="207"/>
      <c r="AA162" s="207"/>
      <c r="AB162" s="207"/>
      <c r="AC162" s="207"/>
      <c r="AD162" s="207"/>
      <c r="AE162" s="207" t="s">
        <v>121</v>
      </c>
      <c r="AF162" s="207"/>
      <c r="AG162" s="207"/>
      <c r="AH162" s="207"/>
      <c r="AI162" s="207"/>
      <c r="AJ162" s="207"/>
      <c r="AK162" s="207"/>
      <c r="AL162" s="207"/>
      <c r="AM162" s="207"/>
      <c r="AN162" s="207"/>
      <c r="AO162" s="207"/>
      <c r="AP162" s="207"/>
      <c r="AQ162" s="207"/>
      <c r="AR162" s="207"/>
      <c r="AS162" s="207"/>
      <c r="AT162" s="207"/>
      <c r="AU162" s="207"/>
      <c r="AV162" s="207"/>
      <c r="AW162" s="207"/>
      <c r="AX162" s="207"/>
      <c r="AY162" s="207"/>
      <c r="AZ162" s="207"/>
      <c r="BA162" s="207"/>
      <c r="BB162" s="207"/>
      <c r="BC162" s="207"/>
      <c r="BD162" s="207"/>
      <c r="BE162" s="207"/>
      <c r="BF162" s="207"/>
      <c r="BG162" s="207"/>
      <c r="BH162" s="207"/>
    </row>
    <row r="163" spans="1:60" x14ac:dyDescent="0.2">
      <c r="A163" s="228" t="s">
        <v>140</v>
      </c>
      <c r="B163" s="227" t="s">
        <v>55</v>
      </c>
      <c r="C163" s="226" t="s">
        <v>54</v>
      </c>
      <c r="D163" s="222"/>
      <c r="E163" s="225"/>
      <c r="F163" s="224"/>
      <c r="G163" s="224">
        <f>SUMIF(AE164:AE182,"&lt;&gt;NOR",G164:G182)</f>
        <v>0</v>
      </c>
      <c r="H163" s="224"/>
      <c r="I163" s="224">
        <f>SUM(I164:I182)</f>
        <v>0</v>
      </c>
      <c r="J163" s="224"/>
      <c r="K163" s="224">
        <f>SUM(K164:K182)</f>
        <v>0</v>
      </c>
      <c r="L163" s="224"/>
      <c r="M163" s="224">
        <f>SUM(M164:M182)</f>
        <v>0</v>
      </c>
      <c r="N163" s="222"/>
      <c r="O163" s="222">
        <f>SUM(O164:O182)</f>
        <v>0.69580999999999993</v>
      </c>
      <c r="P163" s="222"/>
      <c r="Q163" s="222">
        <f>SUM(Q164:Q182)</f>
        <v>0</v>
      </c>
      <c r="R163" s="222"/>
      <c r="S163" s="222"/>
      <c r="T163" s="223"/>
      <c r="U163" s="222">
        <f>SUM(U164:U182)</f>
        <v>72.83</v>
      </c>
      <c r="AE163" t="s">
        <v>139</v>
      </c>
    </row>
    <row r="164" spans="1:60" outlineLevel="1" x14ac:dyDescent="0.2">
      <c r="A164" s="218">
        <v>88</v>
      </c>
      <c r="B164" s="217" t="s">
        <v>214</v>
      </c>
      <c r="C164" s="221" t="s">
        <v>213</v>
      </c>
      <c r="D164" s="214" t="s">
        <v>175</v>
      </c>
      <c r="E164" s="220">
        <v>38.783999999999999</v>
      </c>
      <c r="F164" s="219"/>
      <c r="G164" s="216">
        <f>ROUND(E164*F164,2)</f>
        <v>0</v>
      </c>
      <c r="H164" s="219"/>
      <c r="I164" s="216">
        <f>ROUND(E164*H164,2)</f>
        <v>0</v>
      </c>
      <c r="J164" s="219"/>
      <c r="K164" s="216">
        <f>ROUND(E164*J164,2)</f>
        <v>0</v>
      </c>
      <c r="L164" s="216">
        <v>21</v>
      </c>
      <c r="M164" s="216">
        <f>G164*(1+L164/100)</f>
        <v>0</v>
      </c>
      <c r="N164" s="214">
        <v>4.5500000000000002E-3</v>
      </c>
      <c r="O164" s="214">
        <f>ROUND(E164*N164,5)</f>
        <v>0.17646999999999999</v>
      </c>
      <c r="P164" s="214">
        <v>0</v>
      </c>
      <c r="Q164" s="214">
        <f>ROUND(E164*P164,5)</f>
        <v>0</v>
      </c>
      <c r="R164" s="214"/>
      <c r="S164" s="214"/>
      <c r="T164" s="215">
        <v>1.1259999999999999</v>
      </c>
      <c r="U164" s="214">
        <f>ROUND(E164*T164,2)</f>
        <v>43.67</v>
      </c>
      <c r="V164" s="207"/>
      <c r="W164" s="207"/>
      <c r="X164" s="207"/>
      <c r="Y164" s="207"/>
      <c r="Z164" s="207"/>
      <c r="AA164" s="207"/>
      <c r="AB164" s="207"/>
      <c r="AC164" s="207"/>
      <c r="AD164" s="207"/>
      <c r="AE164" s="207" t="s">
        <v>121</v>
      </c>
      <c r="AF164" s="207"/>
      <c r="AG164" s="207"/>
      <c r="AH164" s="207"/>
      <c r="AI164" s="207"/>
      <c r="AJ164" s="207"/>
      <c r="AK164" s="207"/>
      <c r="AL164" s="207"/>
      <c r="AM164" s="207"/>
      <c r="AN164" s="207"/>
      <c r="AO164" s="207"/>
      <c r="AP164" s="207"/>
      <c r="AQ164" s="207"/>
      <c r="AR164" s="207"/>
      <c r="AS164" s="207"/>
      <c r="AT164" s="207"/>
      <c r="AU164" s="207"/>
      <c r="AV164" s="207"/>
      <c r="AW164" s="207"/>
      <c r="AX164" s="207"/>
      <c r="AY164" s="207"/>
      <c r="AZ164" s="207"/>
      <c r="BA164" s="207"/>
      <c r="BB164" s="207"/>
      <c r="BC164" s="207"/>
      <c r="BD164" s="207"/>
      <c r="BE164" s="207"/>
      <c r="BF164" s="207"/>
      <c r="BG164" s="207"/>
      <c r="BH164" s="207"/>
    </row>
    <row r="165" spans="1:60" outlineLevel="1" x14ac:dyDescent="0.2">
      <c r="A165" s="218"/>
      <c r="B165" s="217"/>
      <c r="C165" s="231" t="s">
        <v>193</v>
      </c>
      <c r="D165" s="230"/>
      <c r="E165" s="229"/>
      <c r="F165" s="216"/>
      <c r="G165" s="216"/>
      <c r="H165" s="216"/>
      <c r="I165" s="216"/>
      <c r="J165" s="216"/>
      <c r="K165" s="216"/>
      <c r="L165" s="216"/>
      <c r="M165" s="216"/>
      <c r="N165" s="214"/>
      <c r="O165" s="214"/>
      <c r="P165" s="214"/>
      <c r="Q165" s="214"/>
      <c r="R165" s="214"/>
      <c r="S165" s="214"/>
      <c r="T165" s="215"/>
      <c r="U165" s="214"/>
      <c r="V165" s="207"/>
      <c r="W165" s="207"/>
      <c r="X165" s="207"/>
      <c r="Y165" s="207"/>
      <c r="Z165" s="207"/>
      <c r="AA165" s="207"/>
      <c r="AB165" s="207"/>
      <c r="AC165" s="207"/>
      <c r="AD165" s="207"/>
      <c r="AE165" s="207" t="s">
        <v>172</v>
      </c>
      <c r="AF165" s="207">
        <v>0</v>
      </c>
      <c r="AG165" s="207"/>
      <c r="AH165" s="207"/>
      <c r="AI165" s="207"/>
      <c r="AJ165" s="207"/>
      <c r="AK165" s="207"/>
      <c r="AL165" s="207"/>
      <c r="AM165" s="207"/>
      <c r="AN165" s="207"/>
      <c r="AO165" s="207"/>
      <c r="AP165" s="207"/>
      <c r="AQ165" s="207"/>
      <c r="AR165" s="207"/>
      <c r="AS165" s="207"/>
      <c r="AT165" s="207"/>
      <c r="AU165" s="207"/>
      <c r="AV165" s="207"/>
      <c r="AW165" s="207"/>
      <c r="AX165" s="207"/>
      <c r="AY165" s="207"/>
      <c r="AZ165" s="207"/>
      <c r="BA165" s="207"/>
      <c r="BB165" s="207"/>
      <c r="BC165" s="207"/>
      <c r="BD165" s="207"/>
      <c r="BE165" s="207"/>
      <c r="BF165" s="207"/>
      <c r="BG165" s="207"/>
      <c r="BH165" s="207"/>
    </row>
    <row r="166" spans="1:60" outlineLevel="1" x14ac:dyDescent="0.2">
      <c r="A166" s="218"/>
      <c r="B166" s="217"/>
      <c r="C166" s="231" t="s">
        <v>212</v>
      </c>
      <c r="D166" s="230"/>
      <c r="E166" s="229">
        <v>43.43</v>
      </c>
      <c r="F166" s="216"/>
      <c r="G166" s="216"/>
      <c r="H166" s="216"/>
      <c r="I166" s="216"/>
      <c r="J166" s="216"/>
      <c r="K166" s="216"/>
      <c r="L166" s="216"/>
      <c r="M166" s="216"/>
      <c r="N166" s="214"/>
      <c r="O166" s="214"/>
      <c r="P166" s="214"/>
      <c r="Q166" s="214"/>
      <c r="R166" s="214"/>
      <c r="S166" s="214"/>
      <c r="T166" s="215"/>
      <c r="U166" s="214"/>
      <c r="V166" s="207"/>
      <c r="W166" s="207"/>
      <c r="X166" s="207"/>
      <c r="Y166" s="207"/>
      <c r="Z166" s="207"/>
      <c r="AA166" s="207"/>
      <c r="AB166" s="207"/>
      <c r="AC166" s="207"/>
      <c r="AD166" s="207"/>
      <c r="AE166" s="207" t="s">
        <v>172</v>
      </c>
      <c r="AF166" s="207">
        <v>0</v>
      </c>
      <c r="AG166" s="207"/>
      <c r="AH166" s="207"/>
      <c r="AI166" s="207"/>
      <c r="AJ166" s="207"/>
      <c r="AK166" s="207"/>
      <c r="AL166" s="207"/>
      <c r="AM166" s="207"/>
      <c r="AN166" s="207"/>
      <c r="AO166" s="207"/>
      <c r="AP166" s="207"/>
      <c r="AQ166" s="207"/>
      <c r="AR166" s="207"/>
      <c r="AS166" s="207"/>
      <c r="AT166" s="207"/>
      <c r="AU166" s="207"/>
      <c r="AV166" s="207"/>
      <c r="AW166" s="207"/>
      <c r="AX166" s="207"/>
      <c r="AY166" s="207"/>
      <c r="AZ166" s="207"/>
      <c r="BA166" s="207"/>
      <c r="BB166" s="207"/>
      <c r="BC166" s="207"/>
      <c r="BD166" s="207"/>
      <c r="BE166" s="207"/>
      <c r="BF166" s="207"/>
      <c r="BG166" s="207"/>
      <c r="BH166" s="207"/>
    </row>
    <row r="167" spans="1:60" outlineLevel="1" x14ac:dyDescent="0.2">
      <c r="A167" s="218"/>
      <c r="B167" s="217"/>
      <c r="C167" s="231" t="s">
        <v>211</v>
      </c>
      <c r="D167" s="230"/>
      <c r="E167" s="229">
        <v>-4.6459999999999999</v>
      </c>
      <c r="F167" s="216"/>
      <c r="G167" s="216"/>
      <c r="H167" s="216"/>
      <c r="I167" s="216"/>
      <c r="J167" s="216"/>
      <c r="K167" s="216"/>
      <c r="L167" s="216"/>
      <c r="M167" s="216"/>
      <c r="N167" s="214"/>
      <c r="O167" s="214"/>
      <c r="P167" s="214"/>
      <c r="Q167" s="214"/>
      <c r="R167" s="214"/>
      <c r="S167" s="214"/>
      <c r="T167" s="215"/>
      <c r="U167" s="214"/>
      <c r="V167" s="207"/>
      <c r="W167" s="207"/>
      <c r="X167" s="207"/>
      <c r="Y167" s="207"/>
      <c r="Z167" s="207"/>
      <c r="AA167" s="207"/>
      <c r="AB167" s="207"/>
      <c r="AC167" s="207"/>
      <c r="AD167" s="207"/>
      <c r="AE167" s="207" t="s">
        <v>172</v>
      </c>
      <c r="AF167" s="207">
        <v>0</v>
      </c>
      <c r="AG167" s="207"/>
      <c r="AH167" s="207"/>
      <c r="AI167" s="207"/>
      <c r="AJ167" s="207"/>
      <c r="AK167" s="207"/>
      <c r="AL167" s="207"/>
      <c r="AM167" s="207"/>
      <c r="AN167" s="207"/>
      <c r="AO167" s="207"/>
      <c r="AP167" s="207"/>
      <c r="AQ167" s="207"/>
      <c r="AR167" s="207"/>
      <c r="AS167" s="207"/>
      <c r="AT167" s="207"/>
      <c r="AU167" s="207"/>
      <c r="AV167" s="207"/>
      <c r="AW167" s="207"/>
      <c r="AX167" s="207"/>
      <c r="AY167" s="207"/>
      <c r="AZ167" s="207"/>
      <c r="BA167" s="207"/>
      <c r="BB167" s="207"/>
      <c r="BC167" s="207"/>
      <c r="BD167" s="207"/>
      <c r="BE167" s="207"/>
      <c r="BF167" s="207"/>
      <c r="BG167" s="207"/>
      <c r="BH167" s="207"/>
    </row>
    <row r="168" spans="1:60" outlineLevel="1" x14ac:dyDescent="0.2">
      <c r="A168" s="218">
        <v>89</v>
      </c>
      <c r="B168" s="217" t="s">
        <v>210</v>
      </c>
      <c r="C168" s="221" t="s">
        <v>209</v>
      </c>
      <c r="D168" s="214" t="s">
        <v>175</v>
      </c>
      <c r="E168" s="220">
        <v>40.723199999999999</v>
      </c>
      <c r="F168" s="219"/>
      <c r="G168" s="216">
        <f>ROUND(E168*F168,2)</f>
        <v>0</v>
      </c>
      <c r="H168" s="219"/>
      <c r="I168" s="216">
        <f>ROUND(E168*H168,2)</f>
        <v>0</v>
      </c>
      <c r="J168" s="219"/>
      <c r="K168" s="216">
        <f>ROUND(E168*J168,2)</f>
        <v>0</v>
      </c>
      <c r="L168" s="216">
        <v>21</v>
      </c>
      <c r="M168" s="216">
        <f>G168*(1+L168/100)</f>
        <v>0</v>
      </c>
      <c r="N168" s="214">
        <v>1.26E-2</v>
      </c>
      <c r="O168" s="214">
        <f>ROUND(E168*N168,5)</f>
        <v>0.51310999999999996</v>
      </c>
      <c r="P168" s="214">
        <v>0</v>
      </c>
      <c r="Q168" s="214">
        <f>ROUND(E168*P168,5)</f>
        <v>0</v>
      </c>
      <c r="R168" s="214"/>
      <c r="S168" s="214"/>
      <c r="T168" s="215">
        <v>0</v>
      </c>
      <c r="U168" s="214">
        <f>ROUND(E168*T168,2)</f>
        <v>0</v>
      </c>
      <c r="V168" s="207"/>
      <c r="W168" s="207"/>
      <c r="X168" s="207"/>
      <c r="Y168" s="207"/>
      <c r="Z168" s="207"/>
      <c r="AA168" s="207"/>
      <c r="AB168" s="207"/>
      <c r="AC168" s="207"/>
      <c r="AD168" s="207"/>
      <c r="AE168" s="207" t="s">
        <v>198</v>
      </c>
      <c r="AF168" s="207"/>
      <c r="AG168" s="207"/>
      <c r="AH168" s="207"/>
      <c r="AI168" s="207"/>
      <c r="AJ168" s="207"/>
      <c r="AK168" s="207"/>
      <c r="AL168" s="207"/>
      <c r="AM168" s="207"/>
      <c r="AN168" s="207"/>
      <c r="AO168" s="207"/>
      <c r="AP168" s="207"/>
      <c r="AQ168" s="207"/>
      <c r="AR168" s="207"/>
      <c r="AS168" s="207"/>
      <c r="AT168" s="207"/>
      <c r="AU168" s="207"/>
      <c r="AV168" s="207"/>
      <c r="AW168" s="207"/>
      <c r="AX168" s="207"/>
      <c r="AY168" s="207"/>
      <c r="AZ168" s="207"/>
      <c r="BA168" s="207"/>
      <c r="BB168" s="207"/>
      <c r="BC168" s="207"/>
      <c r="BD168" s="207"/>
      <c r="BE168" s="207"/>
      <c r="BF168" s="207"/>
      <c r="BG168" s="207"/>
      <c r="BH168" s="207"/>
    </row>
    <row r="169" spans="1:60" outlineLevel="1" x14ac:dyDescent="0.2">
      <c r="A169" s="218"/>
      <c r="B169" s="217"/>
      <c r="C169" s="231" t="s">
        <v>208</v>
      </c>
      <c r="D169" s="230"/>
      <c r="E169" s="229">
        <v>40.723199999999999</v>
      </c>
      <c r="F169" s="216"/>
      <c r="G169" s="216"/>
      <c r="H169" s="216"/>
      <c r="I169" s="216"/>
      <c r="J169" s="216"/>
      <c r="K169" s="216"/>
      <c r="L169" s="216"/>
      <c r="M169" s="216"/>
      <c r="N169" s="214"/>
      <c r="O169" s="214"/>
      <c r="P169" s="214"/>
      <c r="Q169" s="214"/>
      <c r="R169" s="214"/>
      <c r="S169" s="214"/>
      <c r="T169" s="215"/>
      <c r="U169" s="214"/>
      <c r="V169" s="207"/>
      <c r="W169" s="207"/>
      <c r="X169" s="207"/>
      <c r="Y169" s="207"/>
      <c r="Z169" s="207"/>
      <c r="AA169" s="207"/>
      <c r="AB169" s="207"/>
      <c r="AC169" s="207"/>
      <c r="AD169" s="207"/>
      <c r="AE169" s="207" t="s">
        <v>172</v>
      </c>
      <c r="AF169" s="207">
        <v>0</v>
      </c>
      <c r="AG169" s="207"/>
      <c r="AH169" s="207"/>
      <c r="AI169" s="207"/>
      <c r="AJ169" s="207"/>
      <c r="AK169" s="207"/>
      <c r="AL169" s="207"/>
      <c r="AM169" s="207"/>
      <c r="AN169" s="207"/>
      <c r="AO169" s="207"/>
      <c r="AP169" s="207"/>
      <c r="AQ169" s="207"/>
      <c r="AR169" s="207"/>
      <c r="AS169" s="207"/>
      <c r="AT169" s="207"/>
      <c r="AU169" s="207"/>
      <c r="AV169" s="207"/>
      <c r="AW169" s="207"/>
      <c r="AX169" s="207"/>
      <c r="AY169" s="207"/>
      <c r="AZ169" s="207"/>
      <c r="BA169" s="207"/>
      <c r="BB169" s="207"/>
      <c r="BC169" s="207"/>
      <c r="BD169" s="207"/>
      <c r="BE169" s="207"/>
      <c r="BF169" s="207"/>
      <c r="BG169" s="207"/>
      <c r="BH169" s="207"/>
    </row>
    <row r="170" spans="1:60" outlineLevel="1" x14ac:dyDescent="0.2">
      <c r="A170" s="218">
        <v>90</v>
      </c>
      <c r="B170" s="217" t="s">
        <v>207</v>
      </c>
      <c r="C170" s="221" t="s">
        <v>206</v>
      </c>
      <c r="D170" s="214" t="s">
        <v>175</v>
      </c>
      <c r="E170" s="220">
        <v>38.783999999999999</v>
      </c>
      <c r="F170" s="219"/>
      <c r="G170" s="216">
        <f>ROUND(E170*F170,2)</f>
        <v>0</v>
      </c>
      <c r="H170" s="219"/>
      <c r="I170" s="216">
        <f>ROUND(E170*H170,2)</f>
        <v>0</v>
      </c>
      <c r="J170" s="219"/>
      <c r="K170" s="216">
        <f>ROUND(E170*J170,2)</f>
        <v>0</v>
      </c>
      <c r="L170" s="216">
        <v>21</v>
      </c>
      <c r="M170" s="216">
        <f>G170*(1+L170/100)</f>
        <v>0</v>
      </c>
      <c r="N170" s="214">
        <v>0</v>
      </c>
      <c r="O170" s="214">
        <f>ROUND(E170*N170,5)</f>
        <v>0</v>
      </c>
      <c r="P170" s="214">
        <v>0</v>
      </c>
      <c r="Q170" s="214">
        <f>ROUND(E170*P170,5)</f>
        <v>0</v>
      </c>
      <c r="R170" s="214"/>
      <c r="S170" s="214"/>
      <c r="T170" s="215">
        <v>0.56699999999999995</v>
      </c>
      <c r="U170" s="214">
        <f>ROUND(E170*T170,2)</f>
        <v>21.99</v>
      </c>
      <c r="V170" s="207"/>
      <c r="W170" s="207"/>
      <c r="X170" s="207"/>
      <c r="Y170" s="207"/>
      <c r="Z170" s="207"/>
      <c r="AA170" s="207"/>
      <c r="AB170" s="207"/>
      <c r="AC170" s="207"/>
      <c r="AD170" s="207"/>
      <c r="AE170" s="207" t="s">
        <v>121</v>
      </c>
      <c r="AF170" s="207"/>
      <c r="AG170" s="207"/>
      <c r="AH170" s="207"/>
      <c r="AI170" s="207"/>
      <c r="AJ170" s="207"/>
      <c r="AK170" s="207"/>
      <c r="AL170" s="207"/>
      <c r="AM170" s="207"/>
      <c r="AN170" s="207"/>
      <c r="AO170" s="207"/>
      <c r="AP170" s="207"/>
      <c r="AQ170" s="207"/>
      <c r="AR170" s="207"/>
      <c r="AS170" s="207"/>
      <c r="AT170" s="207"/>
      <c r="AU170" s="207"/>
      <c r="AV170" s="207"/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7"/>
      <c r="BG170" s="207"/>
      <c r="BH170" s="207"/>
    </row>
    <row r="171" spans="1:60" ht="22.5" outlineLevel="1" x14ac:dyDescent="0.2">
      <c r="A171" s="218">
        <v>91</v>
      </c>
      <c r="B171" s="217" t="s">
        <v>205</v>
      </c>
      <c r="C171" s="221" t="s">
        <v>204</v>
      </c>
      <c r="D171" s="214" t="s">
        <v>194</v>
      </c>
      <c r="E171" s="220">
        <v>27.28</v>
      </c>
      <c r="F171" s="219"/>
      <c r="G171" s="216">
        <f>ROUND(E171*F171,2)</f>
        <v>0</v>
      </c>
      <c r="H171" s="219"/>
      <c r="I171" s="216">
        <f>ROUND(E171*H171,2)</f>
        <v>0</v>
      </c>
      <c r="J171" s="219"/>
      <c r="K171" s="216">
        <f>ROUND(E171*J171,2)</f>
        <v>0</v>
      </c>
      <c r="L171" s="216">
        <v>21</v>
      </c>
      <c r="M171" s="216">
        <f>G171*(1+L171/100)</f>
        <v>0</v>
      </c>
      <c r="N171" s="214">
        <v>0</v>
      </c>
      <c r="O171" s="214">
        <f>ROUND(E171*N171,5)</f>
        <v>0</v>
      </c>
      <c r="P171" s="214">
        <v>0</v>
      </c>
      <c r="Q171" s="214">
        <f>ROUND(E171*P171,5)</f>
        <v>0</v>
      </c>
      <c r="R171" s="214"/>
      <c r="S171" s="214"/>
      <c r="T171" s="215">
        <v>0.12</v>
      </c>
      <c r="U171" s="214">
        <f>ROUND(E171*T171,2)</f>
        <v>3.27</v>
      </c>
      <c r="V171" s="207"/>
      <c r="W171" s="207"/>
      <c r="X171" s="207"/>
      <c r="Y171" s="207"/>
      <c r="Z171" s="207"/>
      <c r="AA171" s="207"/>
      <c r="AB171" s="207"/>
      <c r="AC171" s="207"/>
      <c r="AD171" s="207"/>
      <c r="AE171" s="207" t="s">
        <v>121</v>
      </c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</row>
    <row r="172" spans="1:60" outlineLevel="1" x14ac:dyDescent="0.2">
      <c r="A172" s="218"/>
      <c r="B172" s="217"/>
      <c r="C172" s="231" t="s">
        <v>193</v>
      </c>
      <c r="D172" s="230"/>
      <c r="E172" s="229"/>
      <c r="F172" s="216"/>
      <c r="G172" s="216"/>
      <c r="H172" s="216"/>
      <c r="I172" s="216"/>
      <c r="J172" s="216"/>
      <c r="K172" s="216"/>
      <c r="L172" s="216"/>
      <c r="M172" s="216"/>
      <c r="N172" s="214"/>
      <c r="O172" s="214"/>
      <c r="P172" s="214"/>
      <c r="Q172" s="214"/>
      <c r="R172" s="214"/>
      <c r="S172" s="214"/>
      <c r="T172" s="215"/>
      <c r="U172" s="214"/>
      <c r="V172" s="207"/>
      <c r="W172" s="207"/>
      <c r="X172" s="207"/>
      <c r="Y172" s="207"/>
      <c r="Z172" s="207"/>
      <c r="AA172" s="207"/>
      <c r="AB172" s="207"/>
      <c r="AC172" s="207"/>
      <c r="AD172" s="207"/>
      <c r="AE172" s="207" t="s">
        <v>172</v>
      </c>
      <c r="AF172" s="207">
        <v>0</v>
      </c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</row>
    <row r="173" spans="1:60" outlineLevel="1" x14ac:dyDescent="0.2">
      <c r="A173" s="218"/>
      <c r="B173" s="217"/>
      <c r="C173" s="231" t="s">
        <v>203</v>
      </c>
      <c r="D173" s="230"/>
      <c r="E173" s="229">
        <v>21.5</v>
      </c>
      <c r="F173" s="216"/>
      <c r="G173" s="216"/>
      <c r="H173" s="216"/>
      <c r="I173" s="216"/>
      <c r="J173" s="216"/>
      <c r="K173" s="216"/>
      <c r="L173" s="216"/>
      <c r="M173" s="216"/>
      <c r="N173" s="214"/>
      <c r="O173" s="214"/>
      <c r="P173" s="214"/>
      <c r="Q173" s="214"/>
      <c r="R173" s="214"/>
      <c r="S173" s="214"/>
      <c r="T173" s="215"/>
      <c r="U173" s="214"/>
      <c r="V173" s="207"/>
      <c r="W173" s="207"/>
      <c r="X173" s="207"/>
      <c r="Y173" s="207"/>
      <c r="Z173" s="207"/>
      <c r="AA173" s="207"/>
      <c r="AB173" s="207"/>
      <c r="AC173" s="207"/>
      <c r="AD173" s="207"/>
      <c r="AE173" s="207" t="s">
        <v>172</v>
      </c>
      <c r="AF173" s="207">
        <v>0</v>
      </c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</row>
    <row r="174" spans="1:60" outlineLevel="1" x14ac:dyDescent="0.2">
      <c r="A174" s="218"/>
      <c r="B174" s="217"/>
      <c r="C174" s="231" t="s">
        <v>202</v>
      </c>
      <c r="D174" s="230"/>
      <c r="E174" s="229">
        <v>-2.2999999999999998</v>
      </c>
      <c r="F174" s="216"/>
      <c r="G174" s="216"/>
      <c r="H174" s="216"/>
      <c r="I174" s="216"/>
      <c r="J174" s="216"/>
      <c r="K174" s="216"/>
      <c r="L174" s="216"/>
      <c r="M174" s="216"/>
      <c r="N174" s="214"/>
      <c r="O174" s="214"/>
      <c r="P174" s="214"/>
      <c r="Q174" s="214"/>
      <c r="R174" s="214"/>
      <c r="S174" s="214"/>
      <c r="T174" s="215"/>
      <c r="U174" s="214"/>
      <c r="V174" s="207"/>
      <c r="W174" s="207"/>
      <c r="X174" s="207"/>
      <c r="Y174" s="207"/>
      <c r="Z174" s="207"/>
      <c r="AA174" s="207"/>
      <c r="AB174" s="207"/>
      <c r="AC174" s="207"/>
      <c r="AD174" s="207"/>
      <c r="AE174" s="207" t="s">
        <v>172</v>
      </c>
      <c r="AF174" s="207">
        <v>0</v>
      </c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</row>
    <row r="175" spans="1:60" outlineLevel="1" x14ac:dyDescent="0.2">
      <c r="A175" s="218"/>
      <c r="B175" s="217"/>
      <c r="C175" s="231" t="s">
        <v>201</v>
      </c>
      <c r="D175" s="230"/>
      <c r="E175" s="229">
        <v>8.08</v>
      </c>
      <c r="F175" s="216"/>
      <c r="G175" s="216"/>
      <c r="H175" s="216"/>
      <c r="I175" s="216"/>
      <c r="J175" s="216"/>
      <c r="K175" s="216"/>
      <c r="L175" s="216"/>
      <c r="M175" s="216"/>
      <c r="N175" s="214"/>
      <c r="O175" s="214"/>
      <c r="P175" s="214"/>
      <c r="Q175" s="214"/>
      <c r="R175" s="214"/>
      <c r="S175" s="214"/>
      <c r="T175" s="215"/>
      <c r="U175" s="214"/>
      <c r="V175" s="207"/>
      <c r="W175" s="207"/>
      <c r="X175" s="207"/>
      <c r="Y175" s="207"/>
      <c r="Z175" s="207"/>
      <c r="AA175" s="207"/>
      <c r="AB175" s="207"/>
      <c r="AC175" s="207"/>
      <c r="AD175" s="207"/>
      <c r="AE175" s="207" t="s">
        <v>172</v>
      </c>
      <c r="AF175" s="207">
        <v>0</v>
      </c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</row>
    <row r="176" spans="1:60" outlineLevel="1" x14ac:dyDescent="0.2">
      <c r="A176" s="218">
        <v>92</v>
      </c>
      <c r="B176" s="217" t="s">
        <v>200</v>
      </c>
      <c r="C176" s="221" t="s">
        <v>199</v>
      </c>
      <c r="D176" s="214" t="s">
        <v>194</v>
      </c>
      <c r="E176" s="220">
        <v>30.007999999999999</v>
      </c>
      <c r="F176" s="219"/>
      <c r="G176" s="216">
        <f>ROUND(E176*F176,2)</f>
        <v>0</v>
      </c>
      <c r="H176" s="219"/>
      <c r="I176" s="216">
        <f>ROUND(E176*H176,2)</f>
        <v>0</v>
      </c>
      <c r="J176" s="219"/>
      <c r="K176" s="216">
        <f>ROUND(E176*J176,2)</f>
        <v>0</v>
      </c>
      <c r="L176" s="216">
        <v>21</v>
      </c>
      <c r="M176" s="216">
        <f>G176*(1+L176/100)</f>
        <v>0</v>
      </c>
      <c r="N176" s="214">
        <v>1.4999999999999999E-4</v>
      </c>
      <c r="O176" s="214">
        <f>ROUND(E176*N176,5)</f>
        <v>4.4999999999999997E-3</v>
      </c>
      <c r="P176" s="214">
        <v>0</v>
      </c>
      <c r="Q176" s="214">
        <f>ROUND(E176*P176,5)</f>
        <v>0</v>
      </c>
      <c r="R176" s="214"/>
      <c r="S176" s="214"/>
      <c r="T176" s="215">
        <v>0</v>
      </c>
      <c r="U176" s="214">
        <f>ROUND(E176*T176,2)</f>
        <v>0</v>
      </c>
      <c r="V176" s="207"/>
      <c r="W176" s="207"/>
      <c r="X176" s="207"/>
      <c r="Y176" s="207"/>
      <c r="Z176" s="207"/>
      <c r="AA176" s="207"/>
      <c r="AB176" s="207"/>
      <c r="AC176" s="207"/>
      <c r="AD176" s="207"/>
      <c r="AE176" s="207" t="s">
        <v>198</v>
      </c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</row>
    <row r="177" spans="1:60" outlineLevel="1" x14ac:dyDescent="0.2">
      <c r="A177" s="218"/>
      <c r="B177" s="217"/>
      <c r="C177" s="231" t="s">
        <v>197</v>
      </c>
      <c r="D177" s="230"/>
      <c r="E177" s="229">
        <v>30.007999999999999</v>
      </c>
      <c r="F177" s="216"/>
      <c r="G177" s="216"/>
      <c r="H177" s="216"/>
      <c r="I177" s="216"/>
      <c r="J177" s="216"/>
      <c r="K177" s="216"/>
      <c r="L177" s="216"/>
      <c r="M177" s="216"/>
      <c r="N177" s="214"/>
      <c r="O177" s="214"/>
      <c r="P177" s="214"/>
      <c r="Q177" s="214"/>
      <c r="R177" s="214"/>
      <c r="S177" s="214"/>
      <c r="T177" s="215"/>
      <c r="U177" s="214"/>
      <c r="V177" s="207"/>
      <c r="W177" s="207"/>
      <c r="X177" s="207"/>
      <c r="Y177" s="207"/>
      <c r="Z177" s="207"/>
      <c r="AA177" s="207"/>
      <c r="AB177" s="207"/>
      <c r="AC177" s="207"/>
      <c r="AD177" s="207"/>
      <c r="AE177" s="207" t="s">
        <v>172</v>
      </c>
      <c r="AF177" s="207">
        <v>0</v>
      </c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</row>
    <row r="178" spans="1:60" outlineLevel="1" x14ac:dyDescent="0.2">
      <c r="A178" s="218">
        <v>93</v>
      </c>
      <c r="B178" s="217" t="s">
        <v>196</v>
      </c>
      <c r="C178" s="221" t="s">
        <v>195</v>
      </c>
      <c r="D178" s="214" t="s">
        <v>194</v>
      </c>
      <c r="E178" s="220">
        <v>43.24</v>
      </c>
      <c r="F178" s="219"/>
      <c r="G178" s="216">
        <f>ROUND(E178*F178,2)</f>
        <v>0</v>
      </c>
      <c r="H178" s="219"/>
      <c r="I178" s="216">
        <f>ROUND(E178*H178,2)</f>
        <v>0</v>
      </c>
      <c r="J178" s="219"/>
      <c r="K178" s="216">
        <f>ROUND(E178*J178,2)</f>
        <v>0</v>
      </c>
      <c r="L178" s="216">
        <v>21</v>
      </c>
      <c r="M178" s="216">
        <f>G178*(1+L178/100)</f>
        <v>0</v>
      </c>
      <c r="N178" s="214">
        <v>4.0000000000000003E-5</v>
      </c>
      <c r="O178" s="214">
        <f>ROUND(E178*N178,5)</f>
        <v>1.73E-3</v>
      </c>
      <c r="P178" s="214">
        <v>0</v>
      </c>
      <c r="Q178" s="214">
        <f>ROUND(E178*P178,5)</f>
        <v>0</v>
      </c>
      <c r="R178" s="214"/>
      <c r="S178" s="214"/>
      <c r="T178" s="215">
        <v>7.0000000000000007E-2</v>
      </c>
      <c r="U178" s="214">
        <f>ROUND(E178*T178,2)</f>
        <v>3.03</v>
      </c>
      <c r="V178" s="207"/>
      <c r="W178" s="207"/>
      <c r="X178" s="207"/>
      <c r="Y178" s="207"/>
      <c r="Z178" s="207"/>
      <c r="AA178" s="207"/>
      <c r="AB178" s="207"/>
      <c r="AC178" s="207"/>
      <c r="AD178" s="207"/>
      <c r="AE178" s="207" t="s">
        <v>121</v>
      </c>
      <c r="AF178" s="207"/>
      <c r="AG178" s="207"/>
      <c r="AH178" s="207"/>
      <c r="AI178" s="207"/>
      <c r="AJ178" s="207"/>
      <c r="AK178" s="207"/>
      <c r="AL178" s="207"/>
      <c r="AM178" s="207"/>
      <c r="AN178" s="207"/>
      <c r="AO178" s="207"/>
      <c r="AP178" s="207"/>
      <c r="AQ178" s="207"/>
      <c r="AR178" s="207"/>
      <c r="AS178" s="207"/>
      <c r="AT178" s="207"/>
      <c r="AU178" s="207"/>
      <c r="AV178" s="207"/>
      <c r="AW178" s="207"/>
      <c r="AX178" s="207"/>
      <c r="AY178" s="207"/>
      <c r="AZ178" s="207"/>
      <c r="BA178" s="207"/>
      <c r="BB178" s="207"/>
      <c r="BC178" s="207"/>
      <c r="BD178" s="207"/>
      <c r="BE178" s="207"/>
      <c r="BF178" s="207"/>
      <c r="BG178" s="207"/>
      <c r="BH178" s="207"/>
    </row>
    <row r="179" spans="1:60" outlineLevel="1" x14ac:dyDescent="0.2">
      <c r="A179" s="218"/>
      <c r="B179" s="217"/>
      <c r="C179" s="231" t="s">
        <v>193</v>
      </c>
      <c r="D179" s="230"/>
      <c r="E179" s="229"/>
      <c r="F179" s="216"/>
      <c r="G179" s="216"/>
      <c r="H179" s="216"/>
      <c r="I179" s="216"/>
      <c r="J179" s="216"/>
      <c r="K179" s="216"/>
      <c r="L179" s="216"/>
      <c r="M179" s="216"/>
      <c r="N179" s="214"/>
      <c r="O179" s="214"/>
      <c r="P179" s="214"/>
      <c r="Q179" s="214"/>
      <c r="R179" s="214"/>
      <c r="S179" s="214"/>
      <c r="T179" s="215"/>
      <c r="U179" s="214"/>
      <c r="V179" s="207"/>
      <c r="W179" s="207"/>
      <c r="X179" s="207"/>
      <c r="Y179" s="207"/>
      <c r="Z179" s="207"/>
      <c r="AA179" s="207"/>
      <c r="AB179" s="207"/>
      <c r="AC179" s="207"/>
      <c r="AD179" s="207"/>
      <c r="AE179" s="207" t="s">
        <v>172</v>
      </c>
      <c r="AF179" s="207">
        <v>0</v>
      </c>
      <c r="AG179" s="207"/>
      <c r="AH179" s="207"/>
      <c r="AI179" s="207"/>
      <c r="AJ179" s="207"/>
      <c r="AK179" s="207"/>
      <c r="AL179" s="207"/>
      <c r="AM179" s="207"/>
      <c r="AN179" s="207"/>
      <c r="AO179" s="207"/>
      <c r="AP179" s="207"/>
      <c r="AQ179" s="207"/>
      <c r="AR179" s="207"/>
      <c r="AS179" s="207"/>
      <c r="AT179" s="207"/>
      <c r="AU179" s="207"/>
      <c r="AV179" s="207"/>
      <c r="AW179" s="207"/>
      <c r="AX179" s="207"/>
      <c r="AY179" s="207"/>
      <c r="AZ179" s="207"/>
      <c r="BA179" s="207"/>
      <c r="BB179" s="207"/>
      <c r="BC179" s="207"/>
      <c r="BD179" s="207"/>
      <c r="BE179" s="207"/>
      <c r="BF179" s="207"/>
      <c r="BG179" s="207"/>
      <c r="BH179" s="207"/>
    </row>
    <row r="180" spans="1:60" outlineLevel="1" x14ac:dyDescent="0.2">
      <c r="A180" s="218"/>
      <c r="B180" s="217"/>
      <c r="C180" s="231" t="s">
        <v>192</v>
      </c>
      <c r="D180" s="230"/>
      <c r="E180" s="229">
        <v>24.24</v>
      </c>
      <c r="F180" s="216"/>
      <c r="G180" s="216"/>
      <c r="H180" s="216"/>
      <c r="I180" s="216"/>
      <c r="J180" s="216"/>
      <c r="K180" s="216"/>
      <c r="L180" s="216"/>
      <c r="M180" s="216"/>
      <c r="N180" s="214"/>
      <c r="O180" s="214"/>
      <c r="P180" s="214"/>
      <c r="Q180" s="214"/>
      <c r="R180" s="214"/>
      <c r="S180" s="214"/>
      <c r="T180" s="215"/>
      <c r="U180" s="214"/>
      <c r="V180" s="207"/>
      <c r="W180" s="207"/>
      <c r="X180" s="207"/>
      <c r="Y180" s="207"/>
      <c r="Z180" s="207"/>
      <c r="AA180" s="207"/>
      <c r="AB180" s="207"/>
      <c r="AC180" s="207"/>
      <c r="AD180" s="207"/>
      <c r="AE180" s="207" t="s">
        <v>172</v>
      </c>
      <c r="AF180" s="207">
        <v>0</v>
      </c>
      <c r="AG180" s="207"/>
      <c r="AH180" s="207"/>
      <c r="AI180" s="207"/>
      <c r="AJ180" s="207"/>
      <c r="AK180" s="207"/>
      <c r="AL180" s="207"/>
      <c r="AM180" s="207"/>
      <c r="AN180" s="207"/>
      <c r="AO180" s="207"/>
      <c r="AP180" s="207"/>
      <c r="AQ180" s="207"/>
      <c r="AR180" s="207"/>
      <c r="AS180" s="207"/>
      <c r="AT180" s="207"/>
      <c r="AU180" s="207"/>
      <c r="AV180" s="207"/>
      <c r="AW180" s="207"/>
      <c r="AX180" s="207"/>
      <c r="AY180" s="207"/>
      <c r="AZ180" s="207"/>
      <c r="BA180" s="207"/>
      <c r="BB180" s="207"/>
      <c r="BC180" s="207"/>
      <c r="BD180" s="207"/>
      <c r="BE180" s="207"/>
      <c r="BF180" s="207"/>
      <c r="BG180" s="207"/>
      <c r="BH180" s="207"/>
    </row>
    <row r="181" spans="1:60" outlineLevel="1" x14ac:dyDescent="0.2">
      <c r="A181" s="218"/>
      <c r="B181" s="217"/>
      <c r="C181" s="231" t="s">
        <v>191</v>
      </c>
      <c r="D181" s="230"/>
      <c r="E181" s="229">
        <v>19</v>
      </c>
      <c r="F181" s="216"/>
      <c r="G181" s="216"/>
      <c r="H181" s="216"/>
      <c r="I181" s="216"/>
      <c r="J181" s="216"/>
      <c r="K181" s="216"/>
      <c r="L181" s="216"/>
      <c r="M181" s="216"/>
      <c r="N181" s="214"/>
      <c r="O181" s="214"/>
      <c r="P181" s="214"/>
      <c r="Q181" s="214"/>
      <c r="R181" s="214"/>
      <c r="S181" s="214"/>
      <c r="T181" s="215"/>
      <c r="U181" s="214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 t="s">
        <v>172</v>
      </c>
      <c r="AF181" s="207">
        <v>0</v>
      </c>
      <c r="AG181" s="207"/>
      <c r="AH181" s="207"/>
      <c r="AI181" s="207"/>
      <c r="AJ181" s="207"/>
      <c r="AK181" s="207"/>
      <c r="AL181" s="207"/>
      <c r="AM181" s="207"/>
      <c r="AN181" s="207"/>
      <c r="AO181" s="207"/>
      <c r="AP181" s="207"/>
      <c r="AQ181" s="207"/>
      <c r="AR181" s="207"/>
      <c r="AS181" s="207"/>
      <c r="AT181" s="207"/>
      <c r="AU181" s="207"/>
      <c r="AV181" s="207"/>
      <c r="AW181" s="207"/>
      <c r="AX181" s="207"/>
      <c r="AY181" s="207"/>
      <c r="AZ181" s="207"/>
      <c r="BA181" s="207"/>
      <c r="BB181" s="207"/>
      <c r="BC181" s="207"/>
      <c r="BD181" s="207"/>
      <c r="BE181" s="207"/>
      <c r="BF181" s="207"/>
      <c r="BG181" s="207"/>
      <c r="BH181" s="207"/>
    </row>
    <row r="182" spans="1:60" outlineLevel="1" x14ac:dyDescent="0.2">
      <c r="A182" s="218">
        <v>94</v>
      </c>
      <c r="B182" s="217" t="s">
        <v>190</v>
      </c>
      <c r="C182" s="221" t="s">
        <v>189</v>
      </c>
      <c r="D182" s="214" t="s">
        <v>188</v>
      </c>
      <c r="E182" s="220">
        <v>0.69</v>
      </c>
      <c r="F182" s="219"/>
      <c r="G182" s="216">
        <f>ROUND(E182*F182,2)</f>
        <v>0</v>
      </c>
      <c r="H182" s="219"/>
      <c r="I182" s="216">
        <f>ROUND(E182*H182,2)</f>
        <v>0</v>
      </c>
      <c r="J182" s="219"/>
      <c r="K182" s="216">
        <f>ROUND(E182*J182,2)</f>
        <v>0</v>
      </c>
      <c r="L182" s="216">
        <v>21</v>
      </c>
      <c r="M182" s="216">
        <f>G182*(1+L182/100)</f>
        <v>0</v>
      </c>
      <c r="N182" s="214">
        <v>0</v>
      </c>
      <c r="O182" s="214">
        <f>ROUND(E182*N182,5)</f>
        <v>0</v>
      </c>
      <c r="P182" s="214">
        <v>0</v>
      </c>
      <c r="Q182" s="214">
        <f>ROUND(E182*P182,5)</f>
        <v>0</v>
      </c>
      <c r="R182" s="214"/>
      <c r="S182" s="214"/>
      <c r="T182" s="215">
        <v>1.2649999999999999</v>
      </c>
      <c r="U182" s="214">
        <f>ROUND(E182*T182,2)</f>
        <v>0.87</v>
      </c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 t="s">
        <v>121</v>
      </c>
      <c r="AF182" s="207"/>
      <c r="AG182" s="207"/>
      <c r="AH182" s="207"/>
      <c r="AI182" s="207"/>
      <c r="AJ182" s="207"/>
      <c r="AK182" s="207"/>
      <c r="AL182" s="207"/>
      <c r="AM182" s="207"/>
      <c r="AN182" s="207"/>
      <c r="AO182" s="207"/>
      <c r="AP182" s="207"/>
      <c r="AQ182" s="207"/>
      <c r="AR182" s="207"/>
      <c r="AS182" s="207"/>
      <c r="AT182" s="207"/>
      <c r="AU182" s="207"/>
      <c r="AV182" s="207"/>
      <c r="AW182" s="207"/>
      <c r="AX182" s="207"/>
      <c r="AY182" s="207"/>
      <c r="AZ182" s="207"/>
      <c r="BA182" s="207"/>
      <c r="BB182" s="207"/>
      <c r="BC182" s="207"/>
      <c r="BD182" s="207"/>
      <c r="BE182" s="207"/>
      <c r="BF182" s="207"/>
      <c r="BG182" s="207"/>
      <c r="BH182" s="207"/>
    </row>
    <row r="183" spans="1:60" x14ac:dyDescent="0.2">
      <c r="A183" s="228" t="s">
        <v>140</v>
      </c>
      <c r="B183" s="227" t="s">
        <v>53</v>
      </c>
      <c r="C183" s="226" t="s">
        <v>52</v>
      </c>
      <c r="D183" s="222"/>
      <c r="E183" s="225"/>
      <c r="F183" s="224"/>
      <c r="G183" s="224">
        <f>SUMIF(AE184:AE187,"&lt;&gt;NOR",G184:G187)</f>
        <v>0</v>
      </c>
      <c r="H183" s="224"/>
      <c r="I183" s="224">
        <f>SUM(I184:I187)</f>
        <v>0</v>
      </c>
      <c r="J183" s="224"/>
      <c r="K183" s="224">
        <f>SUM(K184:K187)</f>
        <v>0</v>
      </c>
      <c r="L183" s="224"/>
      <c r="M183" s="224">
        <f>SUM(M184:M187)</f>
        <v>0</v>
      </c>
      <c r="N183" s="222"/>
      <c r="O183" s="222">
        <f>SUM(O184:O187)</f>
        <v>5.1200000000000004E-3</v>
      </c>
      <c r="P183" s="222"/>
      <c r="Q183" s="222">
        <f>SUM(Q184:Q187)</f>
        <v>0</v>
      </c>
      <c r="R183" s="222"/>
      <c r="S183" s="222"/>
      <c r="T183" s="223"/>
      <c r="U183" s="222">
        <f>SUM(U184:U187)</f>
        <v>7.09</v>
      </c>
      <c r="AE183" t="s">
        <v>139</v>
      </c>
    </row>
    <row r="184" spans="1:60" outlineLevel="1" x14ac:dyDescent="0.2">
      <c r="A184" s="218">
        <v>95</v>
      </c>
      <c r="B184" s="217" t="s">
        <v>187</v>
      </c>
      <c r="C184" s="221" t="s">
        <v>186</v>
      </c>
      <c r="D184" s="214" t="s">
        <v>175</v>
      </c>
      <c r="E184" s="220">
        <v>16</v>
      </c>
      <c r="F184" s="219"/>
      <c r="G184" s="216">
        <f>ROUND(E184*F184,2)</f>
        <v>0</v>
      </c>
      <c r="H184" s="219"/>
      <c r="I184" s="216">
        <f>ROUND(E184*H184,2)</f>
        <v>0</v>
      </c>
      <c r="J184" s="219"/>
      <c r="K184" s="216">
        <f>ROUND(E184*J184,2)</f>
        <v>0</v>
      </c>
      <c r="L184" s="216">
        <v>21</v>
      </c>
      <c r="M184" s="216">
        <f>G184*(1+L184/100)</f>
        <v>0</v>
      </c>
      <c r="N184" s="214">
        <v>8.0000000000000007E-5</v>
      </c>
      <c r="O184" s="214">
        <f>ROUND(E184*N184,5)</f>
        <v>1.2800000000000001E-3</v>
      </c>
      <c r="P184" s="214">
        <v>0</v>
      </c>
      <c r="Q184" s="214">
        <f>ROUND(E184*P184,5)</f>
        <v>0</v>
      </c>
      <c r="R184" s="214"/>
      <c r="S184" s="214"/>
      <c r="T184" s="215">
        <v>0.156</v>
      </c>
      <c r="U184" s="214">
        <f>ROUND(E184*T184,2)</f>
        <v>2.5</v>
      </c>
      <c r="V184" s="207"/>
      <c r="W184" s="207"/>
      <c r="X184" s="207"/>
      <c r="Y184" s="207"/>
      <c r="Z184" s="207"/>
      <c r="AA184" s="207"/>
      <c r="AB184" s="207"/>
      <c r="AC184" s="207"/>
      <c r="AD184" s="207"/>
      <c r="AE184" s="207" t="s">
        <v>121</v>
      </c>
      <c r="AF184" s="207"/>
      <c r="AG184" s="207"/>
      <c r="AH184" s="207"/>
      <c r="AI184" s="207"/>
      <c r="AJ184" s="207"/>
      <c r="AK184" s="207"/>
      <c r="AL184" s="207"/>
      <c r="AM184" s="207"/>
      <c r="AN184" s="207"/>
      <c r="AO184" s="207"/>
      <c r="AP184" s="207"/>
      <c r="AQ184" s="207"/>
      <c r="AR184" s="207"/>
      <c r="AS184" s="207"/>
      <c r="AT184" s="207"/>
      <c r="AU184" s="207"/>
      <c r="AV184" s="207"/>
      <c r="AW184" s="207"/>
      <c r="AX184" s="207"/>
      <c r="AY184" s="207"/>
      <c r="AZ184" s="207"/>
      <c r="BA184" s="207"/>
      <c r="BB184" s="207"/>
      <c r="BC184" s="207"/>
      <c r="BD184" s="207"/>
      <c r="BE184" s="207"/>
      <c r="BF184" s="207"/>
      <c r="BG184" s="207"/>
      <c r="BH184" s="207"/>
    </row>
    <row r="185" spans="1:60" outlineLevel="1" x14ac:dyDescent="0.2">
      <c r="A185" s="218"/>
      <c r="B185" s="217"/>
      <c r="C185" s="231" t="s">
        <v>185</v>
      </c>
      <c r="D185" s="230"/>
      <c r="E185" s="229"/>
      <c r="F185" s="216"/>
      <c r="G185" s="216"/>
      <c r="H185" s="216"/>
      <c r="I185" s="216"/>
      <c r="J185" s="216"/>
      <c r="K185" s="216"/>
      <c r="L185" s="216"/>
      <c r="M185" s="216"/>
      <c r="N185" s="214"/>
      <c r="O185" s="214"/>
      <c r="P185" s="214"/>
      <c r="Q185" s="214"/>
      <c r="R185" s="214"/>
      <c r="S185" s="214"/>
      <c r="T185" s="215"/>
      <c r="U185" s="214"/>
      <c r="V185" s="207"/>
      <c r="W185" s="207"/>
      <c r="X185" s="207"/>
      <c r="Y185" s="207"/>
      <c r="Z185" s="207"/>
      <c r="AA185" s="207"/>
      <c r="AB185" s="207"/>
      <c r="AC185" s="207"/>
      <c r="AD185" s="207"/>
      <c r="AE185" s="207" t="s">
        <v>172</v>
      </c>
      <c r="AF185" s="207">
        <v>0</v>
      </c>
      <c r="AG185" s="207"/>
      <c r="AH185" s="207"/>
      <c r="AI185" s="207"/>
      <c r="AJ185" s="207"/>
      <c r="AK185" s="207"/>
      <c r="AL185" s="207"/>
      <c r="AM185" s="207"/>
      <c r="AN185" s="207"/>
      <c r="AO185" s="207"/>
      <c r="AP185" s="207"/>
      <c r="AQ185" s="207"/>
      <c r="AR185" s="207"/>
      <c r="AS185" s="207"/>
      <c r="AT185" s="207"/>
      <c r="AU185" s="207"/>
      <c r="AV185" s="207"/>
      <c r="AW185" s="207"/>
      <c r="AX185" s="207"/>
      <c r="AY185" s="207"/>
      <c r="AZ185" s="207"/>
      <c r="BA185" s="207"/>
      <c r="BB185" s="207"/>
      <c r="BC185" s="207"/>
      <c r="BD185" s="207"/>
      <c r="BE185" s="207"/>
      <c r="BF185" s="207"/>
      <c r="BG185" s="207"/>
      <c r="BH185" s="207"/>
    </row>
    <row r="186" spans="1:60" outlineLevel="1" x14ac:dyDescent="0.2">
      <c r="A186" s="218"/>
      <c r="B186" s="217"/>
      <c r="C186" s="231" t="s">
        <v>184</v>
      </c>
      <c r="D186" s="230"/>
      <c r="E186" s="229">
        <v>16</v>
      </c>
      <c r="F186" s="216"/>
      <c r="G186" s="216"/>
      <c r="H186" s="216"/>
      <c r="I186" s="216"/>
      <c r="J186" s="216"/>
      <c r="K186" s="216"/>
      <c r="L186" s="216"/>
      <c r="M186" s="216"/>
      <c r="N186" s="214"/>
      <c r="O186" s="214"/>
      <c r="P186" s="214"/>
      <c r="Q186" s="214"/>
      <c r="R186" s="214"/>
      <c r="S186" s="214"/>
      <c r="T186" s="215"/>
      <c r="U186" s="214"/>
      <c r="V186" s="207"/>
      <c r="W186" s="207"/>
      <c r="X186" s="207"/>
      <c r="Y186" s="207"/>
      <c r="Z186" s="207"/>
      <c r="AA186" s="207"/>
      <c r="AB186" s="207"/>
      <c r="AC186" s="207"/>
      <c r="AD186" s="207"/>
      <c r="AE186" s="207" t="s">
        <v>172</v>
      </c>
      <c r="AF186" s="207">
        <v>0</v>
      </c>
      <c r="AG186" s="207"/>
      <c r="AH186" s="207"/>
      <c r="AI186" s="207"/>
      <c r="AJ186" s="207"/>
      <c r="AK186" s="207"/>
      <c r="AL186" s="207"/>
      <c r="AM186" s="207"/>
      <c r="AN186" s="207"/>
      <c r="AO186" s="207"/>
      <c r="AP186" s="207"/>
      <c r="AQ186" s="207"/>
      <c r="AR186" s="207"/>
      <c r="AS186" s="207"/>
      <c r="AT186" s="207"/>
      <c r="AU186" s="207"/>
      <c r="AV186" s="207"/>
      <c r="AW186" s="207"/>
      <c r="AX186" s="207"/>
      <c r="AY186" s="207"/>
      <c r="AZ186" s="207"/>
      <c r="BA186" s="207"/>
      <c r="BB186" s="207"/>
      <c r="BC186" s="207"/>
      <c r="BD186" s="207"/>
      <c r="BE186" s="207"/>
      <c r="BF186" s="207"/>
      <c r="BG186" s="207"/>
      <c r="BH186" s="207"/>
    </row>
    <row r="187" spans="1:60" outlineLevel="1" x14ac:dyDescent="0.2">
      <c r="A187" s="218">
        <v>96</v>
      </c>
      <c r="B187" s="217" t="s">
        <v>183</v>
      </c>
      <c r="C187" s="221" t="s">
        <v>182</v>
      </c>
      <c r="D187" s="214" t="s">
        <v>175</v>
      </c>
      <c r="E187" s="220">
        <v>16</v>
      </c>
      <c r="F187" s="219"/>
      <c r="G187" s="216">
        <f>ROUND(E187*F187,2)</f>
        <v>0</v>
      </c>
      <c r="H187" s="219"/>
      <c r="I187" s="216">
        <f>ROUND(E187*H187,2)</f>
        <v>0</v>
      </c>
      <c r="J187" s="219"/>
      <c r="K187" s="216">
        <f>ROUND(E187*J187,2)</f>
        <v>0</v>
      </c>
      <c r="L187" s="216">
        <v>21</v>
      </c>
      <c r="M187" s="216">
        <f>G187*(1+L187/100)</f>
        <v>0</v>
      </c>
      <c r="N187" s="214">
        <v>2.4000000000000001E-4</v>
      </c>
      <c r="O187" s="214">
        <f>ROUND(E187*N187,5)</f>
        <v>3.8400000000000001E-3</v>
      </c>
      <c r="P187" s="214">
        <v>0</v>
      </c>
      <c r="Q187" s="214">
        <f>ROUND(E187*P187,5)</f>
        <v>0</v>
      </c>
      <c r="R187" s="214"/>
      <c r="S187" s="214"/>
      <c r="T187" s="215">
        <v>0.28699999999999998</v>
      </c>
      <c r="U187" s="214">
        <f>ROUND(E187*T187,2)</f>
        <v>4.59</v>
      </c>
      <c r="V187" s="207"/>
      <c r="W187" s="207"/>
      <c r="X187" s="207"/>
      <c r="Y187" s="207"/>
      <c r="Z187" s="207"/>
      <c r="AA187" s="207"/>
      <c r="AB187" s="207"/>
      <c r="AC187" s="207"/>
      <c r="AD187" s="207"/>
      <c r="AE187" s="207" t="s">
        <v>121</v>
      </c>
      <c r="AF187" s="207"/>
      <c r="AG187" s="207"/>
      <c r="AH187" s="207"/>
      <c r="AI187" s="207"/>
      <c r="AJ187" s="207"/>
      <c r="AK187" s="207"/>
      <c r="AL187" s="207"/>
      <c r="AM187" s="207"/>
      <c r="AN187" s="207"/>
      <c r="AO187" s="207"/>
      <c r="AP187" s="207"/>
      <c r="AQ187" s="207"/>
      <c r="AR187" s="207"/>
      <c r="AS187" s="207"/>
      <c r="AT187" s="207"/>
      <c r="AU187" s="207"/>
      <c r="AV187" s="207"/>
      <c r="AW187" s="207"/>
      <c r="AX187" s="207"/>
      <c r="AY187" s="207"/>
      <c r="AZ187" s="207"/>
      <c r="BA187" s="207"/>
      <c r="BB187" s="207"/>
      <c r="BC187" s="207"/>
      <c r="BD187" s="207"/>
      <c r="BE187" s="207"/>
      <c r="BF187" s="207"/>
      <c r="BG187" s="207"/>
      <c r="BH187" s="207"/>
    </row>
    <row r="188" spans="1:60" x14ac:dyDescent="0.2">
      <c r="A188" s="228" t="s">
        <v>140</v>
      </c>
      <c r="B188" s="227" t="s">
        <v>51</v>
      </c>
      <c r="C188" s="226" t="s">
        <v>50</v>
      </c>
      <c r="D188" s="222"/>
      <c r="E188" s="225"/>
      <c r="F188" s="224"/>
      <c r="G188" s="224">
        <f>SUMIF(AE189:AE194,"&lt;&gt;NOR",G189:G194)</f>
        <v>0</v>
      </c>
      <c r="H188" s="224"/>
      <c r="I188" s="224">
        <f>SUM(I189:I194)</f>
        <v>0</v>
      </c>
      <c r="J188" s="224"/>
      <c r="K188" s="224">
        <f>SUM(K189:K194)</f>
        <v>0</v>
      </c>
      <c r="L188" s="224"/>
      <c r="M188" s="224">
        <f>SUM(M189:M194)</f>
        <v>0</v>
      </c>
      <c r="N188" s="222"/>
      <c r="O188" s="222">
        <f>SUM(O189:O194)</f>
        <v>0.10128999999999999</v>
      </c>
      <c r="P188" s="222"/>
      <c r="Q188" s="222">
        <f>SUM(Q189:Q194)</f>
        <v>0</v>
      </c>
      <c r="R188" s="222"/>
      <c r="S188" s="222"/>
      <c r="T188" s="223"/>
      <c r="U188" s="222">
        <f>SUM(U189:U194)</f>
        <v>33.53</v>
      </c>
      <c r="AE188" t="s">
        <v>139</v>
      </c>
    </row>
    <row r="189" spans="1:60" ht="22.5" outlineLevel="1" x14ac:dyDescent="0.2">
      <c r="A189" s="218">
        <v>97</v>
      </c>
      <c r="B189" s="217" t="s">
        <v>181</v>
      </c>
      <c r="C189" s="221" t="s">
        <v>180</v>
      </c>
      <c r="D189" s="214" t="s">
        <v>175</v>
      </c>
      <c r="E189" s="220">
        <v>195.06100000000001</v>
      </c>
      <c r="F189" s="219"/>
      <c r="G189" s="216">
        <f>ROUND(E189*F189,2)</f>
        <v>0</v>
      </c>
      <c r="H189" s="219"/>
      <c r="I189" s="216">
        <f>ROUND(E189*H189,2)</f>
        <v>0</v>
      </c>
      <c r="J189" s="219"/>
      <c r="K189" s="216">
        <f>ROUND(E189*J189,2)</f>
        <v>0</v>
      </c>
      <c r="L189" s="216">
        <v>21</v>
      </c>
      <c r="M189" s="216">
        <f>G189*(1+L189/100)</f>
        <v>0</v>
      </c>
      <c r="N189" s="214">
        <v>4.2999999999999999E-4</v>
      </c>
      <c r="O189" s="214">
        <f>ROUND(E189*N189,5)</f>
        <v>8.3879999999999996E-2</v>
      </c>
      <c r="P189" s="214">
        <v>0</v>
      </c>
      <c r="Q189" s="214">
        <f>ROUND(E189*P189,5)</f>
        <v>0</v>
      </c>
      <c r="R189" s="214"/>
      <c r="S189" s="214"/>
      <c r="T189" s="215">
        <v>0.13439999999999999</v>
      </c>
      <c r="U189" s="214">
        <f>ROUND(E189*T189,2)</f>
        <v>26.22</v>
      </c>
      <c r="V189" s="207"/>
      <c r="W189" s="207"/>
      <c r="X189" s="207"/>
      <c r="Y189" s="207"/>
      <c r="Z189" s="207"/>
      <c r="AA189" s="207"/>
      <c r="AB189" s="207"/>
      <c r="AC189" s="207"/>
      <c r="AD189" s="207"/>
      <c r="AE189" s="207" t="s">
        <v>121</v>
      </c>
      <c r="AF189" s="207"/>
      <c r="AG189" s="207"/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</row>
    <row r="190" spans="1:60" outlineLevel="1" x14ac:dyDescent="0.2">
      <c r="A190" s="218"/>
      <c r="B190" s="217"/>
      <c r="C190" s="231" t="s">
        <v>179</v>
      </c>
      <c r="D190" s="230"/>
      <c r="E190" s="229"/>
      <c r="F190" s="216"/>
      <c r="G190" s="216"/>
      <c r="H190" s="216"/>
      <c r="I190" s="216"/>
      <c r="J190" s="216"/>
      <c r="K190" s="216"/>
      <c r="L190" s="216"/>
      <c r="M190" s="216"/>
      <c r="N190" s="214"/>
      <c r="O190" s="214"/>
      <c r="P190" s="214"/>
      <c r="Q190" s="214"/>
      <c r="R190" s="214"/>
      <c r="S190" s="214"/>
      <c r="T190" s="215"/>
      <c r="U190" s="214"/>
      <c r="V190" s="207"/>
      <c r="W190" s="207"/>
      <c r="X190" s="207"/>
      <c r="Y190" s="207"/>
      <c r="Z190" s="207"/>
      <c r="AA190" s="207"/>
      <c r="AB190" s="207"/>
      <c r="AC190" s="207"/>
      <c r="AD190" s="207"/>
      <c r="AE190" s="207" t="s">
        <v>172</v>
      </c>
      <c r="AF190" s="207">
        <v>0</v>
      </c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</row>
    <row r="191" spans="1:60" outlineLevel="1" x14ac:dyDescent="0.2">
      <c r="A191" s="218"/>
      <c r="B191" s="217"/>
      <c r="C191" s="231" t="s">
        <v>178</v>
      </c>
      <c r="D191" s="230"/>
      <c r="E191" s="229">
        <v>195.06100000000001</v>
      </c>
      <c r="F191" s="216"/>
      <c r="G191" s="216"/>
      <c r="H191" s="216"/>
      <c r="I191" s="216"/>
      <c r="J191" s="216"/>
      <c r="K191" s="216"/>
      <c r="L191" s="216"/>
      <c r="M191" s="216"/>
      <c r="N191" s="214"/>
      <c r="O191" s="214"/>
      <c r="P191" s="214"/>
      <c r="Q191" s="214"/>
      <c r="R191" s="214"/>
      <c r="S191" s="214"/>
      <c r="T191" s="215"/>
      <c r="U191" s="214"/>
      <c r="V191" s="207"/>
      <c r="W191" s="207"/>
      <c r="X191" s="207"/>
      <c r="Y191" s="207"/>
      <c r="Z191" s="207"/>
      <c r="AA191" s="207"/>
      <c r="AB191" s="207"/>
      <c r="AC191" s="207"/>
      <c r="AD191" s="207"/>
      <c r="AE191" s="207" t="s">
        <v>172</v>
      </c>
      <c r="AF191" s="207">
        <v>0</v>
      </c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</row>
    <row r="192" spans="1:60" ht="22.5" outlineLevel="1" x14ac:dyDescent="0.2">
      <c r="A192" s="218">
        <v>98</v>
      </c>
      <c r="B192" s="217" t="s">
        <v>177</v>
      </c>
      <c r="C192" s="221" t="s">
        <v>176</v>
      </c>
      <c r="D192" s="214" t="s">
        <v>175</v>
      </c>
      <c r="E192" s="220">
        <v>54.4</v>
      </c>
      <c r="F192" s="219"/>
      <c r="G192" s="216">
        <f>ROUND(E192*F192,2)</f>
        <v>0</v>
      </c>
      <c r="H192" s="219"/>
      <c r="I192" s="216">
        <f>ROUND(E192*H192,2)</f>
        <v>0</v>
      </c>
      <c r="J192" s="219"/>
      <c r="K192" s="216">
        <f>ROUND(E192*J192,2)</f>
        <v>0</v>
      </c>
      <c r="L192" s="216">
        <v>21</v>
      </c>
      <c r="M192" s="216">
        <f>G192*(1+L192/100)</f>
        <v>0</v>
      </c>
      <c r="N192" s="214">
        <v>3.2000000000000003E-4</v>
      </c>
      <c r="O192" s="214">
        <f>ROUND(E192*N192,5)</f>
        <v>1.7409999999999998E-2</v>
      </c>
      <c r="P192" s="214">
        <v>0</v>
      </c>
      <c r="Q192" s="214">
        <f>ROUND(E192*P192,5)</f>
        <v>0</v>
      </c>
      <c r="R192" s="214"/>
      <c r="S192" s="214"/>
      <c r="T192" s="215">
        <v>0.13439999999999999</v>
      </c>
      <c r="U192" s="214">
        <f>ROUND(E192*T192,2)</f>
        <v>7.31</v>
      </c>
      <c r="V192" s="207"/>
      <c r="W192" s="207"/>
      <c r="X192" s="207"/>
      <c r="Y192" s="207"/>
      <c r="Z192" s="207"/>
      <c r="AA192" s="207"/>
      <c r="AB192" s="207"/>
      <c r="AC192" s="207"/>
      <c r="AD192" s="207"/>
      <c r="AE192" s="207" t="s">
        <v>121</v>
      </c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</row>
    <row r="193" spans="1:60" outlineLevel="1" x14ac:dyDescent="0.2">
      <c r="A193" s="218"/>
      <c r="B193" s="217"/>
      <c r="C193" s="231" t="s">
        <v>174</v>
      </c>
      <c r="D193" s="230"/>
      <c r="E193" s="229"/>
      <c r="F193" s="216"/>
      <c r="G193" s="216"/>
      <c r="H193" s="216"/>
      <c r="I193" s="216"/>
      <c r="J193" s="216"/>
      <c r="K193" s="216"/>
      <c r="L193" s="216"/>
      <c r="M193" s="216"/>
      <c r="N193" s="214"/>
      <c r="O193" s="214"/>
      <c r="P193" s="214"/>
      <c r="Q193" s="214"/>
      <c r="R193" s="214"/>
      <c r="S193" s="214"/>
      <c r="T193" s="215"/>
      <c r="U193" s="214"/>
      <c r="V193" s="207"/>
      <c r="W193" s="207"/>
      <c r="X193" s="207"/>
      <c r="Y193" s="207"/>
      <c r="Z193" s="207"/>
      <c r="AA193" s="207"/>
      <c r="AB193" s="207"/>
      <c r="AC193" s="207"/>
      <c r="AD193" s="207"/>
      <c r="AE193" s="207" t="s">
        <v>172</v>
      </c>
      <c r="AF193" s="207">
        <v>0</v>
      </c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</row>
    <row r="194" spans="1:60" outlineLevel="1" x14ac:dyDescent="0.2">
      <c r="A194" s="218"/>
      <c r="B194" s="217"/>
      <c r="C194" s="231" t="s">
        <v>173</v>
      </c>
      <c r="D194" s="230"/>
      <c r="E194" s="229">
        <v>54.4</v>
      </c>
      <c r="F194" s="216"/>
      <c r="G194" s="216"/>
      <c r="H194" s="216"/>
      <c r="I194" s="216"/>
      <c r="J194" s="216"/>
      <c r="K194" s="216"/>
      <c r="L194" s="216"/>
      <c r="M194" s="216"/>
      <c r="N194" s="214"/>
      <c r="O194" s="214"/>
      <c r="P194" s="214"/>
      <c r="Q194" s="214"/>
      <c r="R194" s="214"/>
      <c r="S194" s="214"/>
      <c r="T194" s="215"/>
      <c r="U194" s="214"/>
      <c r="V194" s="207"/>
      <c r="W194" s="207"/>
      <c r="X194" s="207"/>
      <c r="Y194" s="207"/>
      <c r="Z194" s="207"/>
      <c r="AA194" s="207"/>
      <c r="AB194" s="207"/>
      <c r="AC194" s="207"/>
      <c r="AD194" s="207"/>
      <c r="AE194" s="207" t="s">
        <v>172</v>
      </c>
      <c r="AF194" s="207">
        <v>0</v>
      </c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</row>
    <row r="195" spans="1:60" x14ac:dyDescent="0.2">
      <c r="A195" s="228" t="s">
        <v>140</v>
      </c>
      <c r="B195" s="227" t="s">
        <v>918</v>
      </c>
      <c r="C195" s="226" t="s">
        <v>917</v>
      </c>
      <c r="D195" s="222"/>
      <c r="E195" s="225"/>
      <c r="F195" s="224"/>
      <c r="G195" s="224">
        <f>SUMIF(AE196:AE196,"&lt;&gt;NOR",G196:G196)</f>
        <v>0</v>
      </c>
      <c r="H195" s="224"/>
      <c r="I195" s="224">
        <f>SUM(I196:I196)</f>
        <v>0</v>
      </c>
      <c r="J195" s="224"/>
      <c r="K195" s="224">
        <f>SUM(K196:K196)</f>
        <v>0</v>
      </c>
      <c r="L195" s="224"/>
      <c r="M195" s="224">
        <f>SUM(M196:M196)</f>
        <v>0</v>
      </c>
      <c r="N195" s="222"/>
      <c r="O195" s="222">
        <f>SUM(O196:O196)</f>
        <v>0</v>
      </c>
      <c r="P195" s="222"/>
      <c r="Q195" s="222">
        <f>SUM(Q196:Q196)</f>
        <v>0</v>
      </c>
      <c r="R195" s="222"/>
      <c r="S195" s="222"/>
      <c r="T195" s="223"/>
      <c r="U195" s="222">
        <f>SUM(U196:U196)</f>
        <v>0</v>
      </c>
      <c r="AE195" t="s">
        <v>139</v>
      </c>
    </row>
    <row r="196" spans="1:60" outlineLevel="1" x14ac:dyDescent="0.2">
      <c r="A196" s="218">
        <v>99</v>
      </c>
      <c r="B196" s="217" t="s">
        <v>921</v>
      </c>
      <c r="C196" s="221" t="s">
        <v>920</v>
      </c>
      <c r="D196" s="214" t="s">
        <v>919</v>
      </c>
      <c r="E196" s="220">
        <v>1</v>
      </c>
      <c r="F196" s="451">
        <f>'E1'!N29</f>
        <v>0</v>
      </c>
      <c r="G196" s="216">
        <f>ROUND(E196*F196,2)</f>
        <v>0</v>
      </c>
      <c r="H196" s="219"/>
      <c r="I196" s="216">
        <f>ROUND(E196*H196,2)</f>
        <v>0</v>
      </c>
      <c r="J196" s="219"/>
      <c r="K196" s="216">
        <f>ROUND(E196*J196,2)</f>
        <v>0</v>
      </c>
      <c r="L196" s="216">
        <v>21</v>
      </c>
      <c r="M196" s="216">
        <f>G196*(1+L196/100)</f>
        <v>0</v>
      </c>
      <c r="N196" s="214">
        <v>0</v>
      </c>
      <c r="O196" s="214">
        <f>ROUND(E196*N196,5)</f>
        <v>0</v>
      </c>
      <c r="P196" s="214">
        <v>0</v>
      </c>
      <c r="Q196" s="214">
        <f>ROUND(E196*P196,5)</f>
        <v>0</v>
      </c>
      <c r="R196" s="214"/>
      <c r="S196" s="214"/>
      <c r="T196" s="215">
        <v>0</v>
      </c>
      <c r="U196" s="214">
        <f>ROUND(E196*T196,2)</f>
        <v>0</v>
      </c>
      <c r="V196" s="207"/>
      <c r="W196" s="207"/>
      <c r="X196" s="207"/>
      <c r="Y196" s="207"/>
      <c r="Z196" s="207"/>
      <c r="AA196" s="207"/>
      <c r="AB196" s="207"/>
      <c r="AC196" s="207"/>
      <c r="AD196" s="207"/>
      <c r="AE196" s="207" t="s">
        <v>121</v>
      </c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</row>
    <row r="197" spans="1:60" x14ac:dyDescent="0.2">
      <c r="A197" s="228" t="s">
        <v>140</v>
      </c>
      <c r="B197" s="227" t="s">
        <v>47</v>
      </c>
      <c r="C197" s="226" t="s">
        <v>48</v>
      </c>
      <c r="D197" s="222"/>
      <c r="E197" s="225"/>
      <c r="F197" s="224"/>
      <c r="G197" s="224">
        <f>SUMIF(AE198:AE218,"&lt;&gt;NOR",G198:G218)</f>
        <v>0</v>
      </c>
      <c r="H197" s="224"/>
      <c r="I197" s="224">
        <f>SUM(I198:I218)</f>
        <v>0</v>
      </c>
      <c r="J197" s="224"/>
      <c r="K197" s="224">
        <f>SUM(K198:K218)</f>
        <v>0</v>
      </c>
      <c r="L197" s="224"/>
      <c r="M197" s="224">
        <f>SUM(M198:M218)</f>
        <v>0</v>
      </c>
      <c r="N197" s="222"/>
      <c r="O197" s="222">
        <f>SUM(O198:O218)</f>
        <v>0</v>
      </c>
      <c r="P197" s="222"/>
      <c r="Q197" s="222">
        <f>SUM(Q198:Q218)</f>
        <v>0</v>
      </c>
      <c r="R197" s="222"/>
      <c r="S197" s="222"/>
      <c r="T197" s="223"/>
      <c r="U197" s="222">
        <f>SUM(U198:U218)</f>
        <v>0</v>
      </c>
      <c r="AE197" t="s">
        <v>139</v>
      </c>
    </row>
    <row r="198" spans="1:60" outlineLevel="1" x14ac:dyDescent="0.2">
      <c r="A198" s="218">
        <v>100</v>
      </c>
      <c r="B198" s="217" t="s">
        <v>171</v>
      </c>
      <c r="C198" s="221" t="s">
        <v>170</v>
      </c>
      <c r="D198" s="214" t="s">
        <v>122</v>
      </c>
      <c r="E198" s="220">
        <v>1</v>
      </c>
      <c r="F198" s="219"/>
      <c r="G198" s="216">
        <f>ROUND(E198*F198,2)</f>
        <v>0</v>
      </c>
      <c r="H198" s="219"/>
      <c r="I198" s="216">
        <f>ROUND(E198*H198,2)</f>
        <v>0</v>
      </c>
      <c r="J198" s="219"/>
      <c r="K198" s="216">
        <f>ROUND(E198*J198,2)</f>
        <v>0</v>
      </c>
      <c r="L198" s="216">
        <v>21</v>
      </c>
      <c r="M198" s="216">
        <f>G198*(1+L198/100)</f>
        <v>0</v>
      </c>
      <c r="N198" s="214">
        <v>0</v>
      </c>
      <c r="O198" s="214">
        <f>ROUND(E198*N198,5)</f>
        <v>0</v>
      </c>
      <c r="P198" s="214">
        <v>0</v>
      </c>
      <c r="Q198" s="214">
        <f>ROUND(E198*P198,5)</f>
        <v>0</v>
      </c>
      <c r="R198" s="214"/>
      <c r="S198" s="214"/>
      <c r="T198" s="215">
        <v>0</v>
      </c>
      <c r="U198" s="214">
        <f>ROUND(E198*T198,2)</f>
        <v>0</v>
      </c>
      <c r="V198" s="207"/>
      <c r="W198" s="207"/>
      <c r="X198" s="207"/>
      <c r="Y198" s="207"/>
      <c r="Z198" s="207"/>
      <c r="AA198" s="207"/>
      <c r="AB198" s="207"/>
      <c r="AC198" s="207"/>
      <c r="AD198" s="207"/>
      <c r="AE198" s="207" t="s">
        <v>121</v>
      </c>
      <c r="AF198" s="207"/>
      <c r="AG198" s="207"/>
      <c r="AH198" s="207"/>
      <c r="AI198" s="207"/>
      <c r="AJ198" s="207"/>
      <c r="AK198" s="207"/>
      <c r="AL198" s="207"/>
      <c r="AM198" s="207"/>
      <c r="AN198" s="207"/>
      <c r="AO198" s="207"/>
      <c r="AP198" s="207"/>
      <c r="AQ198" s="207"/>
      <c r="AR198" s="207"/>
      <c r="AS198" s="207"/>
      <c r="AT198" s="207"/>
      <c r="AU198" s="207"/>
      <c r="AV198" s="207"/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7"/>
      <c r="BG198" s="207"/>
      <c r="BH198" s="207"/>
    </row>
    <row r="199" spans="1:60" outlineLevel="1" x14ac:dyDescent="0.2">
      <c r="A199" s="218">
        <v>101</v>
      </c>
      <c r="B199" s="217" t="s">
        <v>169</v>
      </c>
      <c r="C199" s="221" t="s">
        <v>168</v>
      </c>
      <c r="D199" s="214" t="s">
        <v>122</v>
      </c>
      <c r="E199" s="220">
        <v>1</v>
      </c>
      <c r="F199" s="219"/>
      <c r="G199" s="216">
        <f>ROUND(E199*F199,2)</f>
        <v>0</v>
      </c>
      <c r="H199" s="219"/>
      <c r="I199" s="216">
        <f>ROUND(E199*H199,2)</f>
        <v>0</v>
      </c>
      <c r="J199" s="219"/>
      <c r="K199" s="216">
        <f>ROUND(E199*J199,2)</f>
        <v>0</v>
      </c>
      <c r="L199" s="216">
        <v>21</v>
      </c>
      <c r="M199" s="216">
        <f>G199*(1+L199/100)</f>
        <v>0</v>
      </c>
      <c r="N199" s="214">
        <v>0</v>
      </c>
      <c r="O199" s="214">
        <f>ROUND(E199*N199,5)</f>
        <v>0</v>
      </c>
      <c r="P199" s="214">
        <v>0</v>
      </c>
      <c r="Q199" s="214">
        <f>ROUND(E199*P199,5)</f>
        <v>0</v>
      </c>
      <c r="R199" s="214"/>
      <c r="S199" s="214"/>
      <c r="T199" s="215">
        <v>0</v>
      </c>
      <c r="U199" s="214">
        <f>ROUND(E199*T199,2)</f>
        <v>0</v>
      </c>
      <c r="V199" s="207"/>
      <c r="W199" s="207"/>
      <c r="X199" s="207"/>
      <c r="Y199" s="207"/>
      <c r="Z199" s="207"/>
      <c r="AA199" s="207"/>
      <c r="AB199" s="207"/>
      <c r="AC199" s="207"/>
      <c r="AD199" s="207"/>
      <c r="AE199" s="207" t="s">
        <v>121</v>
      </c>
      <c r="AF199" s="207"/>
      <c r="AG199" s="207"/>
      <c r="AH199" s="207"/>
      <c r="AI199" s="207"/>
      <c r="AJ199" s="207"/>
      <c r="AK199" s="207"/>
      <c r="AL199" s="207"/>
      <c r="AM199" s="207"/>
      <c r="AN199" s="207"/>
      <c r="AO199" s="207"/>
      <c r="AP199" s="207"/>
      <c r="AQ199" s="207"/>
      <c r="AR199" s="207"/>
      <c r="AS199" s="207"/>
      <c r="AT199" s="207"/>
      <c r="AU199" s="207"/>
      <c r="AV199" s="207"/>
      <c r="AW199" s="207"/>
      <c r="AX199" s="207"/>
      <c r="AY199" s="207"/>
      <c r="AZ199" s="207"/>
      <c r="BA199" s="207"/>
      <c r="BB199" s="207"/>
      <c r="BC199" s="207"/>
      <c r="BD199" s="207"/>
      <c r="BE199" s="207"/>
      <c r="BF199" s="207"/>
      <c r="BG199" s="207"/>
      <c r="BH199" s="207"/>
    </row>
    <row r="200" spans="1:60" outlineLevel="1" x14ac:dyDescent="0.2">
      <c r="A200" s="218">
        <v>102</v>
      </c>
      <c r="B200" s="217" t="s">
        <v>167</v>
      </c>
      <c r="C200" s="221" t="s">
        <v>166</v>
      </c>
      <c r="D200" s="214" t="s">
        <v>122</v>
      </c>
      <c r="E200" s="220">
        <v>1</v>
      </c>
      <c r="F200" s="219"/>
      <c r="G200" s="216">
        <f>ROUND(E200*F200,2)</f>
        <v>0</v>
      </c>
      <c r="H200" s="219"/>
      <c r="I200" s="216">
        <f>ROUND(E200*H200,2)</f>
        <v>0</v>
      </c>
      <c r="J200" s="219"/>
      <c r="K200" s="216">
        <f>ROUND(E200*J200,2)</f>
        <v>0</v>
      </c>
      <c r="L200" s="216">
        <v>21</v>
      </c>
      <c r="M200" s="216">
        <f>G200*(1+L200/100)</f>
        <v>0</v>
      </c>
      <c r="N200" s="214">
        <v>0</v>
      </c>
      <c r="O200" s="214">
        <f>ROUND(E200*N200,5)</f>
        <v>0</v>
      </c>
      <c r="P200" s="214">
        <v>0</v>
      </c>
      <c r="Q200" s="214">
        <f>ROUND(E200*P200,5)</f>
        <v>0</v>
      </c>
      <c r="R200" s="214"/>
      <c r="S200" s="214"/>
      <c r="T200" s="215">
        <v>0</v>
      </c>
      <c r="U200" s="214">
        <f>ROUND(E200*T200,2)</f>
        <v>0</v>
      </c>
      <c r="V200" s="207"/>
      <c r="W200" s="207"/>
      <c r="X200" s="207"/>
      <c r="Y200" s="207"/>
      <c r="Z200" s="207"/>
      <c r="AA200" s="207"/>
      <c r="AB200" s="207"/>
      <c r="AC200" s="207"/>
      <c r="AD200" s="207"/>
      <c r="AE200" s="207" t="s">
        <v>121</v>
      </c>
      <c r="AF200" s="207"/>
      <c r="AG200" s="207"/>
      <c r="AH200" s="207"/>
      <c r="AI200" s="207"/>
      <c r="AJ200" s="207"/>
      <c r="AK200" s="207"/>
      <c r="AL200" s="207"/>
      <c r="AM200" s="207"/>
      <c r="AN200" s="207"/>
      <c r="AO200" s="207"/>
      <c r="AP200" s="207"/>
      <c r="AQ200" s="207"/>
      <c r="AR200" s="207"/>
      <c r="AS200" s="207"/>
      <c r="AT200" s="207"/>
      <c r="AU200" s="207"/>
      <c r="AV200" s="207"/>
      <c r="AW200" s="207"/>
      <c r="AX200" s="207"/>
      <c r="AY200" s="207"/>
      <c r="AZ200" s="207"/>
      <c r="BA200" s="207"/>
      <c r="BB200" s="207"/>
      <c r="BC200" s="207"/>
      <c r="BD200" s="207"/>
      <c r="BE200" s="207"/>
      <c r="BF200" s="207"/>
      <c r="BG200" s="207"/>
      <c r="BH200" s="207"/>
    </row>
    <row r="201" spans="1:60" outlineLevel="1" x14ac:dyDescent="0.2">
      <c r="A201" s="218">
        <v>103</v>
      </c>
      <c r="B201" s="217" t="s">
        <v>165</v>
      </c>
      <c r="C201" s="221" t="s">
        <v>164</v>
      </c>
      <c r="D201" s="214" t="s">
        <v>122</v>
      </c>
      <c r="E201" s="220">
        <v>1</v>
      </c>
      <c r="F201" s="219"/>
      <c r="G201" s="216">
        <f>ROUND(E201*F201,2)</f>
        <v>0</v>
      </c>
      <c r="H201" s="219"/>
      <c r="I201" s="216">
        <f>ROUND(E201*H201,2)</f>
        <v>0</v>
      </c>
      <c r="J201" s="219"/>
      <c r="K201" s="216">
        <f>ROUND(E201*J201,2)</f>
        <v>0</v>
      </c>
      <c r="L201" s="216">
        <v>21</v>
      </c>
      <c r="M201" s="216">
        <f>G201*(1+L201/100)</f>
        <v>0</v>
      </c>
      <c r="N201" s="214">
        <v>0</v>
      </c>
      <c r="O201" s="214">
        <f>ROUND(E201*N201,5)</f>
        <v>0</v>
      </c>
      <c r="P201" s="214">
        <v>0</v>
      </c>
      <c r="Q201" s="214">
        <f>ROUND(E201*P201,5)</f>
        <v>0</v>
      </c>
      <c r="R201" s="214"/>
      <c r="S201" s="214"/>
      <c r="T201" s="215">
        <v>0</v>
      </c>
      <c r="U201" s="214">
        <f>ROUND(E201*T201,2)</f>
        <v>0</v>
      </c>
      <c r="V201" s="207"/>
      <c r="W201" s="207"/>
      <c r="X201" s="207"/>
      <c r="Y201" s="207"/>
      <c r="Z201" s="207"/>
      <c r="AA201" s="207"/>
      <c r="AB201" s="207"/>
      <c r="AC201" s="207"/>
      <c r="AD201" s="207"/>
      <c r="AE201" s="207" t="s">
        <v>121</v>
      </c>
      <c r="AF201" s="207"/>
      <c r="AG201" s="207"/>
      <c r="AH201" s="207"/>
      <c r="AI201" s="207"/>
      <c r="AJ201" s="207"/>
      <c r="AK201" s="207"/>
      <c r="AL201" s="207"/>
      <c r="AM201" s="207"/>
      <c r="AN201" s="207"/>
      <c r="AO201" s="207"/>
      <c r="AP201" s="207"/>
      <c r="AQ201" s="207"/>
      <c r="AR201" s="207"/>
      <c r="AS201" s="207"/>
      <c r="AT201" s="207"/>
      <c r="AU201" s="207"/>
      <c r="AV201" s="207"/>
      <c r="AW201" s="207"/>
      <c r="AX201" s="207"/>
      <c r="AY201" s="207"/>
      <c r="AZ201" s="207"/>
      <c r="BA201" s="207"/>
      <c r="BB201" s="207"/>
      <c r="BC201" s="207"/>
      <c r="BD201" s="207"/>
      <c r="BE201" s="207"/>
      <c r="BF201" s="207"/>
      <c r="BG201" s="207"/>
      <c r="BH201" s="207"/>
    </row>
    <row r="202" spans="1:60" outlineLevel="1" x14ac:dyDescent="0.2">
      <c r="A202" s="218">
        <v>104</v>
      </c>
      <c r="B202" s="217" t="s">
        <v>163</v>
      </c>
      <c r="C202" s="221" t="s">
        <v>162</v>
      </c>
      <c r="D202" s="214" t="s">
        <v>122</v>
      </c>
      <c r="E202" s="220">
        <v>1</v>
      </c>
      <c r="F202" s="219"/>
      <c r="G202" s="216">
        <f>ROUND(E202*F202,2)</f>
        <v>0</v>
      </c>
      <c r="H202" s="219"/>
      <c r="I202" s="216">
        <f>ROUND(E202*H202,2)</f>
        <v>0</v>
      </c>
      <c r="J202" s="219"/>
      <c r="K202" s="216">
        <f>ROUND(E202*J202,2)</f>
        <v>0</v>
      </c>
      <c r="L202" s="216">
        <v>21</v>
      </c>
      <c r="M202" s="216">
        <f>G202*(1+L202/100)</f>
        <v>0</v>
      </c>
      <c r="N202" s="214">
        <v>0</v>
      </c>
      <c r="O202" s="214">
        <f>ROUND(E202*N202,5)</f>
        <v>0</v>
      </c>
      <c r="P202" s="214">
        <v>0</v>
      </c>
      <c r="Q202" s="214">
        <f>ROUND(E202*P202,5)</f>
        <v>0</v>
      </c>
      <c r="R202" s="214"/>
      <c r="S202" s="214"/>
      <c r="T202" s="215">
        <v>0</v>
      </c>
      <c r="U202" s="214">
        <f>ROUND(E202*T202,2)</f>
        <v>0</v>
      </c>
      <c r="V202" s="207"/>
      <c r="W202" s="207"/>
      <c r="X202" s="207"/>
      <c r="Y202" s="207"/>
      <c r="Z202" s="207"/>
      <c r="AA202" s="207"/>
      <c r="AB202" s="207"/>
      <c r="AC202" s="207"/>
      <c r="AD202" s="207"/>
      <c r="AE202" s="207" t="s">
        <v>121</v>
      </c>
      <c r="AF202" s="207"/>
      <c r="AG202" s="207"/>
      <c r="AH202" s="207"/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7"/>
      <c r="AT202" s="207"/>
      <c r="AU202" s="207"/>
      <c r="AV202" s="20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207"/>
      <c r="BH202" s="207"/>
    </row>
    <row r="203" spans="1:60" outlineLevel="1" x14ac:dyDescent="0.2">
      <c r="A203" s="218">
        <v>105</v>
      </c>
      <c r="B203" s="217" t="s">
        <v>161</v>
      </c>
      <c r="C203" s="221" t="s">
        <v>160</v>
      </c>
      <c r="D203" s="214" t="s">
        <v>122</v>
      </c>
      <c r="E203" s="220">
        <v>1</v>
      </c>
      <c r="F203" s="219"/>
      <c r="G203" s="216">
        <f>ROUND(E203*F203,2)</f>
        <v>0</v>
      </c>
      <c r="H203" s="219"/>
      <c r="I203" s="216">
        <f>ROUND(E203*H203,2)</f>
        <v>0</v>
      </c>
      <c r="J203" s="219"/>
      <c r="K203" s="216">
        <f>ROUND(E203*J203,2)</f>
        <v>0</v>
      </c>
      <c r="L203" s="216">
        <v>21</v>
      </c>
      <c r="M203" s="216">
        <f>G203*(1+L203/100)</f>
        <v>0</v>
      </c>
      <c r="N203" s="214">
        <v>0</v>
      </c>
      <c r="O203" s="214">
        <f>ROUND(E203*N203,5)</f>
        <v>0</v>
      </c>
      <c r="P203" s="214">
        <v>0</v>
      </c>
      <c r="Q203" s="214">
        <f>ROUND(E203*P203,5)</f>
        <v>0</v>
      </c>
      <c r="R203" s="214"/>
      <c r="S203" s="214"/>
      <c r="T203" s="215">
        <v>0</v>
      </c>
      <c r="U203" s="214">
        <f>ROUND(E203*T203,2)</f>
        <v>0</v>
      </c>
      <c r="V203" s="207"/>
      <c r="W203" s="207"/>
      <c r="X203" s="207"/>
      <c r="Y203" s="207"/>
      <c r="Z203" s="207"/>
      <c r="AA203" s="207"/>
      <c r="AB203" s="207"/>
      <c r="AC203" s="207"/>
      <c r="AD203" s="207"/>
      <c r="AE203" s="207" t="s">
        <v>121</v>
      </c>
      <c r="AF203" s="207"/>
      <c r="AG203" s="207"/>
      <c r="AH203" s="207"/>
      <c r="AI203" s="207"/>
      <c r="AJ203" s="207"/>
      <c r="AK203" s="207"/>
      <c r="AL203" s="207"/>
      <c r="AM203" s="207"/>
      <c r="AN203" s="207"/>
      <c r="AO203" s="207"/>
      <c r="AP203" s="207"/>
      <c r="AQ203" s="207"/>
      <c r="AR203" s="207"/>
      <c r="AS203" s="207"/>
      <c r="AT203" s="207"/>
      <c r="AU203" s="207"/>
      <c r="AV203" s="207"/>
      <c r="AW203" s="207"/>
      <c r="AX203" s="207"/>
      <c r="AY203" s="207"/>
      <c r="AZ203" s="207"/>
      <c r="BA203" s="207"/>
      <c r="BB203" s="207"/>
      <c r="BC203" s="207"/>
      <c r="BD203" s="207"/>
      <c r="BE203" s="207"/>
      <c r="BF203" s="207"/>
      <c r="BG203" s="207"/>
      <c r="BH203" s="207"/>
    </row>
    <row r="204" spans="1:60" outlineLevel="1" x14ac:dyDescent="0.2">
      <c r="A204" s="218">
        <v>106</v>
      </c>
      <c r="B204" s="217" t="s">
        <v>159</v>
      </c>
      <c r="C204" s="221" t="s">
        <v>158</v>
      </c>
      <c r="D204" s="214" t="s">
        <v>122</v>
      </c>
      <c r="E204" s="220">
        <v>1</v>
      </c>
      <c r="F204" s="219"/>
      <c r="G204" s="216">
        <f>ROUND(E204*F204,2)</f>
        <v>0</v>
      </c>
      <c r="H204" s="219"/>
      <c r="I204" s="216">
        <f>ROUND(E204*H204,2)</f>
        <v>0</v>
      </c>
      <c r="J204" s="219"/>
      <c r="K204" s="216">
        <f>ROUND(E204*J204,2)</f>
        <v>0</v>
      </c>
      <c r="L204" s="216">
        <v>21</v>
      </c>
      <c r="M204" s="216">
        <f>G204*(1+L204/100)</f>
        <v>0</v>
      </c>
      <c r="N204" s="214">
        <v>0</v>
      </c>
      <c r="O204" s="214">
        <f>ROUND(E204*N204,5)</f>
        <v>0</v>
      </c>
      <c r="P204" s="214">
        <v>0</v>
      </c>
      <c r="Q204" s="214">
        <f>ROUND(E204*P204,5)</f>
        <v>0</v>
      </c>
      <c r="R204" s="214"/>
      <c r="S204" s="214"/>
      <c r="T204" s="215">
        <v>0</v>
      </c>
      <c r="U204" s="214">
        <f>ROUND(E204*T204,2)</f>
        <v>0</v>
      </c>
      <c r="V204" s="207"/>
      <c r="W204" s="207"/>
      <c r="X204" s="207"/>
      <c r="Y204" s="207"/>
      <c r="Z204" s="207"/>
      <c r="AA204" s="207"/>
      <c r="AB204" s="207"/>
      <c r="AC204" s="207"/>
      <c r="AD204" s="207"/>
      <c r="AE204" s="207" t="s">
        <v>121</v>
      </c>
      <c r="AF204" s="207"/>
      <c r="AG204" s="207"/>
      <c r="AH204" s="207"/>
      <c r="AI204" s="207"/>
      <c r="AJ204" s="207"/>
      <c r="AK204" s="207"/>
      <c r="AL204" s="207"/>
      <c r="AM204" s="207"/>
      <c r="AN204" s="207"/>
      <c r="AO204" s="207"/>
      <c r="AP204" s="207"/>
      <c r="AQ204" s="207"/>
      <c r="AR204" s="207"/>
      <c r="AS204" s="207"/>
      <c r="AT204" s="207"/>
      <c r="AU204" s="207"/>
      <c r="AV204" s="207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207"/>
      <c r="BH204" s="207"/>
    </row>
    <row r="205" spans="1:60" outlineLevel="1" x14ac:dyDescent="0.2">
      <c r="A205" s="218">
        <v>107</v>
      </c>
      <c r="B205" s="217" t="s">
        <v>157</v>
      </c>
      <c r="C205" s="221" t="s">
        <v>156</v>
      </c>
      <c r="D205" s="214" t="s">
        <v>122</v>
      </c>
      <c r="E205" s="220">
        <v>1</v>
      </c>
      <c r="F205" s="219"/>
      <c r="G205" s="216">
        <f>ROUND(E205*F205,2)</f>
        <v>0</v>
      </c>
      <c r="H205" s="219"/>
      <c r="I205" s="216">
        <f>ROUND(E205*H205,2)</f>
        <v>0</v>
      </c>
      <c r="J205" s="219"/>
      <c r="K205" s="216">
        <f>ROUND(E205*J205,2)</f>
        <v>0</v>
      </c>
      <c r="L205" s="216">
        <v>21</v>
      </c>
      <c r="M205" s="216">
        <f>G205*(1+L205/100)</f>
        <v>0</v>
      </c>
      <c r="N205" s="214">
        <v>0</v>
      </c>
      <c r="O205" s="214">
        <f>ROUND(E205*N205,5)</f>
        <v>0</v>
      </c>
      <c r="P205" s="214">
        <v>0</v>
      </c>
      <c r="Q205" s="214">
        <f>ROUND(E205*P205,5)</f>
        <v>0</v>
      </c>
      <c r="R205" s="214"/>
      <c r="S205" s="214"/>
      <c r="T205" s="215">
        <v>0</v>
      </c>
      <c r="U205" s="214">
        <f>ROUND(E205*T205,2)</f>
        <v>0</v>
      </c>
      <c r="V205" s="207"/>
      <c r="W205" s="207"/>
      <c r="X205" s="207"/>
      <c r="Y205" s="207"/>
      <c r="Z205" s="207"/>
      <c r="AA205" s="207"/>
      <c r="AB205" s="207"/>
      <c r="AC205" s="207"/>
      <c r="AD205" s="207"/>
      <c r="AE205" s="207" t="s">
        <v>121</v>
      </c>
      <c r="AF205" s="207"/>
      <c r="AG205" s="207"/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7"/>
      <c r="AT205" s="207"/>
      <c r="AU205" s="207"/>
      <c r="AV205" s="207"/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7"/>
      <c r="BG205" s="207"/>
      <c r="BH205" s="207"/>
    </row>
    <row r="206" spans="1:60" outlineLevel="1" x14ac:dyDescent="0.2">
      <c r="A206" s="218">
        <v>108</v>
      </c>
      <c r="B206" s="217" t="s">
        <v>155</v>
      </c>
      <c r="C206" s="221" t="s">
        <v>154</v>
      </c>
      <c r="D206" s="214" t="s">
        <v>122</v>
      </c>
      <c r="E206" s="220">
        <v>1</v>
      </c>
      <c r="F206" s="219"/>
      <c r="G206" s="216">
        <f>ROUND(E206*F206,2)</f>
        <v>0</v>
      </c>
      <c r="H206" s="219"/>
      <c r="I206" s="216">
        <f>ROUND(E206*H206,2)</f>
        <v>0</v>
      </c>
      <c r="J206" s="219"/>
      <c r="K206" s="216">
        <f>ROUND(E206*J206,2)</f>
        <v>0</v>
      </c>
      <c r="L206" s="216">
        <v>21</v>
      </c>
      <c r="M206" s="216">
        <f>G206*(1+L206/100)</f>
        <v>0</v>
      </c>
      <c r="N206" s="214">
        <v>0</v>
      </c>
      <c r="O206" s="214">
        <f>ROUND(E206*N206,5)</f>
        <v>0</v>
      </c>
      <c r="P206" s="214">
        <v>0</v>
      </c>
      <c r="Q206" s="214">
        <f>ROUND(E206*P206,5)</f>
        <v>0</v>
      </c>
      <c r="R206" s="214"/>
      <c r="S206" s="214"/>
      <c r="T206" s="215">
        <v>0</v>
      </c>
      <c r="U206" s="214">
        <f>ROUND(E206*T206,2)</f>
        <v>0</v>
      </c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 t="s">
        <v>121</v>
      </c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</row>
    <row r="207" spans="1:60" outlineLevel="1" x14ac:dyDescent="0.2">
      <c r="A207" s="218">
        <v>109</v>
      </c>
      <c r="B207" s="217" t="s">
        <v>153</v>
      </c>
      <c r="C207" s="221" t="s">
        <v>152</v>
      </c>
      <c r="D207" s="214" t="s">
        <v>122</v>
      </c>
      <c r="E207" s="220">
        <v>1</v>
      </c>
      <c r="F207" s="219"/>
      <c r="G207" s="216">
        <f>ROUND(E207*F207,2)</f>
        <v>0</v>
      </c>
      <c r="H207" s="219"/>
      <c r="I207" s="216">
        <f>ROUND(E207*H207,2)</f>
        <v>0</v>
      </c>
      <c r="J207" s="219"/>
      <c r="K207" s="216">
        <f>ROUND(E207*J207,2)</f>
        <v>0</v>
      </c>
      <c r="L207" s="216">
        <v>21</v>
      </c>
      <c r="M207" s="216">
        <f>G207*(1+L207/100)</f>
        <v>0</v>
      </c>
      <c r="N207" s="214">
        <v>0</v>
      </c>
      <c r="O207" s="214">
        <f>ROUND(E207*N207,5)</f>
        <v>0</v>
      </c>
      <c r="P207" s="214">
        <v>0</v>
      </c>
      <c r="Q207" s="214">
        <f>ROUND(E207*P207,5)</f>
        <v>0</v>
      </c>
      <c r="R207" s="214"/>
      <c r="S207" s="214"/>
      <c r="T207" s="215">
        <v>0</v>
      </c>
      <c r="U207" s="214">
        <f>ROUND(E207*T207,2)</f>
        <v>0</v>
      </c>
      <c r="V207" s="207"/>
      <c r="W207" s="207"/>
      <c r="X207" s="207"/>
      <c r="Y207" s="207"/>
      <c r="Z207" s="207"/>
      <c r="AA207" s="207"/>
      <c r="AB207" s="207"/>
      <c r="AC207" s="207"/>
      <c r="AD207" s="207"/>
      <c r="AE207" s="207" t="s">
        <v>121</v>
      </c>
      <c r="AF207" s="207"/>
      <c r="AG207" s="207"/>
      <c r="AH207" s="207"/>
      <c r="AI207" s="207"/>
      <c r="AJ207" s="207"/>
      <c r="AK207" s="207"/>
      <c r="AL207" s="207"/>
      <c r="AM207" s="207"/>
      <c r="AN207" s="207"/>
      <c r="AO207" s="207"/>
      <c r="AP207" s="207"/>
      <c r="AQ207" s="207"/>
      <c r="AR207" s="207"/>
      <c r="AS207" s="207"/>
      <c r="AT207" s="207"/>
      <c r="AU207" s="207"/>
      <c r="AV207" s="207"/>
      <c r="AW207" s="207"/>
      <c r="AX207" s="207"/>
      <c r="AY207" s="207"/>
      <c r="AZ207" s="207"/>
      <c r="BA207" s="207"/>
      <c r="BB207" s="207"/>
      <c r="BC207" s="207"/>
      <c r="BD207" s="207"/>
      <c r="BE207" s="207"/>
      <c r="BF207" s="207"/>
      <c r="BG207" s="207"/>
      <c r="BH207" s="207"/>
    </row>
    <row r="208" spans="1:60" outlineLevel="1" x14ac:dyDescent="0.2">
      <c r="A208" s="218"/>
      <c r="B208" s="217"/>
      <c r="C208" s="528" t="s">
        <v>151</v>
      </c>
      <c r="D208" s="529"/>
      <c r="E208" s="530"/>
      <c r="F208" s="531"/>
      <c r="G208" s="532"/>
      <c r="H208" s="216"/>
      <c r="I208" s="216"/>
      <c r="J208" s="216"/>
      <c r="K208" s="216"/>
      <c r="L208" s="216"/>
      <c r="M208" s="216"/>
      <c r="N208" s="214"/>
      <c r="O208" s="214"/>
      <c r="P208" s="214"/>
      <c r="Q208" s="214"/>
      <c r="R208" s="214"/>
      <c r="S208" s="214"/>
      <c r="T208" s="215"/>
      <c r="U208" s="214"/>
      <c r="V208" s="207"/>
      <c r="W208" s="207"/>
      <c r="X208" s="207"/>
      <c r="Y208" s="207"/>
      <c r="Z208" s="207"/>
      <c r="AA208" s="207"/>
      <c r="AB208" s="207"/>
      <c r="AC208" s="207"/>
      <c r="AD208" s="207"/>
      <c r="AE208" s="207" t="s">
        <v>112</v>
      </c>
      <c r="AF208" s="207"/>
      <c r="AG208" s="207"/>
      <c r="AH208" s="207"/>
      <c r="AI208" s="207"/>
      <c r="AJ208" s="207"/>
      <c r="AK208" s="207"/>
      <c r="AL208" s="207"/>
      <c r="AM208" s="207"/>
      <c r="AN208" s="207"/>
      <c r="AO208" s="207"/>
      <c r="AP208" s="207"/>
      <c r="AQ208" s="207"/>
      <c r="AR208" s="207"/>
      <c r="AS208" s="207"/>
      <c r="AT208" s="207"/>
      <c r="AU208" s="207"/>
      <c r="AV208" s="207"/>
      <c r="AW208" s="207"/>
      <c r="AX208" s="207"/>
      <c r="AY208" s="207"/>
      <c r="AZ208" s="207"/>
      <c r="BA208" s="208" t="str">
        <f>C208</f>
        <v>Soupis Ostatních nákladů</v>
      </c>
      <c r="BB208" s="207"/>
      <c r="BC208" s="207"/>
      <c r="BD208" s="207"/>
      <c r="BE208" s="207"/>
      <c r="BF208" s="207"/>
      <c r="BG208" s="207"/>
      <c r="BH208" s="207"/>
    </row>
    <row r="209" spans="1:60" outlineLevel="1" x14ac:dyDescent="0.2">
      <c r="A209" s="218"/>
      <c r="B209" s="217"/>
      <c r="C209" s="528" t="s">
        <v>150</v>
      </c>
      <c r="D209" s="529"/>
      <c r="E209" s="530"/>
      <c r="F209" s="531"/>
      <c r="G209" s="532"/>
      <c r="H209" s="216"/>
      <c r="I209" s="216"/>
      <c r="J209" s="216"/>
      <c r="K209" s="216"/>
      <c r="L209" s="216"/>
      <c r="M209" s="216"/>
      <c r="N209" s="214"/>
      <c r="O209" s="214"/>
      <c r="P209" s="214"/>
      <c r="Q209" s="214"/>
      <c r="R209" s="214"/>
      <c r="S209" s="214"/>
      <c r="T209" s="215"/>
      <c r="U209" s="214"/>
      <c r="V209" s="207"/>
      <c r="W209" s="207"/>
      <c r="X209" s="207"/>
      <c r="Y209" s="207"/>
      <c r="Z209" s="207"/>
      <c r="AA209" s="207"/>
      <c r="AB209" s="207"/>
      <c r="AC209" s="207"/>
      <c r="AD209" s="207"/>
      <c r="AE209" s="207" t="s">
        <v>112</v>
      </c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8" t="str">
        <f>C209</f>
        <v>ORN</v>
      </c>
      <c r="BB209" s="207"/>
      <c r="BC209" s="207"/>
      <c r="BD209" s="207"/>
      <c r="BE209" s="207"/>
      <c r="BF209" s="207"/>
      <c r="BG209" s="207"/>
      <c r="BH209" s="207"/>
    </row>
    <row r="210" spans="1:60" ht="22.5" outlineLevel="1" x14ac:dyDescent="0.2">
      <c r="A210" s="218"/>
      <c r="B210" s="217"/>
      <c r="C210" s="528" t="s">
        <v>149</v>
      </c>
      <c r="D210" s="529"/>
      <c r="E210" s="530"/>
      <c r="F210" s="531"/>
      <c r="G210" s="532"/>
      <c r="H210" s="216"/>
      <c r="I210" s="216"/>
      <c r="J210" s="216"/>
      <c r="K210" s="216"/>
      <c r="L210" s="216"/>
      <c r="M210" s="216"/>
      <c r="N210" s="214"/>
      <c r="O210" s="214"/>
      <c r="P210" s="214"/>
      <c r="Q210" s="214"/>
      <c r="R210" s="214"/>
      <c r="S210" s="214"/>
      <c r="T210" s="215"/>
      <c r="U210" s="214"/>
      <c r="V210" s="207"/>
      <c r="W210" s="207"/>
      <c r="X210" s="207"/>
      <c r="Y210" s="207"/>
      <c r="Z210" s="207"/>
      <c r="AA210" s="207"/>
      <c r="AB210" s="207"/>
      <c r="AC210" s="207"/>
      <c r="AD210" s="207"/>
      <c r="AE210" s="207" t="s">
        <v>112</v>
      </c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8" t="str">
        <f>C210</f>
        <v>Vyhotovení dokumentace skutečného provedení stavby, návodu k užívání a dalších dokladů k předání dokončeného díla v požadované formě a množství dle SoD.</v>
      </c>
      <c r="BB210" s="207"/>
      <c r="BC210" s="207"/>
      <c r="BD210" s="207"/>
      <c r="BE210" s="207"/>
      <c r="BF210" s="207"/>
      <c r="BG210" s="207"/>
      <c r="BH210" s="207"/>
    </row>
    <row r="211" spans="1:60" ht="22.5" outlineLevel="1" x14ac:dyDescent="0.2">
      <c r="A211" s="218"/>
      <c r="B211" s="217"/>
      <c r="C211" s="528" t="s">
        <v>148</v>
      </c>
      <c r="D211" s="529"/>
      <c r="E211" s="530"/>
      <c r="F211" s="531"/>
      <c r="G211" s="532"/>
      <c r="H211" s="216"/>
      <c r="I211" s="216"/>
      <c r="J211" s="216"/>
      <c r="K211" s="216"/>
      <c r="L211" s="216"/>
      <c r="M211" s="216"/>
      <c r="N211" s="214"/>
      <c r="O211" s="214"/>
      <c r="P211" s="214"/>
      <c r="Q211" s="214"/>
      <c r="R211" s="214"/>
      <c r="S211" s="214"/>
      <c r="T211" s="215"/>
      <c r="U211" s="214"/>
      <c r="V211" s="207"/>
      <c r="W211" s="207"/>
      <c r="X211" s="207"/>
      <c r="Y211" s="207"/>
      <c r="Z211" s="207"/>
      <c r="AA211" s="207"/>
      <c r="AB211" s="207"/>
      <c r="AC211" s="207"/>
      <c r="AD211" s="207"/>
      <c r="AE211" s="207" t="s">
        <v>112</v>
      </c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8" t="str">
        <f>C211</f>
        <v>Náklady na vypracování potřebné dokumentace pro provoz staveniště z hlediska požární ochrany (požární řád a poplachová směrnice) a z hlediska provozu staveniště (provozně dopravní řád).</v>
      </c>
      <c r="BB211" s="207"/>
      <c r="BC211" s="207"/>
      <c r="BD211" s="207"/>
      <c r="BE211" s="207"/>
      <c r="BF211" s="207"/>
      <c r="BG211" s="207"/>
      <c r="BH211" s="207"/>
    </row>
    <row r="212" spans="1:60" ht="33.75" outlineLevel="1" x14ac:dyDescent="0.2">
      <c r="A212" s="218"/>
      <c r="B212" s="217"/>
      <c r="C212" s="528" t="s">
        <v>147</v>
      </c>
      <c r="D212" s="529"/>
      <c r="E212" s="530"/>
      <c r="F212" s="531"/>
      <c r="G212" s="532"/>
      <c r="H212" s="216"/>
      <c r="I212" s="216"/>
      <c r="J212" s="216"/>
      <c r="K212" s="216"/>
      <c r="L212" s="216"/>
      <c r="M212" s="216"/>
      <c r="N212" s="214"/>
      <c r="O212" s="214"/>
      <c r="P212" s="214"/>
      <c r="Q212" s="214"/>
      <c r="R212" s="214"/>
      <c r="S212" s="214"/>
      <c r="T212" s="215"/>
      <c r="U212" s="214"/>
      <c r="V212" s="207"/>
      <c r="W212" s="207"/>
      <c r="X212" s="207"/>
      <c r="Y212" s="207"/>
      <c r="Z212" s="207"/>
      <c r="AA212" s="207"/>
      <c r="AB212" s="207"/>
      <c r="AC212" s="207"/>
      <c r="AD212" s="207"/>
      <c r="AE212" s="207" t="s">
        <v>112</v>
      </c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8" t="str">
        <f>C212</f>
        <v>Zajištění veškerých předepsaných atestů, zkoušek a revizí dle příslušných norem a dalších předpisů a nařízení platných v ČR, kterými bude prokázáno dosažení předepsané kvality a parametrů dokončeného díla  a které nejsou obsaženy v položkovém seznamu prací.</v>
      </c>
      <c r="BB212" s="207"/>
      <c r="BC212" s="207"/>
      <c r="BD212" s="207"/>
      <c r="BE212" s="207"/>
      <c r="BF212" s="207"/>
      <c r="BG212" s="207"/>
      <c r="BH212" s="207"/>
    </row>
    <row r="213" spans="1:60" ht="22.5" outlineLevel="1" x14ac:dyDescent="0.2">
      <c r="A213" s="218"/>
      <c r="B213" s="217"/>
      <c r="C213" s="528" t="s">
        <v>146</v>
      </c>
      <c r="D213" s="529"/>
      <c r="E213" s="530"/>
      <c r="F213" s="531"/>
      <c r="G213" s="532"/>
      <c r="H213" s="216"/>
      <c r="I213" s="216"/>
      <c r="J213" s="216"/>
      <c r="K213" s="216"/>
      <c r="L213" s="216"/>
      <c r="M213" s="216"/>
      <c r="N213" s="214"/>
      <c r="O213" s="214"/>
      <c r="P213" s="214"/>
      <c r="Q213" s="214"/>
      <c r="R213" s="214"/>
      <c r="S213" s="214"/>
      <c r="T213" s="215"/>
      <c r="U213" s="214"/>
      <c r="V213" s="207"/>
      <c r="W213" s="207"/>
      <c r="X213" s="207"/>
      <c r="Y213" s="207"/>
      <c r="Z213" s="207"/>
      <c r="AA213" s="207"/>
      <c r="AB213" s="207"/>
      <c r="AC213" s="207"/>
      <c r="AD213" s="207"/>
      <c r="AE213" s="207" t="s">
        <v>112</v>
      </c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8" t="str">
        <f>C213</f>
        <v>Evidence likvidace odpadů ve stanoveném rozsahu dle zákona č. 185/2001 Sb., o odpadech, v platném znění</v>
      </c>
      <c r="BB213" s="207"/>
      <c r="BC213" s="207"/>
      <c r="BD213" s="207"/>
      <c r="BE213" s="207"/>
      <c r="BF213" s="207"/>
      <c r="BG213" s="207"/>
      <c r="BH213" s="207"/>
    </row>
    <row r="214" spans="1:60" ht="33.75" outlineLevel="1" x14ac:dyDescent="0.2">
      <c r="A214" s="218"/>
      <c r="B214" s="217"/>
      <c r="C214" s="528" t="s">
        <v>145</v>
      </c>
      <c r="D214" s="529"/>
      <c r="E214" s="530"/>
      <c r="F214" s="531"/>
      <c r="G214" s="532"/>
      <c r="H214" s="216"/>
      <c r="I214" s="216"/>
      <c r="J214" s="216"/>
      <c r="K214" s="216"/>
      <c r="L214" s="216"/>
      <c r="M214" s="216"/>
      <c r="N214" s="214"/>
      <c r="O214" s="214"/>
      <c r="P214" s="214"/>
      <c r="Q214" s="214"/>
      <c r="R214" s="214"/>
      <c r="S214" s="214"/>
      <c r="T214" s="215"/>
      <c r="U214" s="214"/>
      <c r="V214" s="207"/>
      <c r="W214" s="207"/>
      <c r="X214" s="207"/>
      <c r="Y214" s="207"/>
      <c r="Z214" s="207"/>
      <c r="AA214" s="207"/>
      <c r="AB214" s="207"/>
      <c r="AC214" s="207"/>
      <c r="AD214" s="207"/>
      <c r="AE214" s="207" t="s">
        <v>112</v>
      </c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8" t="str">
        <f>C214</f>
        <v>Náklady k zajištění bezpečnostních a hygienických opatření - BOZP, spolupráce s koordinátorem bezpečnosti a ochrany zdraví při práci na staveništi /zajišťuje stavebník/. a zpracování plánu bezpečnosti a ochrany zdraví při práci na staveništi a jeho aktualizace dle aktuálních skutečností.</v>
      </c>
      <c r="BB214" s="207"/>
      <c r="BC214" s="207"/>
      <c r="BD214" s="207"/>
      <c r="BE214" s="207"/>
      <c r="BF214" s="207"/>
      <c r="BG214" s="207"/>
      <c r="BH214" s="207"/>
    </row>
    <row r="215" spans="1:60" ht="22.5" outlineLevel="1" x14ac:dyDescent="0.2">
      <c r="A215" s="218"/>
      <c r="B215" s="217"/>
      <c r="C215" s="528" t="s">
        <v>144</v>
      </c>
      <c r="D215" s="529"/>
      <c r="E215" s="530"/>
      <c r="F215" s="531"/>
      <c r="G215" s="532"/>
      <c r="H215" s="216"/>
      <c r="I215" s="216"/>
      <c r="J215" s="216"/>
      <c r="K215" s="216"/>
      <c r="L215" s="216"/>
      <c r="M215" s="216"/>
      <c r="N215" s="214"/>
      <c r="O215" s="214"/>
      <c r="P215" s="214"/>
      <c r="Q215" s="214"/>
      <c r="R215" s="214"/>
      <c r="S215" s="214"/>
      <c r="T215" s="215"/>
      <c r="U215" s="214"/>
      <c r="V215" s="207"/>
      <c r="W215" s="207"/>
      <c r="X215" s="207"/>
      <c r="Y215" s="207"/>
      <c r="Z215" s="207"/>
      <c r="AA215" s="207"/>
      <c r="AB215" s="207"/>
      <c r="AC215" s="207"/>
      <c r="AD215" s="207"/>
      <c r="AE215" s="207" t="s">
        <v>112</v>
      </c>
      <c r="AF215" s="207"/>
      <c r="AG215" s="207"/>
      <c r="AH215" s="207"/>
      <c r="AI215" s="207"/>
      <c r="AJ215" s="207"/>
      <c r="AK215" s="207"/>
      <c r="AL215" s="207"/>
      <c r="AM215" s="207"/>
      <c r="AN215" s="207"/>
      <c r="AO215" s="207"/>
      <c r="AP215" s="207"/>
      <c r="AQ215" s="207"/>
      <c r="AR215" s="207"/>
      <c r="AS215" s="207"/>
      <c r="AT215" s="207"/>
      <c r="AU215" s="207"/>
      <c r="AV215" s="207"/>
      <c r="AW215" s="207"/>
      <c r="AX215" s="207"/>
      <c r="AY215" s="207"/>
      <c r="AZ215" s="207"/>
      <c r="BA215" s="208" t="str">
        <f>C215</f>
        <v>Fotodokumentace celkového průběhu výstavby, včetně zajištění fotodokumentace veškerých konstrukcí, které budou v průběhu výstavby skryty nebo zakryty.</v>
      </c>
      <c r="BB215" s="207"/>
      <c r="BC215" s="207"/>
      <c r="BD215" s="207"/>
      <c r="BE215" s="207"/>
      <c r="BF215" s="207"/>
      <c r="BG215" s="207"/>
      <c r="BH215" s="207"/>
    </row>
    <row r="216" spans="1:60" outlineLevel="1" x14ac:dyDescent="0.2">
      <c r="A216" s="218"/>
      <c r="B216" s="217"/>
      <c r="C216" s="528" t="s">
        <v>143</v>
      </c>
      <c r="D216" s="529"/>
      <c r="E216" s="530"/>
      <c r="F216" s="531"/>
      <c r="G216" s="532"/>
      <c r="H216" s="216"/>
      <c r="I216" s="216"/>
      <c r="J216" s="216"/>
      <c r="K216" s="216"/>
      <c r="L216" s="216"/>
      <c r="M216" s="216"/>
      <c r="N216" s="214"/>
      <c r="O216" s="214"/>
      <c r="P216" s="214"/>
      <c r="Q216" s="214"/>
      <c r="R216" s="214"/>
      <c r="S216" s="214"/>
      <c r="T216" s="215"/>
      <c r="U216" s="214"/>
      <c r="V216" s="207"/>
      <c r="W216" s="207"/>
      <c r="X216" s="207"/>
      <c r="Y216" s="207"/>
      <c r="Z216" s="207"/>
      <c r="AA216" s="207"/>
      <c r="AB216" s="207"/>
      <c r="AC216" s="207"/>
      <c r="AD216" s="207"/>
      <c r="AE216" s="207" t="s">
        <v>112</v>
      </c>
      <c r="AF216" s="207"/>
      <c r="AG216" s="207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7"/>
      <c r="AT216" s="207"/>
      <c r="AU216" s="207"/>
      <c r="AV216" s="207"/>
      <c r="AW216" s="207"/>
      <c r="AX216" s="207"/>
      <c r="AY216" s="207"/>
      <c r="AZ216" s="207"/>
      <c r="BA216" s="208" t="str">
        <f>C216</f>
        <v>Povinnosti vyplývající v souvislosti s předáním a převzetím díla nebo jeho části dle SOD.</v>
      </c>
      <c r="BB216" s="207"/>
      <c r="BC216" s="207"/>
      <c r="BD216" s="207"/>
      <c r="BE216" s="207"/>
      <c r="BF216" s="207"/>
      <c r="BG216" s="207"/>
      <c r="BH216" s="207"/>
    </row>
    <row r="217" spans="1:60" outlineLevel="1" x14ac:dyDescent="0.2">
      <c r="A217" s="218"/>
      <c r="B217" s="217"/>
      <c r="C217" s="528" t="s">
        <v>142</v>
      </c>
      <c r="D217" s="529"/>
      <c r="E217" s="530"/>
      <c r="F217" s="531"/>
      <c r="G217" s="532"/>
      <c r="H217" s="216"/>
      <c r="I217" s="216"/>
      <c r="J217" s="216"/>
      <c r="K217" s="216"/>
      <c r="L217" s="216"/>
      <c r="M217" s="216"/>
      <c r="N217" s="214"/>
      <c r="O217" s="214"/>
      <c r="P217" s="214"/>
      <c r="Q217" s="214"/>
      <c r="R217" s="214"/>
      <c r="S217" s="214"/>
      <c r="T217" s="215"/>
      <c r="U217" s="214"/>
      <c r="V217" s="207"/>
      <c r="W217" s="207"/>
      <c r="X217" s="207"/>
      <c r="Y217" s="207"/>
      <c r="Z217" s="207"/>
      <c r="AA217" s="207"/>
      <c r="AB217" s="207"/>
      <c r="AC217" s="207"/>
      <c r="AD217" s="207"/>
      <c r="AE217" s="207" t="s">
        <v>112</v>
      </c>
      <c r="AF217" s="207"/>
      <c r="AG217" s="207"/>
      <c r="AH217" s="207"/>
      <c r="AI217" s="207"/>
      <c r="AJ217" s="207"/>
      <c r="AK217" s="207"/>
      <c r="AL217" s="207"/>
      <c r="AM217" s="207"/>
      <c r="AN217" s="207"/>
      <c r="AO217" s="207"/>
      <c r="AP217" s="207"/>
      <c r="AQ217" s="207"/>
      <c r="AR217" s="207"/>
      <c r="AS217" s="207"/>
      <c r="AT217" s="207"/>
      <c r="AU217" s="207"/>
      <c r="AV217" s="207"/>
      <c r="AW217" s="207"/>
      <c r="AX217" s="207"/>
      <c r="AY217" s="207"/>
      <c r="AZ217" s="207"/>
      <c r="BA217" s="208" t="str">
        <f>C217</f>
        <v>Náklady spojené se zabezpečením a poskytnutím zajišťovacích bankovních záruk v rozsahu dle SoD.</v>
      </c>
      <c r="BB217" s="207"/>
      <c r="BC217" s="207"/>
      <c r="BD217" s="207"/>
      <c r="BE217" s="207"/>
      <c r="BF217" s="207"/>
      <c r="BG217" s="207"/>
      <c r="BH217" s="207"/>
    </row>
    <row r="218" spans="1:60" ht="33.75" outlineLevel="1" x14ac:dyDescent="0.2">
      <c r="A218" s="218"/>
      <c r="B218" s="217"/>
      <c r="C218" s="528" t="s">
        <v>141</v>
      </c>
      <c r="D218" s="529"/>
      <c r="E218" s="530"/>
      <c r="F218" s="531"/>
      <c r="G218" s="532"/>
      <c r="H218" s="216"/>
      <c r="I218" s="216"/>
      <c r="J218" s="216"/>
      <c r="K218" s="216"/>
      <c r="L218" s="216"/>
      <c r="M218" s="216"/>
      <c r="N218" s="214"/>
      <c r="O218" s="214"/>
      <c r="P218" s="214"/>
      <c r="Q218" s="214"/>
      <c r="R218" s="214"/>
      <c r="S218" s="214"/>
      <c r="T218" s="215"/>
      <c r="U218" s="214"/>
      <c r="V218" s="207"/>
      <c r="W218" s="207"/>
      <c r="X218" s="207"/>
      <c r="Y218" s="207"/>
      <c r="Z218" s="207"/>
      <c r="AA218" s="207"/>
      <c r="AB218" s="207"/>
      <c r="AC218" s="207"/>
      <c r="AD218" s="207"/>
      <c r="AE218" s="207" t="s">
        <v>112</v>
      </c>
      <c r="AF218" s="207"/>
      <c r="AG218" s="207"/>
      <c r="AH218" s="207"/>
      <c r="AI218" s="207"/>
      <c r="AJ218" s="207"/>
      <c r="AK218" s="207"/>
      <c r="AL218" s="207"/>
      <c r="AM218" s="207"/>
      <c r="AN218" s="207"/>
      <c r="AO218" s="207"/>
      <c r="AP218" s="207"/>
      <c r="AQ218" s="207"/>
      <c r="AR218" s="207"/>
      <c r="AS218" s="207"/>
      <c r="AT218" s="207"/>
      <c r="AU218" s="207"/>
      <c r="AV218" s="207"/>
      <c r="AW218" s="207"/>
      <c r="AX218" s="207"/>
      <c r="AY218" s="207"/>
      <c r="AZ218" s="207"/>
      <c r="BA218" s="208" t="str">
        <f>C218</f>
        <v>Náklady zhotovitele spojené s pojištěním proti škodám způsobených jeho činností při výstavbě včetně pojištění díla proti všem možným rizikům (živly, krádež, atd.) po dobu výstavby až do celkové hodnoty díla. Rozsah a podmínky pojištění dle SoD.</v>
      </c>
      <c r="BB218" s="207"/>
      <c r="BC218" s="207"/>
      <c r="BD218" s="207"/>
      <c r="BE218" s="207"/>
      <c r="BF218" s="207"/>
      <c r="BG218" s="207"/>
      <c r="BH218" s="207"/>
    </row>
    <row r="219" spans="1:60" x14ac:dyDescent="0.2">
      <c r="A219" s="228" t="s">
        <v>140</v>
      </c>
      <c r="B219" s="227" t="s">
        <v>45</v>
      </c>
      <c r="C219" s="226" t="s">
        <v>46</v>
      </c>
      <c r="D219" s="222"/>
      <c r="E219" s="225"/>
      <c r="F219" s="224"/>
      <c r="G219" s="224">
        <f>SUMIF(AE220:AE235,"&lt;&gt;NOR",G220:G235)</f>
        <v>0</v>
      </c>
      <c r="H219" s="224"/>
      <c r="I219" s="224">
        <f>SUM(I220:I235)</f>
        <v>0</v>
      </c>
      <c r="J219" s="224"/>
      <c r="K219" s="224">
        <f>SUM(K220:K235)</f>
        <v>0</v>
      </c>
      <c r="L219" s="224"/>
      <c r="M219" s="224">
        <f>SUM(M220:M235)</f>
        <v>0</v>
      </c>
      <c r="N219" s="222"/>
      <c r="O219" s="222">
        <f>SUM(O220:O235)</f>
        <v>0</v>
      </c>
      <c r="P219" s="222"/>
      <c r="Q219" s="222">
        <f>SUM(Q220:Q235)</f>
        <v>0</v>
      </c>
      <c r="R219" s="222"/>
      <c r="S219" s="222"/>
      <c r="T219" s="223"/>
      <c r="U219" s="222">
        <f>SUM(U220:U235)</f>
        <v>0</v>
      </c>
      <c r="AE219" t="s">
        <v>139</v>
      </c>
    </row>
    <row r="220" spans="1:60" outlineLevel="1" x14ac:dyDescent="0.2">
      <c r="A220" s="218">
        <v>110</v>
      </c>
      <c r="B220" s="217" t="s">
        <v>138</v>
      </c>
      <c r="C220" s="221" t="s">
        <v>137</v>
      </c>
      <c r="D220" s="214" t="s">
        <v>122</v>
      </c>
      <c r="E220" s="220">
        <v>1</v>
      </c>
      <c r="F220" s="219"/>
      <c r="G220" s="216">
        <f>ROUND(E220*F220,2)</f>
        <v>0</v>
      </c>
      <c r="H220" s="219"/>
      <c r="I220" s="216">
        <f>ROUND(E220*H220,2)</f>
        <v>0</v>
      </c>
      <c r="J220" s="219"/>
      <c r="K220" s="216">
        <f>ROUND(E220*J220,2)</f>
        <v>0</v>
      </c>
      <c r="L220" s="216">
        <v>21</v>
      </c>
      <c r="M220" s="216">
        <f>G220*(1+L220/100)</f>
        <v>0</v>
      </c>
      <c r="N220" s="214">
        <v>0</v>
      </c>
      <c r="O220" s="214">
        <f>ROUND(E220*N220,5)</f>
        <v>0</v>
      </c>
      <c r="P220" s="214">
        <v>0</v>
      </c>
      <c r="Q220" s="214">
        <f>ROUND(E220*P220,5)</f>
        <v>0</v>
      </c>
      <c r="R220" s="214"/>
      <c r="S220" s="214"/>
      <c r="T220" s="215">
        <v>0</v>
      </c>
      <c r="U220" s="214">
        <f>ROUND(E220*T220,2)</f>
        <v>0</v>
      </c>
      <c r="V220" s="207"/>
      <c r="W220" s="207"/>
      <c r="X220" s="207"/>
      <c r="Y220" s="207"/>
      <c r="Z220" s="207"/>
      <c r="AA220" s="207"/>
      <c r="AB220" s="207"/>
      <c r="AC220" s="207"/>
      <c r="AD220" s="207"/>
      <c r="AE220" s="207" t="s">
        <v>121</v>
      </c>
      <c r="AF220" s="207"/>
      <c r="AG220" s="207"/>
      <c r="AH220" s="207"/>
      <c r="AI220" s="207"/>
      <c r="AJ220" s="207"/>
      <c r="AK220" s="207"/>
      <c r="AL220" s="207"/>
      <c r="AM220" s="207"/>
      <c r="AN220" s="207"/>
      <c r="AO220" s="207"/>
      <c r="AP220" s="207"/>
      <c r="AQ220" s="207"/>
      <c r="AR220" s="207"/>
      <c r="AS220" s="207"/>
      <c r="AT220" s="207"/>
      <c r="AU220" s="207"/>
      <c r="AV220" s="207"/>
      <c r="AW220" s="207"/>
      <c r="AX220" s="207"/>
      <c r="AY220" s="207"/>
      <c r="AZ220" s="207"/>
      <c r="BA220" s="207"/>
      <c r="BB220" s="207"/>
      <c r="BC220" s="207"/>
      <c r="BD220" s="207"/>
      <c r="BE220" s="207"/>
      <c r="BF220" s="207"/>
      <c r="BG220" s="207"/>
      <c r="BH220" s="207"/>
    </row>
    <row r="221" spans="1:60" outlineLevel="1" x14ac:dyDescent="0.2">
      <c r="A221" s="218">
        <v>111</v>
      </c>
      <c r="B221" s="217" t="s">
        <v>136</v>
      </c>
      <c r="C221" s="221" t="s">
        <v>135</v>
      </c>
      <c r="D221" s="214" t="s">
        <v>122</v>
      </c>
      <c r="E221" s="220">
        <v>1</v>
      </c>
      <c r="F221" s="219"/>
      <c r="G221" s="216">
        <f>ROUND(E221*F221,2)</f>
        <v>0</v>
      </c>
      <c r="H221" s="219"/>
      <c r="I221" s="216">
        <f>ROUND(E221*H221,2)</f>
        <v>0</v>
      </c>
      <c r="J221" s="219"/>
      <c r="K221" s="216">
        <f>ROUND(E221*J221,2)</f>
        <v>0</v>
      </c>
      <c r="L221" s="216">
        <v>21</v>
      </c>
      <c r="M221" s="216">
        <f>G221*(1+L221/100)</f>
        <v>0</v>
      </c>
      <c r="N221" s="214">
        <v>0</v>
      </c>
      <c r="O221" s="214">
        <f>ROUND(E221*N221,5)</f>
        <v>0</v>
      </c>
      <c r="P221" s="214">
        <v>0</v>
      </c>
      <c r="Q221" s="214">
        <f>ROUND(E221*P221,5)</f>
        <v>0</v>
      </c>
      <c r="R221" s="214"/>
      <c r="S221" s="214"/>
      <c r="T221" s="215">
        <v>0</v>
      </c>
      <c r="U221" s="214">
        <f>ROUND(E221*T221,2)</f>
        <v>0</v>
      </c>
      <c r="V221" s="207"/>
      <c r="W221" s="207"/>
      <c r="X221" s="207"/>
      <c r="Y221" s="207"/>
      <c r="Z221" s="207"/>
      <c r="AA221" s="207"/>
      <c r="AB221" s="207"/>
      <c r="AC221" s="207"/>
      <c r="AD221" s="207"/>
      <c r="AE221" s="207" t="s">
        <v>121</v>
      </c>
      <c r="AF221" s="207"/>
      <c r="AG221" s="207"/>
      <c r="AH221" s="207"/>
      <c r="AI221" s="207"/>
      <c r="AJ221" s="207"/>
      <c r="AK221" s="207"/>
      <c r="AL221" s="207"/>
      <c r="AM221" s="207"/>
      <c r="AN221" s="207"/>
      <c r="AO221" s="207"/>
      <c r="AP221" s="207"/>
      <c r="AQ221" s="207"/>
      <c r="AR221" s="207"/>
      <c r="AS221" s="207"/>
      <c r="AT221" s="207"/>
      <c r="AU221" s="207"/>
      <c r="AV221" s="207"/>
      <c r="AW221" s="207"/>
      <c r="AX221" s="207"/>
      <c r="AY221" s="207"/>
      <c r="AZ221" s="207"/>
      <c r="BA221" s="207"/>
      <c r="BB221" s="207"/>
      <c r="BC221" s="207"/>
      <c r="BD221" s="207"/>
      <c r="BE221" s="207"/>
      <c r="BF221" s="207"/>
      <c r="BG221" s="207"/>
      <c r="BH221" s="207"/>
    </row>
    <row r="222" spans="1:60" outlineLevel="1" x14ac:dyDescent="0.2">
      <c r="A222" s="218">
        <v>112</v>
      </c>
      <c r="B222" s="217" t="s">
        <v>134</v>
      </c>
      <c r="C222" s="221" t="s">
        <v>133</v>
      </c>
      <c r="D222" s="214" t="s">
        <v>122</v>
      </c>
      <c r="E222" s="220">
        <v>1</v>
      </c>
      <c r="F222" s="219"/>
      <c r="G222" s="216">
        <f>ROUND(E222*F222,2)</f>
        <v>0</v>
      </c>
      <c r="H222" s="219"/>
      <c r="I222" s="216">
        <f>ROUND(E222*H222,2)</f>
        <v>0</v>
      </c>
      <c r="J222" s="219"/>
      <c r="K222" s="216">
        <f>ROUND(E222*J222,2)</f>
        <v>0</v>
      </c>
      <c r="L222" s="216">
        <v>21</v>
      </c>
      <c r="M222" s="216">
        <f>G222*(1+L222/100)</f>
        <v>0</v>
      </c>
      <c r="N222" s="214">
        <v>0</v>
      </c>
      <c r="O222" s="214">
        <f>ROUND(E222*N222,5)</f>
        <v>0</v>
      </c>
      <c r="P222" s="214">
        <v>0</v>
      </c>
      <c r="Q222" s="214">
        <f>ROUND(E222*P222,5)</f>
        <v>0</v>
      </c>
      <c r="R222" s="214"/>
      <c r="S222" s="214"/>
      <c r="T222" s="215">
        <v>0</v>
      </c>
      <c r="U222" s="214">
        <f>ROUND(E222*T222,2)</f>
        <v>0</v>
      </c>
      <c r="V222" s="207"/>
      <c r="W222" s="207"/>
      <c r="X222" s="207"/>
      <c r="Y222" s="207"/>
      <c r="Z222" s="207"/>
      <c r="AA222" s="207"/>
      <c r="AB222" s="207"/>
      <c r="AC222" s="207"/>
      <c r="AD222" s="207"/>
      <c r="AE222" s="207" t="s">
        <v>121</v>
      </c>
      <c r="AF222" s="207"/>
      <c r="AG222" s="207"/>
      <c r="AH222" s="207"/>
      <c r="AI222" s="207"/>
      <c r="AJ222" s="207"/>
      <c r="AK222" s="207"/>
      <c r="AL222" s="207"/>
      <c r="AM222" s="207"/>
      <c r="AN222" s="207"/>
      <c r="AO222" s="207"/>
      <c r="AP222" s="207"/>
      <c r="AQ222" s="207"/>
      <c r="AR222" s="207"/>
      <c r="AS222" s="207"/>
      <c r="AT222" s="207"/>
      <c r="AU222" s="207"/>
      <c r="AV222" s="207"/>
      <c r="AW222" s="207"/>
      <c r="AX222" s="207"/>
      <c r="AY222" s="207"/>
      <c r="AZ222" s="207"/>
      <c r="BA222" s="207"/>
      <c r="BB222" s="207"/>
      <c r="BC222" s="207"/>
      <c r="BD222" s="207"/>
      <c r="BE222" s="207"/>
      <c r="BF222" s="207"/>
      <c r="BG222" s="207"/>
      <c r="BH222" s="207"/>
    </row>
    <row r="223" spans="1:60" outlineLevel="1" x14ac:dyDescent="0.2">
      <c r="A223" s="218">
        <v>113</v>
      </c>
      <c r="B223" s="217" t="s">
        <v>132</v>
      </c>
      <c r="C223" s="221" t="s">
        <v>131</v>
      </c>
      <c r="D223" s="214" t="s">
        <v>122</v>
      </c>
      <c r="E223" s="220">
        <v>1</v>
      </c>
      <c r="F223" s="219"/>
      <c r="G223" s="216">
        <f>ROUND(E223*F223,2)</f>
        <v>0</v>
      </c>
      <c r="H223" s="219"/>
      <c r="I223" s="216">
        <f>ROUND(E223*H223,2)</f>
        <v>0</v>
      </c>
      <c r="J223" s="219"/>
      <c r="K223" s="216">
        <f>ROUND(E223*J223,2)</f>
        <v>0</v>
      </c>
      <c r="L223" s="216">
        <v>21</v>
      </c>
      <c r="M223" s="216">
        <f>G223*(1+L223/100)</f>
        <v>0</v>
      </c>
      <c r="N223" s="214">
        <v>0</v>
      </c>
      <c r="O223" s="214">
        <f>ROUND(E223*N223,5)</f>
        <v>0</v>
      </c>
      <c r="P223" s="214">
        <v>0</v>
      </c>
      <c r="Q223" s="214">
        <f>ROUND(E223*P223,5)</f>
        <v>0</v>
      </c>
      <c r="R223" s="214"/>
      <c r="S223" s="214"/>
      <c r="T223" s="215">
        <v>0</v>
      </c>
      <c r="U223" s="214">
        <f>ROUND(E223*T223,2)</f>
        <v>0</v>
      </c>
      <c r="V223" s="207"/>
      <c r="W223" s="207"/>
      <c r="X223" s="207"/>
      <c r="Y223" s="207"/>
      <c r="Z223" s="207"/>
      <c r="AA223" s="207"/>
      <c r="AB223" s="207"/>
      <c r="AC223" s="207"/>
      <c r="AD223" s="207"/>
      <c r="AE223" s="207" t="s">
        <v>121</v>
      </c>
      <c r="AF223" s="207"/>
      <c r="AG223" s="207"/>
      <c r="AH223" s="207"/>
      <c r="AI223" s="207"/>
      <c r="AJ223" s="207"/>
      <c r="AK223" s="207"/>
      <c r="AL223" s="207"/>
      <c r="AM223" s="207"/>
      <c r="AN223" s="207"/>
      <c r="AO223" s="207"/>
      <c r="AP223" s="207"/>
      <c r="AQ223" s="207"/>
      <c r="AR223" s="207"/>
      <c r="AS223" s="207"/>
      <c r="AT223" s="207"/>
      <c r="AU223" s="207"/>
      <c r="AV223" s="207"/>
      <c r="AW223" s="207"/>
      <c r="AX223" s="207"/>
      <c r="AY223" s="207"/>
      <c r="AZ223" s="207"/>
      <c r="BA223" s="207"/>
      <c r="BB223" s="207"/>
      <c r="BC223" s="207"/>
      <c r="BD223" s="207"/>
      <c r="BE223" s="207"/>
      <c r="BF223" s="207"/>
      <c r="BG223" s="207"/>
      <c r="BH223" s="207"/>
    </row>
    <row r="224" spans="1:60" outlineLevel="1" x14ac:dyDescent="0.2">
      <c r="A224" s="218">
        <v>114</v>
      </c>
      <c r="B224" s="217" t="s">
        <v>130</v>
      </c>
      <c r="C224" s="221" t="s">
        <v>129</v>
      </c>
      <c r="D224" s="214" t="s">
        <v>122</v>
      </c>
      <c r="E224" s="220">
        <v>1</v>
      </c>
      <c r="F224" s="219"/>
      <c r="G224" s="216">
        <f>ROUND(E224*F224,2)</f>
        <v>0</v>
      </c>
      <c r="H224" s="219"/>
      <c r="I224" s="216">
        <f>ROUND(E224*H224,2)</f>
        <v>0</v>
      </c>
      <c r="J224" s="219"/>
      <c r="K224" s="216">
        <f>ROUND(E224*J224,2)</f>
        <v>0</v>
      </c>
      <c r="L224" s="216">
        <v>21</v>
      </c>
      <c r="M224" s="216">
        <f>G224*(1+L224/100)</f>
        <v>0</v>
      </c>
      <c r="N224" s="214">
        <v>0</v>
      </c>
      <c r="O224" s="214">
        <f>ROUND(E224*N224,5)</f>
        <v>0</v>
      </c>
      <c r="P224" s="214">
        <v>0</v>
      </c>
      <c r="Q224" s="214">
        <f>ROUND(E224*P224,5)</f>
        <v>0</v>
      </c>
      <c r="R224" s="214"/>
      <c r="S224" s="214"/>
      <c r="T224" s="215">
        <v>0</v>
      </c>
      <c r="U224" s="214">
        <f>ROUND(E224*T224,2)</f>
        <v>0</v>
      </c>
      <c r="V224" s="207"/>
      <c r="W224" s="207"/>
      <c r="X224" s="207"/>
      <c r="Y224" s="207"/>
      <c r="Z224" s="207"/>
      <c r="AA224" s="207"/>
      <c r="AB224" s="207"/>
      <c r="AC224" s="207"/>
      <c r="AD224" s="207"/>
      <c r="AE224" s="207" t="s">
        <v>121</v>
      </c>
      <c r="AF224" s="207"/>
      <c r="AG224" s="207"/>
      <c r="AH224" s="207"/>
      <c r="AI224" s="207"/>
      <c r="AJ224" s="207"/>
      <c r="AK224" s="207"/>
      <c r="AL224" s="207"/>
      <c r="AM224" s="207"/>
      <c r="AN224" s="207"/>
      <c r="AO224" s="207"/>
      <c r="AP224" s="207"/>
      <c r="AQ224" s="207"/>
      <c r="AR224" s="207"/>
      <c r="AS224" s="207"/>
      <c r="AT224" s="207"/>
      <c r="AU224" s="207"/>
      <c r="AV224" s="207"/>
      <c r="AW224" s="207"/>
      <c r="AX224" s="207"/>
      <c r="AY224" s="207"/>
      <c r="AZ224" s="207"/>
      <c r="BA224" s="207"/>
      <c r="BB224" s="207"/>
      <c r="BC224" s="207"/>
      <c r="BD224" s="207"/>
      <c r="BE224" s="207"/>
      <c r="BF224" s="207"/>
      <c r="BG224" s="207"/>
      <c r="BH224" s="207"/>
    </row>
    <row r="225" spans="1:60" outlineLevel="1" x14ac:dyDescent="0.2">
      <c r="A225" s="218">
        <v>115</v>
      </c>
      <c r="B225" s="217" t="s">
        <v>128</v>
      </c>
      <c r="C225" s="221" t="s">
        <v>127</v>
      </c>
      <c r="D225" s="214" t="s">
        <v>122</v>
      </c>
      <c r="E225" s="220">
        <v>1</v>
      </c>
      <c r="F225" s="219"/>
      <c r="G225" s="216">
        <f>ROUND(E225*F225,2)</f>
        <v>0</v>
      </c>
      <c r="H225" s="219"/>
      <c r="I225" s="216">
        <f>ROUND(E225*H225,2)</f>
        <v>0</v>
      </c>
      <c r="J225" s="219"/>
      <c r="K225" s="216">
        <f>ROUND(E225*J225,2)</f>
        <v>0</v>
      </c>
      <c r="L225" s="216">
        <v>21</v>
      </c>
      <c r="M225" s="216">
        <f>G225*(1+L225/100)</f>
        <v>0</v>
      </c>
      <c r="N225" s="214">
        <v>0</v>
      </c>
      <c r="O225" s="214">
        <f>ROUND(E225*N225,5)</f>
        <v>0</v>
      </c>
      <c r="P225" s="214">
        <v>0</v>
      </c>
      <c r="Q225" s="214">
        <f>ROUND(E225*P225,5)</f>
        <v>0</v>
      </c>
      <c r="R225" s="214"/>
      <c r="S225" s="214"/>
      <c r="T225" s="215">
        <v>0</v>
      </c>
      <c r="U225" s="214">
        <f>ROUND(E225*T225,2)</f>
        <v>0</v>
      </c>
      <c r="V225" s="207"/>
      <c r="W225" s="207"/>
      <c r="X225" s="207"/>
      <c r="Y225" s="207"/>
      <c r="Z225" s="207"/>
      <c r="AA225" s="207"/>
      <c r="AB225" s="207"/>
      <c r="AC225" s="207"/>
      <c r="AD225" s="207"/>
      <c r="AE225" s="207" t="s">
        <v>121</v>
      </c>
      <c r="AF225" s="207"/>
      <c r="AG225" s="207"/>
      <c r="AH225" s="207"/>
      <c r="AI225" s="207"/>
      <c r="AJ225" s="207"/>
      <c r="AK225" s="207"/>
      <c r="AL225" s="207"/>
      <c r="AM225" s="207"/>
      <c r="AN225" s="207"/>
      <c r="AO225" s="207"/>
      <c r="AP225" s="207"/>
      <c r="AQ225" s="207"/>
      <c r="AR225" s="207"/>
      <c r="AS225" s="207"/>
      <c r="AT225" s="207"/>
      <c r="AU225" s="207"/>
      <c r="AV225" s="207"/>
      <c r="AW225" s="207"/>
      <c r="AX225" s="207"/>
      <c r="AY225" s="207"/>
      <c r="AZ225" s="207"/>
      <c r="BA225" s="207"/>
      <c r="BB225" s="207"/>
      <c r="BC225" s="207"/>
      <c r="BD225" s="207"/>
      <c r="BE225" s="207"/>
      <c r="BF225" s="207"/>
      <c r="BG225" s="207"/>
      <c r="BH225" s="207"/>
    </row>
    <row r="226" spans="1:60" outlineLevel="1" x14ac:dyDescent="0.2">
      <c r="A226" s="218">
        <v>116</v>
      </c>
      <c r="B226" s="217" t="s">
        <v>126</v>
      </c>
      <c r="C226" s="221" t="s">
        <v>125</v>
      </c>
      <c r="D226" s="214" t="s">
        <v>122</v>
      </c>
      <c r="E226" s="220">
        <v>1</v>
      </c>
      <c r="F226" s="219"/>
      <c r="G226" s="216">
        <f>ROUND(E226*F226,2)</f>
        <v>0</v>
      </c>
      <c r="H226" s="219"/>
      <c r="I226" s="216">
        <f>ROUND(E226*H226,2)</f>
        <v>0</v>
      </c>
      <c r="J226" s="219"/>
      <c r="K226" s="216">
        <f>ROUND(E226*J226,2)</f>
        <v>0</v>
      </c>
      <c r="L226" s="216">
        <v>21</v>
      </c>
      <c r="M226" s="216">
        <f>G226*(1+L226/100)</f>
        <v>0</v>
      </c>
      <c r="N226" s="214">
        <v>0</v>
      </c>
      <c r="O226" s="214">
        <f>ROUND(E226*N226,5)</f>
        <v>0</v>
      </c>
      <c r="P226" s="214">
        <v>0</v>
      </c>
      <c r="Q226" s="214">
        <f>ROUND(E226*P226,5)</f>
        <v>0</v>
      </c>
      <c r="R226" s="214"/>
      <c r="S226" s="214"/>
      <c r="T226" s="215">
        <v>0</v>
      </c>
      <c r="U226" s="214">
        <f>ROUND(E226*T226,2)</f>
        <v>0</v>
      </c>
      <c r="V226" s="207"/>
      <c r="W226" s="207"/>
      <c r="X226" s="207"/>
      <c r="Y226" s="207"/>
      <c r="Z226" s="207"/>
      <c r="AA226" s="207"/>
      <c r="AB226" s="207"/>
      <c r="AC226" s="207"/>
      <c r="AD226" s="207"/>
      <c r="AE226" s="207" t="s">
        <v>121</v>
      </c>
      <c r="AF226" s="207"/>
      <c r="AG226" s="207"/>
      <c r="AH226" s="207"/>
      <c r="AI226" s="207"/>
      <c r="AJ226" s="207"/>
      <c r="AK226" s="207"/>
      <c r="AL226" s="207"/>
      <c r="AM226" s="207"/>
      <c r="AN226" s="207"/>
      <c r="AO226" s="207"/>
      <c r="AP226" s="207"/>
      <c r="AQ226" s="207"/>
      <c r="AR226" s="207"/>
      <c r="AS226" s="207"/>
      <c r="AT226" s="207"/>
      <c r="AU226" s="207"/>
      <c r="AV226" s="207"/>
      <c r="AW226" s="207"/>
      <c r="AX226" s="207"/>
      <c r="AY226" s="207"/>
      <c r="AZ226" s="207"/>
      <c r="BA226" s="207"/>
      <c r="BB226" s="207"/>
      <c r="BC226" s="207"/>
      <c r="BD226" s="207"/>
      <c r="BE226" s="207"/>
      <c r="BF226" s="207"/>
      <c r="BG226" s="207"/>
      <c r="BH226" s="207"/>
    </row>
    <row r="227" spans="1:60" outlineLevel="1" x14ac:dyDescent="0.2">
      <c r="A227" s="218">
        <v>117</v>
      </c>
      <c r="B227" s="217" t="s">
        <v>124</v>
      </c>
      <c r="C227" s="221" t="s">
        <v>123</v>
      </c>
      <c r="D227" s="214" t="s">
        <v>122</v>
      </c>
      <c r="E227" s="220">
        <v>1</v>
      </c>
      <c r="F227" s="219"/>
      <c r="G227" s="216">
        <f>ROUND(E227*F227,2)</f>
        <v>0</v>
      </c>
      <c r="H227" s="219"/>
      <c r="I227" s="216">
        <f>ROUND(E227*H227,2)</f>
        <v>0</v>
      </c>
      <c r="J227" s="219"/>
      <c r="K227" s="216">
        <f>ROUND(E227*J227,2)</f>
        <v>0</v>
      </c>
      <c r="L227" s="216">
        <v>21</v>
      </c>
      <c r="M227" s="216">
        <f>G227*(1+L227/100)</f>
        <v>0</v>
      </c>
      <c r="N227" s="214">
        <v>0</v>
      </c>
      <c r="O227" s="214">
        <f>ROUND(E227*N227,5)</f>
        <v>0</v>
      </c>
      <c r="P227" s="214">
        <v>0</v>
      </c>
      <c r="Q227" s="214">
        <f>ROUND(E227*P227,5)</f>
        <v>0</v>
      </c>
      <c r="R227" s="214"/>
      <c r="S227" s="214"/>
      <c r="T227" s="215">
        <v>0</v>
      </c>
      <c r="U227" s="214">
        <f>ROUND(E227*T227,2)</f>
        <v>0</v>
      </c>
      <c r="V227" s="207"/>
      <c r="W227" s="207"/>
      <c r="X227" s="207"/>
      <c r="Y227" s="207"/>
      <c r="Z227" s="207"/>
      <c r="AA227" s="207"/>
      <c r="AB227" s="207"/>
      <c r="AC227" s="207"/>
      <c r="AD227" s="207"/>
      <c r="AE227" s="207" t="s">
        <v>121</v>
      </c>
      <c r="AF227" s="207"/>
      <c r="AG227" s="207"/>
      <c r="AH227" s="207"/>
      <c r="AI227" s="207"/>
      <c r="AJ227" s="207"/>
      <c r="AK227" s="207"/>
      <c r="AL227" s="207"/>
      <c r="AM227" s="207"/>
      <c r="AN227" s="207"/>
      <c r="AO227" s="207"/>
      <c r="AP227" s="207"/>
      <c r="AQ227" s="207"/>
      <c r="AR227" s="207"/>
      <c r="AS227" s="207"/>
      <c r="AT227" s="207"/>
      <c r="AU227" s="207"/>
      <c r="AV227" s="207"/>
      <c r="AW227" s="207"/>
      <c r="AX227" s="207"/>
      <c r="AY227" s="207"/>
      <c r="AZ227" s="207"/>
      <c r="BA227" s="207"/>
      <c r="BB227" s="207"/>
      <c r="BC227" s="207"/>
      <c r="BD227" s="207"/>
      <c r="BE227" s="207"/>
      <c r="BF227" s="207"/>
      <c r="BG227" s="207"/>
      <c r="BH227" s="207"/>
    </row>
    <row r="228" spans="1:60" outlineLevel="1" x14ac:dyDescent="0.2">
      <c r="A228" s="218"/>
      <c r="B228" s="217"/>
      <c r="C228" s="528" t="s">
        <v>120</v>
      </c>
      <c r="D228" s="529"/>
      <c r="E228" s="530"/>
      <c r="F228" s="531"/>
      <c r="G228" s="532"/>
      <c r="H228" s="216"/>
      <c r="I228" s="216"/>
      <c r="J228" s="216"/>
      <c r="K228" s="216"/>
      <c r="L228" s="216"/>
      <c r="M228" s="216"/>
      <c r="N228" s="214"/>
      <c r="O228" s="214"/>
      <c r="P228" s="214"/>
      <c r="Q228" s="214"/>
      <c r="R228" s="214"/>
      <c r="S228" s="214"/>
      <c r="T228" s="215"/>
      <c r="U228" s="214"/>
      <c r="V228" s="207"/>
      <c r="W228" s="207"/>
      <c r="X228" s="207"/>
      <c r="Y228" s="207"/>
      <c r="Z228" s="207"/>
      <c r="AA228" s="207"/>
      <c r="AB228" s="207"/>
      <c r="AC228" s="207"/>
      <c r="AD228" s="207"/>
      <c r="AE228" s="207" t="s">
        <v>112</v>
      </c>
      <c r="AF228" s="207"/>
      <c r="AG228" s="207"/>
      <c r="AH228" s="207"/>
      <c r="AI228" s="207"/>
      <c r="AJ228" s="207"/>
      <c r="AK228" s="207"/>
      <c r="AL228" s="207"/>
      <c r="AM228" s="207"/>
      <c r="AN228" s="207"/>
      <c r="AO228" s="207"/>
      <c r="AP228" s="207"/>
      <c r="AQ228" s="207"/>
      <c r="AR228" s="207"/>
      <c r="AS228" s="207"/>
      <c r="AT228" s="207"/>
      <c r="AU228" s="207"/>
      <c r="AV228" s="207"/>
      <c r="AW228" s="207"/>
      <c r="AX228" s="207"/>
      <c r="AY228" s="207"/>
      <c r="AZ228" s="207"/>
      <c r="BA228" s="208" t="str">
        <f>C228</f>
        <v>Soupis Vedlejších nákladů</v>
      </c>
      <c r="BB228" s="207"/>
      <c r="BC228" s="207"/>
      <c r="BD228" s="207"/>
      <c r="BE228" s="207"/>
      <c r="BF228" s="207"/>
      <c r="BG228" s="207"/>
      <c r="BH228" s="207"/>
    </row>
    <row r="229" spans="1:60" outlineLevel="1" x14ac:dyDescent="0.2">
      <c r="A229" s="218"/>
      <c r="B229" s="217"/>
      <c r="C229" s="528" t="s">
        <v>119</v>
      </c>
      <c r="D229" s="529"/>
      <c r="E229" s="530"/>
      <c r="F229" s="531"/>
      <c r="G229" s="532"/>
      <c r="H229" s="216"/>
      <c r="I229" s="216"/>
      <c r="J229" s="216"/>
      <c r="K229" s="216"/>
      <c r="L229" s="216"/>
      <c r="M229" s="216"/>
      <c r="N229" s="214"/>
      <c r="O229" s="214"/>
      <c r="P229" s="214"/>
      <c r="Q229" s="214"/>
      <c r="R229" s="214"/>
      <c r="S229" s="214"/>
      <c r="T229" s="215"/>
      <c r="U229" s="214"/>
      <c r="V229" s="207"/>
      <c r="W229" s="207"/>
      <c r="X229" s="207"/>
      <c r="Y229" s="207"/>
      <c r="Z229" s="207"/>
      <c r="AA229" s="207"/>
      <c r="AB229" s="207"/>
      <c r="AC229" s="207"/>
      <c r="AD229" s="207"/>
      <c r="AE229" s="207" t="s">
        <v>112</v>
      </c>
      <c r="AF229" s="207"/>
      <c r="AG229" s="207"/>
      <c r="AH229" s="207"/>
      <c r="AI229" s="207"/>
      <c r="AJ229" s="207"/>
      <c r="AK229" s="207"/>
      <c r="AL229" s="207"/>
      <c r="AM229" s="207"/>
      <c r="AN229" s="207"/>
      <c r="AO229" s="207"/>
      <c r="AP229" s="207"/>
      <c r="AQ229" s="207"/>
      <c r="AR229" s="207"/>
      <c r="AS229" s="207"/>
      <c r="AT229" s="207"/>
      <c r="AU229" s="207"/>
      <c r="AV229" s="207"/>
      <c r="AW229" s="207"/>
      <c r="AX229" s="207"/>
      <c r="AY229" s="207"/>
      <c r="AZ229" s="207"/>
      <c r="BA229" s="208" t="str">
        <f>C229</f>
        <v>VRN</v>
      </c>
      <c r="BB229" s="207"/>
      <c r="BC229" s="207"/>
      <c r="BD229" s="207"/>
      <c r="BE229" s="207"/>
      <c r="BF229" s="207"/>
      <c r="BG229" s="207"/>
      <c r="BH229" s="207"/>
    </row>
    <row r="230" spans="1:60" outlineLevel="1" x14ac:dyDescent="0.2">
      <c r="A230" s="218"/>
      <c r="B230" s="217"/>
      <c r="C230" s="528" t="s">
        <v>118</v>
      </c>
      <c r="D230" s="529"/>
      <c r="E230" s="530"/>
      <c r="F230" s="531"/>
      <c r="G230" s="532"/>
      <c r="H230" s="216"/>
      <c r="I230" s="216"/>
      <c r="J230" s="216"/>
      <c r="K230" s="216"/>
      <c r="L230" s="216"/>
      <c r="M230" s="216"/>
      <c r="N230" s="214"/>
      <c r="O230" s="214"/>
      <c r="P230" s="214"/>
      <c r="Q230" s="214"/>
      <c r="R230" s="214"/>
      <c r="S230" s="214"/>
      <c r="T230" s="215"/>
      <c r="U230" s="214"/>
      <c r="V230" s="207"/>
      <c r="W230" s="207"/>
      <c r="X230" s="207"/>
      <c r="Y230" s="207"/>
      <c r="Z230" s="207"/>
      <c r="AA230" s="207"/>
      <c r="AB230" s="207"/>
      <c r="AC230" s="207"/>
      <c r="AD230" s="207"/>
      <c r="AE230" s="207" t="s">
        <v>112</v>
      </c>
      <c r="AF230" s="207"/>
      <c r="AG230" s="207"/>
      <c r="AH230" s="207"/>
      <c r="AI230" s="207"/>
      <c r="AJ230" s="207"/>
      <c r="AK230" s="207"/>
      <c r="AL230" s="207"/>
      <c r="AM230" s="207"/>
      <c r="AN230" s="207"/>
      <c r="AO230" s="207"/>
      <c r="AP230" s="207"/>
      <c r="AQ230" s="207"/>
      <c r="AR230" s="207"/>
      <c r="AS230" s="207"/>
      <c r="AT230" s="207"/>
      <c r="AU230" s="207"/>
      <c r="AV230" s="207"/>
      <c r="AW230" s="207"/>
      <c r="AX230" s="207"/>
      <c r="AY230" s="207"/>
      <c r="AZ230" s="207"/>
      <c r="BA230" s="208" t="str">
        <f>C230</f>
        <v>Vybudování zařízení staveniště:</v>
      </c>
      <c r="BB230" s="207"/>
      <c r="BC230" s="207"/>
      <c r="BD230" s="207"/>
      <c r="BE230" s="207"/>
      <c r="BF230" s="207"/>
      <c r="BG230" s="207"/>
      <c r="BH230" s="207"/>
    </row>
    <row r="231" spans="1:60" ht="33.75" outlineLevel="1" x14ac:dyDescent="0.2">
      <c r="A231" s="218"/>
      <c r="B231" s="217"/>
      <c r="C231" s="528" t="s">
        <v>117</v>
      </c>
      <c r="D231" s="529"/>
      <c r="E231" s="530"/>
      <c r="F231" s="531"/>
      <c r="G231" s="532"/>
      <c r="H231" s="216"/>
      <c r="I231" s="216"/>
      <c r="J231" s="216"/>
      <c r="K231" s="216"/>
      <c r="L231" s="216"/>
      <c r="M231" s="216"/>
      <c r="N231" s="214"/>
      <c r="O231" s="214"/>
      <c r="P231" s="214"/>
      <c r="Q231" s="214"/>
      <c r="R231" s="214"/>
      <c r="S231" s="214"/>
      <c r="T231" s="215"/>
      <c r="U231" s="214"/>
      <c r="V231" s="207"/>
      <c r="W231" s="207"/>
      <c r="X231" s="207"/>
      <c r="Y231" s="207"/>
      <c r="Z231" s="207"/>
      <c r="AA231" s="207"/>
      <c r="AB231" s="207"/>
      <c r="AC231" s="207"/>
      <c r="AD231" s="207"/>
      <c r="AE231" s="207" t="s">
        <v>112</v>
      </c>
      <c r="AF231" s="207"/>
      <c r="AG231" s="207"/>
      <c r="AH231" s="207"/>
      <c r="AI231" s="207"/>
      <c r="AJ231" s="207"/>
      <c r="AK231" s="207"/>
      <c r="AL231" s="207"/>
      <c r="AM231" s="207"/>
      <c r="AN231" s="207"/>
      <c r="AO231" s="207"/>
      <c r="AP231" s="207"/>
      <c r="AQ231" s="207"/>
      <c r="AR231" s="207"/>
      <c r="AS231" s="207"/>
      <c r="AT231" s="207"/>
      <c r="AU231" s="207"/>
      <c r="AV231" s="207"/>
      <c r="AW231" s="207"/>
      <c r="AX231" s="207"/>
      <c r="AY231" s="207"/>
      <c r="AZ231" s="207"/>
      <c r="BA231" s="208" t="str">
        <f>C231</f>
        <v>Náklady se zřízením přípojek energií k objektům zařízení staveniště, vybudování případných měřících odběrných míst a zařízení, vlastní vybudování dočasných objektů zařízení staveniště jako jsou sklady, sociální zařízení atd. Náklady spojené s předáním a převzetím staveniště.</v>
      </c>
      <c r="BB231" s="207"/>
      <c r="BC231" s="207"/>
      <c r="BD231" s="207"/>
      <c r="BE231" s="207"/>
      <c r="BF231" s="207"/>
      <c r="BG231" s="207"/>
      <c r="BH231" s="207"/>
    </row>
    <row r="232" spans="1:60" outlineLevel="1" x14ac:dyDescent="0.2">
      <c r="A232" s="218"/>
      <c r="B232" s="217"/>
      <c r="C232" s="528" t="s">
        <v>116</v>
      </c>
      <c r="D232" s="529"/>
      <c r="E232" s="530"/>
      <c r="F232" s="531"/>
      <c r="G232" s="532"/>
      <c r="H232" s="216"/>
      <c r="I232" s="216"/>
      <c r="J232" s="216"/>
      <c r="K232" s="216"/>
      <c r="L232" s="216"/>
      <c r="M232" s="216"/>
      <c r="N232" s="214"/>
      <c r="O232" s="214"/>
      <c r="P232" s="214"/>
      <c r="Q232" s="214"/>
      <c r="R232" s="214"/>
      <c r="S232" s="214"/>
      <c r="T232" s="215"/>
      <c r="U232" s="214"/>
      <c r="V232" s="207"/>
      <c r="W232" s="207"/>
      <c r="X232" s="207"/>
      <c r="Y232" s="207"/>
      <c r="Z232" s="207"/>
      <c r="AA232" s="207"/>
      <c r="AB232" s="207"/>
      <c r="AC232" s="207"/>
      <c r="AD232" s="207"/>
      <c r="AE232" s="207" t="s">
        <v>112</v>
      </c>
      <c r="AF232" s="207"/>
      <c r="AG232" s="207"/>
      <c r="AH232" s="207"/>
      <c r="AI232" s="207"/>
      <c r="AJ232" s="207"/>
      <c r="AK232" s="207"/>
      <c r="AL232" s="207"/>
      <c r="AM232" s="207"/>
      <c r="AN232" s="207"/>
      <c r="AO232" s="207"/>
      <c r="AP232" s="207"/>
      <c r="AQ232" s="207"/>
      <c r="AR232" s="207"/>
      <c r="AS232" s="207"/>
      <c r="AT232" s="207"/>
      <c r="AU232" s="207"/>
      <c r="AV232" s="207"/>
      <c r="AW232" s="207"/>
      <c r="AX232" s="207"/>
      <c r="AY232" s="207"/>
      <c r="AZ232" s="207"/>
      <c r="BA232" s="208" t="str">
        <f>C232</f>
        <v>Provoz zařízení staveniště:</v>
      </c>
      <c r="BB232" s="207"/>
      <c r="BC232" s="207"/>
      <c r="BD232" s="207"/>
      <c r="BE232" s="207"/>
      <c r="BF232" s="207"/>
      <c r="BG232" s="207"/>
      <c r="BH232" s="207"/>
    </row>
    <row r="233" spans="1:60" ht="33.75" outlineLevel="1" x14ac:dyDescent="0.2">
      <c r="A233" s="218"/>
      <c r="B233" s="217"/>
      <c r="C233" s="528" t="s">
        <v>115</v>
      </c>
      <c r="D233" s="529"/>
      <c r="E233" s="530"/>
      <c r="F233" s="531"/>
      <c r="G233" s="532"/>
      <c r="H233" s="216"/>
      <c r="I233" s="216"/>
      <c r="J233" s="216"/>
      <c r="K233" s="216"/>
      <c r="L233" s="216"/>
      <c r="M233" s="216"/>
      <c r="N233" s="214"/>
      <c r="O233" s="214"/>
      <c r="P233" s="214"/>
      <c r="Q233" s="214"/>
      <c r="R233" s="214"/>
      <c r="S233" s="214"/>
      <c r="T233" s="215"/>
      <c r="U233" s="214"/>
      <c r="V233" s="207"/>
      <c r="W233" s="207"/>
      <c r="X233" s="207"/>
      <c r="Y233" s="207"/>
      <c r="Z233" s="207"/>
      <c r="AA233" s="207"/>
      <c r="AB233" s="207"/>
      <c r="AC233" s="207"/>
      <c r="AD233" s="207"/>
      <c r="AE233" s="207" t="s">
        <v>112</v>
      </c>
      <c r="AF233" s="207"/>
      <c r="AG233" s="207"/>
      <c r="AH233" s="207"/>
      <c r="AI233" s="207"/>
      <c r="AJ233" s="207"/>
      <c r="AK233" s="207"/>
      <c r="AL233" s="207"/>
      <c r="AM233" s="207"/>
      <c r="AN233" s="207"/>
      <c r="AO233" s="207"/>
      <c r="AP233" s="207"/>
      <c r="AQ233" s="207"/>
      <c r="AR233" s="207"/>
      <c r="AS233" s="207"/>
      <c r="AT233" s="207"/>
      <c r="AU233" s="207"/>
      <c r="AV233" s="207"/>
      <c r="AW233" s="207"/>
      <c r="AX233" s="207"/>
      <c r="AY233" s="207"/>
      <c r="AZ233" s="207"/>
      <c r="BA233" s="208" t="str">
        <f>C233</f>
        <v>Vybavení objektů zařízení staveniště,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233" s="207"/>
      <c r="BC233" s="207"/>
      <c r="BD233" s="207"/>
      <c r="BE233" s="207"/>
      <c r="BF233" s="207"/>
      <c r="BG233" s="207"/>
      <c r="BH233" s="207"/>
    </row>
    <row r="234" spans="1:60" outlineLevel="1" x14ac:dyDescent="0.2">
      <c r="A234" s="218"/>
      <c r="B234" s="217"/>
      <c r="C234" s="528" t="s">
        <v>114</v>
      </c>
      <c r="D234" s="529"/>
      <c r="E234" s="530"/>
      <c r="F234" s="531"/>
      <c r="G234" s="532"/>
      <c r="H234" s="216"/>
      <c r="I234" s="216"/>
      <c r="J234" s="216"/>
      <c r="K234" s="216"/>
      <c r="L234" s="216"/>
      <c r="M234" s="216"/>
      <c r="N234" s="214"/>
      <c r="O234" s="214"/>
      <c r="P234" s="214"/>
      <c r="Q234" s="214"/>
      <c r="R234" s="214"/>
      <c r="S234" s="214"/>
      <c r="T234" s="215"/>
      <c r="U234" s="214"/>
      <c r="V234" s="207"/>
      <c r="W234" s="207"/>
      <c r="X234" s="207"/>
      <c r="Y234" s="207"/>
      <c r="Z234" s="207"/>
      <c r="AA234" s="207"/>
      <c r="AB234" s="207"/>
      <c r="AC234" s="207"/>
      <c r="AD234" s="207"/>
      <c r="AE234" s="207" t="s">
        <v>112</v>
      </c>
      <c r="AF234" s="207"/>
      <c r="AG234" s="207"/>
      <c r="AH234" s="207"/>
      <c r="AI234" s="207"/>
      <c r="AJ234" s="207"/>
      <c r="AK234" s="207"/>
      <c r="AL234" s="207"/>
      <c r="AM234" s="207"/>
      <c r="AN234" s="207"/>
      <c r="AO234" s="207"/>
      <c r="AP234" s="207"/>
      <c r="AQ234" s="207"/>
      <c r="AR234" s="207"/>
      <c r="AS234" s="207"/>
      <c r="AT234" s="207"/>
      <c r="AU234" s="207"/>
      <c r="AV234" s="207"/>
      <c r="AW234" s="207"/>
      <c r="AX234" s="207"/>
      <c r="AY234" s="207"/>
      <c r="AZ234" s="207"/>
      <c r="BA234" s="208" t="str">
        <f>C234</f>
        <v>Odstranění zařízení staveniště:</v>
      </c>
      <c r="BB234" s="207"/>
      <c r="BC234" s="207"/>
      <c r="BD234" s="207"/>
      <c r="BE234" s="207"/>
      <c r="BF234" s="207"/>
      <c r="BG234" s="207"/>
      <c r="BH234" s="207"/>
    </row>
    <row r="235" spans="1:60" ht="33.75" outlineLevel="1" x14ac:dyDescent="0.2">
      <c r="A235" s="213"/>
      <c r="B235" s="212"/>
      <c r="C235" s="523" t="s">
        <v>113</v>
      </c>
      <c r="D235" s="524"/>
      <c r="E235" s="525"/>
      <c r="F235" s="526"/>
      <c r="G235" s="527"/>
      <c r="H235" s="211"/>
      <c r="I235" s="211"/>
      <c r="J235" s="211"/>
      <c r="K235" s="211"/>
      <c r="L235" s="211"/>
      <c r="M235" s="211"/>
      <c r="N235" s="209"/>
      <c r="O235" s="209"/>
      <c r="P235" s="209"/>
      <c r="Q235" s="209"/>
      <c r="R235" s="209"/>
      <c r="S235" s="209"/>
      <c r="T235" s="210"/>
      <c r="U235" s="209"/>
      <c r="V235" s="207"/>
      <c r="W235" s="207"/>
      <c r="X235" s="207"/>
      <c r="Y235" s="207"/>
      <c r="Z235" s="207"/>
      <c r="AA235" s="207"/>
      <c r="AB235" s="207"/>
      <c r="AC235" s="207"/>
      <c r="AD235" s="207"/>
      <c r="AE235" s="207" t="s">
        <v>112</v>
      </c>
      <c r="AF235" s="207"/>
      <c r="AG235" s="207"/>
      <c r="AH235" s="207"/>
      <c r="AI235" s="207"/>
      <c r="AJ235" s="207"/>
      <c r="AK235" s="207"/>
      <c r="AL235" s="207"/>
      <c r="AM235" s="207"/>
      <c r="AN235" s="207"/>
      <c r="AO235" s="207"/>
      <c r="AP235" s="207"/>
      <c r="AQ235" s="207"/>
      <c r="AR235" s="207"/>
      <c r="AS235" s="207"/>
      <c r="AT235" s="207"/>
      <c r="AU235" s="207"/>
      <c r="AV235" s="207"/>
      <c r="AW235" s="207"/>
      <c r="AX235" s="207"/>
      <c r="AY235" s="207"/>
      <c r="AZ235" s="207"/>
      <c r="BA235" s="208" t="str">
        <f>C235</f>
        <v xml:space="preserve"> Odstranění objektů zařízení staveniště včetně přípojek energií a jejich odvoz. Položka zahrnuje i náklady na úpravu povrchů po odstranění zařízení staveniště a úklid ploch, na kterých bylo zařízení staveniště provozováno - uvedení do původního stavu.</v>
      </c>
      <c r="BB235" s="207"/>
      <c r="BC235" s="207"/>
      <c r="BD235" s="207"/>
      <c r="BE235" s="207"/>
      <c r="BF235" s="207"/>
      <c r="BG235" s="207"/>
      <c r="BH235" s="207"/>
    </row>
    <row r="236" spans="1:60" x14ac:dyDescent="0.2">
      <c r="A236" s="199"/>
      <c r="B236" s="201" t="s">
        <v>110</v>
      </c>
      <c r="C236" s="200" t="s">
        <v>110</v>
      </c>
      <c r="D236" s="199"/>
      <c r="E236" s="199"/>
      <c r="F236" s="199"/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  <c r="T236" s="199"/>
      <c r="U236" s="199"/>
      <c r="AC236">
        <v>15</v>
      </c>
      <c r="AD236">
        <v>21</v>
      </c>
    </row>
    <row r="237" spans="1:60" x14ac:dyDescent="0.2">
      <c r="A237" s="206"/>
      <c r="B237" s="205" t="s">
        <v>16</v>
      </c>
      <c r="C237" s="204" t="s">
        <v>110</v>
      </c>
      <c r="D237" s="203"/>
      <c r="E237" s="203"/>
      <c r="F237" s="203"/>
      <c r="G237" s="202">
        <f>G8+G17+G27+G45+G53+G57+G61+G64+G84+G93+G108+G130+G132+G139+G163+G183+G188+G195+G197+G219</f>
        <v>0</v>
      </c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  <c r="T237" s="199"/>
      <c r="U237" s="199"/>
      <c r="AC237">
        <f>SUMIF(L7:L235,AC236,G7:G235)</f>
        <v>0</v>
      </c>
      <c r="AD237">
        <f>SUMIF(L7:L235,AD236,G7:G235)</f>
        <v>0</v>
      </c>
      <c r="AE237" t="s">
        <v>111</v>
      </c>
    </row>
    <row r="238" spans="1:60" x14ac:dyDescent="0.2">
      <c r="A238" s="199"/>
      <c r="B238" s="201" t="s">
        <v>110</v>
      </c>
      <c r="C238" s="200" t="s">
        <v>110</v>
      </c>
      <c r="D238" s="199"/>
      <c r="E238" s="199"/>
      <c r="F238" s="199"/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  <c r="T238" s="199"/>
      <c r="U238" s="199"/>
    </row>
    <row r="239" spans="1:60" x14ac:dyDescent="0.2">
      <c r="A239" s="199"/>
      <c r="B239" s="201" t="s">
        <v>110</v>
      </c>
      <c r="C239" s="200" t="s">
        <v>110</v>
      </c>
      <c r="D239" s="199"/>
      <c r="E239" s="199"/>
      <c r="F239" s="199"/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  <c r="T239" s="199"/>
      <c r="U239" s="199"/>
    </row>
    <row r="240" spans="1:60" x14ac:dyDescent="0.2">
      <c r="A240" s="199"/>
      <c r="B240" s="201" t="s">
        <v>110</v>
      </c>
      <c r="C240" s="200" t="s">
        <v>110</v>
      </c>
      <c r="D240" s="199"/>
      <c r="E240" s="199"/>
      <c r="F240" s="199"/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  <c r="T240" s="199"/>
      <c r="U240" s="199"/>
    </row>
    <row r="241" spans="3:31" x14ac:dyDescent="0.2">
      <c r="C241" s="198"/>
      <c r="AE241" t="s">
        <v>109</v>
      </c>
    </row>
  </sheetData>
  <sheetProtection algorithmName="SHA-512" hashValue="06aipVh/whMHZsZCySxyPHpfjSNGE284rrreVmqujvCqwaFPJ9WhKfUKDaARefyRAF1gZQUKiIB8jyt+5krHiw==" saltValue="H7wo145XcLYABec+DT7F9w==" spinCount="100000" sheet="1" objects="1" scenarios="1"/>
  <mergeCells count="23">
    <mergeCell ref="C235:G235"/>
    <mergeCell ref="C228:G228"/>
    <mergeCell ref="C229:G229"/>
    <mergeCell ref="C231:G231"/>
    <mergeCell ref="C232:G232"/>
    <mergeCell ref="C233:G233"/>
    <mergeCell ref="C234:G234"/>
    <mergeCell ref="C230:G230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09:G209"/>
    <mergeCell ref="A1:G1"/>
    <mergeCell ref="C2:G2"/>
    <mergeCell ref="C3:G3"/>
    <mergeCell ref="C4:G4"/>
    <mergeCell ref="C208:G208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4"/>
  <sheetViews>
    <sheetView topLeftCell="A59" zoomScaleNormal="100" zoomScaleSheetLayoutView="100" workbookViewId="0">
      <selection activeCell="B112" sqref="B112"/>
    </sheetView>
  </sheetViews>
  <sheetFormatPr defaultRowHeight="12.75" x14ac:dyDescent="0.2"/>
  <cols>
    <col min="1" max="1" width="2.28515625" style="596" customWidth="1"/>
    <col min="2" max="2" width="44.140625" style="596" customWidth="1"/>
    <col min="3" max="3" width="4.7109375" style="596" customWidth="1"/>
    <col min="4" max="4" width="10" style="597" customWidth="1"/>
    <col min="5" max="5" width="5.28515625" style="596" customWidth="1"/>
    <col min="6" max="6" width="9.7109375" style="596" customWidth="1"/>
    <col min="7" max="7" width="1.85546875" style="596" customWidth="1"/>
    <col min="8" max="8" width="11.28515625" style="597" customWidth="1"/>
    <col min="9" max="9" width="12.28515625" style="596" customWidth="1"/>
    <col min="10" max="10" width="11.42578125" style="596" customWidth="1"/>
    <col min="11" max="11" width="12.7109375" style="596" customWidth="1"/>
    <col min="12" max="12" width="11.140625" style="596" customWidth="1"/>
    <col min="13" max="20" width="9.140625" style="596"/>
    <col min="21" max="21" width="10.7109375" style="597" customWidth="1"/>
    <col min="22" max="16384" width="9.140625" style="596"/>
  </cols>
  <sheetData>
    <row r="1" spans="1:24" x14ac:dyDescent="0.2">
      <c r="A1" s="598"/>
      <c r="B1" s="598"/>
      <c r="C1" s="598"/>
      <c r="D1" s="606"/>
      <c r="E1" s="598"/>
      <c r="F1" s="598"/>
      <c r="G1" s="598"/>
      <c r="H1" s="606"/>
      <c r="I1" s="598"/>
      <c r="J1" s="598"/>
    </row>
    <row r="2" spans="1:24" ht="15" x14ac:dyDescent="0.2">
      <c r="A2" s="598"/>
      <c r="B2" s="644" t="s">
        <v>1020</v>
      </c>
      <c r="C2" s="644"/>
      <c r="D2" s="606"/>
      <c r="E2" s="598"/>
      <c r="F2" s="598"/>
      <c r="G2" s="598"/>
      <c r="H2" s="606"/>
      <c r="I2" s="637"/>
      <c r="J2" s="637"/>
    </row>
    <row r="3" spans="1:24" s="639" customFormat="1" ht="15" x14ac:dyDescent="0.2">
      <c r="A3" s="641"/>
      <c r="B3" s="643" t="s">
        <v>1019</v>
      </c>
      <c r="C3" s="643"/>
      <c r="D3" s="642"/>
      <c r="E3" s="641"/>
      <c r="F3" s="641"/>
      <c r="G3" s="641"/>
      <c r="H3" s="642"/>
      <c r="I3" s="641"/>
      <c r="J3" s="641"/>
      <c r="U3" s="640"/>
    </row>
    <row r="4" spans="1:24" ht="15" x14ac:dyDescent="0.2">
      <c r="A4" s="598"/>
      <c r="B4" s="636" t="s">
        <v>1018</v>
      </c>
      <c r="C4" s="636"/>
      <c r="D4" s="606"/>
      <c r="E4" s="598"/>
      <c r="F4" s="598"/>
      <c r="G4" s="598"/>
      <c r="H4" s="606"/>
      <c r="I4" s="598"/>
      <c r="J4" s="598"/>
    </row>
    <row r="5" spans="1:24" ht="15" x14ac:dyDescent="0.2">
      <c r="A5" s="598"/>
      <c r="B5" s="638" t="s">
        <v>1017</v>
      </c>
      <c r="C5" s="638"/>
      <c r="D5" s="606"/>
      <c r="E5" s="598"/>
      <c r="F5" s="598"/>
      <c r="G5" s="598"/>
      <c r="H5" s="606"/>
      <c r="I5" s="598"/>
      <c r="J5" s="637"/>
      <c r="M5" s="636"/>
    </row>
    <row r="6" spans="1:24" ht="15" x14ac:dyDescent="0.2">
      <c r="A6" s="598"/>
      <c r="B6" s="638"/>
      <c r="C6" s="638"/>
      <c r="D6" s="606"/>
      <c r="E6" s="598"/>
      <c r="F6" s="598"/>
      <c r="G6" s="598"/>
      <c r="H6" s="606"/>
      <c r="I6" s="598"/>
      <c r="J6" s="637"/>
      <c r="M6" s="636"/>
    </row>
    <row r="7" spans="1:24" ht="15" x14ac:dyDescent="0.2">
      <c r="A7" s="598"/>
      <c r="B7" s="635" t="s">
        <v>1016</v>
      </c>
      <c r="C7" s="634"/>
      <c r="D7" s="606"/>
      <c r="E7" s="598"/>
      <c r="F7" s="598"/>
      <c r="G7" s="598"/>
      <c r="H7" s="606"/>
      <c r="I7" s="598"/>
      <c r="J7" s="598"/>
      <c r="U7" s="627"/>
    </row>
    <row r="8" spans="1:24" ht="13.5" thickBot="1" x14ac:dyDescent="0.25">
      <c r="A8" s="598"/>
      <c r="B8" s="632" t="s">
        <v>1015</v>
      </c>
      <c r="C8" s="632" t="s">
        <v>444</v>
      </c>
      <c r="D8" s="633" t="s">
        <v>1014</v>
      </c>
      <c r="E8" s="632" t="s">
        <v>1013</v>
      </c>
      <c r="F8" s="632" t="s">
        <v>1012</v>
      </c>
      <c r="G8" s="632"/>
      <c r="H8" s="633" t="s">
        <v>1011</v>
      </c>
      <c r="I8" s="632" t="s">
        <v>1010</v>
      </c>
      <c r="J8" s="632" t="s">
        <v>1009</v>
      </c>
      <c r="K8" s="600"/>
      <c r="L8" s="620"/>
      <c r="M8" s="620"/>
      <c r="N8" s="620"/>
      <c r="U8" s="631"/>
      <c r="V8" s="597"/>
      <c r="X8" s="597"/>
    </row>
    <row r="9" spans="1:24" x14ac:dyDescent="0.2">
      <c r="A9" s="598"/>
      <c r="B9" s="623"/>
      <c r="C9" s="623"/>
      <c r="D9" s="631"/>
      <c r="E9" s="623"/>
      <c r="F9" s="623"/>
      <c r="G9" s="623"/>
      <c r="H9" s="631"/>
      <c r="I9" s="623"/>
      <c r="J9" s="623"/>
      <c r="K9" s="600"/>
      <c r="L9" s="620"/>
      <c r="M9" s="620"/>
      <c r="N9" s="620"/>
      <c r="U9" s="627"/>
      <c r="V9" s="597"/>
      <c r="X9" s="597"/>
    </row>
    <row r="10" spans="1:24" x14ac:dyDescent="0.2">
      <c r="A10" s="598"/>
      <c r="B10" s="624" t="s">
        <v>1008</v>
      </c>
      <c r="C10" s="623"/>
      <c r="D10" s="631"/>
      <c r="E10" s="623"/>
      <c r="F10" s="623"/>
      <c r="G10" s="623"/>
      <c r="H10" s="631"/>
      <c r="I10" s="623"/>
      <c r="J10" s="623"/>
      <c r="K10" s="600"/>
      <c r="L10" s="620"/>
      <c r="M10" s="620"/>
      <c r="N10" s="620"/>
      <c r="U10" s="627"/>
      <c r="V10" s="597"/>
      <c r="X10" s="597"/>
    </row>
    <row r="11" spans="1:24" x14ac:dyDescent="0.2">
      <c r="A11" s="598"/>
      <c r="B11" s="623"/>
      <c r="C11" s="623"/>
      <c r="D11" s="631"/>
      <c r="E11" s="623"/>
      <c r="F11" s="623"/>
      <c r="G11" s="623"/>
      <c r="H11" s="631"/>
      <c r="I11" s="623"/>
      <c r="J11" s="623"/>
      <c r="K11" s="600"/>
      <c r="L11" s="620"/>
      <c r="M11" s="620"/>
      <c r="N11" s="620"/>
      <c r="U11" s="627"/>
      <c r="V11" s="597"/>
      <c r="X11" s="597"/>
    </row>
    <row r="12" spans="1:24" x14ac:dyDescent="0.2">
      <c r="A12" s="598"/>
      <c r="B12" s="620" t="s">
        <v>1007</v>
      </c>
      <c r="C12" s="620"/>
      <c r="D12" s="606"/>
      <c r="E12" s="607"/>
      <c r="F12" s="606"/>
      <c r="G12" s="598"/>
      <c r="H12" s="606"/>
      <c r="I12" s="606"/>
      <c r="J12" s="606"/>
      <c r="K12" s="600"/>
      <c r="L12" s="622"/>
      <c r="M12" s="620"/>
      <c r="N12" s="620"/>
      <c r="U12" s="627"/>
      <c r="V12" s="597"/>
      <c r="X12" s="597"/>
    </row>
    <row r="13" spans="1:24" s="616" customFormat="1" x14ac:dyDescent="0.2">
      <c r="A13" s="598"/>
      <c r="B13" s="620" t="s">
        <v>1006</v>
      </c>
      <c r="C13" s="623" t="s">
        <v>643</v>
      </c>
      <c r="D13" s="613"/>
      <c r="E13" s="607">
        <v>1</v>
      </c>
      <c r="F13" s="606">
        <f>$D13*$E13</f>
        <v>0</v>
      </c>
      <c r="G13" s="598"/>
      <c r="H13" s="613"/>
      <c r="I13" s="606">
        <f>$E13*$H13</f>
        <v>0</v>
      </c>
      <c r="J13" s="606">
        <f>$F13+$I13</f>
        <v>0</v>
      </c>
      <c r="K13" s="626"/>
      <c r="L13" s="630"/>
      <c r="M13" s="629"/>
      <c r="N13" s="629"/>
      <c r="U13" s="628"/>
      <c r="V13" s="617"/>
      <c r="X13" s="617"/>
    </row>
    <row r="14" spans="1:24" x14ac:dyDescent="0.2">
      <c r="A14" s="598"/>
      <c r="B14" s="620" t="s">
        <v>1005</v>
      </c>
      <c r="C14" s="623"/>
      <c r="D14" s="621"/>
      <c r="E14" s="607"/>
      <c r="F14" s="606"/>
      <c r="G14" s="598"/>
      <c r="H14" s="621"/>
      <c r="I14" s="606"/>
      <c r="J14" s="606"/>
      <c r="K14" s="600"/>
      <c r="L14" s="622"/>
      <c r="M14" s="620"/>
      <c r="N14" s="620"/>
      <c r="U14" s="627"/>
      <c r="V14" s="597"/>
      <c r="X14" s="597"/>
    </row>
    <row r="15" spans="1:24" x14ac:dyDescent="0.2">
      <c r="A15" s="598"/>
      <c r="B15" s="620" t="s">
        <v>1004</v>
      </c>
      <c r="C15" s="620"/>
      <c r="D15" s="621"/>
      <c r="E15" s="607"/>
      <c r="F15" s="606"/>
      <c r="G15" s="598"/>
      <c r="H15" s="621"/>
      <c r="I15" s="606"/>
      <c r="J15" s="606"/>
      <c r="K15" s="600"/>
      <c r="L15" s="622"/>
      <c r="M15" s="620"/>
      <c r="N15" s="620"/>
      <c r="U15" s="627"/>
      <c r="V15" s="597"/>
      <c r="X15" s="597"/>
    </row>
    <row r="16" spans="1:24" x14ac:dyDescent="0.2">
      <c r="A16" s="598"/>
      <c r="B16" s="620" t="s">
        <v>1003</v>
      </c>
      <c r="C16" s="620"/>
      <c r="D16" s="621"/>
      <c r="E16" s="607"/>
      <c r="F16" s="606"/>
      <c r="G16" s="598"/>
      <c r="H16" s="621"/>
      <c r="I16" s="606"/>
      <c r="J16" s="606"/>
      <c r="K16" s="600"/>
      <c r="L16" s="622"/>
      <c r="M16" s="620"/>
      <c r="N16" s="620"/>
      <c r="U16" s="627"/>
      <c r="V16" s="597"/>
      <c r="X16" s="597"/>
    </row>
    <row r="17" spans="1:24" x14ac:dyDescent="0.2">
      <c r="A17" s="598"/>
      <c r="B17" s="620" t="s">
        <v>1002</v>
      </c>
      <c r="C17" s="620"/>
      <c r="D17" s="621"/>
      <c r="E17" s="607"/>
      <c r="F17" s="606"/>
      <c r="G17" s="598"/>
      <c r="H17" s="621"/>
      <c r="I17" s="606"/>
      <c r="J17" s="606"/>
      <c r="K17" s="600"/>
      <c r="L17" s="622"/>
      <c r="M17" s="620"/>
      <c r="N17" s="620"/>
      <c r="U17" s="627"/>
      <c r="V17" s="597"/>
      <c r="X17" s="597"/>
    </row>
    <row r="18" spans="1:24" x14ac:dyDescent="0.2">
      <c r="A18" s="598"/>
      <c r="B18" s="620" t="s">
        <v>1001</v>
      </c>
      <c r="C18" s="620"/>
      <c r="D18" s="621"/>
      <c r="E18" s="607"/>
      <c r="F18" s="606"/>
      <c r="G18" s="598"/>
      <c r="H18" s="621"/>
      <c r="I18" s="606"/>
      <c r="J18" s="606"/>
      <c r="K18" s="600"/>
      <c r="L18" s="622"/>
      <c r="M18" s="620"/>
      <c r="N18" s="620"/>
      <c r="U18" s="627"/>
      <c r="V18" s="597"/>
      <c r="X18" s="597"/>
    </row>
    <row r="19" spans="1:24" x14ac:dyDescent="0.2">
      <c r="A19" s="598"/>
      <c r="B19" s="620"/>
      <c r="C19" s="620"/>
      <c r="D19" s="621"/>
      <c r="E19" s="607"/>
      <c r="F19" s="606"/>
      <c r="G19" s="598"/>
      <c r="H19" s="621"/>
      <c r="I19" s="606"/>
      <c r="J19" s="606"/>
      <c r="K19" s="600"/>
      <c r="L19" s="622"/>
      <c r="M19" s="620"/>
      <c r="N19" s="620"/>
      <c r="U19" s="627"/>
      <c r="V19" s="597"/>
      <c r="X19" s="597"/>
    </row>
    <row r="20" spans="1:24" s="616" customFormat="1" x14ac:dyDescent="0.2">
      <c r="A20" s="598"/>
      <c r="B20" s="620" t="s">
        <v>1000</v>
      </c>
      <c r="C20" s="623" t="s">
        <v>919</v>
      </c>
      <c r="D20" s="613"/>
      <c r="E20" s="607">
        <v>1</v>
      </c>
      <c r="F20" s="606">
        <f>$D20*$E20</f>
        <v>0</v>
      </c>
      <c r="G20" s="598"/>
      <c r="H20" s="613"/>
      <c r="I20" s="606">
        <f>$E20*$H20</f>
        <v>0</v>
      </c>
      <c r="J20" s="606">
        <f>$F20+$I20</f>
        <v>0</v>
      </c>
      <c r="K20" s="626"/>
      <c r="L20" s="630"/>
      <c r="M20" s="629"/>
      <c r="N20" s="629"/>
      <c r="U20" s="628"/>
      <c r="V20" s="617"/>
      <c r="X20" s="617"/>
    </row>
    <row r="21" spans="1:24" s="616" customFormat="1" x14ac:dyDescent="0.2">
      <c r="A21" s="598"/>
      <c r="B21" s="620" t="s">
        <v>999</v>
      </c>
      <c r="C21" s="620"/>
      <c r="D21" s="621"/>
      <c r="E21" s="607"/>
      <c r="F21" s="606"/>
      <c r="G21" s="598"/>
      <c r="H21" s="621"/>
      <c r="I21" s="606"/>
      <c r="J21" s="606"/>
      <c r="K21" s="626"/>
      <c r="L21" s="630"/>
      <c r="M21" s="629"/>
      <c r="N21" s="629"/>
      <c r="U21" s="628"/>
      <c r="V21" s="617"/>
      <c r="X21" s="617"/>
    </row>
    <row r="22" spans="1:24" s="616" customFormat="1" x14ac:dyDescent="0.2">
      <c r="A22" s="598"/>
      <c r="B22" s="620" t="s">
        <v>998</v>
      </c>
      <c r="C22" s="620"/>
      <c r="D22" s="621"/>
      <c r="E22" s="607"/>
      <c r="F22" s="606"/>
      <c r="G22" s="598"/>
      <c r="H22" s="621"/>
      <c r="I22" s="606"/>
      <c r="J22" s="606"/>
      <c r="K22" s="626"/>
      <c r="L22" s="630"/>
      <c r="M22" s="629"/>
      <c r="N22" s="629"/>
      <c r="U22" s="628"/>
      <c r="V22" s="617"/>
      <c r="X22" s="617"/>
    </row>
    <row r="23" spans="1:24" s="616" customFormat="1" ht="13.9" customHeight="1" x14ac:dyDescent="0.2">
      <c r="A23" s="598"/>
      <c r="B23" s="620" t="s">
        <v>997</v>
      </c>
      <c r="C23" s="620"/>
      <c r="D23" s="621"/>
      <c r="E23" s="607"/>
      <c r="F23" s="606"/>
      <c r="G23" s="598"/>
      <c r="H23" s="621"/>
      <c r="I23" s="606"/>
      <c r="J23" s="606"/>
      <c r="K23" s="626"/>
      <c r="L23" s="630"/>
      <c r="M23" s="629"/>
      <c r="N23" s="629"/>
      <c r="U23" s="628"/>
      <c r="V23" s="617"/>
      <c r="X23" s="617"/>
    </row>
    <row r="24" spans="1:24" s="616" customFormat="1" ht="13.9" customHeight="1" x14ac:dyDescent="0.2">
      <c r="A24" s="598"/>
      <c r="B24" s="620"/>
      <c r="C24" s="620"/>
      <c r="D24" s="621"/>
      <c r="E24" s="607"/>
      <c r="F24" s="606"/>
      <c r="G24" s="598"/>
      <c r="H24" s="621"/>
      <c r="I24" s="606"/>
      <c r="J24" s="606"/>
      <c r="K24" s="626"/>
      <c r="L24" s="630"/>
      <c r="M24" s="629"/>
      <c r="N24" s="629"/>
      <c r="U24" s="628"/>
      <c r="V24" s="617"/>
      <c r="X24" s="617"/>
    </row>
    <row r="25" spans="1:24" s="616" customFormat="1" ht="13.9" customHeight="1" x14ac:dyDescent="0.2">
      <c r="A25" s="598"/>
      <c r="B25" s="620" t="s">
        <v>996</v>
      </c>
      <c r="C25" s="623" t="s">
        <v>919</v>
      </c>
      <c r="D25" s="613"/>
      <c r="E25" s="607">
        <v>1</v>
      </c>
      <c r="F25" s="606">
        <f>$D25*$E25</f>
        <v>0</v>
      </c>
      <c r="G25" s="598"/>
      <c r="H25" s="613"/>
      <c r="I25" s="606">
        <f>$E25*$H25</f>
        <v>0</v>
      </c>
      <c r="J25" s="606">
        <f>$F25+$I25</f>
        <v>0</v>
      </c>
      <c r="K25" s="626"/>
      <c r="L25" s="630"/>
      <c r="M25" s="629"/>
      <c r="N25" s="629"/>
      <c r="U25" s="628"/>
      <c r="V25" s="617"/>
      <c r="X25" s="617"/>
    </row>
    <row r="26" spans="1:24" x14ac:dyDescent="0.2">
      <c r="A26" s="598"/>
      <c r="B26" s="620" t="s">
        <v>995</v>
      </c>
      <c r="C26" s="620"/>
      <c r="D26" s="621"/>
      <c r="E26" s="607"/>
      <c r="F26" s="606"/>
      <c r="G26" s="598"/>
      <c r="H26" s="621"/>
      <c r="I26" s="606"/>
      <c r="J26" s="606"/>
      <c r="K26" s="600"/>
      <c r="L26" s="622"/>
      <c r="M26" s="620"/>
      <c r="N26" s="620"/>
      <c r="U26" s="627"/>
      <c r="V26" s="597"/>
      <c r="X26" s="597"/>
    </row>
    <row r="27" spans="1:24" x14ac:dyDescent="0.2">
      <c r="A27" s="598"/>
      <c r="B27" s="620"/>
      <c r="C27" s="620"/>
      <c r="D27" s="621"/>
      <c r="E27" s="607"/>
      <c r="F27" s="606"/>
      <c r="G27" s="598"/>
      <c r="H27" s="621"/>
      <c r="I27" s="606"/>
      <c r="J27" s="606"/>
      <c r="K27" s="600"/>
      <c r="L27" s="622"/>
      <c r="M27" s="620"/>
      <c r="N27" s="620"/>
      <c r="U27" s="627"/>
      <c r="V27" s="597"/>
      <c r="X27" s="597"/>
    </row>
    <row r="28" spans="1:24" s="616" customFormat="1" ht="13.5" customHeight="1" x14ac:dyDescent="0.2">
      <c r="A28" s="598"/>
      <c r="B28" s="620" t="s">
        <v>994</v>
      </c>
      <c r="C28" s="623"/>
      <c r="D28" s="613"/>
      <c r="E28" s="607">
        <v>1</v>
      </c>
      <c r="F28" s="606">
        <f>$D28*$E28</f>
        <v>0</v>
      </c>
      <c r="G28" s="598"/>
      <c r="H28" s="613"/>
      <c r="I28" s="606">
        <f>$E28*$H28</f>
        <v>0</v>
      </c>
      <c r="J28" s="606">
        <f>$F28+$I28</f>
        <v>0</v>
      </c>
      <c r="K28" s="626"/>
      <c r="L28" s="629"/>
      <c r="M28" s="629"/>
      <c r="N28" s="629"/>
      <c r="U28" s="628"/>
      <c r="V28" s="617"/>
      <c r="X28" s="617"/>
    </row>
    <row r="29" spans="1:24" s="616" customFormat="1" x14ac:dyDescent="0.2">
      <c r="A29" s="598"/>
      <c r="B29" s="620" t="s">
        <v>993</v>
      </c>
      <c r="C29" s="620" t="s">
        <v>643</v>
      </c>
      <c r="D29" s="613"/>
      <c r="E29" s="607">
        <v>1</v>
      </c>
      <c r="F29" s="606">
        <f>$D29*$E29</f>
        <v>0</v>
      </c>
      <c r="G29" s="598"/>
      <c r="H29" s="613"/>
      <c r="I29" s="606">
        <f>$E29*$H29</f>
        <v>0</v>
      </c>
      <c r="J29" s="606">
        <f>$F29+$I29</f>
        <v>0</v>
      </c>
      <c r="K29" s="626"/>
      <c r="L29" s="629"/>
      <c r="M29" s="629"/>
      <c r="N29" s="629"/>
      <c r="U29" s="628"/>
      <c r="V29" s="617"/>
      <c r="X29" s="617"/>
    </row>
    <row r="30" spans="1:24" x14ac:dyDescent="0.2">
      <c r="A30" s="598"/>
      <c r="B30" s="620"/>
      <c r="C30" s="623"/>
      <c r="D30" s="621"/>
      <c r="E30" s="607"/>
      <c r="F30" s="606"/>
      <c r="G30" s="598"/>
      <c r="H30" s="621"/>
      <c r="I30" s="606"/>
      <c r="J30" s="606"/>
      <c r="K30" s="600"/>
      <c r="L30" s="620"/>
      <c r="M30" s="620"/>
      <c r="N30" s="620"/>
      <c r="U30" s="627"/>
      <c r="V30" s="597"/>
      <c r="X30" s="597"/>
    </row>
    <row r="31" spans="1:24" x14ac:dyDescent="0.2">
      <c r="A31" s="598"/>
      <c r="B31" s="620" t="s">
        <v>992</v>
      </c>
      <c r="C31" s="623"/>
      <c r="D31" s="621"/>
      <c r="E31" s="607"/>
      <c r="F31" s="606"/>
      <c r="G31" s="598"/>
      <c r="H31" s="621"/>
      <c r="I31" s="606"/>
      <c r="J31" s="606"/>
      <c r="K31" s="600"/>
      <c r="L31" s="620"/>
      <c r="M31" s="620"/>
      <c r="N31" s="620"/>
      <c r="U31" s="627"/>
      <c r="V31" s="597"/>
      <c r="X31" s="597"/>
    </row>
    <row r="32" spans="1:24" s="616" customFormat="1" x14ac:dyDescent="0.2">
      <c r="A32" s="598"/>
      <c r="B32" s="623" t="s">
        <v>991</v>
      </c>
      <c r="C32" s="620" t="s">
        <v>643</v>
      </c>
      <c r="D32" s="613"/>
      <c r="E32" s="607">
        <v>2</v>
      </c>
      <c r="F32" s="606">
        <f>$D32*$E32</f>
        <v>0</v>
      </c>
      <c r="G32" s="598"/>
      <c r="H32" s="613"/>
      <c r="I32" s="606">
        <f>$E32*$H32</f>
        <v>0</v>
      </c>
      <c r="J32" s="606">
        <f>$F32+$I32</f>
        <v>0</v>
      </c>
      <c r="K32" s="626"/>
      <c r="U32" s="617"/>
      <c r="V32" s="617"/>
      <c r="X32" s="617"/>
    </row>
    <row r="33" spans="1:24" x14ac:dyDescent="0.2">
      <c r="A33" s="598"/>
      <c r="B33" s="598"/>
      <c r="C33" s="620"/>
      <c r="D33" s="621"/>
      <c r="E33" s="607"/>
      <c r="F33" s="606"/>
      <c r="G33" s="598"/>
      <c r="H33" s="621"/>
      <c r="I33" s="606"/>
      <c r="J33" s="606"/>
      <c r="K33" s="600"/>
      <c r="L33" s="600"/>
      <c r="N33" s="625"/>
      <c r="V33" s="597"/>
      <c r="X33" s="597"/>
    </row>
    <row r="34" spans="1:24" x14ac:dyDescent="0.2">
      <c r="A34" s="598"/>
      <c r="B34" s="598" t="s">
        <v>990</v>
      </c>
      <c r="C34" s="598"/>
      <c r="D34" s="621"/>
      <c r="E34" s="607"/>
      <c r="F34" s="606"/>
      <c r="G34" s="598"/>
      <c r="H34" s="621"/>
      <c r="I34" s="606"/>
      <c r="J34" s="606"/>
      <c r="K34" s="600"/>
      <c r="L34" s="600"/>
      <c r="V34" s="597"/>
      <c r="X34" s="597"/>
    </row>
    <row r="35" spans="1:24" s="616" customFormat="1" x14ac:dyDescent="0.2">
      <c r="A35" s="598"/>
      <c r="B35" s="598" t="s">
        <v>989</v>
      </c>
      <c r="C35" s="620" t="s">
        <v>194</v>
      </c>
      <c r="D35" s="613"/>
      <c r="E35" s="607">
        <v>39</v>
      </c>
      <c r="F35" s="606">
        <f>$D35*$E35</f>
        <v>0</v>
      </c>
      <c r="G35" s="598"/>
      <c r="H35" s="613"/>
      <c r="I35" s="606">
        <f>$E35*$H35</f>
        <v>0</v>
      </c>
      <c r="J35" s="606">
        <f>$F35+$I35</f>
        <v>0</v>
      </c>
      <c r="K35" s="626"/>
      <c r="L35" s="626"/>
      <c r="U35" s="617"/>
      <c r="V35" s="617"/>
      <c r="X35" s="617"/>
    </row>
    <row r="36" spans="1:24" s="616" customFormat="1" x14ac:dyDescent="0.2">
      <c r="A36" s="598"/>
      <c r="B36" s="598" t="s">
        <v>988</v>
      </c>
      <c r="C36" s="620" t="s">
        <v>194</v>
      </c>
      <c r="D36" s="613"/>
      <c r="E36" s="607">
        <v>21</v>
      </c>
      <c r="F36" s="606">
        <f>$D36*$E36</f>
        <v>0</v>
      </c>
      <c r="G36" s="598"/>
      <c r="H36" s="613"/>
      <c r="I36" s="606">
        <f>$E36*$H36</f>
        <v>0</v>
      </c>
      <c r="J36" s="606">
        <f>$F36+$I36</f>
        <v>0</v>
      </c>
      <c r="K36" s="626"/>
      <c r="L36" s="626"/>
      <c r="U36" s="617"/>
      <c r="V36" s="617"/>
      <c r="X36" s="617"/>
    </row>
    <row r="37" spans="1:24" s="616" customFormat="1" x14ac:dyDescent="0.2">
      <c r="A37" s="598"/>
      <c r="B37" s="598" t="s">
        <v>987</v>
      </c>
      <c r="C37" s="620" t="s">
        <v>194</v>
      </c>
      <c r="D37" s="613"/>
      <c r="E37" s="607">
        <v>31</v>
      </c>
      <c r="F37" s="606">
        <f>$D37*$E37</f>
        <v>0</v>
      </c>
      <c r="G37" s="598"/>
      <c r="H37" s="613"/>
      <c r="I37" s="606">
        <f>$E37*$H37</f>
        <v>0</v>
      </c>
      <c r="J37" s="606">
        <f>$F37+$I37</f>
        <v>0</v>
      </c>
      <c r="K37" s="626"/>
      <c r="L37" s="626"/>
      <c r="U37" s="617"/>
      <c r="V37" s="617"/>
      <c r="X37" s="617"/>
    </row>
    <row r="38" spans="1:24" s="616" customFormat="1" x14ac:dyDescent="0.2">
      <c r="A38" s="598"/>
      <c r="B38" s="598" t="s">
        <v>986</v>
      </c>
      <c r="C38" s="620" t="s">
        <v>194</v>
      </c>
      <c r="D38" s="613"/>
      <c r="E38" s="607">
        <v>36</v>
      </c>
      <c r="F38" s="606">
        <f>$D38*$E38</f>
        <v>0</v>
      </c>
      <c r="G38" s="598"/>
      <c r="H38" s="613"/>
      <c r="I38" s="606">
        <f>$E38*$H38</f>
        <v>0</v>
      </c>
      <c r="J38" s="606">
        <f>$F38+$I38</f>
        <v>0</v>
      </c>
      <c r="K38" s="626"/>
      <c r="L38" s="626"/>
      <c r="U38" s="617"/>
      <c r="V38" s="617"/>
      <c r="X38" s="617"/>
    </row>
    <row r="39" spans="1:24" x14ac:dyDescent="0.2">
      <c r="A39" s="598"/>
      <c r="B39" s="598"/>
      <c r="C39" s="620"/>
      <c r="D39" s="621"/>
      <c r="E39" s="607"/>
      <c r="F39" s="606"/>
      <c r="G39" s="598"/>
      <c r="H39" s="621"/>
      <c r="I39" s="606"/>
      <c r="J39" s="606"/>
      <c r="K39" s="600"/>
      <c r="L39" s="600"/>
      <c r="M39" s="597"/>
      <c r="N39" s="597"/>
      <c r="V39" s="597"/>
      <c r="X39" s="597"/>
    </row>
    <row r="40" spans="1:24" x14ac:dyDescent="0.2">
      <c r="A40" s="598"/>
      <c r="B40" s="598" t="s">
        <v>985</v>
      </c>
      <c r="C40" s="620"/>
      <c r="D40" s="621"/>
      <c r="E40" s="607"/>
      <c r="F40" s="606"/>
      <c r="G40" s="598"/>
      <c r="H40" s="621"/>
      <c r="I40" s="606"/>
      <c r="J40" s="606"/>
      <c r="K40" s="600"/>
      <c r="L40" s="600"/>
      <c r="M40" s="597"/>
      <c r="N40" s="597"/>
      <c r="V40" s="597"/>
      <c r="X40" s="597"/>
    </row>
    <row r="41" spans="1:24" x14ac:dyDescent="0.2">
      <c r="A41" s="598"/>
      <c r="B41" s="598" t="s">
        <v>984</v>
      </c>
      <c r="C41" s="620"/>
      <c r="D41" s="621"/>
      <c r="E41" s="607"/>
      <c r="F41" s="606"/>
      <c r="G41" s="598"/>
      <c r="H41" s="621"/>
      <c r="I41" s="606"/>
      <c r="J41" s="606"/>
      <c r="K41" s="600"/>
      <c r="L41" s="600"/>
      <c r="M41" s="597"/>
      <c r="N41" s="597"/>
      <c r="V41" s="597"/>
      <c r="X41" s="597"/>
    </row>
    <row r="42" spans="1:24" x14ac:dyDescent="0.2">
      <c r="A42" s="598"/>
      <c r="B42" s="598"/>
      <c r="C42" s="620"/>
      <c r="D42" s="621"/>
      <c r="E42" s="607"/>
      <c r="F42" s="606"/>
      <c r="G42" s="598"/>
      <c r="H42" s="621"/>
      <c r="I42" s="606"/>
      <c r="J42" s="606"/>
      <c r="K42" s="600"/>
      <c r="L42" s="600"/>
      <c r="M42" s="597"/>
      <c r="N42" s="597"/>
      <c r="V42" s="597"/>
      <c r="X42" s="597"/>
    </row>
    <row r="43" spans="1:24" x14ac:dyDescent="0.2">
      <c r="A43" s="598"/>
      <c r="B43" s="598" t="s">
        <v>983</v>
      </c>
      <c r="C43" s="620"/>
      <c r="D43" s="621"/>
      <c r="E43" s="607"/>
      <c r="F43" s="606"/>
      <c r="G43" s="598"/>
      <c r="H43" s="621"/>
      <c r="I43" s="606"/>
      <c r="J43" s="606"/>
      <c r="K43" s="600"/>
      <c r="L43" s="600"/>
      <c r="M43" s="597"/>
      <c r="N43" s="597"/>
      <c r="V43" s="597"/>
      <c r="X43" s="597"/>
    </row>
    <row r="44" spans="1:24" x14ac:dyDescent="0.2">
      <c r="A44" s="598"/>
      <c r="B44" s="598" t="s">
        <v>982</v>
      </c>
      <c r="C44" s="620"/>
      <c r="D44" s="621"/>
      <c r="E44" s="607"/>
      <c r="F44" s="606"/>
      <c r="G44" s="598"/>
      <c r="H44" s="621"/>
      <c r="I44" s="606"/>
      <c r="J44" s="606"/>
      <c r="K44" s="600"/>
      <c r="L44" s="600"/>
      <c r="M44" s="597"/>
      <c r="N44" s="597"/>
      <c r="V44" s="597"/>
      <c r="X44" s="597"/>
    </row>
    <row r="45" spans="1:24" s="616" customFormat="1" ht="11.45" customHeight="1" x14ac:dyDescent="0.2">
      <c r="A45" s="598"/>
      <c r="B45" s="598" t="s">
        <v>981</v>
      </c>
      <c r="C45" s="620" t="s">
        <v>194</v>
      </c>
      <c r="D45" s="613"/>
      <c r="E45" s="607">
        <v>5</v>
      </c>
      <c r="F45" s="606">
        <f>$D45*$E45</f>
        <v>0</v>
      </c>
      <c r="G45" s="598"/>
      <c r="H45" s="613"/>
      <c r="I45" s="606">
        <f>$E45*$H45</f>
        <v>0</v>
      </c>
      <c r="J45" s="606">
        <f>$F45+$I45</f>
        <v>0</v>
      </c>
      <c r="K45" s="626"/>
      <c r="L45" s="626"/>
      <c r="M45" s="617"/>
      <c r="N45" s="617"/>
      <c r="U45" s="617"/>
      <c r="V45" s="617"/>
      <c r="X45" s="617"/>
    </row>
    <row r="46" spans="1:24" s="616" customFormat="1" x14ac:dyDescent="0.2">
      <c r="A46" s="598"/>
      <c r="B46" s="598" t="s">
        <v>980</v>
      </c>
      <c r="C46" s="620" t="s">
        <v>194</v>
      </c>
      <c r="D46" s="613"/>
      <c r="E46" s="607">
        <v>17</v>
      </c>
      <c r="F46" s="606">
        <f>$D46*$E46</f>
        <v>0</v>
      </c>
      <c r="G46" s="598"/>
      <c r="H46" s="613"/>
      <c r="I46" s="606">
        <f>$E46*$H46</f>
        <v>0</v>
      </c>
      <c r="J46" s="606">
        <f>$F46+$I46</f>
        <v>0</v>
      </c>
      <c r="K46" s="626"/>
      <c r="L46" s="626"/>
      <c r="M46" s="617"/>
      <c r="N46" s="617"/>
      <c r="U46" s="617"/>
      <c r="V46" s="617"/>
      <c r="X46" s="617"/>
    </row>
    <row r="47" spans="1:24" x14ac:dyDescent="0.2">
      <c r="A47" s="598"/>
      <c r="B47" s="598"/>
      <c r="C47" s="620"/>
      <c r="D47" s="621"/>
      <c r="E47" s="607"/>
      <c r="F47" s="606"/>
      <c r="G47" s="598"/>
      <c r="H47" s="621"/>
      <c r="I47" s="606"/>
      <c r="J47" s="606"/>
      <c r="K47" s="600"/>
      <c r="L47" s="600"/>
      <c r="M47" s="597"/>
      <c r="N47" s="597"/>
      <c r="V47" s="597"/>
      <c r="X47" s="597"/>
    </row>
    <row r="48" spans="1:24" x14ac:dyDescent="0.2">
      <c r="A48" s="598"/>
      <c r="B48" s="598" t="s">
        <v>979</v>
      </c>
      <c r="C48" s="620" t="s">
        <v>15</v>
      </c>
      <c r="D48" s="613"/>
      <c r="E48" s="607">
        <v>0</v>
      </c>
      <c r="F48" s="606"/>
      <c r="G48" s="598"/>
      <c r="H48" s="613"/>
      <c r="I48" s="606">
        <f>E48*K48*0.01</f>
        <v>0</v>
      </c>
      <c r="J48" s="606">
        <f>I48+F48</f>
        <v>0</v>
      </c>
      <c r="K48" s="600">
        <f>SUM(J33:J46)</f>
        <v>0</v>
      </c>
      <c r="L48" s="600"/>
      <c r="V48" s="597"/>
      <c r="X48" s="597"/>
    </row>
    <row r="49" spans="1:24" x14ac:dyDescent="0.2">
      <c r="A49" s="598"/>
      <c r="B49" s="598"/>
      <c r="C49" s="598"/>
      <c r="D49" s="621"/>
      <c r="E49" s="607"/>
      <c r="F49" s="606"/>
      <c r="G49" s="598"/>
      <c r="H49" s="621"/>
      <c r="I49" s="606"/>
      <c r="J49" s="606"/>
      <c r="K49" s="600"/>
      <c r="L49" s="600"/>
      <c r="V49" s="597"/>
      <c r="X49" s="597"/>
    </row>
    <row r="50" spans="1:24" ht="12.75" customHeight="1" x14ac:dyDescent="0.2">
      <c r="A50" s="598"/>
      <c r="B50" s="598" t="s">
        <v>978</v>
      </c>
      <c r="C50" s="620"/>
      <c r="D50" s="621"/>
      <c r="E50" s="607"/>
      <c r="F50" s="606"/>
      <c r="G50" s="598"/>
      <c r="H50" s="621"/>
      <c r="I50" s="606"/>
      <c r="J50" s="606"/>
      <c r="K50" s="600"/>
      <c r="V50" s="597"/>
      <c r="X50" s="597"/>
    </row>
    <row r="51" spans="1:24" s="616" customFormat="1" ht="12.75" customHeight="1" x14ac:dyDescent="0.2">
      <c r="A51" s="598"/>
      <c r="B51" s="598" t="s">
        <v>977</v>
      </c>
      <c r="C51" s="620" t="s">
        <v>643</v>
      </c>
      <c r="D51" s="613"/>
      <c r="E51" s="607">
        <v>10</v>
      </c>
      <c r="F51" s="606">
        <f>$D51*$E51</f>
        <v>0</v>
      </c>
      <c r="G51" s="598"/>
      <c r="H51" s="613"/>
      <c r="I51" s="606">
        <f>$E51*$H51</f>
        <v>0</v>
      </c>
      <c r="J51" s="606">
        <f>$F51+$I51</f>
        <v>0</v>
      </c>
      <c r="K51" s="626"/>
      <c r="U51" s="617"/>
      <c r="V51" s="617"/>
      <c r="X51" s="617"/>
    </row>
    <row r="52" spans="1:24" s="616" customFormat="1" ht="12.75" customHeight="1" x14ac:dyDescent="0.2">
      <c r="A52" s="598"/>
      <c r="B52" s="598" t="s">
        <v>976</v>
      </c>
      <c r="C52" s="620" t="s">
        <v>643</v>
      </c>
      <c r="D52" s="613"/>
      <c r="E52" s="607">
        <v>3</v>
      </c>
      <c r="F52" s="606">
        <f>$D52*$E52</f>
        <v>0</v>
      </c>
      <c r="G52" s="598"/>
      <c r="H52" s="613"/>
      <c r="I52" s="606">
        <f>$E52*$H52</f>
        <v>0</v>
      </c>
      <c r="J52" s="606">
        <f>$F52+$I52</f>
        <v>0</v>
      </c>
      <c r="K52" s="626"/>
      <c r="U52" s="617"/>
      <c r="V52" s="617"/>
      <c r="X52" s="617"/>
    </row>
    <row r="53" spans="1:24" s="616" customFormat="1" ht="12.75" customHeight="1" x14ac:dyDescent="0.2">
      <c r="A53" s="598"/>
      <c r="B53" s="598" t="s">
        <v>975</v>
      </c>
      <c r="C53" s="620" t="s">
        <v>643</v>
      </c>
      <c r="D53" s="613"/>
      <c r="E53" s="607">
        <v>2</v>
      </c>
      <c r="F53" s="606">
        <f>$D53*$E53</f>
        <v>0</v>
      </c>
      <c r="G53" s="598"/>
      <c r="H53" s="613"/>
      <c r="I53" s="606">
        <f>$E53*$H53</f>
        <v>0</v>
      </c>
      <c r="J53" s="606">
        <f>$F53+$I53</f>
        <v>0</v>
      </c>
      <c r="K53" s="626"/>
      <c r="U53" s="617"/>
      <c r="V53" s="617"/>
      <c r="X53" s="617"/>
    </row>
    <row r="54" spans="1:24" ht="12.75" customHeight="1" x14ac:dyDescent="0.2">
      <c r="A54" s="598"/>
      <c r="B54" s="598"/>
      <c r="C54" s="620"/>
      <c r="D54" s="621"/>
      <c r="E54" s="607"/>
      <c r="F54" s="606"/>
      <c r="G54" s="598"/>
      <c r="H54" s="621"/>
      <c r="I54" s="606"/>
      <c r="J54" s="606"/>
      <c r="K54" s="600"/>
      <c r="V54" s="597"/>
      <c r="X54" s="597"/>
    </row>
    <row r="55" spans="1:24" s="616" customFormat="1" ht="12.75" customHeight="1" x14ac:dyDescent="0.2">
      <c r="A55" s="598"/>
      <c r="B55" s="598" t="s">
        <v>974</v>
      </c>
      <c r="C55" s="620" t="s">
        <v>643</v>
      </c>
      <c r="D55" s="613"/>
      <c r="E55" s="607">
        <v>1</v>
      </c>
      <c r="F55" s="606">
        <f>$D55*$E55</f>
        <v>0</v>
      </c>
      <c r="G55" s="598"/>
      <c r="H55" s="613"/>
      <c r="I55" s="606">
        <f>$E55*$H55</f>
        <v>0</v>
      </c>
      <c r="J55" s="606">
        <f>$F55+$I55</f>
        <v>0</v>
      </c>
      <c r="K55" s="626"/>
      <c r="U55" s="617"/>
      <c r="V55" s="617"/>
      <c r="X55" s="617"/>
    </row>
    <row r="56" spans="1:24" s="616" customFormat="1" ht="12.75" customHeight="1" x14ac:dyDescent="0.2">
      <c r="A56" s="598"/>
      <c r="B56" s="598" t="s">
        <v>973</v>
      </c>
      <c r="C56" s="620"/>
      <c r="D56" s="621"/>
      <c r="E56" s="607"/>
      <c r="F56" s="606"/>
      <c r="G56" s="598"/>
      <c r="H56" s="621"/>
      <c r="I56" s="606"/>
      <c r="J56" s="606"/>
      <c r="K56" s="626"/>
      <c r="U56" s="617"/>
      <c r="V56" s="617"/>
      <c r="X56" s="617"/>
    </row>
    <row r="57" spans="1:24" s="616" customFormat="1" ht="12.75" customHeight="1" x14ac:dyDescent="0.2">
      <c r="A57" s="598"/>
      <c r="B57" s="598" t="s">
        <v>972</v>
      </c>
      <c r="C57" s="620" t="s">
        <v>643</v>
      </c>
      <c r="D57" s="613"/>
      <c r="E57" s="607">
        <v>1</v>
      </c>
      <c r="F57" s="606">
        <f>$D57*$E57</f>
        <v>0</v>
      </c>
      <c r="G57" s="598"/>
      <c r="H57" s="613"/>
      <c r="I57" s="606">
        <f>$E57*$H57</f>
        <v>0</v>
      </c>
      <c r="J57" s="606">
        <f>$F57+$I57</f>
        <v>0</v>
      </c>
      <c r="K57" s="626"/>
      <c r="U57" s="617"/>
      <c r="V57" s="617"/>
      <c r="X57" s="617"/>
    </row>
    <row r="58" spans="1:24" ht="12.75" customHeight="1" x14ac:dyDescent="0.2">
      <c r="A58" s="598"/>
      <c r="B58" s="598"/>
      <c r="C58" s="620"/>
      <c r="D58" s="621"/>
      <c r="E58" s="607"/>
      <c r="F58" s="606"/>
      <c r="G58" s="598"/>
      <c r="H58" s="621"/>
      <c r="I58" s="606"/>
      <c r="J58" s="606"/>
      <c r="K58" s="600"/>
      <c r="V58" s="597"/>
      <c r="X58" s="597"/>
    </row>
    <row r="59" spans="1:24" s="616" customFormat="1" ht="12.75" customHeight="1" x14ac:dyDescent="0.2">
      <c r="A59" s="598"/>
      <c r="B59" s="598" t="s">
        <v>971</v>
      </c>
      <c r="C59" s="620" t="s">
        <v>643</v>
      </c>
      <c r="D59" s="613"/>
      <c r="E59" s="607">
        <v>1</v>
      </c>
      <c r="F59" s="606">
        <f>$D59*$E59</f>
        <v>0</v>
      </c>
      <c r="G59" s="598"/>
      <c r="H59" s="613"/>
      <c r="I59" s="606">
        <f>$E59*$H59</f>
        <v>0</v>
      </c>
      <c r="J59" s="606">
        <f>$F59+$I59</f>
        <v>0</v>
      </c>
      <c r="K59" s="626"/>
      <c r="U59" s="617"/>
      <c r="V59" s="617"/>
      <c r="X59" s="617"/>
    </row>
    <row r="60" spans="1:24" s="616" customFormat="1" ht="12.75" customHeight="1" x14ac:dyDescent="0.2">
      <c r="A60" s="598"/>
      <c r="B60" s="598" t="s">
        <v>970</v>
      </c>
      <c r="C60" s="620" t="s">
        <v>643</v>
      </c>
      <c r="D60" s="613"/>
      <c r="E60" s="607">
        <v>1</v>
      </c>
      <c r="F60" s="606">
        <f>$D60*$E60</f>
        <v>0</v>
      </c>
      <c r="G60" s="598"/>
      <c r="H60" s="613"/>
      <c r="I60" s="606">
        <f>$E60*$H60</f>
        <v>0</v>
      </c>
      <c r="J60" s="606">
        <f>$F60+$I60</f>
        <v>0</v>
      </c>
      <c r="K60" s="626"/>
      <c r="U60" s="617"/>
      <c r="V60" s="617"/>
      <c r="X60" s="617"/>
    </row>
    <row r="61" spans="1:24" s="616" customFormat="1" ht="12.75" customHeight="1" x14ac:dyDescent="0.2">
      <c r="A61" s="598"/>
      <c r="B61" s="598" t="s">
        <v>969</v>
      </c>
      <c r="C61" s="620" t="s">
        <v>643</v>
      </c>
      <c r="D61" s="613"/>
      <c r="E61" s="607">
        <v>8</v>
      </c>
      <c r="F61" s="606">
        <f>$D61*$E61</f>
        <v>0</v>
      </c>
      <c r="G61" s="598"/>
      <c r="H61" s="613"/>
      <c r="I61" s="606">
        <f>$E61*$H61</f>
        <v>0</v>
      </c>
      <c r="J61" s="606">
        <f>$F61+$I61</f>
        <v>0</v>
      </c>
      <c r="K61" s="626"/>
      <c r="U61" s="617"/>
      <c r="V61" s="617"/>
      <c r="X61" s="617"/>
    </row>
    <row r="62" spans="1:24" s="616" customFormat="1" ht="12.75" customHeight="1" x14ac:dyDescent="0.2">
      <c r="A62" s="598"/>
      <c r="B62" s="598" t="s">
        <v>968</v>
      </c>
      <c r="C62" s="620" t="s">
        <v>643</v>
      </c>
      <c r="D62" s="613"/>
      <c r="E62" s="607">
        <v>5</v>
      </c>
      <c r="F62" s="606">
        <f>$D62*$E62</f>
        <v>0</v>
      </c>
      <c r="G62" s="598"/>
      <c r="H62" s="613"/>
      <c r="I62" s="606">
        <f>$E62*$H62</f>
        <v>0</v>
      </c>
      <c r="J62" s="606">
        <f>$F62+$I62</f>
        <v>0</v>
      </c>
      <c r="K62" s="626"/>
      <c r="U62" s="617"/>
      <c r="V62" s="617"/>
      <c r="X62" s="617"/>
    </row>
    <row r="63" spans="1:24" ht="12.75" customHeight="1" x14ac:dyDescent="0.2">
      <c r="A63" s="598"/>
      <c r="B63" s="598" t="s">
        <v>967</v>
      </c>
      <c r="C63" s="620" t="s">
        <v>643</v>
      </c>
      <c r="D63" s="613"/>
      <c r="E63" s="607">
        <v>0</v>
      </c>
      <c r="F63" s="606">
        <f>$D63*$E63</f>
        <v>0</v>
      </c>
      <c r="G63" s="598"/>
      <c r="H63" s="613"/>
      <c r="I63" s="606">
        <f>$E63*$H63</f>
        <v>0</v>
      </c>
      <c r="J63" s="606">
        <f>$F63+$I63</f>
        <v>0</v>
      </c>
      <c r="K63" s="600"/>
      <c r="V63" s="597"/>
      <c r="X63" s="597"/>
    </row>
    <row r="64" spans="1:24" s="616" customFormat="1" ht="12.75" customHeight="1" x14ac:dyDescent="0.2">
      <c r="A64" s="598"/>
      <c r="B64" s="598" t="s">
        <v>966</v>
      </c>
      <c r="C64" s="620" t="s">
        <v>643</v>
      </c>
      <c r="D64" s="613"/>
      <c r="E64" s="607">
        <v>6</v>
      </c>
      <c r="F64" s="606">
        <f>$D64*$E64</f>
        <v>0</v>
      </c>
      <c r="G64" s="598"/>
      <c r="H64" s="613"/>
      <c r="I64" s="606">
        <f>$E64*$H64</f>
        <v>0</v>
      </c>
      <c r="J64" s="606">
        <f>$F64+$I64</f>
        <v>0</v>
      </c>
      <c r="K64" s="626"/>
      <c r="U64" s="617"/>
      <c r="V64" s="617"/>
      <c r="X64" s="617"/>
    </row>
    <row r="65" spans="1:24" ht="12.75" customHeight="1" x14ac:dyDescent="0.2">
      <c r="A65" s="598"/>
      <c r="B65" s="598"/>
      <c r="C65" s="620"/>
      <c r="D65" s="621"/>
      <c r="E65" s="607"/>
      <c r="F65" s="606"/>
      <c r="G65" s="598"/>
      <c r="H65" s="621"/>
      <c r="I65" s="606"/>
      <c r="J65" s="606"/>
      <c r="K65" s="600"/>
      <c r="V65" s="597"/>
      <c r="X65" s="597"/>
    </row>
    <row r="66" spans="1:24" s="616" customFormat="1" ht="12.75" customHeight="1" x14ac:dyDescent="0.2">
      <c r="A66" s="598"/>
      <c r="B66" s="598" t="s">
        <v>965</v>
      </c>
      <c r="C66" s="620" t="s">
        <v>643</v>
      </c>
      <c r="D66" s="613"/>
      <c r="E66" s="607">
        <v>12</v>
      </c>
      <c r="F66" s="606">
        <f>$D66*$E66</f>
        <v>0</v>
      </c>
      <c r="G66" s="598"/>
      <c r="H66" s="613"/>
      <c r="I66" s="606">
        <f>$E66*$H66</f>
        <v>0</v>
      </c>
      <c r="J66" s="606">
        <f>$F66+$I66</f>
        <v>0</v>
      </c>
      <c r="K66" s="626"/>
      <c r="U66" s="617"/>
      <c r="V66" s="617"/>
      <c r="X66" s="617"/>
    </row>
    <row r="67" spans="1:24" s="616" customFormat="1" ht="12.75" customHeight="1" x14ac:dyDescent="0.2">
      <c r="A67" s="598"/>
      <c r="B67" s="598" t="s">
        <v>964</v>
      </c>
      <c r="C67" s="620" t="s">
        <v>643</v>
      </c>
      <c r="D67" s="613"/>
      <c r="E67" s="607">
        <v>6</v>
      </c>
      <c r="F67" s="606">
        <f>$D67*$E67</f>
        <v>0</v>
      </c>
      <c r="G67" s="598"/>
      <c r="H67" s="613"/>
      <c r="I67" s="606">
        <f>$E67*$H67</f>
        <v>0</v>
      </c>
      <c r="J67" s="606">
        <f>$F67+$I67</f>
        <v>0</v>
      </c>
      <c r="K67" s="626"/>
      <c r="U67" s="617"/>
      <c r="V67" s="617"/>
      <c r="X67" s="617"/>
    </row>
    <row r="68" spans="1:24" s="616" customFormat="1" ht="12.75" customHeight="1" x14ac:dyDescent="0.2">
      <c r="A68" s="598"/>
      <c r="B68" s="598" t="s">
        <v>963</v>
      </c>
      <c r="C68" s="620" t="s">
        <v>643</v>
      </c>
      <c r="D68" s="613"/>
      <c r="E68" s="607">
        <v>1</v>
      </c>
      <c r="F68" s="606">
        <f>$D68*$E68</f>
        <v>0</v>
      </c>
      <c r="G68" s="598"/>
      <c r="H68" s="613"/>
      <c r="I68" s="606">
        <f>$E68*$H68</f>
        <v>0</v>
      </c>
      <c r="J68" s="606">
        <f>$F68+$I68</f>
        <v>0</v>
      </c>
      <c r="K68" s="626"/>
      <c r="U68" s="617"/>
      <c r="V68" s="617"/>
      <c r="X68" s="617"/>
    </row>
    <row r="69" spans="1:24" s="616" customFormat="1" ht="12.75" customHeight="1" x14ac:dyDescent="0.2">
      <c r="A69" s="598"/>
      <c r="B69" s="598" t="s">
        <v>962</v>
      </c>
      <c r="C69" s="620" t="s">
        <v>643</v>
      </c>
      <c r="D69" s="613"/>
      <c r="E69" s="607">
        <v>1</v>
      </c>
      <c r="F69" s="606">
        <f>$D69*$E69</f>
        <v>0</v>
      </c>
      <c r="G69" s="598"/>
      <c r="H69" s="613"/>
      <c r="I69" s="606">
        <f>$E69*$H69</f>
        <v>0</v>
      </c>
      <c r="J69" s="606">
        <f>$F69+$I69</f>
        <v>0</v>
      </c>
      <c r="K69" s="626"/>
      <c r="U69" s="617"/>
      <c r="V69" s="617"/>
      <c r="X69" s="617"/>
    </row>
    <row r="70" spans="1:24" s="616" customFormat="1" ht="12.75" customHeight="1" x14ac:dyDescent="0.2">
      <c r="A70" s="598"/>
      <c r="B70" s="598" t="s">
        <v>961</v>
      </c>
      <c r="C70" s="620" t="s">
        <v>194</v>
      </c>
      <c r="D70" s="613"/>
      <c r="E70" s="607">
        <v>5</v>
      </c>
      <c r="F70" s="606">
        <f>$D70*$E70</f>
        <v>0</v>
      </c>
      <c r="G70" s="598"/>
      <c r="H70" s="613"/>
      <c r="I70" s="606">
        <f>$E70*$H70</f>
        <v>0</v>
      </c>
      <c r="J70" s="606">
        <f>$F70+$I70</f>
        <v>0</v>
      </c>
      <c r="K70" s="626"/>
      <c r="U70" s="617"/>
      <c r="V70" s="617"/>
      <c r="X70" s="617"/>
    </row>
    <row r="71" spans="1:24" s="616" customFormat="1" ht="12.75" customHeight="1" x14ac:dyDescent="0.2">
      <c r="A71" s="598"/>
      <c r="B71" s="598" t="s">
        <v>960</v>
      </c>
      <c r="C71" s="620" t="s">
        <v>194</v>
      </c>
      <c r="D71" s="613"/>
      <c r="E71" s="607">
        <v>1</v>
      </c>
      <c r="F71" s="606">
        <f>$D71*$E71</f>
        <v>0</v>
      </c>
      <c r="G71" s="598"/>
      <c r="H71" s="613"/>
      <c r="I71" s="606">
        <f>$E71*$H71</f>
        <v>0</v>
      </c>
      <c r="J71" s="606">
        <f>$F71+$I71</f>
        <v>0</v>
      </c>
      <c r="K71" s="626"/>
      <c r="U71" s="617"/>
      <c r="V71" s="617"/>
      <c r="X71" s="617"/>
    </row>
    <row r="72" spans="1:24" ht="12.75" customHeight="1" x14ac:dyDescent="0.2">
      <c r="A72" s="598"/>
      <c r="B72" s="598" t="s">
        <v>959</v>
      </c>
      <c r="C72" s="620"/>
      <c r="D72" s="621"/>
      <c r="E72" s="607"/>
      <c r="F72" s="606"/>
      <c r="G72" s="598"/>
      <c r="H72" s="621"/>
      <c r="I72" s="606"/>
      <c r="J72" s="606"/>
      <c r="K72" s="600"/>
      <c r="V72" s="597"/>
      <c r="X72" s="597"/>
    </row>
    <row r="73" spans="1:24" ht="12.75" customHeight="1" x14ac:dyDescent="0.2">
      <c r="A73" s="598"/>
      <c r="B73" s="598"/>
      <c r="C73" s="620"/>
      <c r="D73" s="621"/>
      <c r="E73" s="607"/>
      <c r="F73" s="606"/>
      <c r="G73" s="598"/>
      <c r="H73" s="621"/>
      <c r="I73" s="606"/>
      <c r="J73" s="606"/>
      <c r="K73" s="600"/>
      <c r="V73" s="597"/>
      <c r="X73" s="597"/>
    </row>
    <row r="74" spans="1:24" ht="12.75" customHeight="1" x14ac:dyDescent="0.2">
      <c r="A74" s="598"/>
      <c r="B74" s="598" t="s">
        <v>958</v>
      </c>
      <c r="C74" s="620"/>
      <c r="D74" s="621"/>
      <c r="E74" s="607"/>
      <c r="F74" s="606"/>
      <c r="G74" s="598"/>
      <c r="H74" s="621"/>
      <c r="I74" s="606"/>
      <c r="J74" s="606"/>
      <c r="K74" s="600"/>
      <c r="V74" s="597"/>
      <c r="X74" s="597"/>
    </row>
    <row r="75" spans="1:24" x14ac:dyDescent="0.2">
      <c r="A75" s="598"/>
      <c r="B75" s="598" t="s">
        <v>957</v>
      </c>
      <c r="C75" s="620" t="s">
        <v>194</v>
      </c>
      <c r="D75" s="613"/>
      <c r="E75" s="607">
        <v>2</v>
      </c>
      <c r="F75" s="606">
        <f>$D75*$E75</f>
        <v>0</v>
      </c>
      <c r="G75" s="598"/>
      <c r="H75" s="613"/>
      <c r="I75" s="606">
        <f>$E75*$H75</f>
        <v>0</v>
      </c>
      <c r="J75" s="606">
        <f>$F75+$I75</f>
        <v>0</v>
      </c>
      <c r="V75" s="597"/>
      <c r="X75" s="597"/>
    </row>
    <row r="76" spans="1:24" x14ac:dyDescent="0.2">
      <c r="A76" s="598"/>
      <c r="B76" s="598" t="s">
        <v>956</v>
      </c>
      <c r="C76" s="620" t="s">
        <v>194</v>
      </c>
      <c r="D76" s="613"/>
      <c r="E76" s="607">
        <v>2</v>
      </c>
      <c r="F76" s="606">
        <f>$D76*$E76</f>
        <v>0</v>
      </c>
      <c r="G76" s="598"/>
      <c r="H76" s="613"/>
      <c r="I76" s="606">
        <f>$E76*$H76</f>
        <v>0</v>
      </c>
      <c r="J76" s="606">
        <f>$F76+$I76</f>
        <v>0</v>
      </c>
      <c r="K76" s="597"/>
      <c r="V76" s="597"/>
      <c r="X76" s="597"/>
    </row>
    <row r="77" spans="1:24" x14ac:dyDescent="0.2">
      <c r="A77" s="598"/>
      <c r="B77" s="598" t="s">
        <v>955</v>
      </c>
      <c r="C77" s="620" t="s">
        <v>194</v>
      </c>
      <c r="D77" s="613"/>
      <c r="E77" s="607">
        <v>2</v>
      </c>
      <c r="F77" s="606">
        <f>$D77*$E77</f>
        <v>0</v>
      </c>
      <c r="G77" s="598"/>
      <c r="H77" s="613"/>
      <c r="I77" s="606">
        <f>$E77*$H77</f>
        <v>0</v>
      </c>
      <c r="J77" s="606">
        <f>$F77+$I77</f>
        <v>0</v>
      </c>
      <c r="K77" s="597"/>
      <c r="V77" s="597"/>
      <c r="X77" s="597"/>
    </row>
    <row r="78" spans="1:24" x14ac:dyDescent="0.2">
      <c r="A78" s="598"/>
      <c r="B78" s="598" t="s">
        <v>954</v>
      </c>
      <c r="C78" s="620" t="s">
        <v>194</v>
      </c>
      <c r="D78" s="613"/>
      <c r="E78" s="607">
        <v>4</v>
      </c>
      <c r="F78" s="606">
        <f>$D78*$E78</f>
        <v>0</v>
      </c>
      <c r="G78" s="598"/>
      <c r="H78" s="613"/>
      <c r="I78" s="606">
        <f>$E78*$H78</f>
        <v>0</v>
      </c>
      <c r="J78" s="606">
        <f>$F78+$I78</f>
        <v>0</v>
      </c>
      <c r="K78" s="597"/>
      <c r="V78" s="597"/>
      <c r="X78" s="597"/>
    </row>
    <row r="79" spans="1:24" x14ac:dyDescent="0.2">
      <c r="A79" s="598"/>
      <c r="B79" s="598"/>
      <c r="C79" s="620"/>
      <c r="D79" s="622"/>
      <c r="E79" s="607"/>
      <c r="F79" s="606"/>
      <c r="G79" s="623"/>
      <c r="H79" s="622"/>
      <c r="I79" s="606"/>
      <c r="J79" s="606"/>
      <c r="K79" s="597"/>
      <c r="V79" s="597"/>
      <c r="X79" s="597"/>
    </row>
    <row r="80" spans="1:24" s="616" customFormat="1" x14ac:dyDescent="0.2">
      <c r="A80" s="598"/>
      <c r="B80" s="598" t="s">
        <v>953</v>
      </c>
      <c r="C80" s="620" t="s">
        <v>919</v>
      </c>
      <c r="D80" s="613"/>
      <c r="E80" s="607">
        <v>1</v>
      </c>
      <c r="F80" s="606">
        <f>$D80*$E80</f>
        <v>0</v>
      </c>
      <c r="G80" s="623"/>
      <c r="H80" s="613"/>
      <c r="I80" s="606">
        <f>$E80*$H80</f>
        <v>0</v>
      </c>
      <c r="J80" s="621">
        <f>$F80+$I80</f>
        <v>0</v>
      </c>
      <c r="U80" s="617"/>
      <c r="V80" s="617"/>
      <c r="X80" s="617"/>
    </row>
    <row r="81" spans="1:24" s="616" customFormat="1" x14ac:dyDescent="0.2">
      <c r="A81" s="598"/>
      <c r="B81" s="598" t="s">
        <v>952</v>
      </c>
      <c r="C81" s="620" t="s">
        <v>919</v>
      </c>
      <c r="D81" s="613"/>
      <c r="E81" s="607">
        <v>1</v>
      </c>
      <c r="F81" s="606">
        <f>$D81*$E81</f>
        <v>0</v>
      </c>
      <c r="G81" s="623"/>
      <c r="H81" s="613"/>
      <c r="I81" s="606">
        <f>$E81*$H81</f>
        <v>0</v>
      </c>
      <c r="J81" s="621">
        <f>$F81+$I81</f>
        <v>0</v>
      </c>
      <c r="K81" s="617"/>
      <c r="U81" s="617"/>
      <c r="V81" s="617"/>
      <c r="X81" s="617"/>
    </row>
    <row r="82" spans="1:24" s="616" customFormat="1" x14ac:dyDescent="0.2">
      <c r="A82" s="598"/>
      <c r="B82" s="598"/>
      <c r="C82" s="620"/>
      <c r="D82" s="622"/>
      <c r="E82" s="607"/>
      <c r="F82" s="606"/>
      <c r="G82" s="623"/>
      <c r="H82" s="622"/>
      <c r="I82" s="606"/>
      <c r="J82" s="621"/>
      <c r="U82" s="617"/>
      <c r="V82" s="617"/>
      <c r="X82" s="617"/>
    </row>
    <row r="83" spans="1:24" s="616" customFormat="1" x14ac:dyDescent="0.2">
      <c r="A83" s="598"/>
      <c r="B83" s="598" t="s">
        <v>951</v>
      </c>
      <c r="C83" s="598" t="s">
        <v>919</v>
      </c>
      <c r="D83" s="613"/>
      <c r="E83" s="607">
        <v>1</v>
      </c>
      <c r="F83" s="606">
        <f>$D83*$E83</f>
        <v>0</v>
      </c>
      <c r="G83" s="623"/>
      <c r="H83" s="613"/>
      <c r="I83" s="606">
        <f>$E83*$H83</f>
        <v>0</v>
      </c>
      <c r="J83" s="621">
        <f>$F83+$I83</f>
        <v>0</v>
      </c>
      <c r="U83" s="617"/>
      <c r="V83" s="617"/>
      <c r="X83" s="617"/>
    </row>
    <row r="84" spans="1:24" s="616" customFormat="1" x14ac:dyDescent="0.2">
      <c r="A84" s="598"/>
      <c r="B84" s="598" t="s">
        <v>950</v>
      </c>
      <c r="C84" s="598" t="s">
        <v>919</v>
      </c>
      <c r="D84" s="613"/>
      <c r="E84" s="607">
        <v>1</v>
      </c>
      <c r="F84" s="606">
        <f>$D84*$E84</f>
        <v>0</v>
      </c>
      <c r="G84" s="623"/>
      <c r="H84" s="613"/>
      <c r="I84" s="606">
        <f>$E84*$H84</f>
        <v>0</v>
      </c>
      <c r="J84" s="621">
        <f>$F84+$I84</f>
        <v>0</v>
      </c>
      <c r="U84" s="617"/>
      <c r="V84" s="617"/>
      <c r="X84" s="617"/>
    </row>
    <row r="85" spans="1:24" s="616" customFormat="1" x14ac:dyDescent="0.2">
      <c r="A85" s="598"/>
      <c r="B85" s="598" t="s">
        <v>949</v>
      </c>
      <c r="C85" s="598" t="s">
        <v>919</v>
      </c>
      <c r="D85" s="613"/>
      <c r="E85" s="607">
        <v>1</v>
      </c>
      <c r="F85" s="606">
        <f>$D85*$E85</f>
        <v>0</v>
      </c>
      <c r="G85" s="623"/>
      <c r="H85" s="613"/>
      <c r="I85" s="606">
        <f>$E85*$H85</f>
        <v>0</v>
      </c>
      <c r="J85" s="621">
        <f>$F85+$I85</f>
        <v>0</v>
      </c>
      <c r="U85" s="617"/>
      <c r="V85" s="617"/>
      <c r="X85" s="617"/>
    </row>
    <row r="86" spans="1:24" s="616" customFormat="1" x14ac:dyDescent="0.2">
      <c r="A86" s="598"/>
      <c r="B86" s="598" t="s">
        <v>948</v>
      </c>
      <c r="C86" s="598" t="s">
        <v>643</v>
      </c>
      <c r="D86" s="613"/>
      <c r="E86" s="607">
        <v>6</v>
      </c>
      <c r="F86" s="606">
        <f>$D86*$E86</f>
        <v>0</v>
      </c>
      <c r="G86" s="623"/>
      <c r="H86" s="613"/>
      <c r="I86" s="606">
        <f>$E86*$H86</f>
        <v>0</v>
      </c>
      <c r="J86" s="621">
        <f>$F86+$I86</f>
        <v>0</v>
      </c>
      <c r="U86" s="617"/>
      <c r="V86" s="617"/>
      <c r="X86" s="617"/>
    </row>
    <row r="87" spans="1:24" x14ac:dyDescent="0.2">
      <c r="A87" s="598"/>
      <c r="B87" s="598" t="s">
        <v>947</v>
      </c>
      <c r="C87" s="598"/>
      <c r="D87" s="622"/>
      <c r="E87" s="607"/>
      <c r="F87" s="606"/>
      <c r="G87" s="623"/>
      <c r="H87" s="622"/>
      <c r="I87" s="606"/>
      <c r="J87" s="621"/>
      <c r="V87" s="597"/>
      <c r="X87" s="597"/>
    </row>
    <row r="88" spans="1:24" x14ac:dyDescent="0.2">
      <c r="A88" s="598"/>
      <c r="B88" s="598"/>
      <c r="C88" s="598"/>
      <c r="D88" s="622"/>
      <c r="E88" s="607"/>
      <c r="F88" s="606"/>
      <c r="G88" s="623"/>
      <c r="H88" s="622"/>
      <c r="I88" s="606"/>
      <c r="J88" s="621"/>
      <c r="V88" s="597"/>
      <c r="X88" s="597"/>
    </row>
    <row r="89" spans="1:24" x14ac:dyDescent="0.2">
      <c r="A89" s="598"/>
      <c r="B89" s="623" t="s">
        <v>946</v>
      </c>
      <c r="C89" s="623"/>
      <c r="D89" s="622"/>
      <c r="E89" s="607"/>
      <c r="F89" s="623"/>
      <c r="G89" s="623"/>
      <c r="H89" s="622"/>
      <c r="I89" s="623"/>
      <c r="J89" s="620"/>
      <c r="V89" s="597"/>
      <c r="X89" s="597"/>
    </row>
    <row r="90" spans="1:24" x14ac:dyDescent="0.2">
      <c r="A90" s="598"/>
      <c r="B90" s="623"/>
      <c r="C90" s="623"/>
      <c r="D90" s="622"/>
      <c r="E90" s="607"/>
      <c r="F90" s="623"/>
      <c r="G90" s="623"/>
      <c r="H90" s="622"/>
      <c r="I90" s="623"/>
      <c r="J90" s="620"/>
      <c r="V90" s="597"/>
      <c r="X90" s="597"/>
    </row>
    <row r="91" spans="1:24" s="616" customFormat="1" x14ac:dyDescent="0.2">
      <c r="A91" s="598"/>
      <c r="B91" s="623" t="s">
        <v>945</v>
      </c>
      <c r="C91" s="623" t="s">
        <v>643</v>
      </c>
      <c r="D91" s="613"/>
      <c r="E91" s="607">
        <v>1</v>
      </c>
      <c r="F91" s="623">
        <f>$D91*$E91</f>
        <v>0</v>
      </c>
      <c r="G91" s="623"/>
      <c r="H91" s="613"/>
      <c r="I91" s="623">
        <f>$E91*$H91</f>
        <v>0</v>
      </c>
      <c r="J91" s="620">
        <f>$F91+$I91</f>
        <v>0</v>
      </c>
      <c r="U91" s="617"/>
      <c r="V91" s="617"/>
      <c r="X91" s="617"/>
    </row>
    <row r="92" spans="1:24" s="616" customFormat="1" x14ac:dyDescent="0.2">
      <c r="A92" s="598"/>
      <c r="B92" s="620" t="s">
        <v>944</v>
      </c>
      <c r="C92" s="620" t="s">
        <v>643</v>
      </c>
      <c r="D92" s="613"/>
      <c r="E92" s="607">
        <v>1</v>
      </c>
      <c r="F92" s="606">
        <f>$D92*$E92</f>
        <v>0</v>
      </c>
      <c r="G92" s="623"/>
      <c r="H92" s="613"/>
      <c r="I92" s="606">
        <f>$E92*$H92</f>
        <v>0</v>
      </c>
      <c r="J92" s="621">
        <f>$F92+$I92</f>
        <v>0</v>
      </c>
      <c r="U92" s="617"/>
      <c r="V92" s="617"/>
      <c r="X92" s="617"/>
    </row>
    <row r="93" spans="1:24" s="616" customFormat="1" x14ac:dyDescent="0.2">
      <c r="A93" s="598"/>
      <c r="B93" s="620" t="s">
        <v>943</v>
      </c>
      <c r="C93" s="620" t="s">
        <v>643</v>
      </c>
      <c r="D93" s="613"/>
      <c r="E93" s="607">
        <v>1</v>
      </c>
      <c r="F93" s="606">
        <f>$D93*$E93</f>
        <v>0</v>
      </c>
      <c r="G93" s="598"/>
      <c r="H93" s="613"/>
      <c r="I93" s="606">
        <f>$E93*$H93</f>
        <v>0</v>
      </c>
      <c r="J93" s="621">
        <f>$F93+$I93</f>
        <v>0</v>
      </c>
      <c r="U93" s="617"/>
      <c r="V93" s="617"/>
      <c r="X93" s="617"/>
    </row>
    <row r="94" spans="1:24" s="616" customFormat="1" x14ac:dyDescent="0.2">
      <c r="A94" s="598"/>
      <c r="B94" s="620" t="s">
        <v>942</v>
      </c>
      <c r="C94" s="620" t="s">
        <v>643</v>
      </c>
      <c r="D94" s="613"/>
      <c r="E94" s="607">
        <v>2</v>
      </c>
      <c r="F94" s="606">
        <f>$D94*$E94</f>
        <v>0</v>
      </c>
      <c r="G94" s="623"/>
      <c r="H94" s="613"/>
      <c r="I94" s="606">
        <f>$E94*$H94</f>
        <v>0</v>
      </c>
      <c r="J94" s="621">
        <f>$F94+$I94</f>
        <v>0</v>
      </c>
      <c r="U94" s="617"/>
      <c r="V94" s="617"/>
      <c r="X94" s="617"/>
    </row>
    <row r="95" spans="1:24" s="616" customFormat="1" x14ac:dyDescent="0.2">
      <c r="A95" s="598"/>
      <c r="B95" s="620" t="s">
        <v>941</v>
      </c>
      <c r="C95" s="620" t="s">
        <v>643</v>
      </c>
      <c r="D95" s="613"/>
      <c r="E95" s="607">
        <v>1</v>
      </c>
      <c r="F95" s="606">
        <f>$D95*$E95</f>
        <v>0</v>
      </c>
      <c r="G95" s="623"/>
      <c r="H95" s="613"/>
      <c r="I95" s="606">
        <f>$E95*$H95</f>
        <v>0</v>
      </c>
      <c r="J95" s="621">
        <f>$F95+$I95</f>
        <v>0</v>
      </c>
      <c r="U95" s="617"/>
      <c r="V95" s="617"/>
      <c r="X95" s="617"/>
    </row>
    <row r="96" spans="1:24" x14ac:dyDescent="0.2">
      <c r="A96" s="598"/>
      <c r="B96" s="620"/>
      <c r="C96" s="620"/>
      <c r="D96" s="622"/>
      <c r="E96" s="607"/>
      <c r="F96" s="606"/>
      <c r="G96" s="623"/>
      <c r="H96" s="622"/>
      <c r="I96" s="606"/>
      <c r="J96" s="621"/>
    </row>
    <row r="97" spans="1:24" x14ac:dyDescent="0.2">
      <c r="A97" s="598"/>
      <c r="B97" s="620" t="s">
        <v>940</v>
      </c>
      <c r="C97" s="620"/>
      <c r="D97" s="622"/>
      <c r="E97" s="607"/>
      <c r="F97" s="606"/>
      <c r="G97" s="623"/>
      <c r="H97" s="622"/>
      <c r="I97" s="606"/>
      <c r="J97" s="621"/>
      <c r="K97" s="596" t="s">
        <v>939</v>
      </c>
      <c r="L97" s="625">
        <f>SUM(E90:E96)</f>
        <v>6</v>
      </c>
      <c r="N97" s="597"/>
    </row>
    <row r="98" spans="1:24" s="616" customFormat="1" x14ac:dyDescent="0.2">
      <c r="A98" s="598"/>
      <c r="B98" s="623" t="s">
        <v>938</v>
      </c>
      <c r="C98" s="620" t="s">
        <v>643</v>
      </c>
      <c r="D98" s="613"/>
      <c r="E98" s="607">
        <v>6</v>
      </c>
      <c r="F98" s="606">
        <f>$D98*$E98</f>
        <v>0</v>
      </c>
      <c r="G98" s="623"/>
      <c r="H98" s="613"/>
      <c r="I98" s="606">
        <f>$E98*$H98</f>
        <v>0</v>
      </c>
      <c r="J98" s="621">
        <f>$F98+$I98</f>
        <v>0</v>
      </c>
      <c r="U98" s="617"/>
    </row>
    <row r="99" spans="1:24" s="616" customFormat="1" x14ac:dyDescent="0.2">
      <c r="A99" s="598"/>
      <c r="B99" s="623" t="s">
        <v>937</v>
      </c>
      <c r="C99" s="620" t="s">
        <v>643</v>
      </c>
      <c r="D99" s="613"/>
      <c r="E99" s="607">
        <v>6</v>
      </c>
      <c r="F99" s="606">
        <f>$D99*$E99</f>
        <v>0</v>
      </c>
      <c r="G99" s="623"/>
      <c r="H99" s="613"/>
      <c r="I99" s="606">
        <f>$E99*$H99</f>
        <v>0</v>
      </c>
      <c r="J99" s="621">
        <f>$F99+$I99</f>
        <v>0</v>
      </c>
      <c r="U99" s="617"/>
    </row>
    <row r="100" spans="1:24" x14ac:dyDescent="0.2">
      <c r="A100" s="598"/>
      <c r="B100" s="623"/>
      <c r="C100" s="620"/>
      <c r="D100" s="622"/>
      <c r="E100" s="607"/>
      <c r="F100" s="606"/>
      <c r="G100" s="623"/>
      <c r="H100" s="622"/>
      <c r="I100" s="606"/>
      <c r="J100" s="621"/>
    </row>
    <row r="101" spans="1:24" s="616" customFormat="1" ht="12" customHeight="1" x14ac:dyDescent="0.2">
      <c r="A101" s="598"/>
      <c r="B101" s="620" t="s">
        <v>936</v>
      </c>
      <c r="C101" s="620" t="s">
        <v>643</v>
      </c>
      <c r="D101" s="613"/>
      <c r="E101" s="607">
        <v>16</v>
      </c>
      <c r="F101" s="606">
        <f>$D101*$E101</f>
        <v>0</v>
      </c>
      <c r="G101" s="598"/>
      <c r="H101" s="613"/>
      <c r="I101" s="606">
        <f>$E101*$H101</f>
        <v>0</v>
      </c>
      <c r="J101" s="606">
        <f>$F101+$I101</f>
        <v>0</v>
      </c>
    </row>
    <row r="102" spans="1:24" x14ac:dyDescent="0.2">
      <c r="A102" s="598"/>
      <c r="B102" s="598"/>
      <c r="C102" s="620"/>
      <c r="D102" s="622"/>
      <c r="E102" s="624"/>
      <c r="F102" s="606"/>
      <c r="G102" s="623"/>
      <c r="H102" s="622"/>
      <c r="I102" s="606"/>
      <c r="J102" s="621"/>
    </row>
    <row r="103" spans="1:24" x14ac:dyDescent="0.2">
      <c r="A103" s="598"/>
      <c r="B103" s="598" t="s">
        <v>935</v>
      </c>
      <c r="C103" s="620" t="s">
        <v>15</v>
      </c>
      <c r="D103" s="619"/>
      <c r="E103" s="618">
        <v>0</v>
      </c>
      <c r="F103" s="606"/>
      <c r="G103" s="598"/>
      <c r="H103" s="613"/>
      <c r="I103" s="606"/>
      <c r="J103" s="606"/>
      <c r="K103" s="600">
        <f>SUM(I32:I100)</f>
        <v>0</v>
      </c>
      <c r="L103" s="600"/>
      <c r="V103" s="597"/>
      <c r="X103" s="597"/>
    </row>
    <row r="104" spans="1:24" s="616" customFormat="1" x14ac:dyDescent="0.2">
      <c r="A104" s="598"/>
      <c r="B104" s="598" t="s">
        <v>934</v>
      </c>
      <c r="C104" s="620" t="s">
        <v>933</v>
      </c>
      <c r="D104" s="619"/>
      <c r="E104" s="618">
        <v>0.9</v>
      </c>
      <c r="F104" s="606"/>
      <c r="G104" s="598"/>
      <c r="H104" s="613"/>
      <c r="I104" s="606">
        <f>H104*E104</f>
        <v>0</v>
      </c>
      <c r="J104" s="606">
        <f>I104*1</f>
        <v>0</v>
      </c>
      <c r="U104" s="617"/>
    </row>
    <row r="105" spans="1:24" s="616" customFormat="1" x14ac:dyDescent="0.2">
      <c r="A105" s="598"/>
      <c r="B105" s="598" t="s">
        <v>932</v>
      </c>
      <c r="C105" s="620" t="s">
        <v>931</v>
      </c>
      <c r="D105" s="619"/>
      <c r="E105" s="618">
        <v>200</v>
      </c>
      <c r="F105" s="606"/>
      <c r="G105" s="598"/>
      <c r="H105" s="613"/>
      <c r="I105" s="606">
        <f>H105*E105</f>
        <v>0</v>
      </c>
      <c r="J105" s="606">
        <f>I105*1</f>
        <v>0</v>
      </c>
      <c r="U105" s="617"/>
    </row>
    <row r="106" spans="1:24" s="614" customFormat="1" x14ac:dyDescent="0.2">
      <c r="A106" s="611"/>
      <c r="B106" s="611" t="s">
        <v>930</v>
      </c>
      <c r="C106" s="611" t="s">
        <v>643</v>
      </c>
      <c r="D106" s="613"/>
      <c r="E106" s="610">
        <v>1</v>
      </c>
      <c r="F106" s="609">
        <f>$D106*$E106</f>
        <v>0</v>
      </c>
      <c r="G106" s="609"/>
      <c r="H106" s="613"/>
      <c r="I106" s="609">
        <f>$E106*$H106</f>
        <v>0</v>
      </c>
      <c r="J106" s="609">
        <f>$F106+$I106</f>
        <v>0</v>
      </c>
    </row>
    <row r="107" spans="1:24" s="614" customFormat="1" x14ac:dyDescent="0.2">
      <c r="A107" s="611"/>
      <c r="B107" s="611"/>
      <c r="C107" s="611"/>
      <c r="D107" s="615"/>
      <c r="E107" s="610"/>
      <c r="F107" s="609"/>
      <c r="G107" s="609"/>
      <c r="H107" s="612"/>
      <c r="I107" s="609"/>
      <c r="J107" s="609"/>
    </row>
    <row r="108" spans="1:24" s="608" customFormat="1" x14ac:dyDescent="0.2">
      <c r="A108" s="611"/>
      <c r="B108" s="611" t="s">
        <v>929</v>
      </c>
      <c r="C108" s="611" t="s">
        <v>919</v>
      </c>
      <c r="D108" s="613"/>
      <c r="E108" s="610">
        <v>1</v>
      </c>
      <c r="F108" s="609">
        <f>$D108*$E108</f>
        <v>0</v>
      </c>
      <c r="G108" s="609"/>
      <c r="H108" s="613"/>
      <c r="I108" s="609">
        <f>$E108*$H108</f>
        <v>0</v>
      </c>
      <c r="J108" s="609">
        <f>$F108+$I108</f>
        <v>0</v>
      </c>
    </row>
    <row r="109" spans="1:24" s="614" customFormat="1" x14ac:dyDescent="0.2">
      <c r="A109" s="611"/>
      <c r="B109" s="611" t="s">
        <v>928</v>
      </c>
      <c r="C109" s="611"/>
      <c r="D109" s="615"/>
      <c r="E109" s="610"/>
      <c r="F109" s="609"/>
      <c r="G109" s="609"/>
      <c r="H109" s="612"/>
      <c r="I109" s="609"/>
      <c r="J109" s="609"/>
    </row>
    <row r="110" spans="1:24" s="614" customFormat="1" x14ac:dyDescent="0.2">
      <c r="A110" s="611"/>
      <c r="B110" s="611"/>
      <c r="C110" s="611"/>
      <c r="D110" s="615"/>
      <c r="E110" s="610"/>
      <c r="F110" s="609"/>
      <c r="G110" s="609"/>
      <c r="H110" s="612"/>
      <c r="I110" s="609"/>
      <c r="J110" s="609"/>
    </row>
    <row r="111" spans="1:24" s="608" customFormat="1" x14ac:dyDescent="0.2">
      <c r="A111" s="611"/>
      <c r="B111" s="611" t="s">
        <v>927</v>
      </c>
      <c r="C111" s="611" t="s">
        <v>919</v>
      </c>
      <c r="D111" s="613"/>
      <c r="E111" s="610">
        <v>1</v>
      </c>
      <c r="F111" s="609">
        <f>$D111*$E111</f>
        <v>0</v>
      </c>
      <c r="G111" s="609"/>
      <c r="H111" s="613"/>
      <c r="I111" s="609">
        <f>$E111*$H111</f>
        <v>0</v>
      </c>
      <c r="J111" s="609">
        <f>$F111+$I111</f>
        <v>0</v>
      </c>
    </row>
    <row r="112" spans="1:24" s="608" customFormat="1" x14ac:dyDescent="0.2">
      <c r="A112" s="611"/>
      <c r="B112" s="611" t="s">
        <v>926</v>
      </c>
      <c r="C112" s="611"/>
      <c r="D112" s="612"/>
      <c r="E112" s="610"/>
      <c r="F112" s="609"/>
      <c r="G112" s="609"/>
      <c r="H112" s="612"/>
      <c r="I112" s="609"/>
      <c r="J112" s="609"/>
    </row>
    <row r="113" spans="1:24" s="608" customFormat="1" x14ac:dyDescent="0.2">
      <c r="A113" s="611"/>
      <c r="B113" s="611" t="s">
        <v>925</v>
      </c>
      <c r="C113" s="611"/>
      <c r="D113" s="609"/>
      <c r="E113" s="610"/>
      <c r="F113" s="609"/>
      <c r="G113" s="609"/>
      <c r="H113" s="609"/>
      <c r="I113" s="609"/>
      <c r="J113" s="609"/>
    </row>
    <row r="114" spans="1:24" s="608" customFormat="1" x14ac:dyDescent="0.2">
      <c r="A114" s="611"/>
      <c r="B114" s="611" t="s">
        <v>924</v>
      </c>
      <c r="C114" s="611"/>
      <c r="D114" s="609"/>
      <c r="E114" s="610"/>
      <c r="F114" s="609"/>
      <c r="G114" s="609"/>
      <c r="H114" s="609"/>
      <c r="I114" s="609"/>
      <c r="J114" s="609"/>
    </row>
    <row r="115" spans="1:24" s="608" customFormat="1" x14ac:dyDescent="0.2">
      <c r="A115" s="611"/>
      <c r="B115" s="611"/>
      <c r="C115" s="611"/>
      <c r="D115" s="609"/>
      <c r="E115" s="610"/>
      <c r="F115" s="609"/>
      <c r="G115" s="609"/>
      <c r="H115" s="609"/>
      <c r="I115" s="609"/>
      <c r="J115" s="609"/>
    </row>
    <row r="116" spans="1:24" s="608" customFormat="1" x14ac:dyDescent="0.2">
      <c r="A116" s="611"/>
      <c r="B116" s="611" t="s">
        <v>923</v>
      </c>
      <c r="C116" s="611"/>
      <c r="D116" s="609"/>
      <c r="E116" s="610"/>
      <c r="F116" s="609"/>
      <c r="G116" s="609"/>
      <c r="H116" s="609"/>
      <c r="I116" s="609"/>
      <c r="J116" s="609"/>
    </row>
    <row r="117" spans="1:24" ht="13.5" thickBot="1" x14ac:dyDescent="0.25">
      <c r="A117" s="598"/>
      <c r="B117" s="598"/>
      <c r="C117" s="598"/>
      <c r="D117" s="606"/>
      <c r="E117" s="607"/>
      <c r="F117" s="606"/>
      <c r="G117" s="598"/>
      <c r="H117" s="606"/>
      <c r="I117" s="606"/>
      <c r="J117" s="606"/>
    </row>
    <row r="118" spans="1:24" ht="13.5" thickBot="1" x14ac:dyDescent="0.25">
      <c r="A118" s="598"/>
      <c r="B118" s="605" t="s">
        <v>922</v>
      </c>
      <c r="C118" s="604"/>
      <c r="D118" s="602"/>
      <c r="E118" s="603"/>
      <c r="F118" s="602">
        <f>SUM(F11:F117)</f>
        <v>0</v>
      </c>
      <c r="G118" s="603"/>
      <c r="H118" s="602">
        <f>$U118*0.95</f>
        <v>0</v>
      </c>
      <c r="I118" s="602">
        <f>SUM(I11:I117)</f>
        <v>0</v>
      </c>
      <c r="J118" s="601">
        <f>SUM(J12:J117)</f>
        <v>0</v>
      </c>
      <c r="K118" s="600">
        <f>F118+I118</f>
        <v>0</v>
      </c>
      <c r="L118" s="600"/>
      <c r="V118" s="597">
        <f>$U118*0.95</f>
        <v>0</v>
      </c>
      <c r="X118" s="597">
        <f>$U118*0.95</f>
        <v>0</v>
      </c>
    </row>
    <row r="119" spans="1:24" ht="25.5" x14ac:dyDescent="0.35">
      <c r="F119" s="599"/>
    </row>
    <row r="121" spans="1:24" x14ac:dyDescent="0.2">
      <c r="F121" s="597"/>
    </row>
    <row r="124" spans="1:24" x14ac:dyDescent="0.2">
      <c r="B124" s="598"/>
    </row>
  </sheetData>
  <sheetProtection algorithmName="SHA-512" hashValue="wM50DwtBycQqbcBau2m0Xyb+xZXO0cF8bPidIR96MdfbqEBj2QfE0BVUWKNi+pwTyukpdIX6D5keWOYiytZicw==" saltValue="TtlIVM9IMdRtIH+CEEL33w==" spinCount="100000" sheet="1" objects="1" scenarios="1"/>
  <pageMargins left="1.1812500000000001" right="0.59027777777777779" top="0.59027777777777779" bottom="0.59027777777777779" header="0.51180555555555562" footer="0.51180555555555562"/>
  <pageSetup paperSize="9" scale="70" firstPageNumber="0" orientation="portrait" horizontalDpi="300" verticalDpi="300" r:id="rId1"/>
  <headerFooter alignWithMargins="0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A15" workbookViewId="0">
      <selection activeCell="R15" sqref="R15"/>
    </sheetView>
  </sheetViews>
  <sheetFormatPr defaultRowHeight="15" x14ac:dyDescent="0.25"/>
  <cols>
    <col min="1" max="1" width="2.42578125" style="256" customWidth="1"/>
    <col min="2" max="2" width="1.85546875" style="256" customWidth="1"/>
    <col min="3" max="3" width="4.5703125" style="256" customWidth="1"/>
    <col min="4" max="4" width="6.85546875" style="256" customWidth="1"/>
    <col min="5" max="5" width="8.7109375" style="256" customWidth="1"/>
    <col min="6" max="6" width="2.85546875" style="256" customWidth="1"/>
    <col min="7" max="7" width="2.28515625" style="256" customWidth="1"/>
    <col min="8" max="8" width="10.140625" style="256" customWidth="1"/>
    <col min="9" max="9" width="8.5703125" style="256" customWidth="1"/>
    <col min="10" max="10" width="3" style="256" customWidth="1"/>
    <col min="11" max="11" width="3.28515625" style="256" customWidth="1"/>
    <col min="12" max="12" width="8.7109375" style="256" customWidth="1"/>
    <col min="13" max="13" width="4.7109375" style="256" customWidth="1"/>
    <col min="14" max="14" width="8.85546875" style="256" customWidth="1"/>
    <col min="15" max="15" width="1.42578125" style="256" customWidth="1"/>
    <col min="16" max="16384" width="9.140625" style="256"/>
  </cols>
  <sheetData>
    <row r="1" spans="1:15" ht="24" customHeight="1" x14ac:dyDescent="0.25">
      <c r="A1" s="537" t="s">
        <v>598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</row>
    <row r="2" spans="1:15" ht="15.75" customHeight="1" x14ac:dyDescent="0.25">
      <c r="A2" s="267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92"/>
    </row>
    <row r="3" spans="1:15" ht="26.25" customHeight="1" x14ac:dyDescent="0.25">
      <c r="A3" s="267"/>
      <c r="B3" s="266"/>
      <c r="C3" s="538" t="s">
        <v>597</v>
      </c>
      <c r="D3" s="538"/>
      <c r="E3" s="539" t="s">
        <v>596</v>
      </c>
      <c r="F3" s="539"/>
      <c r="G3" s="539"/>
      <c r="H3" s="539"/>
      <c r="I3" s="539"/>
      <c r="J3" s="266"/>
      <c r="K3" s="266"/>
      <c r="L3" s="266" t="s">
        <v>595</v>
      </c>
      <c r="M3" s="540"/>
      <c r="N3" s="540"/>
      <c r="O3" s="292"/>
    </row>
    <row r="4" spans="1:15" ht="27.75" customHeight="1" x14ac:dyDescent="0.25">
      <c r="A4" s="267"/>
      <c r="B4" s="266"/>
      <c r="C4" s="538" t="s">
        <v>594</v>
      </c>
      <c r="D4" s="538"/>
      <c r="E4" s="543" t="s">
        <v>593</v>
      </c>
      <c r="F4" s="543"/>
      <c r="G4" s="543"/>
      <c r="H4" s="543"/>
      <c r="I4" s="543"/>
      <c r="J4" s="266"/>
      <c r="K4" s="266"/>
      <c r="L4" s="266" t="s">
        <v>592</v>
      </c>
      <c r="M4" s="541"/>
      <c r="N4" s="541"/>
      <c r="O4" s="292"/>
    </row>
    <row r="5" spans="1:15" ht="24" customHeight="1" x14ac:dyDescent="0.25">
      <c r="A5" s="267"/>
      <c r="B5" s="266"/>
      <c r="C5" s="538" t="s">
        <v>591</v>
      </c>
      <c r="D5" s="538"/>
      <c r="E5" s="546" t="s">
        <v>590</v>
      </c>
      <c r="F5" s="546"/>
      <c r="G5" s="546"/>
      <c r="H5" s="546"/>
      <c r="I5" s="546"/>
      <c r="J5" s="266"/>
      <c r="K5" s="266"/>
      <c r="L5" s="266" t="s">
        <v>589</v>
      </c>
      <c r="M5" s="544"/>
      <c r="N5" s="544"/>
      <c r="O5" s="292"/>
    </row>
    <row r="6" spans="1:15" ht="12.75" customHeight="1" x14ac:dyDescent="0.25">
      <c r="A6" s="267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 t="s">
        <v>588</v>
      </c>
      <c r="M6" s="266" t="s">
        <v>587</v>
      </c>
      <c r="N6" s="266"/>
      <c r="O6" s="292"/>
    </row>
    <row r="7" spans="1:15" ht="24.75" customHeight="1" x14ac:dyDescent="0.25">
      <c r="A7" s="267"/>
      <c r="B7" s="266"/>
      <c r="C7" s="538" t="s">
        <v>586</v>
      </c>
      <c r="D7" s="538"/>
      <c r="E7" s="547" t="s">
        <v>29</v>
      </c>
      <c r="F7" s="548"/>
      <c r="G7" s="548"/>
      <c r="H7" s="548"/>
      <c r="I7" s="549"/>
      <c r="J7" s="266"/>
      <c r="K7" s="266"/>
      <c r="L7" s="273"/>
      <c r="M7" s="542"/>
      <c r="N7" s="542"/>
      <c r="O7" s="292"/>
    </row>
    <row r="8" spans="1:15" ht="19.5" customHeight="1" x14ac:dyDescent="0.25">
      <c r="A8" s="267"/>
      <c r="B8" s="266"/>
      <c r="C8" s="538" t="s">
        <v>548</v>
      </c>
      <c r="D8" s="538"/>
      <c r="E8" s="541" t="s">
        <v>585</v>
      </c>
      <c r="F8" s="541"/>
      <c r="G8" s="541"/>
      <c r="H8" s="541"/>
      <c r="I8" s="541"/>
      <c r="J8" s="266"/>
      <c r="K8" s="266"/>
      <c r="L8" s="273"/>
      <c r="M8" s="542"/>
      <c r="N8" s="542"/>
      <c r="O8" s="292"/>
    </row>
    <row r="9" spans="1:15" ht="16.5" customHeight="1" x14ac:dyDescent="0.25">
      <c r="A9" s="267"/>
      <c r="B9" s="266"/>
      <c r="C9" s="538" t="s">
        <v>538</v>
      </c>
      <c r="D9" s="538"/>
      <c r="E9" s="550"/>
      <c r="F9" s="550"/>
      <c r="G9" s="550"/>
      <c r="H9" s="550"/>
      <c r="I9" s="550"/>
      <c r="J9" s="266"/>
      <c r="K9" s="266"/>
      <c r="L9" s="273"/>
      <c r="M9" s="542"/>
      <c r="N9" s="542"/>
      <c r="O9" s="292"/>
    </row>
    <row r="10" spans="1:15" ht="7.5" customHeight="1" x14ac:dyDescent="0.25">
      <c r="A10" s="267"/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92"/>
    </row>
    <row r="11" spans="1:15" ht="16.5" customHeight="1" x14ac:dyDescent="0.25">
      <c r="A11" s="267"/>
      <c r="B11" s="266"/>
      <c r="C11" s="266"/>
      <c r="D11" s="545" t="s">
        <v>584</v>
      </c>
      <c r="E11" s="545"/>
      <c r="F11" s="266"/>
      <c r="G11" s="545" t="s">
        <v>583</v>
      </c>
      <c r="H11" s="545"/>
      <c r="I11" s="266"/>
      <c r="J11" s="266"/>
      <c r="K11" s="266"/>
      <c r="L11" s="266" t="s">
        <v>582</v>
      </c>
      <c r="M11" s="266"/>
      <c r="N11" s="266" t="s">
        <v>581</v>
      </c>
      <c r="O11" s="292"/>
    </row>
    <row r="12" spans="1:15" ht="24.75" customHeight="1" x14ac:dyDescent="0.25">
      <c r="A12" s="267"/>
      <c r="B12" s="266"/>
      <c r="C12" s="266"/>
      <c r="D12" s="551" t="s">
        <v>580</v>
      </c>
      <c r="E12" s="551"/>
      <c r="F12" s="296"/>
      <c r="G12" s="552" t="s">
        <v>579</v>
      </c>
      <c r="H12" s="552"/>
      <c r="I12" s="296"/>
      <c r="J12" s="296"/>
      <c r="K12" s="296"/>
      <c r="L12" s="295" t="s">
        <v>578</v>
      </c>
      <c r="M12" s="296"/>
      <c r="N12" s="295"/>
      <c r="O12" s="294"/>
    </row>
    <row r="13" spans="1:15" ht="19.5" customHeight="1" x14ac:dyDescent="0.25">
      <c r="A13" s="267"/>
      <c r="B13" s="266"/>
      <c r="C13" s="266"/>
      <c r="D13" s="266" t="s">
        <v>577</v>
      </c>
      <c r="E13" s="266"/>
      <c r="F13" s="266"/>
      <c r="G13" s="293"/>
      <c r="H13" s="293"/>
      <c r="I13" s="266"/>
      <c r="J13" s="266"/>
      <c r="K13" s="266"/>
      <c r="L13" s="266"/>
      <c r="M13" s="266"/>
      <c r="N13" s="266"/>
      <c r="O13" s="292"/>
    </row>
    <row r="14" spans="1:15" ht="19.5" customHeight="1" x14ac:dyDescent="0.25">
      <c r="A14" s="553" t="s">
        <v>576</v>
      </c>
      <c r="B14" s="553"/>
      <c r="C14" s="553"/>
      <c r="D14" s="553"/>
      <c r="E14" s="553"/>
      <c r="F14" s="553"/>
      <c r="G14" s="553"/>
      <c r="H14" s="553"/>
      <c r="I14" s="553"/>
      <c r="J14" s="553"/>
      <c r="K14" s="553"/>
      <c r="L14" s="553"/>
      <c r="M14" s="553"/>
      <c r="N14" s="553"/>
      <c r="O14" s="553"/>
    </row>
    <row r="15" spans="1:15" ht="18" customHeight="1" x14ac:dyDescent="0.25">
      <c r="A15" s="554"/>
      <c r="B15" s="554"/>
      <c r="C15" s="554"/>
      <c r="D15" s="554"/>
      <c r="E15" s="554"/>
      <c r="F15" s="554"/>
      <c r="G15" s="554"/>
      <c r="H15" s="554"/>
      <c r="I15" s="554"/>
      <c r="J15" s="554"/>
      <c r="K15" s="554"/>
      <c r="L15" s="554"/>
      <c r="M15" s="554"/>
      <c r="N15" s="554"/>
      <c r="O15" s="554"/>
    </row>
    <row r="16" spans="1:15" ht="18.75" customHeight="1" x14ac:dyDescent="0.25">
      <c r="A16" s="557" t="s">
        <v>575</v>
      </c>
      <c r="B16" s="557"/>
      <c r="C16" s="557"/>
      <c r="D16" s="557"/>
      <c r="E16" s="291" t="s">
        <v>574</v>
      </c>
      <c r="F16" s="555" t="s">
        <v>575</v>
      </c>
      <c r="G16" s="555"/>
      <c r="H16" s="555"/>
      <c r="I16" s="291" t="s">
        <v>574</v>
      </c>
      <c r="J16" s="555" t="s">
        <v>575</v>
      </c>
      <c r="K16" s="555"/>
      <c r="L16" s="555"/>
      <c r="M16" s="556" t="s">
        <v>574</v>
      </c>
      <c r="N16" s="556"/>
      <c r="O16" s="556"/>
    </row>
    <row r="17" spans="1:15" ht="16.5" customHeight="1" x14ac:dyDescent="0.25">
      <c r="A17" s="560"/>
      <c r="B17" s="560"/>
      <c r="C17" s="560"/>
      <c r="D17" s="560"/>
      <c r="E17" s="285"/>
      <c r="F17" s="561"/>
      <c r="G17" s="561"/>
      <c r="H17" s="561"/>
      <c r="I17" s="285"/>
      <c r="J17" s="561"/>
      <c r="K17" s="561"/>
      <c r="L17" s="561"/>
      <c r="M17" s="565"/>
      <c r="N17" s="565"/>
      <c r="O17" s="565"/>
    </row>
    <row r="18" spans="1:15" ht="22.5" customHeight="1" x14ac:dyDescent="0.25">
      <c r="A18" s="564" t="s">
        <v>573</v>
      </c>
      <c r="B18" s="564"/>
      <c r="C18" s="564"/>
      <c r="D18" s="564"/>
      <c r="E18" s="564"/>
      <c r="F18" s="564"/>
      <c r="G18" s="564"/>
      <c r="H18" s="564"/>
      <c r="I18" s="564"/>
      <c r="J18" s="564"/>
      <c r="K18" s="564"/>
      <c r="L18" s="564"/>
      <c r="M18" s="564"/>
      <c r="N18" s="564"/>
      <c r="O18" s="564"/>
    </row>
    <row r="19" spans="1:15" ht="21.75" customHeight="1" x14ac:dyDescent="0.25">
      <c r="A19" s="563" t="s">
        <v>572</v>
      </c>
      <c r="B19" s="563"/>
      <c r="C19" s="562" t="s">
        <v>571</v>
      </c>
      <c r="D19" s="562"/>
      <c r="E19" s="562"/>
      <c r="F19" s="567" t="s">
        <v>570</v>
      </c>
      <c r="G19" s="567"/>
      <c r="H19" s="562" t="s">
        <v>569</v>
      </c>
      <c r="I19" s="562"/>
      <c r="J19" s="562" t="s">
        <v>568</v>
      </c>
      <c r="K19" s="562"/>
      <c r="L19" s="566" t="s">
        <v>567</v>
      </c>
      <c r="M19" s="566"/>
      <c r="N19" s="566"/>
      <c r="O19" s="566"/>
    </row>
    <row r="20" spans="1:15" ht="18.75" customHeight="1" x14ac:dyDescent="0.25">
      <c r="A20" s="281">
        <v>1</v>
      </c>
      <c r="B20" s="569" t="s">
        <v>566</v>
      </c>
      <c r="C20" s="569"/>
      <c r="D20" s="286" t="s">
        <v>556</v>
      </c>
      <c r="E20" s="288">
        <f>'E2'!F6</f>
        <v>0</v>
      </c>
      <c r="F20" s="290">
        <v>8</v>
      </c>
      <c r="G20" s="558" t="s">
        <v>565</v>
      </c>
      <c r="H20" s="558"/>
      <c r="I20" s="288">
        <v>0</v>
      </c>
      <c r="J20" s="279">
        <v>13</v>
      </c>
      <c r="K20" s="559" t="s">
        <v>564</v>
      </c>
      <c r="L20" s="559"/>
      <c r="M20" s="287">
        <v>0</v>
      </c>
      <c r="N20" s="261">
        <v>0</v>
      </c>
      <c r="O20" s="260"/>
    </row>
    <row r="21" spans="1:15" ht="21" customHeight="1" x14ac:dyDescent="0.25">
      <c r="A21" s="281">
        <v>2</v>
      </c>
      <c r="B21" s="569"/>
      <c r="C21" s="569"/>
      <c r="D21" s="286" t="s">
        <v>439</v>
      </c>
      <c r="E21" s="288">
        <f>'E2'!H6</f>
        <v>0</v>
      </c>
      <c r="F21" s="289">
        <v>9</v>
      </c>
      <c r="G21" s="558" t="s">
        <v>563</v>
      </c>
      <c r="H21" s="558"/>
      <c r="I21" s="288">
        <v>0</v>
      </c>
      <c r="J21" s="279">
        <v>14</v>
      </c>
      <c r="K21" s="559" t="s">
        <v>562</v>
      </c>
      <c r="L21" s="559"/>
      <c r="M21" s="287">
        <v>0</v>
      </c>
      <c r="N21" s="261">
        <v>0</v>
      </c>
      <c r="O21" s="260"/>
    </row>
    <row r="22" spans="1:15" ht="21.75" customHeight="1" x14ac:dyDescent="0.25">
      <c r="A22" s="281">
        <v>3</v>
      </c>
      <c r="B22" s="568" t="s">
        <v>561</v>
      </c>
      <c r="C22" s="568"/>
      <c r="D22" s="286" t="s">
        <v>556</v>
      </c>
      <c r="E22" s="288">
        <f>'E2'!F11</f>
        <v>0</v>
      </c>
      <c r="F22" s="289">
        <v>10</v>
      </c>
      <c r="G22" s="558" t="s">
        <v>560</v>
      </c>
      <c r="H22" s="558"/>
      <c r="I22" s="288">
        <v>0</v>
      </c>
      <c r="J22" s="279">
        <v>15</v>
      </c>
      <c r="K22" s="559" t="s">
        <v>559</v>
      </c>
      <c r="L22" s="559"/>
      <c r="M22" s="287">
        <v>0</v>
      </c>
      <c r="N22" s="261">
        <v>0</v>
      </c>
      <c r="O22" s="260"/>
    </row>
    <row r="23" spans="1:15" ht="21.75" customHeight="1" x14ac:dyDescent="0.25">
      <c r="A23" s="281">
        <v>4</v>
      </c>
      <c r="B23" s="568"/>
      <c r="C23" s="568"/>
      <c r="D23" s="286" t="s">
        <v>439</v>
      </c>
      <c r="E23" s="288">
        <f>'E2'!H11+'E2'!H12</f>
        <v>0</v>
      </c>
      <c r="F23" s="279">
        <v>11</v>
      </c>
      <c r="G23" s="578" t="s">
        <v>555</v>
      </c>
      <c r="H23" s="579"/>
      <c r="I23" s="288">
        <v>0</v>
      </c>
      <c r="J23" s="279">
        <v>16</v>
      </c>
      <c r="K23" s="559" t="s">
        <v>558</v>
      </c>
      <c r="L23" s="559"/>
      <c r="M23" s="287">
        <v>0</v>
      </c>
      <c r="N23" s="261">
        <v>0</v>
      </c>
      <c r="O23" s="260"/>
    </row>
    <row r="24" spans="1:15" ht="21" customHeight="1" x14ac:dyDescent="0.25">
      <c r="A24" s="281">
        <v>5</v>
      </c>
      <c r="B24" s="573" t="s">
        <v>557</v>
      </c>
      <c r="C24" s="574"/>
      <c r="D24" s="286" t="s">
        <v>556</v>
      </c>
      <c r="E24" s="288">
        <f>'E2'!F7+'E2'!F8+'E2'!F10</f>
        <v>0</v>
      </c>
      <c r="F24" s="577"/>
      <c r="G24" s="577"/>
      <c r="H24" s="577"/>
      <c r="I24" s="288"/>
      <c r="J24" s="279">
        <v>17</v>
      </c>
      <c r="K24" s="559" t="s">
        <v>555</v>
      </c>
      <c r="L24" s="559"/>
      <c r="M24" s="287">
        <v>0</v>
      </c>
      <c r="N24" s="261">
        <v>0</v>
      </c>
      <c r="O24" s="260"/>
    </row>
    <row r="25" spans="1:15" ht="21" customHeight="1" thickBot="1" x14ac:dyDescent="0.3">
      <c r="A25" s="281">
        <v>6</v>
      </c>
      <c r="B25" s="575"/>
      <c r="C25" s="576"/>
      <c r="D25" s="286" t="s">
        <v>439</v>
      </c>
      <c r="E25" s="285">
        <f>'E2'!H9+'E2'!H10+'E2'!H14</f>
        <v>0</v>
      </c>
      <c r="F25" s="577"/>
      <c r="G25" s="577"/>
      <c r="H25" s="577"/>
      <c r="I25" s="285"/>
      <c r="J25" s="279">
        <v>18</v>
      </c>
      <c r="K25" s="559" t="s">
        <v>554</v>
      </c>
      <c r="L25" s="559"/>
      <c r="M25" s="273"/>
      <c r="N25" s="261">
        <v>0</v>
      </c>
      <c r="O25" s="260"/>
    </row>
    <row r="26" spans="1:15" ht="22.5" customHeight="1" thickBot="1" x14ac:dyDescent="0.3">
      <c r="A26" s="281">
        <v>7</v>
      </c>
      <c r="B26" s="570" t="s">
        <v>553</v>
      </c>
      <c r="C26" s="570"/>
      <c r="D26" s="570"/>
      <c r="E26" s="284">
        <f>SUM(E20:E25)</f>
        <v>0</v>
      </c>
      <c r="F26" s="283">
        <v>12</v>
      </c>
      <c r="G26" s="571" t="s">
        <v>552</v>
      </c>
      <c r="H26" s="571"/>
      <c r="I26" s="284">
        <f>SUM(I20:I25)</f>
        <v>0</v>
      </c>
      <c r="J26" s="283">
        <v>19</v>
      </c>
      <c r="K26" s="572" t="s">
        <v>551</v>
      </c>
      <c r="L26" s="572"/>
      <c r="M26" s="282"/>
      <c r="N26" s="269">
        <f>SUM(N20:O25)</f>
        <v>0</v>
      </c>
      <c r="O26" s="277"/>
    </row>
    <row r="27" spans="1:15" ht="22.5" customHeight="1" x14ac:dyDescent="0.25">
      <c r="A27" s="281">
        <v>20</v>
      </c>
      <c r="B27" s="580" t="s">
        <v>550</v>
      </c>
      <c r="C27" s="580"/>
      <c r="D27" s="580"/>
      <c r="E27" s="280">
        <f>'E2'!H19</f>
        <v>0</v>
      </c>
      <c r="F27" s="279">
        <v>21</v>
      </c>
      <c r="G27" s="559" t="s">
        <v>549</v>
      </c>
      <c r="H27" s="559"/>
      <c r="I27" s="280">
        <f>'E2'!H20</f>
        <v>0</v>
      </c>
      <c r="J27" s="279">
        <v>22</v>
      </c>
      <c r="K27" s="559" t="s">
        <v>152</v>
      </c>
      <c r="L27" s="559"/>
      <c r="M27" s="273"/>
      <c r="N27" s="261">
        <f>'E2'!H21</f>
        <v>0</v>
      </c>
      <c r="O27" s="260"/>
    </row>
    <row r="28" spans="1:15" ht="18.75" customHeight="1" thickBot="1" x14ac:dyDescent="0.3">
      <c r="A28" s="581" t="s">
        <v>548</v>
      </c>
      <c r="B28" s="581"/>
      <c r="C28" s="581"/>
      <c r="D28" s="582"/>
      <c r="E28" s="582"/>
      <c r="F28" s="559" t="s">
        <v>537</v>
      </c>
      <c r="G28" s="559"/>
      <c r="H28" s="559"/>
      <c r="I28" s="559"/>
      <c r="J28" s="583" t="s">
        <v>547</v>
      </c>
      <c r="K28" s="583"/>
      <c r="L28" s="584" t="s">
        <v>546</v>
      </c>
      <c r="M28" s="584"/>
      <c r="N28" s="584"/>
      <c r="O28" s="584"/>
    </row>
    <row r="29" spans="1:15" ht="21" customHeight="1" thickBot="1" x14ac:dyDescent="0.3">
      <c r="A29" s="267"/>
      <c r="B29" s="266"/>
      <c r="C29" s="266"/>
      <c r="D29" s="266"/>
      <c r="E29" s="265"/>
      <c r="F29" s="559"/>
      <c r="G29" s="559"/>
      <c r="H29" s="559"/>
      <c r="I29" s="559"/>
      <c r="J29" s="278">
        <v>23</v>
      </c>
      <c r="K29" s="558" t="s">
        <v>545</v>
      </c>
      <c r="L29" s="558"/>
      <c r="M29" s="558"/>
      <c r="N29" s="269">
        <f>E26+E27+I26+N26+N27+I27</f>
        <v>0</v>
      </c>
      <c r="O29" s="277"/>
    </row>
    <row r="30" spans="1:15" ht="16.5" customHeight="1" x14ac:dyDescent="0.25">
      <c r="A30" s="585" t="s">
        <v>534</v>
      </c>
      <c r="B30" s="585"/>
      <c r="C30" s="585"/>
      <c r="D30" s="264"/>
      <c r="E30" s="263"/>
      <c r="F30" s="559"/>
      <c r="G30" s="559"/>
      <c r="H30" s="559"/>
      <c r="I30" s="559"/>
      <c r="J30" s="262">
        <v>24</v>
      </c>
      <c r="K30" s="274" t="s">
        <v>544</v>
      </c>
      <c r="L30" s="273">
        <v>0</v>
      </c>
      <c r="M30" s="272" t="s">
        <v>437</v>
      </c>
      <c r="N30" s="276">
        <f>L30*0.21</f>
        <v>0</v>
      </c>
      <c r="O30" s="275"/>
    </row>
    <row r="31" spans="1:15" ht="15.75" thickBot="1" x14ac:dyDescent="0.3">
      <c r="A31" s="581" t="s">
        <v>543</v>
      </c>
      <c r="B31" s="581"/>
      <c r="C31" s="581"/>
      <c r="D31" s="582"/>
      <c r="E31" s="582"/>
      <c r="F31" s="559" t="s">
        <v>537</v>
      </c>
      <c r="G31" s="559"/>
      <c r="H31" s="559"/>
      <c r="I31" s="559"/>
      <c r="J31" s="262">
        <v>25</v>
      </c>
      <c r="K31" s="274" t="s">
        <v>542</v>
      </c>
      <c r="L31" s="273">
        <f>N29</f>
        <v>0</v>
      </c>
      <c r="M31" s="272" t="s">
        <v>437</v>
      </c>
      <c r="N31" s="271">
        <f>L31*0.21</f>
        <v>0</v>
      </c>
      <c r="O31" s="270"/>
    </row>
    <row r="32" spans="1:15" ht="18.75" customHeight="1" thickBot="1" x14ac:dyDescent="0.3">
      <c r="A32" s="267"/>
      <c r="B32" s="266"/>
      <c r="C32" s="266"/>
      <c r="D32" s="266"/>
      <c r="E32" s="265"/>
      <c r="F32" s="559"/>
      <c r="G32" s="559"/>
      <c r="H32" s="559"/>
      <c r="I32" s="559"/>
      <c r="J32" s="262">
        <v>26</v>
      </c>
      <c r="K32" s="586" t="s">
        <v>541</v>
      </c>
      <c r="L32" s="586"/>
      <c r="M32" s="586"/>
      <c r="N32" s="269">
        <f>ROUND(SUM(N29:O31),0)</f>
        <v>0</v>
      </c>
      <c r="O32" s="268"/>
    </row>
    <row r="33" spans="1:15" x14ac:dyDescent="0.25">
      <c r="A33" s="585" t="s">
        <v>534</v>
      </c>
      <c r="B33" s="585"/>
      <c r="C33" s="585"/>
      <c r="D33" s="264"/>
      <c r="E33" s="263"/>
      <c r="F33" s="559"/>
      <c r="G33" s="559"/>
      <c r="H33" s="559"/>
      <c r="I33" s="559"/>
      <c r="J33" s="587" t="s">
        <v>540</v>
      </c>
      <c r="K33" s="587"/>
      <c r="L33" s="588" t="s">
        <v>539</v>
      </c>
      <c r="M33" s="588"/>
      <c r="N33" s="588"/>
      <c r="O33" s="588"/>
    </row>
    <row r="34" spans="1:15" ht="16.5" customHeight="1" x14ac:dyDescent="0.25">
      <c r="A34" s="581" t="s">
        <v>538</v>
      </c>
      <c r="B34" s="581"/>
      <c r="C34" s="581"/>
      <c r="D34" s="582"/>
      <c r="E34" s="582"/>
      <c r="F34" s="559" t="s">
        <v>537</v>
      </c>
      <c r="G34" s="559"/>
      <c r="H34" s="559"/>
      <c r="I34" s="559"/>
      <c r="J34" s="262">
        <v>27</v>
      </c>
      <c r="K34" s="559" t="s">
        <v>536</v>
      </c>
      <c r="L34" s="559"/>
      <c r="M34" s="559"/>
      <c r="N34" s="261">
        <v>0</v>
      </c>
      <c r="O34" s="260"/>
    </row>
    <row r="35" spans="1:15" ht="15.75" customHeight="1" x14ac:dyDescent="0.25">
      <c r="A35" s="267"/>
      <c r="B35" s="266"/>
      <c r="C35" s="266"/>
      <c r="D35" s="266"/>
      <c r="E35" s="265"/>
      <c r="F35" s="559"/>
      <c r="G35" s="559"/>
      <c r="H35" s="559"/>
      <c r="I35" s="559"/>
      <c r="J35" s="262">
        <v>28</v>
      </c>
      <c r="K35" s="559" t="s">
        <v>535</v>
      </c>
      <c r="L35" s="559"/>
      <c r="M35" s="559"/>
      <c r="N35" s="261">
        <v>0</v>
      </c>
      <c r="O35" s="260"/>
    </row>
    <row r="36" spans="1:15" ht="15.75" customHeight="1" x14ac:dyDescent="0.25">
      <c r="A36" s="585" t="s">
        <v>534</v>
      </c>
      <c r="B36" s="585"/>
      <c r="C36" s="585"/>
      <c r="D36" s="264"/>
      <c r="E36" s="263"/>
      <c r="F36" s="559"/>
      <c r="G36" s="559"/>
      <c r="H36" s="559"/>
      <c r="I36" s="559"/>
      <c r="J36" s="262">
        <v>29</v>
      </c>
      <c r="K36" s="559" t="s">
        <v>533</v>
      </c>
      <c r="L36" s="559"/>
      <c r="M36" s="559"/>
      <c r="N36" s="261">
        <v>0</v>
      </c>
      <c r="O36" s="260"/>
    </row>
    <row r="37" spans="1:15" ht="9.75" customHeight="1" thickBot="1" x14ac:dyDescent="0.3">
      <c r="A37" s="259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7"/>
    </row>
  </sheetData>
  <sheetProtection password="C71F" sheet="1" objects="1" scenarios="1"/>
  <mergeCells count="82">
    <mergeCell ref="K35:M35"/>
    <mergeCell ref="A36:C36"/>
    <mergeCell ref="K36:M36"/>
    <mergeCell ref="A34:C34"/>
    <mergeCell ref="D34:E34"/>
    <mergeCell ref="F34:I36"/>
    <mergeCell ref="K34:M34"/>
    <mergeCell ref="A31:C31"/>
    <mergeCell ref="D31:E31"/>
    <mergeCell ref="F31:I33"/>
    <mergeCell ref="K32:M32"/>
    <mergeCell ref="A33:C33"/>
    <mergeCell ref="J33:K33"/>
    <mergeCell ref="L33:O33"/>
    <mergeCell ref="B27:D27"/>
    <mergeCell ref="G27:H27"/>
    <mergeCell ref="K27:L27"/>
    <mergeCell ref="A28:C28"/>
    <mergeCell ref="D28:E28"/>
    <mergeCell ref="F28:I30"/>
    <mergeCell ref="J28:K28"/>
    <mergeCell ref="L28:O28"/>
    <mergeCell ref="K29:M29"/>
    <mergeCell ref="A30:C30"/>
    <mergeCell ref="B22:C23"/>
    <mergeCell ref="G22:H22"/>
    <mergeCell ref="K22:L22"/>
    <mergeCell ref="B20:C21"/>
    <mergeCell ref="B26:D26"/>
    <mergeCell ref="G26:H26"/>
    <mergeCell ref="K26:L26"/>
    <mergeCell ref="B24:C25"/>
    <mergeCell ref="F24:H24"/>
    <mergeCell ref="K24:L24"/>
    <mergeCell ref="K25:L25"/>
    <mergeCell ref="F25:H25"/>
    <mergeCell ref="G23:H23"/>
    <mergeCell ref="K23:L23"/>
    <mergeCell ref="G21:H21"/>
    <mergeCell ref="K21:L21"/>
    <mergeCell ref="G20:H20"/>
    <mergeCell ref="K20:L20"/>
    <mergeCell ref="A17:D17"/>
    <mergeCell ref="F17:H17"/>
    <mergeCell ref="J17:L17"/>
    <mergeCell ref="J19:K19"/>
    <mergeCell ref="A19:B19"/>
    <mergeCell ref="C19:E19"/>
    <mergeCell ref="A18:O18"/>
    <mergeCell ref="M17:O17"/>
    <mergeCell ref="L19:O19"/>
    <mergeCell ref="F19:G19"/>
    <mergeCell ref="H19:I19"/>
    <mergeCell ref="D12:E12"/>
    <mergeCell ref="G12:H12"/>
    <mergeCell ref="A14:O14"/>
    <mergeCell ref="A15:O15"/>
    <mergeCell ref="J16:L16"/>
    <mergeCell ref="M16:O16"/>
    <mergeCell ref="A16:D16"/>
    <mergeCell ref="F16:H16"/>
    <mergeCell ref="D11:E11"/>
    <mergeCell ref="G11:H11"/>
    <mergeCell ref="C5:D5"/>
    <mergeCell ref="E5:I5"/>
    <mergeCell ref="C7:D7"/>
    <mergeCell ref="E7:I7"/>
    <mergeCell ref="C8:D8"/>
    <mergeCell ref="C9:D9"/>
    <mergeCell ref="E9:I9"/>
    <mergeCell ref="M9:N9"/>
    <mergeCell ref="C4:D4"/>
    <mergeCell ref="E4:I4"/>
    <mergeCell ref="M4:N4"/>
    <mergeCell ref="M5:N5"/>
    <mergeCell ref="M7:N7"/>
    <mergeCell ref="A1:O1"/>
    <mergeCell ref="C3:D3"/>
    <mergeCell ref="E3:I3"/>
    <mergeCell ref="M3:N3"/>
    <mergeCell ref="E8:I8"/>
    <mergeCell ref="M8:N8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4"/>
  <sheetViews>
    <sheetView showGridLines="0" topLeftCell="A19" workbookViewId="0">
      <selection activeCell="G39" sqref="G39"/>
    </sheetView>
  </sheetViews>
  <sheetFormatPr defaultRowHeight="15" x14ac:dyDescent="0.25"/>
  <cols>
    <col min="1" max="1" width="6.85546875" style="256" customWidth="1"/>
    <col min="2" max="2" width="28.5703125" style="256" customWidth="1"/>
    <col min="3" max="3" width="3.140625" style="256" customWidth="1"/>
    <col min="4" max="4" width="7" style="256" customWidth="1"/>
    <col min="5" max="5" width="10" style="256" customWidth="1"/>
    <col min="6" max="6" width="10.28515625" style="256" customWidth="1"/>
    <col min="7" max="7" width="9.42578125" style="256" customWidth="1"/>
    <col min="8" max="8" width="24.42578125" style="256" customWidth="1"/>
    <col min="9" max="9" width="7.85546875" style="256" customWidth="1"/>
    <col min="10" max="10" width="10" style="256" customWidth="1"/>
    <col min="11" max="16384" width="9.140625" style="256"/>
  </cols>
  <sheetData>
    <row r="1" spans="1:11" ht="21" x14ac:dyDescent="0.25">
      <c r="A1" s="302"/>
      <c r="B1" s="423" t="s">
        <v>897</v>
      </c>
      <c r="C1" s="302"/>
      <c r="D1" s="302"/>
      <c r="E1" s="302"/>
      <c r="F1" s="302"/>
      <c r="G1" s="302"/>
      <c r="H1" s="302"/>
      <c r="I1" s="302"/>
      <c r="J1" s="302"/>
      <c r="K1" s="302"/>
    </row>
    <row r="2" spans="1:11" ht="18.75" customHeight="1" x14ac:dyDescent="0.25">
      <c r="A2" s="302"/>
      <c r="B2" s="416" t="s">
        <v>896</v>
      </c>
      <c r="C2" s="414"/>
      <c r="D2" s="414"/>
      <c r="E2" s="422" t="s">
        <v>895</v>
      </c>
      <c r="F2" s="589" t="s">
        <v>556</v>
      </c>
      <c r="G2" s="590"/>
      <c r="H2" s="415" t="s">
        <v>439</v>
      </c>
      <c r="I2" s="302"/>
      <c r="J2" s="302"/>
      <c r="K2" s="302"/>
    </row>
    <row r="3" spans="1:11" x14ac:dyDescent="0.25">
      <c r="A3" s="302"/>
      <c r="B3" s="412" t="s">
        <v>894</v>
      </c>
      <c r="C3" s="410"/>
      <c r="D3" s="410"/>
      <c r="E3" s="411"/>
      <c r="F3" s="591">
        <f>F86</f>
        <v>0</v>
      </c>
      <c r="G3" s="592"/>
      <c r="H3" s="410">
        <f>J86</f>
        <v>0</v>
      </c>
      <c r="I3" s="302"/>
      <c r="J3" s="302"/>
      <c r="K3" s="302"/>
    </row>
    <row r="4" spans="1:11" x14ac:dyDescent="0.25">
      <c r="A4" s="302"/>
      <c r="B4" s="412" t="s">
        <v>893</v>
      </c>
      <c r="C4" s="410"/>
      <c r="D4" s="410"/>
      <c r="E4" s="411"/>
      <c r="F4" s="591">
        <f>F94</f>
        <v>0</v>
      </c>
      <c r="G4" s="592"/>
      <c r="H4" s="410">
        <f>J94</f>
        <v>0</v>
      </c>
      <c r="I4" s="302"/>
      <c r="J4" s="302"/>
      <c r="K4" s="302"/>
    </row>
    <row r="5" spans="1:11" x14ac:dyDescent="0.25">
      <c r="A5" s="302"/>
      <c r="B5" s="412" t="s">
        <v>680</v>
      </c>
      <c r="C5" s="410"/>
      <c r="D5" s="410"/>
      <c r="E5" s="411"/>
      <c r="F5" s="591">
        <f>F100</f>
        <v>0</v>
      </c>
      <c r="G5" s="592"/>
      <c r="H5" s="410">
        <f>J100</f>
        <v>0</v>
      </c>
      <c r="I5" s="302"/>
      <c r="J5" s="302"/>
      <c r="K5" s="302"/>
    </row>
    <row r="6" spans="1:11" x14ac:dyDescent="0.25">
      <c r="A6" s="302"/>
      <c r="B6" s="419" t="s">
        <v>892</v>
      </c>
      <c r="C6" s="417"/>
      <c r="D6" s="417"/>
      <c r="E6" s="418"/>
      <c r="F6" s="593">
        <f>SUM(F3:G5)</f>
        <v>0</v>
      </c>
      <c r="G6" s="593"/>
      <c r="H6" s="417">
        <f>SUM(H3:H5)</f>
        <v>0</v>
      </c>
      <c r="I6" s="302"/>
      <c r="J6" s="302"/>
      <c r="K6" s="302"/>
    </row>
    <row r="7" spans="1:11" ht="21" x14ac:dyDescent="0.25">
      <c r="A7" s="302"/>
      <c r="B7" s="412" t="s">
        <v>891</v>
      </c>
      <c r="C7" s="410"/>
      <c r="D7" s="410"/>
      <c r="E7" s="413">
        <v>3.5999999999999997E-2</v>
      </c>
      <c r="F7" s="591">
        <f>F6*E7</f>
        <v>0</v>
      </c>
      <c r="G7" s="592"/>
      <c r="H7" s="410"/>
      <c r="I7" s="302"/>
      <c r="J7" s="302"/>
      <c r="K7" s="302"/>
    </row>
    <row r="8" spans="1:11" x14ac:dyDescent="0.25">
      <c r="A8" s="302"/>
      <c r="B8" s="412" t="s">
        <v>890</v>
      </c>
      <c r="C8" s="410"/>
      <c r="D8" s="410"/>
      <c r="E8" s="413">
        <v>0.01</v>
      </c>
      <c r="F8" s="591">
        <f>F6*E8</f>
        <v>0</v>
      </c>
      <c r="G8" s="592"/>
      <c r="H8" s="410"/>
      <c r="I8" s="302"/>
      <c r="J8" s="302"/>
      <c r="K8" s="302"/>
    </row>
    <row r="9" spans="1:11" ht="21" x14ac:dyDescent="0.25">
      <c r="A9" s="302"/>
      <c r="B9" s="412" t="s">
        <v>889</v>
      </c>
      <c r="C9" s="410"/>
      <c r="D9" s="410"/>
      <c r="E9" s="413">
        <v>0.06</v>
      </c>
      <c r="F9" s="421"/>
      <c r="G9" s="420"/>
      <c r="H9" s="410">
        <f>H6*E9</f>
        <v>0</v>
      </c>
      <c r="I9" s="302"/>
      <c r="J9" s="302"/>
      <c r="K9" s="302"/>
    </row>
    <row r="10" spans="1:11" ht="21" x14ac:dyDescent="0.25">
      <c r="A10" s="302"/>
      <c r="B10" s="412" t="s">
        <v>888</v>
      </c>
      <c r="C10" s="410"/>
      <c r="D10" s="410"/>
      <c r="E10" s="413"/>
      <c r="F10" s="591">
        <f>F126</f>
        <v>0</v>
      </c>
      <c r="G10" s="591"/>
      <c r="H10" s="410">
        <f>J126</f>
        <v>0</v>
      </c>
      <c r="I10" s="302"/>
      <c r="J10" s="302"/>
      <c r="K10" s="302"/>
    </row>
    <row r="11" spans="1:11" x14ac:dyDescent="0.25">
      <c r="A11" s="302"/>
      <c r="B11" s="412" t="s">
        <v>462</v>
      </c>
      <c r="C11" s="410"/>
      <c r="D11" s="410"/>
      <c r="E11" s="413"/>
      <c r="F11" s="591">
        <f>F110</f>
        <v>0</v>
      </c>
      <c r="G11" s="591"/>
      <c r="H11" s="410">
        <f>J110</f>
        <v>0</v>
      </c>
      <c r="I11" s="302"/>
      <c r="J11" s="302"/>
      <c r="K11" s="302"/>
    </row>
    <row r="12" spans="1:11" ht="21" x14ac:dyDescent="0.25">
      <c r="A12" s="302"/>
      <c r="B12" s="412" t="s">
        <v>887</v>
      </c>
      <c r="C12" s="410"/>
      <c r="D12" s="410"/>
      <c r="E12" s="413">
        <v>0.01</v>
      </c>
      <c r="F12" s="591"/>
      <c r="G12" s="591"/>
      <c r="H12" s="410">
        <f>(H11+H10)*E12</f>
        <v>0</v>
      </c>
      <c r="I12" s="302"/>
      <c r="J12" s="302"/>
      <c r="K12" s="302"/>
    </row>
    <row r="13" spans="1:11" x14ac:dyDescent="0.25">
      <c r="A13" s="302"/>
      <c r="B13" s="419" t="s">
        <v>886</v>
      </c>
      <c r="C13" s="417"/>
      <c r="D13" s="417"/>
      <c r="E13" s="418"/>
      <c r="F13" s="593">
        <f>SUM(F6:G12)</f>
        <v>0</v>
      </c>
      <c r="G13" s="593"/>
      <c r="H13" s="417">
        <f>SUM(H6:H12)</f>
        <v>0</v>
      </c>
      <c r="I13" s="302"/>
      <c r="J13" s="302"/>
      <c r="K13" s="302"/>
    </row>
    <row r="14" spans="1:11" ht="31.5" x14ac:dyDescent="0.25">
      <c r="A14" s="302"/>
      <c r="B14" s="412" t="s">
        <v>885</v>
      </c>
      <c r="C14" s="410"/>
      <c r="D14" s="410"/>
      <c r="E14" s="413">
        <v>0.03</v>
      </c>
      <c r="F14" s="591"/>
      <c r="G14" s="591"/>
      <c r="H14" s="410">
        <f>(F13+H13)*E14</f>
        <v>0</v>
      </c>
      <c r="I14" s="302"/>
      <c r="J14" s="302"/>
      <c r="K14" s="302"/>
    </row>
    <row r="15" spans="1:11" x14ac:dyDescent="0.25">
      <c r="A15" s="302"/>
      <c r="B15" s="412" t="s">
        <v>884</v>
      </c>
      <c r="C15" s="410"/>
      <c r="D15" s="410"/>
      <c r="E15" s="413">
        <v>0</v>
      </c>
      <c r="F15" s="591"/>
      <c r="G15" s="591"/>
      <c r="H15" s="410">
        <f>(F13+H13)*E15</f>
        <v>0</v>
      </c>
      <c r="I15" s="302"/>
      <c r="J15" s="302"/>
      <c r="K15" s="302"/>
    </row>
    <row r="16" spans="1:11" x14ac:dyDescent="0.25">
      <c r="A16" s="302"/>
      <c r="B16" s="412" t="s">
        <v>883</v>
      </c>
      <c r="C16" s="410"/>
      <c r="D16" s="410"/>
      <c r="E16" s="413">
        <v>0</v>
      </c>
      <c r="F16" s="591"/>
      <c r="G16" s="591"/>
      <c r="H16" s="410">
        <f>F13*E16</f>
        <v>0</v>
      </c>
      <c r="I16" s="302"/>
      <c r="J16" s="302"/>
      <c r="K16" s="302"/>
    </row>
    <row r="17" spans="1:11" ht="26.25" customHeight="1" x14ac:dyDescent="0.25">
      <c r="A17" s="302"/>
      <c r="B17" s="416" t="s">
        <v>882</v>
      </c>
      <c r="C17" s="414"/>
      <c r="D17" s="414"/>
      <c r="E17" s="415"/>
      <c r="F17" s="595"/>
      <c r="G17" s="595"/>
      <c r="H17" s="414">
        <f>H16+H15+H14+H13+F13</f>
        <v>0</v>
      </c>
      <c r="I17" s="302"/>
      <c r="J17" s="302"/>
      <c r="K17" s="302"/>
    </row>
    <row r="18" spans="1:11" ht="21" x14ac:dyDescent="0.25">
      <c r="A18" s="302"/>
      <c r="B18" s="412" t="s">
        <v>881</v>
      </c>
      <c r="C18" s="410"/>
      <c r="D18" s="410"/>
      <c r="E18" s="411"/>
      <c r="F18" s="591"/>
      <c r="G18" s="591"/>
      <c r="H18" s="410">
        <v>0</v>
      </c>
      <c r="I18" s="302"/>
      <c r="J18" s="302"/>
      <c r="K18" s="302"/>
    </row>
    <row r="19" spans="1:11" x14ac:dyDescent="0.25">
      <c r="A19" s="302"/>
      <c r="B19" s="412" t="s">
        <v>880</v>
      </c>
      <c r="C19" s="410"/>
      <c r="D19" s="410"/>
      <c r="E19" s="413"/>
      <c r="F19" s="591"/>
      <c r="G19" s="591"/>
      <c r="H19" s="410">
        <f>J134</f>
        <v>0</v>
      </c>
      <c r="I19" s="302"/>
      <c r="J19" s="302"/>
      <c r="K19" s="302"/>
    </row>
    <row r="20" spans="1:11" x14ac:dyDescent="0.25">
      <c r="A20" s="302"/>
      <c r="B20" s="412" t="s">
        <v>879</v>
      </c>
      <c r="C20" s="410"/>
      <c r="D20" s="410"/>
      <c r="E20" s="413"/>
      <c r="F20" s="591"/>
      <c r="G20" s="591"/>
      <c r="H20" s="410">
        <v>0</v>
      </c>
      <c r="I20" s="302"/>
      <c r="J20" s="302"/>
      <c r="K20" s="302"/>
    </row>
    <row r="21" spans="1:11" x14ac:dyDescent="0.25">
      <c r="A21" s="302"/>
      <c r="B21" s="412" t="s">
        <v>878</v>
      </c>
      <c r="C21" s="410"/>
      <c r="D21" s="410"/>
      <c r="E21" s="413"/>
      <c r="F21" s="591"/>
      <c r="G21" s="591"/>
      <c r="H21" s="410">
        <f>J105</f>
        <v>0</v>
      </c>
      <c r="I21" s="302"/>
      <c r="J21" s="302"/>
      <c r="K21" s="302"/>
    </row>
    <row r="22" spans="1:11" x14ac:dyDescent="0.25">
      <c r="A22" s="302"/>
      <c r="B22" s="412"/>
      <c r="C22" s="410"/>
      <c r="D22" s="410"/>
      <c r="E22" s="411"/>
      <c r="F22" s="591"/>
      <c r="G22" s="592"/>
      <c r="H22" s="410"/>
      <c r="I22" s="302"/>
      <c r="J22" s="302"/>
      <c r="K22" s="302"/>
    </row>
    <row r="23" spans="1:11" ht="22.5" customHeight="1" x14ac:dyDescent="0.25">
      <c r="A23" s="302"/>
      <c r="B23" s="409" t="s">
        <v>877</v>
      </c>
      <c r="C23" s="407"/>
      <c r="D23" s="407"/>
      <c r="E23" s="408"/>
      <c r="F23" s="594"/>
      <c r="G23" s="594"/>
      <c r="H23" s="407">
        <f>SUM(H17:H22)</f>
        <v>0</v>
      </c>
      <c r="I23" s="302"/>
      <c r="J23" s="302"/>
      <c r="K23" s="302"/>
    </row>
    <row r="24" spans="1:11" x14ac:dyDescent="0.25">
      <c r="A24" s="302"/>
      <c r="B24" s="302"/>
      <c r="C24" s="302"/>
      <c r="D24" s="302"/>
      <c r="E24" s="302"/>
      <c r="F24" s="302"/>
      <c r="G24" s="302"/>
      <c r="H24" s="302"/>
      <c r="I24" s="302"/>
      <c r="J24" s="302"/>
      <c r="K24" s="302"/>
    </row>
    <row r="25" spans="1:11" x14ac:dyDescent="0.25">
      <c r="A25" s="302"/>
      <c r="B25" s="302"/>
      <c r="C25" s="302"/>
      <c r="D25" s="302"/>
      <c r="E25" s="302"/>
      <c r="F25" s="302"/>
      <c r="G25" s="302"/>
      <c r="H25" s="302"/>
      <c r="I25" s="302"/>
      <c r="J25" s="302"/>
      <c r="K25" s="302"/>
    </row>
    <row r="26" spans="1:11" x14ac:dyDescent="0.25">
      <c r="A26" s="302"/>
      <c r="B26" s="302"/>
      <c r="C26" s="302"/>
      <c r="D26" s="302"/>
      <c r="E26" s="302"/>
      <c r="F26" s="302"/>
      <c r="G26" s="302"/>
      <c r="H26" s="302"/>
      <c r="I26" s="302"/>
      <c r="J26" s="302"/>
      <c r="K26" s="302"/>
    </row>
    <row r="27" spans="1:11" x14ac:dyDescent="0.25">
      <c r="A27" s="302"/>
      <c r="B27" s="302"/>
      <c r="C27" s="302"/>
      <c r="D27" s="302"/>
      <c r="E27" s="302"/>
      <c r="F27" s="302"/>
      <c r="G27" s="302"/>
      <c r="H27" s="302"/>
      <c r="I27" s="302"/>
      <c r="J27" s="302"/>
      <c r="K27" s="302"/>
    </row>
    <row r="28" spans="1:11" x14ac:dyDescent="0.25">
      <c r="A28" s="302"/>
      <c r="B28" s="302"/>
      <c r="C28" s="302"/>
      <c r="D28" s="302"/>
      <c r="E28" s="302"/>
      <c r="F28" s="302"/>
      <c r="G28" s="302"/>
      <c r="H28" s="302"/>
      <c r="I28" s="302"/>
      <c r="J28" s="302"/>
      <c r="K28" s="302"/>
    </row>
    <row r="29" spans="1:11" x14ac:dyDescent="0.25">
      <c r="A29" s="302"/>
      <c r="B29" s="302"/>
      <c r="C29" s="302"/>
      <c r="D29" s="302"/>
      <c r="E29" s="302"/>
      <c r="F29" s="302"/>
      <c r="G29" s="302"/>
      <c r="H29" s="302"/>
      <c r="I29" s="302"/>
      <c r="J29" s="302"/>
      <c r="K29" s="302"/>
    </row>
    <row r="30" spans="1:11" x14ac:dyDescent="0.25">
      <c r="A30" s="302"/>
      <c r="B30" s="302"/>
      <c r="C30" s="302"/>
      <c r="D30" s="302"/>
      <c r="E30" s="302"/>
      <c r="F30" s="302"/>
      <c r="G30" s="302"/>
      <c r="H30" s="302"/>
      <c r="I30" s="302"/>
      <c r="J30" s="302"/>
      <c r="K30" s="302"/>
    </row>
    <row r="31" spans="1:11" ht="15.75" x14ac:dyDescent="0.25">
      <c r="A31" s="302"/>
      <c r="B31" s="406" t="s">
        <v>876</v>
      </c>
      <c r="C31" s="405"/>
      <c r="D31" s="405"/>
      <c r="E31" s="405"/>
      <c r="F31" s="405"/>
      <c r="G31" s="302"/>
      <c r="H31" s="404" t="s">
        <v>875</v>
      </c>
      <c r="I31" s="302"/>
      <c r="J31" s="302"/>
      <c r="K31" s="302"/>
    </row>
    <row r="32" spans="1:11" ht="21" x14ac:dyDescent="0.25">
      <c r="A32" s="401" t="s">
        <v>869</v>
      </c>
      <c r="B32" s="401" t="s">
        <v>874</v>
      </c>
      <c r="C32" s="401" t="s">
        <v>873</v>
      </c>
      <c r="D32" s="400" t="s">
        <v>872</v>
      </c>
      <c r="E32" s="400" t="s">
        <v>871</v>
      </c>
      <c r="F32" s="403" t="s">
        <v>870</v>
      </c>
      <c r="G32" s="402" t="s">
        <v>869</v>
      </c>
      <c r="H32" s="401" t="s">
        <v>868</v>
      </c>
      <c r="I32" s="400" t="s">
        <v>867</v>
      </c>
      <c r="J32" s="400" t="s">
        <v>866</v>
      </c>
      <c r="K32" s="302"/>
    </row>
    <row r="33" spans="1:11" x14ac:dyDescent="0.25">
      <c r="A33" s="369"/>
      <c r="B33" s="369"/>
      <c r="C33" s="369"/>
      <c r="D33" s="399"/>
      <c r="E33" s="399"/>
      <c r="F33" s="399"/>
      <c r="G33" s="399"/>
      <c r="H33" s="369"/>
      <c r="I33" s="399"/>
      <c r="J33" s="399"/>
      <c r="K33" s="302"/>
    </row>
    <row r="34" spans="1:11" ht="25.5" customHeight="1" x14ac:dyDescent="0.25">
      <c r="A34" s="398"/>
      <c r="B34" s="393" t="s">
        <v>865</v>
      </c>
      <c r="C34" s="397"/>
      <c r="D34" s="396"/>
      <c r="E34" s="392"/>
      <c r="F34" s="395"/>
      <c r="G34" s="394"/>
      <c r="H34" s="393"/>
      <c r="I34" s="392"/>
      <c r="J34" s="392"/>
      <c r="K34" s="302"/>
    </row>
    <row r="35" spans="1:11" ht="21" x14ac:dyDescent="0.25">
      <c r="A35" s="390"/>
      <c r="B35" s="389" t="s">
        <v>864</v>
      </c>
      <c r="C35" s="349"/>
      <c r="D35" s="351"/>
      <c r="E35" s="351"/>
      <c r="F35" s="350"/>
      <c r="G35" s="320"/>
      <c r="H35" s="349"/>
      <c r="I35" s="323"/>
      <c r="J35" s="323"/>
      <c r="K35" s="302"/>
    </row>
    <row r="36" spans="1:11" ht="21" x14ac:dyDescent="0.25">
      <c r="A36" s="390">
        <v>201</v>
      </c>
      <c r="B36" s="391" t="s">
        <v>863</v>
      </c>
      <c r="C36" s="349" t="s">
        <v>643</v>
      </c>
      <c r="D36" s="351">
        <v>1</v>
      </c>
      <c r="E36" s="392">
        <f>'E3'!F13</f>
        <v>0</v>
      </c>
      <c r="F36" s="350">
        <f>D36*E36</f>
        <v>0</v>
      </c>
      <c r="G36" s="320"/>
      <c r="H36" s="349" t="s">
        <v>862</v>
      </c>
      <c r="I36" s="323"/>
      <c r="J36" s="323"/>
    </row>
    <row r="37" spans="1:11" x14ac:dyDescent="0.25">
      <c r="A37" s="390"/>
      <c r="B37" s="391"/>
      <c r="C37" s="349"/>
      <c r="D37" s="351"/>
      <c r="E37" s="351"/>
      <c r="F37" s="350"/>
      <c r="G37" s="320"/>
      <c r="H37" s="349"/>
      <c r="I37" s="323"/>
      <c r="J37" s="323"/>
      <c r="K37" s="302"/>
    </row>
    <row r="38" spans="1:11" x14ac:dyDescent="0.25">
      <c r="A38" s="390"/>
      <c r="B38" s="389"/>
      <c r="C38" s="349"/>
      <c r="D38" s="351"/>
      <c r="E38" s="323"/>
      <c r="F38" s="350"/>
      <c r="G38" s="320"/>
      <c r="H38" s="389"/>
      <c r="I38" s="323"/>
      <c r="J38" s="323"/>
      <c r="K38" s="302"/>
    </row>
    <row r="39" spans="1:11" ht="21" x14ac:dyDescent="0.25">
      <c r="A39" s="352"/>
      <c r="B39" s="389" t="s">
        <v>861</v>
      </c>
      <c r="C39" s="349"/>
      <c r="D39" s="351"/>
      <c r="E39" s="323"/>
      <c r="F39" s="350"/>
      <c r="G39" s="320"/>
      <c r="H39" s="389" t="s">
        <v>860</v>
      </c>
      <c r="I39" s="323"/>
      <c r="J39" s="323"/>
      <c r="K39" s="302"/>
    </row>
    <row r="40" spans="1:11" ht="21" x14ac:dyDescent="0.25">
      <c r="A40" s="352" t="s">
        <v>859</v>
      </c>
      <c r="B40" s="349" t="s">
        <v>858</v>
      </c>
      <c r="C40" s="349" t="s">
        <v>194</v>
      </c>
      <c r="D40" s="351">
        <v>50</v>
      </c>
      <c r="E40" s="318"/>
      <c r="F40" s="350">
        <f t="shared" ref="F40:F46" si="0">D40*E40</f>
        <v>0</v>
      </c>
      <c r="G40" s="320" t="s">
        <v>857</v>
      </c>
      <c r="H40" s="349" t="s">
        <v>856</v>
      </c>
      <c r="I40" s="318"/>
      <c r="J40" s="323">
        <f t="shared" ref="J40:J46" si="1">D40*I40</f>
        <v>0</v>
      </c>
      <c r="K40" s="302"/>
    </row>
    <row r="41" spans="1:11" ht="21" x14ac:dyDescent="0.25">
      <c r="A41" s="352" t="s">
        <v>855</v>
      </c>
      <c r="B41" s="349" t="s">
        <v>854</v>
      </c>
      <c r="C41" s="349" t="s">
        <v>194</v>
      </c>
      <c r="D41" s="351">
        <v>30</v>
      </c>
      <c r="E41" s="318"/>
      <c r="F41" s="350">
        <f t="shared" si="0"/>
        <v>0</v>
      </c>
      <c r="G41" s="320" t="s">
        <v>853</v>
      </c>
      <c r="H41" s="349" t="s">
        <v>852</v>
      </c>
      <c r="I41" s="318"/>
      <c r="J41" s="323">
        <f t="shared" si="1"/>
        <v>0</v>
      </c>
      <c r="K41" s="302"/>
    </row>
    <row r="42" spans="1:11" ht="21" x14ac:dyDescent="0.25">
      <c r="A42" s="352" t="s">
        <v>851</v>
      </c>
      <c r="B42" s="349" t="s">
        <v>850</v>
      </c>
      <c r="C42" s="349" t="s">
        <v>194</v>
      </c>
      <c r="D42" s="351">
        <v>30</v>
      </c>
      <c r="E42" s="318"/>
      <c r="F42" s="350">
        <f t="shared" si="0"/>
        <v>0</v>
      </c>
      <c r="G42" s="320" t="s">
        <v>849</v>
      </c>
      <c r="H42" s="349" t="s">
        <v>848</v>
      </c>
      <c r="I42" s="318"/>
      <c r="J42" s="323">
        <f t="shared" si="1"/>
        <v>0</v>
      </c>
      <c r="K42" s="302"/>
    </row>
    <row r="43" spans="1:11" ht="21" x14ac:dyDescent="0.25">
      <c r="A43" s="352" t="s">
        <v>847</v>
      </c>
      <c r="B43" s="349" t="s">
        <v>840</v>
      </c>
      <c r="C43" s="349" t="s">
        <v>194</v>
      </c>
      <c r="D43" s="351">
        <v>20</v>
      </c>
      <c r="E43" s="318"/>
      <c r="F43" s="350">
        <f t="shared" si="0"/>
        <v>0</v>
      </c>
      <c r="G43" s="320" t="s">
        <v>846</v>
      </c>
      <c r="H43" s="349" t="s">
        <v>845</v>
      </c>
      <c r="I43" s="318"/>
      <c r="J43" s="323">
        <f t="shared" si="1"/>
        <v>0</v>
      </c>
      <c r="K43" s="302"/>
    </row>
    <row r="44" spans="1:11" ht="21" x14ac:dyDescent="0.25">
      <c r="A44" s="352" t="s">
        <v>844</v>
      </c>
      <c r="B44" s="349" t="s">
        <v>836</v>
      </c>
      <c r="C44" s="349" t="s">
        <v>194</v>
      </c>
      <c r="D44" s="351">
        <v>20</v>
      </c>
      <c r="E44" s="318"/>
      <c r="F44" s="350">
        <f t="shared" si="0"/>
        <v>0</v>
      </c>
      <c r="G44" s="320" t="s">
        <v>843</v>
      </c>
      <c r="H44" s="349" t="s">
        <v>842</v>
      </c>
      <c r="I44" s="318"/>
      <c r="J44" s="323">
        <f t="shared" si="1"/>
        <v>0</v>
      </c>
      <c r="K44" s="302"/>
    </row>
    <row r="45" spans="1:11" ht="21" x14ac:dyDescent="0.25">
      <c r="A45" s="352" t="s">
        <v>841</v>
      </c>
      <c r="B45" s="349" t="s">
        <v>840</v>
      </c>
      <c r="C45" s="349" t="s">
        <v>194</v>
      </c>
      <c r="D45" s="351">
        <v>40</v>
      </c>
      <c r="E45" s="318"/>
      <c r="F45" s="350">
        <f t="shared" si="0"/>
        <v>0</v>
      </c>
      <c r="G45" s="320" t="s">
        <v>839</v>
      </c>
      <c r="H45" s="349" t="s">
        <v>838</v>
      </c>
      <c r="I45" s="318"/>
      <c r="J45" s="323">
        <f t="shared" si="1"/>
        <v>0</v>
      </c>
      <c r="K45" s="302"/>
    </row>
    <row r="46" spans="1:11" ht="21" x14ac:dyDescent="0.25">
      <c r="A46" s="352" t="s">
        <v>837</v>
      </c>
      <c r="B46" s="349" t="s">
        <v>836</v>
      </c>
      <c r="C46" s="349" t="s">
        <v>194</v>
      </c>
      <c r="D46" s="351">
        <v>20</v>
      </c>
      <c r="E46" s="318"/>
      <c r="F46" s="350">
        <f t="shared" si="0"/>
        <v>0</v>
      </c>
      <c r="G46" s="320" t="s">
        <v>835</v>
      </c>
      <c r="H46" s="349" t="s">
        <v>834</v>
      </c>
      <c r="I46" s="318"/>
      <c r="J46" s="323">
        <f t="shared" si="1"/>
        <v>0</v>
      </c>
      <c r="K46" s="302"/>
    </row>
    <row r="47" spans="1:11" ht="21" x14ac:dyDescent="0.25">
      <c r="A47" s="352"/>
      <c r="B47" s="389" t="s">
        <v>833</v>
      </c>
      <c r="C47" s="349"/>
      <c r="D47" s="351"/>
      <c r="E47" s="323"/>
      <c r="F47" s="350"/>
      <c r="G47" s="320"/>
      <c r="H47" s="389" t="s">
        <v>832</v>
      </c>
      <c r="I47" s="323"/>
      <c r="J47" s="323"/>
      <c r="K47" s="302"/>
    </row>
    <row r="48" spans="1:11" ht="21" x14ac:dyDescent="0.25">
      <c r="A48" s="352" t="s">
        <v>831</v>
      </c>
      <c r="B48" s="349" t="s">
        <v>830</v>
      </c>
      <c r="C48" s="349" t="s">
        <v>194</v>
      </c>
      <c r="D48" s="351">
        <v>20</v>
      </c>
      <c r="E48" s="318"/>
      <c r="F48" s="350">
        <f>D48*E48</f>
        <v>0</v>
      </c>
      <c r="G48" s="320" t="s">
        <v>829</v>
      </c>
      <c r="H48" s="349" t="s">
        <v>828</v>
      </c>
      <c r="I48" s="318"/>
      <c r="J48" s="323">
        <f>D48*I48</f>
        <v>0</v>
      </c>
      <c r="K48" s="302"/>
    </row>
    <row r="49" spans="1:11" ht="21" x14ac:dyDescent="0.25">
      <c r="A49" s="352" t="s">
        <v>827</v>
      </c>
      <c r="B49" s="349" t="s">
        <v>826</v>
      </c>
      <c r="C49" s="349" t="s">
        <v>194</v>
      </c>
      <c r="D49" s="351">
        <v>10</v>
      </c>
      <c r="E49" s="318"/>
      <c r="F49" s="350">
        <f>D49*E49</f>
        <v>0</v>
      </c>
      <c r="G49" s="320" t="s">
        <v>823</v>
      </c>
      <c r="H49" s="349" t="s">
        <v>822</v>
      </c>
      <c r="I49" s="318"/>
      <c r="J49" s="323">
        <f>D49*I49</f>
        <v>0</v>
      </c>
      <c r="K49" s="302"/>
    </row>
    <row r="50" spans="1:11" ht="21" x14ac:dyDescent="0.25">
      <c r="A50" s="352" t="s">
        <v>825</v>
      </c>
      <c r="B50" s="349" t="s">
        <v>824</v>
      </c>
      <c r="C50" s="349" t="s">
        <v>194</v>
      </c>
      <c r="D50" s="351">
        <v>10</v>
      </c>
      <c r="E50" s="318"/>
      <c r="F50" s="350">
        <f>D50*E50</f>
        <v>0</v>
      </c>
      <c r="G50" s="320" t="s">
        <v>823</v>
      </c>
      <c r="H50" s="349" t="s">
        <v>822</v>
      </c>
      <c r="I50" s="318"/>
      <c r="J50" s="323">
        <f>D50*I50</f>
        <v>0</v>
      </c>
      <c r="K50" s="302"/>
    </row>
    <row r="51" spans="1:11" ht="21" x14ac:dyDescent="0.25">
      <c r="A51" s="352" t="s">
        <v>821</v>
      </c>
      <c r="B51" s="349" t="s">
        <v>820</v>
      </c>
      <c r="C51" s="349" t="s">
        <v>194</v>
      </c>
      <c r="D51" s="351">
        <v>5</v>
      </c>
      <c r="E51" s="318"/>
      <c r="F51" s="350">
        <f>D51*E51</f>
        <v>0</v>
      </c>
      <c r="G51" s="320" t="s">
        <v>819</v>
      </c>
      <c r="H51" s="349" t="s">
        <v>818</v>
      </c>
      <c r="I51" s="318"/>
      <c r="J51" s="323">
        <f>D51*I51</f>
        <v>0</v>
      </c>
      <c r="K51" s="302"/>
    </row>
    <row r="52" spans="1:11" ht="21" x14ac:dyDescent="0.25">
      <c r="A52" s="352"/>
      <c r="B52" s="389" t="s">
        <v>817</v>
      </c>
      <c r="C52" s="349"/>
      <c r="D52" s="351"/>
      <c r="E52" s="323"/>
      <c r="F52" s="350"/>
      <c r="G52" s="320"/>
      <c r="H52" s="389" t="s">
        <v>816</v>
      </c>
      <c r="I52" s="323"/>
      <c r="J52" s="323"/>
      <c r="K52" s="302"/>
    </row>
    <row r="53" spans="1:11" ht="21" x14ac:dyDescent="0.25">
      <c r="A53" s="352" t="s">
        <v>815</v>
      </c>
      <c r="B53" s="349" t="s">
        <v>814</v>
      </c>
      <c r="C53" s="349" t="s">
        <v>643</v>
      </c>
      <c r="D53" s="351">
        <v>30</v>
      </c>
      <c r="E53" s="318"/>
      <c r="F53" s="350">
        <f>D53*E53</f>
        <v>0</v>
      </c>
      <c r="G53" s="320" t="s">
        <v>813</v>
      </c>
      <c r="H53" s="349" t="s">
        <v>812</v>
      </c>
      <c r="I53" s="318"/>
      <c r="J53" s="323">
        <f>D53*I53</f>
        <v>0</v>
      </c>
      <c r="K53" s="302"/>
    </row>
    <row r="54" spans="1:11" ht="31.5" x14ac:dyDescent="0.25">
      <c r="A54" s="352" t="s">
        <v>811</v>
      </c>
      <c r="B54" s="349" t="s">
        <v>810</v>
      </c>
      <c r="C54" s="349" t="s">
        <v>643</v>
      </c>
      <c r="D54" s="351">
        <v>20</v>
      </c>
      <c r="E54" s="318"/>
      <c r="F54" s="350">
        <f>D54*E54</f>
        <v>0</v>
      </c>
      <c r="G54" s="320" t="s">
        <v>806</v>
      </c>
      <c r="H54" s="349" t="s">
        <v>809</v>
      </c>
      <c r="I54" s="318"/>
      <c r="J54" s="323">
        <f>D54*I54</f>
        <v>0</v>
      </c>
      <c r="K54" s="302"/>
    </row>
    <row r="55" spans="1:11" ht="31.5" x14ac:dyDescent="0.25">
      <c r="A55" s="352" t="s">
        <v>808</v>
      </c>
      <c r="B55" s="349" t="s">
        <v>807</v>
      </c>
      <c r="C55" s="349" t="s">
        <v>643</v>
      </c>
      <c r="D55" s="351">
        <v>10</v>
      </c>
      <c r="E55" s="318"/>
      <c r="F55" s="350">
        <f>D55*E55</f>
        <v>0</v>
      </c>
      <c r="G55" s="320" t="s">
        <v>806</v>
      </c>
      <c r="H55" s="349" t="s">
        <v>805</v>
      </c>
      <c r="I55" s="318"/>
      <c r="J55" s="323">
        <f>D55*I55</f>
        <v>0</v>
      </c>
      <c r="K55" s="302"/>
    </row>
    <row r="56" spans="1:11" ht="21" x14ac:dyDescent="0.25">
      <c r="A56" s="352" t="s">
        <v>804</v>
      </c>
      <c r="B56" s="349" t="s">
        <v>803</v>
      </c>
      <c r="C56" s="349" t="s">
        <v>643</v>
      </c>
      <c r="D56" s="351">
        <v>1</v>
      </c>
      <c r="E56" s="318"/>
      <c r="F56" s="350">
        <f>D56*E56</f>
        <v>0</v>
      </c>
      <c r="G56" s="320" t="s">
        <v>802</v>
      </c>
      <c r="H56" s="349" t="s">
        <v>801</v>
      </c>
      <c r="I56" s="318"/>
      <c r="J56" s="323">
        <f>D56*I56</f>
        <v>0</v>
      </c>
      <c r="K56" s="302"/>
    </row>
    <row r="57" spans="1:11" ht="21" x14ac:dyDescent="0.25">
      <c r="A57" s="352" t="s">
        <v>800</v>
      </c>
      <c r="B57" s="349" t="s">
        <v>799</v>
      </c>
      <c r="C57" s="349" t="s">
        <v>643</v>
      </c>
      <c r="D57" s="351">
        <v>2</v>
      </c>
      <c r="E57" s="318"/>
      <c r="F57" s="350">
        <f>D57*E57</f>
        <v>0</v>
      </c>
      <c r="G57" s="320" t="s">
        <v>798</v>
      </c>
      <c r="H57" s="349" t="s">
        <v>797</v>
      </c>
      <c r="I57" s="318"/>
      <c r="J57" s="323">
        <f>D57*I57</f>
        <v>0</v>
      </c>
      <c r="K57" s="302"/>
    </row>
    <row r="58" spans="1:11" ht="24.75" customHeight="1" x14ac:dyDescent="0.25">
      <c r="A58" s="352"/>
      <c r="B58" s="389" t="s">
        <v>796</v>
      </c>
      <c r="C58" s="349"/>
      <c r="D58" s="351"/>
      <c r="E58" s="323"/>
      <c r="F58" s="350"/>
      <c r="G58" s="320"/>
      <c r="H58" s="389" t="s">
        <v>795</v>
      </c>
      <c r="I58" s="323"/>
      <c r="J58" s="323"/>
      <c r="K58" s="302"/>
    </row>
    <row r="59" spans="1:11" ht="21" x14ac:dyDescent="0.25">
      <c r="A59" s="352" t="s">
        <v>794</v>
      </c>
      <c r="B59" s="349" t="s">
        <v>793</v>
      </c>
      <c r="C59" s="349" t="s">
        <v>194</v>
      </c>
      <c r="D59" s="351">
        <v>35</v>
      </c>
      <c r="E59" s="318"/>
      <c r="F59" s="350">
        <f t="shared" ref="F59:F69" si="2">D59*E59</f>
        <v>0</v>
      </c>
      <c r="G59" s="320" t="s">
        <v>792</v>
      </c>
      <c r="H59" s="349" t="s">
        <v>791</v>
      </c>
      <c r="I59" s="318"/>
      <c r="J59" s="323">
        <f t="shared" ref="J59:J69" si="3">D59*I59</f>
        <v>0</v>
      </c>
      <c r="K59" s="302"/>
    </row>
    <row r="60" spans="1:11" ht="21" x14ac:dyDescent="0.25">
      <c r="A60" s="352" t="s">
        <v>790</v>
      </c>
      <c r="B60" s="349" t="s">
        <v>789</v>
      </c>
      <c r="C60" s="349" t="s">
        <v>194</v>
      </c>
      <c r="D60" s="351">
        <v>120</v>
      </c>
      <c r="E60" s="318"/>
      <c r="F60" s="350">
        <f t="shared" si="2"/>
        <v>0</v>
      </c>
      <c r="G60" s="320" t="s">
        <v>786</v>
      </c>
      <c r="H60" s="349" t="s">
        <v>785</v>
      </c>
      <c r="I60" s="318"/>
      <c r="J60" s="323">
        <f t="shared" si="3"/>
        <v>0</v>
      </c>
      <c r="K60" s="302"/>
    </row>
    <row r="61" spans="1:11" ht="21" x14ac:dyDescent="0.25">
      <c r="A61" s="352" t="s">
        <v>788</v>
      </c>
      <c r="B61" s="349" t="s">
        <v>787</v>
      </c>
      <c r="C61" s="349" t="s">
        <v>194</v>
      </c>
      <c r="D61" s="351">
        <v>180</v>
      </c>
      <c r="E61" s="318"/>
      <c r="F61" s="350">
        <f t="shared" si="2"/>
        <v>0</v>
      </c>
      <c r="G61" s="320" t="s">
        <v>786</v>
      </c>
      <c r="H61" s="349" t="s">
        <v>785</v>
      </c>
      <c r="I61" s="318"/>
      <c r="J61" s="323">
        <f t="shared" si="3"/>
        <v>0</v>
      </c>
      <c r="K61" s="302"/>
    </row>
    <row r="62" spans="1:11" ht="21" x14ac:dyDescent="0.25">
      <c r="A62" s="352" t="s">
        <v>784</v>
      </c>
      <c r="B62" s="349" t="s">
        <v>783</v>
      </c>
      <c r="C62" s="349" t="s">
        <v>194</v>
      </c>
      <c r="D62" s="351">
        <v>275</v>
      </c>
      <c r="E62" s="318"/>
      <c r="F62" s="350">
        <f t="shared" si="2"/>
        <v>0</v>
      </c>
      <c r="G62" s="320" t="s">
        <v>782</v>
      </c>
      <c r="H62" s="349" t="s">
        <v>781</v>
      </c>
      <c r="I62" s="318"/>
      <c r="J62" s="323">
        <f t="shared" si="3"/>
        <v>0</v>
      </c>
      <c r="K62" s="302"/>
    </row>
    <row r="63" spans="1:11" ht="21" x14ac:dyDescent="0.25">
      <c r="A63" s="352" t="s">
        <v>780</v>
      </c>
      <c r="B63" s="349" t="s">
        <v>779</v>
      </c>
      <c r="C63" s="349" t="s">
        <v>194</v>
      </c>
      <c r="D63" s="351">
        <v>30</v>
      </c>
      <c r="E63" s="318"/>
      <c r="F63" s="350">
        <f t="shared" si="2"/>
        <v>0</v>
      </c>
      <c r="G63" s="320" t="s">
        <v>778</v>
      </c>
      <c r="H63" s="349" t="s">
        <v>777</v>
      </c>
      <c r="I63" s="318"/>
      <c r="J63" s="323">
        <f t="shared" si="3"/>
        <v>0</v>
      </c>
      <c r="K63" s="302"/>
    </row>
    <row r="64" spans="1:11" x14ac:dyDescent="0.25">
      <c r="A64" s="352" t="s">
        <v>776</v>
      </c>
      <c r="B64" s="349" t="s">
        <v>775</v>
      </c>
      <c r="C64" s="349" t="s">
        <v>194</v>
      </c>
      <c r="D64" s="351">
        <v>3</v>
      </c>
      <c r="E64" s="318"/>
      <c r="F64" s="350">
        <f t="shared" si="2"/>
        <v>0</v>
      </c>
      <c r="G64" s="320" t="s">
        <v>774</v>
      </c>
      <c r="H64" s="349" t="s">
        <v>773</v>
      </c>
      <c r="I64" s="318"/>
      <c r="J64" s="323">
        <f t="shared" si="3"/>
        <v>0</v>
      </c>
      <c r="K64" s="302"/>
    </row>
    <row r="65" spans="1:11" x14ac:dyDescent="0.25">
      <c r="A65" s="352" t="s">
        <v>772</v>
      </c>
      <c r="B65" s="349" t="s">
        <v>771</v>
      </c>
      <c r="C65" s="349" t="s">
        <v>194</v>
      </c>
      <c r="D65" s="351">
        <v>3</v>
      </c>
      <c r="E65" s="318"/>
      <c r="F65" s="350">
        <f t="shared" si="2"/>
        <v>0</v>
      </c>
      <c r="G65" s="320" t="s">
        <v>770</v>
      </c>
      <c r="H65" s="349" t="s">
        <v>769</v>
      </c>
      <c r="I65" s="318"/>
      <c r="J65" s="323">
        <f t="shared" si="3"/>
        <v>0</v>
      </c>
      <c r="K65" s="302"/>
    </row>
    <row r="66" spans="1:11" x14ac:dyDescent="0.25">
      <c r="A66" s="352" t="s">
        <v>768</v>
      </c>
      <c r="B66" s="349" t="s">
        <v>767</v>
      </c>
      <c r="C66" s="349" t="s">
        <v>194</v>
      </c>
      <c r="D66" s="351">
        <v>40</v>
      </c>
      <c r="E66" s="318"/>
      <c r="F66" s="350">
        <f t="shared" si="2"/>
        <v>0</v>
      </c>
      <c r="G66" s="320" t="s">
        <v>766</v>
      </c>
      <c r="H66" s="349" t="s">
        <v>765</v>
      </c>
      <c r="I66" s="318"/>
      <c r="J66" s="323">
        <f t="shared" si="3"/>
        <v>0</v>
      </c>
      <c r="K66" s="302"/>
    </row>
    <row r="67" spans="1:11" x14ac:dyDescent="0.25">
      <c r="A67" s="352" t="s">
        <v>764</v>
      </c>
      <c r="B67" s="349" t="s">
        <v>763</v>
      </c>
      <c r="C67" s="349" t="s">
        <v>194</v>
      </c>
      <c r="D67" s="351">
        <v>40</v>
      </c>
      <c r="E67" s="318"/>
      <c r="F67" s="350">
        <f t="shared" si="2"/>
        <v>0</v>
      </c>
      <c r="G67" s="320" t="s">
        <v>762</v>
      </c>
      <c r="H67" s="349" t="s">
        <v>761</v>
      </c>
      <c r="I67" s="318"/>
      <c r="J67" s="323">
        <f t="shared" si="3"/>
        <v>0</v>
      </c>
    </row>
    <row r="68" spans="1:11" ht="21" x14ac:dyDescent="0.25">
      <c r="A68" s="352" t="s">
        <v>760</v>
      </c>
      <c r="B68" s="349" t="s">
        <v>756</v>
      </c>
      <c r="C68" s="349" t="s">
        <v>643</v>
      </c>
      <c r="D68" s="351">
        <v>520</v>
      </c>
      <c r="E68" s="323"/>
      <c r="F68" s="350">
        <f t="shared" si="2"/>
        <v>0</v>
      </c>
      <c r="G68" s="320" t="s">
        <v>759</v>
      </c>
      <c r="H68" s="349" t="s">
        <v>758</v>
      </c>
      <c r="I68" s="318"/>
      <c r="J68" s="323">
        <f t="shared" si="3"/>
        <v>0</v>
      </c>
      <c r="K68" s="302"/>
    </row>
    <row r="69" spans="1:11" ht="21" x14ac:dyDescent="0.25">
      <c r="A69" s="352" t="s">
        <v>757</v>
      </c>
      <c r="B69" s="349" t="s">
        <v>756</v>
      </c>
      <c r="C69" s="349" t="s">
        <v>643</v>
      </c>
      <c r="D69" s="351">
        <v>20</v>
      </c>
      <c r="E69" s="323"/>
      <c r="F69" s="350">
        <f t="shared" si="2"/>
        <v>0</v>
      </c>
      <c r="G69" s="320" t="s">
        <v>755</v>
      </c>
      <c r="H69" s="349" t="s">
        <v>754</v>
      </c>
      <c r="I69" s="318"/>
      <c r="J69" s="323">
        <f t="shared" si="3"/>
        <v>0</v>
      </c>
      <c r="K69" s="302"/>
    </row>
    <row r="70" spans="1:11" ht="28.5" customHeight="1" x14ac:dyDescent="0.25">
      <c r="A70" s="352"/>
      <c r="B70" s="389" t="s">
        <v>753</v>
      </c>
      <c r="C70" s="349"/>
      <c r="D70" s="351"/>
      <c r="E70" s="323"/>
      <c r="F70" s="350"/>
      <c r="G70" s="320"/>
      <c r="H70" s="389" t="s">
        <v>752</v>
      </c>
      <c r="I70" s="323"/>
      <c r="J70" s="323"/>
      <c r="K70" s="302"/>
    </row>
    <row r="71" spans="1:11" ht="21" x14ac:dyDescent="0.25">
      <c r="A71" s="352" t="s">
        <v>751</v>
      </c>
      <c r="B71" s="349" t="s">
        <v>750</v>
      </c>
      <c r="C71" s="349" t="s">
        <v>643</v>
      </c>
      <c r="D71" s="351">
        <v>5</v>
      </c>
      <c r="E71" s="318"/>
      <c r="F71" s="350">
        <f>D71*E71</f>
        <v>0</v>
      </c>
      <c r="G71" s="320" t="s">
        <v>749</v>
      </c>
      <c r="H71" s="349" t="s">
        <v>748</v>
      </c>
      <c r="I71" s="318"/>
      <c r="J71" s="323">
        <f>D71*I71</f>
        <v>0</v>
      </c>
      <c r="K71" s="302"/>
    </row>
    <row r="72" spans="1:11" ht="21" x14ac:dyDescent="0.25">
      <c r="A72" s="352" t="s">
        <v>747</v>
      </c>
      <c r="B72" s="349" t="s">
        <v>746</v>
      </c>
      <c r="C72" s="349" t="s">
        <v>643</v>
      </c>
      <c r="D72" s="351">
        <v>1</v>
      </c>
      <c r="E72" s="318"/>
      <c r="F72" s="350">
        <f>D72*E72</f>
        <v>0</v>
      </c>
      <c r="G72" s="320" t="s">
        <v>745</v>
      </c>
      <c r="H72" s="349" t="s">
        <v>744</v>
      </c>
      <c r="I72" s="318"/>
      <c r="J72" s="323">
        <f>D72*I72</f>
        <v>0</v>
      </c>
      <c r="K72" s="302"/>
    </row>
    <row r="73" spans="1:11" ht="21" x14ac:dyDescent="0.25">
      <c r="A73" s="352" t="s">
        <v>743</v>
      </c>
      <c r="B73" s="349" t="s">
        <v>742</v>
      </c>
      <c r="C73" s="349" t="s">
        <v>643</v>
      </c>
      <c r="D73" s="351">
        <v>6</v>
      </c>
      <c r="E73" s="318"/>
      <c r="F73" s="350">
        <f>D73*E73</f>
        <v>0</v>
      </c>
      <c r="G73" s="320" t="s">
        <v>741</v>
      </c>
      <c r="H73" s="349" t="s">
        <v>740</v>
      </c>
      <c r="I73" s="318"/>
      <c r="J73" s="323">
        <f>D73*I73</f>
        <v>0</v>
      </c>
      <c r="K73" s="302"/>
    </row>
    <row r="74" spans="1:11" ht="21" x14ac:dyDescent="0.25">
      <c r="A74" s="352" t="s">
        <v>739</v>
      </c>
      <c r="B74" s="349" t="s">
        <v>738</v>
      </c>
      <c r="C74" s="349" t="s">
        <v>643</v>
      </c>
      <c r="D74" s="351">
        <v>3</v>
      </c>
      <c r="E74" s="318"/>
      <c r="F74" s="350">
        <f>D74*E74</f>
        <v>0</v>
      </c>
      <c r="G74" s="320" t="s">
        <v>737</v>
      </c>
      <c r="H74" s="349" t="s">
        <v>736</v>
      </c>
      <c r="I74" s="318"/>
      <c r="J74" s="323">
        <f>D74*I74</f>
        <v>0</v>
      </c>
      <c r="K74" s="302"/>
    </row>
    <row r="75" spans="1:11" ht="12.75" customHeight="1" x14ac:dyDescent="0.25">
      <c r="A75" s="352"/>
      <c r="B75" s="389"/>
      <c r="C75" s="349"/>
      <c r="D75" s="351">
        <f>SUM(D71:D74)</f>
        <v>15</v>
      </c>
      <c r="E75" s="323"/>
      <c r="F75" s="350"/>
      <c r="G75" s="320"/>
      <c r="H75" s="389"/>
      <c r="I75" s="323"/>
      <c r="J75" s="323"/>
      <c r="K75" s="302"/>
    </row>
    <row r="76" spans="1:11" ht="18" customHeight="1" x14ac:dyDescent="0.25">
      <c r="A76" s="352"/>
      <c r="B76" s="389" t="s">
        <v>735</v>
      </c>
      <c r="C76" s="349"/>
      <c r="D76" s="351"/>
      <c r="E76" s="323"/>
      <c r="F76" s="350"/>
      <c r="G76" s="320"/>
      <c r="H76" s="389" t="s">
        <v>734</v>
      </c>
      <c r="I76" s="323"/>
      <c r="J76" s="323"/>
      <c r="K76" s="302"/>
    </row>
    <row r="77" spans="1:11" ht="23.25" customHeight="1" x14ac:dyDescent="0.25">
      <c r="A77" s="352" t="s">
        <v>733</v>
      </c>
      <c r="B77" s="349" t="s">
        <v>732</v>
      </c>
      <c r="C77" s="349" t="s">
        <v>643</v>
      </c>
      <c r="D77" s="351">
        <v>1</v>
      </c>
      <c r="E77" s="318"/>
      <c r="F77" s="350">
        <f>D77*E77</f>
        <v>0</v>
      </c>
      <c r="G77" s="320" t="s">
        <v>731</v>
      </c>
      <c r="H77" s="349" t="s">
        <v>730</v>
      </c>
      <c r="I77" s="318"/>
      <c r="J77" s="323">
        <f>D77*I77</f>
        <v>0</v>
      </c>
      <c r="K77" s="302"/>
    </row>
    <row r="78" spans="1:11" ht="26.25" customHeight="1" x14ac:dyDescent="0.25">
      <c r="A78" s="352" t="s">
        <v>729</v>
      </c>
      <c r="B78" s="349" t="s">
        <v>728</v>
      </c>
      <c r="C78" s="349" t="s">
        <v>643</v>
      </c>
      <c r="D78" s="351">
        <v>2</v>
      </c>
      <c r="E78" s="318"/>
      <c r="F78" s="350">
        <f>D78*E78</f>
        <v>0</v>
      </c>
      <c r="G78" s="320" t="s">
        <v>727</v>
      </c>
      <c r="H78" s="349" t="s">
        <v>726</v>
      </c>
      <c r="I78" s="318"/>
      <c r="J78" s="323">
        <f>D78*I78</f>
        <v>0</v>
      </c>
      <c r="K78" s="302"/>
    </row>
    <row r="79" spans="1:11" ht="31.5" x14ac:dyDescent="0.25">
      <c r="A79" s="352"/>
      <c r="B79" s="389" t="s">
        <v>725</v>
      </c>
      <c r="C79" s="349"/>
      <c r="D79" s="351"/>
      <c r="E79" s="323"/>
      <c r="F79" s="350"/>
      <c r="G79" s="320"/>
      <c r="H79" s="389" t="s">
        <v>724</v>
      </c>
      <c r="I79" s="323"/>
      <c r="J79" s="323"/>
      <c r="K79" s="302"/>
    </row>
    <row r="80" spans="1:11" ht="31.5" x14ac:dyDescent="0.25">
      <c r="A80" s="352" t="s">
        <v>723</v>
      </c>
      <c r="B80" s="349" t="s">
        <v>722</v>
      </c>
      <c r="C80" s="349" t="s">
        <v>643</v>
      </c>
      <c r="D80" s="351">
        <v>8</v>
      </c>
      <c r="E80" s="318"/>
      <c r="F80" s="350">
        <f>D80*E80</f>
        <v>0</v>
      </c>
      <c r="G80" s="320" t="s">
        <v>721</v>
      </c>
      <c r="H80" s="349" t="s">
        <v>720</v>
      </c>
      <c r="I80" s="318"/>
      <c r="J80" s="323">
        <f>D80*I80</f>
        <v>0</v>
      </c>
      <c r="K80" s="302"/>
    </row>
    <row r="81" spans="1:11" ht="31.5" x14ac:dyDescent="0.25">
      <c r="A81" s="352" t="s">
        <v>719</v>
      </c>
      <c r="B81" s="349" t="s">
        <v>718</v>
      </c>
      <c r="C81" s="349" t="s">
        <v>643</v>
      </c>
      <c r="D81" s="351">
        <v>4</v>
      </c>
      <c r="E81" s="318"/>
      <c r="F81" s="350">
        <f>D81*E81</f>
        <v>0</v>
      </c>
      <c r="G81" s="320" t="s">
        <v>717</v>
      </c>
      <c r="H81" s="349" t="s">
        <v>716</v>
      </c>
      <c r="I81" s="318"/>
      <c r="J81" s="323">
        <f>D81*I81</f>
        <v>0</v>
      </c>
      <c r="K81" s="302"/>
    </row>
    <row r="82" spans="1:11" ht="15.75" customHeight="1" x14ac:dyDescent="0.25">
      <c r="A82" s="352"/>
      <c r="B82" s="389" t="s">
        <v>715</v>
      </c>
      <c r="C82" s="349"/>
      <c r="D82" s="351"/>
      <c r="E82" s="323"/>
      <c r="F82" s="350"/>
      <c r="G82" s="320"/>
      <c r="H82" s="389" t="s">
        <v>714</v>
      </c>
      <c r="I82" s="323"/>
      <c r="J82" s="323"/>
      <c r="K82" s="302"/>
    </row>
    <row r="83" spans="1:11" ht="27.75" customHeight="1" x14ac:dyDescent="0.25">
      <c r="A83" s="387" t="s">
        <v>713</v>
      </c>
      <c r="B83" s="349" t="s">
        <v>712</v>
      </c>
      <c r="C83" s="349" t="s">
        <v>643</v>
      </c>
      <c r="D83" s="351">
        <v>1</v>
      </c>
      <c r="E83" s="318"/>
      <c r="F83" s="350">
        <f>D83*E83</f>
        <v>0</v>
      </c>
      <c r="G83" s="320" t="s">
        <v>711</v>
      </c>
      <c r="H83" s="349" t="s">
        <v>710</v>
      </c>
      <c r="I83" s="318"/>
      <c r="J83" s="323">
        <f>D83*I83</f>
        <v>0</v>
      </c>
      <c r="K83" s="388"/>
    </row>
    <row r="84" spans="1:11" ht="23.25" customHeight="1" x14ac:dyDescent="0.25">
      <c r="A84" s="387" t="s">
        <v>709</v>
      </c>
      <c r="B84" s="349" t="s">
        <v>708</v>
      </c>
      <c r="C84" s="349" t="s">
        <v>643</v>
      </c>
      <c r="D84" s="351">
        <v>1</v>
      </c>
      <c r="E84" s="318"/>
      <c r="F84" s="350">
        <f>D84*E84</f>
        <v>0</v>
      </c>
      <c r="G84" s="320" t="s">
        <v>707</v>
      </c>
      <c r="H84" s="349" t="s">
        <v>706</v>
      </c>
      <c r="I84" s="318"/>
      <c r="J84" s="323">
        <f>D84*I84</f>
        <v>0</v>
      </c>
      <c r="K84" s="302"/>
    </row>
    <row r="85" spans="1:11" ht="39.75" customHeight="1" thickBot="1" x14ac:dyDescent="0.3">
      <c r="A85" s="387" t="s">
        <v>705</v>
      </c>
      <c r="B85" s="319" t="s">
        <v>704</v>
      </c>
      <c r="C85" s="319"/>
      <c r="D85" s="322"/>
      <c r="E85" s="317"/>
      <c r="F85" s="321">
        <f>(SUM(F40:F81))*0.02</f>
        <v>0</v>
      </c>
      <c r="G85" s="348"/>
      <c r="H85" s="319"/>
      <c r="I85" s="317"/>
      <c r="J85" s="317"/>
      <c r="K85" s="302"/>
    </row>
    <row r="86" spans="1:11" ht="26.25" customHeight="1" thickTop="1" x14ac:dyDescent="0.25">
      <c r="A86" s="316"/>
      <c r="B86" s="363" t="s">
        <v>703</v>
      </c>
      <c r="C86" s="363"/>
      <c r="D86" s="362"/>
      <c r="E86" s="362"/>
      <c r="F86" s="365">
        <f>SUM(F35:F85)</f>
        <v>0</v>
      </c>
      <c r="G86" s="364"/>
      <c r="H86" s="363" t="s">
        <v>702</v>
      </c>
      <c r="I86" s="362"/>
      <c r="J86" s="361">
        <f>SUM(J35:J85)</f>
        <v>0</v>
      </c>
      <c r="K86" s="302"/>
    </row>
    <row r="87" spans="1:11" ht="24.75" customHeight="1" x14ac:dyDescent="0.25">
      <c r="A87" s="336"/>
      <c r="B87" s="369"/>
      <c r="C87" s="369"/>
      <c r="D87" s="369"/>
      <c r="E87" s="370"/>
      <c r="F87" s="369"/>
      <c r="G87" s="369"/>
      <c r="H87" s="369"/>
      <c r="I87" s="370"/>
      <c r="J87" s="369"/>
      <c r="K87" s="302"/>
    </row>
    <row r="88" spans="1:11" ht="42.75" thickBot="1" x14ac:dyDescent="0.3">
      <c r="A88" s="333"/>
      <c r="B88" s="329" t="s">
        <v>701</v>
      </c>
      <c r="C88" s="368"/>
      <c r="D88" s="332"/>
      <c r="E88" s="332"/>
      <c r="F88" s="367"/>
      <c r="G88" s="366"/>
      <c r="H88" s="329" t="s">
        <v>700</v>
      </c>
      <c r="I88" s="354"/>
      <c r="J88" s="354"/>
      <c r="K88" s="302"/>
    </row>
    <row r="89" spans="1:11" ht="21.75" thickTop="1" x14ac:dyDescent="0.25">
      <c r="A89" s="310" t="s">
        <v>699</v>
      </c>
      <c r="B89" s="324" t="s">
        <v>698</v>
      </c>
      <c r="C89" s="349" t="s">
        <v>643</v>
      </c>
      <c r="D89" s="351">
        <v>4</v>
      </c>
      <c r="E89" s="318"/>
      <c r="F89" s="350">
        <f>D89*E89</f>
        <v>0</v>
      </c>
      <c r="G89" s="320" t="s">
        <v>697</v>
      </c>
      <c r="H89" s="349" t="s">
        <v>696</v>
      </c>
      <c r="I89" s="318"/>
      <c r="J89" s="323">
        <f>D89*I89</f>
        <v>0</v>
      </c>
      <c r="K89" s="302"/>
    </row>
    <row r="90" spans="1:11" ht="21" x14ac:dyDescent="0.25">
      <c r="A90" s="310" t="s">
        <v>695</v>
      </c>
      <c r="B90" s="349" t="s">
        <v>694</v>
      </c>
      <c r="C90" s="349" t="s">
        <v>643</v>
      </c>
      <c r="D90" s="351">
        <v>1</v>
      </c>
      <c r="E90" s="318"/>
      <c r="F90" s="350">
        <f>D90*E90</f>
        <v>0</v>
      </c>
      <c r="G90" s="320" t="s">
        <v>688</v>
      </c>
      <c r="H90" s="349" t="s">
        <v>687</v>
      </c>
      <c r="I90" s="318"/>
      <c r="J90" s="323">
        <f>D90*I90</f>
        <v>0</v>
      </c>
      <c r="K90" s="302"/>
    </row>
    <row r="91" spans="1:11" ht="31.5" x14ac:dyDescent="0.25">
      <c r="A91" s="310" t="s">
        <v>693</v>
      </c>
      <c r="B91" s="349" t="s">
        <v>692</v>
      </c>
      <c r="C91" s="349" t="s">
        <v>643</v>
      </c>
      <c r="D91" s="351">
        <v>1</v>
      </c>
      <c r="E91" s="318"/>
      <c r="F91" s="350">
        <f>D91*E91</f>
        <v>0</v>
      </c>
      <c r="G91" s="320" t="s">
        <v>691</v>
      </c>
      <c r="H91" s="349" t="s">
        <v>687</v>
      </c>
      <c r="I91" s="318"/>
      <c r="J91" s="323">
        <f>D91*I91</f>
        <v>0</v>
      </c>
      <c r="K91" s="302"/>
    </row>
    <row r="92" spans="1:11" ht="21" x14ac:dyDescent="0.25">
      <c r="A92" s="310" t="s">
        <v>690</v>
      </c>
      <c r="B92" s="349" t="s">
        <v>689</v>
      </c>
      <c r="C92" s="349" t="s">
        <v>643</v>
      </c>
      <c r="D92" s="351">
        <v>3</v>
      </c>
      <c r="E92" s="318"/>
      <c r="F92" s="350">
        <f>D92*E92</f>
        <v>0</v>
      </c>
      <c r="G92" s="320" t="s">
        <v>688</v>
      </c>
      <c r="H92" s="349" t="s">
        <v>687</v>
      </c>
      <c r="I92" s="318"/>
      <c r="J92" s="323">
        <f>D92*I92</f>
        <v>0</v>
      </c>
      <c r="K92" s="302"/>
    </row>
    <row r="93" spans="1:11" ht="21.75" thickBot="1" x14ac:dyDescent="0.3">
      <c r="A93" s="310" t="s">
        <v>686</v>
      </c>
      <c r="B93" s="349" t="s">
        <v>685</v>
      </c>
      <c r="C93" s="349" t="s">
        <v>643</v>
      </c>
      <c r="D93" s="351">
        <v>1</v>
      </c>
      <c r="E93" s="318"/>
      <c r="F93" s="350">
        <f>D93*E93</f>
        <v>0</v>
      </c>
      <c r="G93" s="320" t="s">
        <v>684</v>
      </c>
      <c r="H93" s="349" t="s">
        <v>683</v>
      </c>
      <c r="I93" s="318"/>
      <c r="J93" s="323">
        <f>D93*I93</f>
        <v>0</v>
      </c>
      <c r="K93" s="302"/>
    </row>
    <row r="94" spans="1:11" ht="15.75" thickTop="1" x14ac:dyDescent="0.25">
      <c r="A94" s="316"/>
      <c r="B94" s="363" t="s">
        <v>682</v>
      </c>
      <c r="C94" s="363"/>
      <c r="D94" s="362"/>
      <c r="E94" s="362"/>
      <c r="F94" s="365">
        <f>SUM(F89:F93)</f>
        <v>0</v>
      </c>
      <c r="G94" s="364"/>
      <c r="H94" s="363" t="s">
        <v>681</v>
      </c>
      <c r="I94" s="362"/>
      <c r="J94" s="361">
        <f>SUM(J89:J93)</f>
        <v>0</v>
      </c>
      <c r="K94" s="302"/>
    </row>
    <row r="95" spans="1:11" ht="23.25" customHeight="1" x14ac:dyDescent="0.25">
      <c r="A95" s="336"/>
      <c r="B95" s="369"/>
      <c r="C95" s="369"/>
      <c r="D95" s="369"/>
      <c r="E95" s="370"/>
      <c r="F95" s="369"/>
      <c r="G95" s="369"/>
      <c r="H95" s="369"/>
      <c r="I95" s="370"/>
      <c r="J95" s="369"/>
      <c r="K95" s="302"/>
    </row>
    <row r="96" spans="1:11" ht="21.75" thickBot="1" x14ac:dyDescent="0.3">
      <c r="A96" s="333"/>
      <c r="B96" s="329" t="s">
        <v>680</v>
      </c>
      <c r="C96" s="368"/>
      <c r="D96" s="332"/>
      <c r="E96" s="332"/>
      <c r="F96" s="367"/>
      <c r="G96" s="366"/>
      <c r="H96" s="329" t="s">
        <v>679</v>
      </c>
      <c r="I96" s="354"/>
      <c r="J96" s="354"/>
      <c r="K96" s="302"/>
    </row>
    <row r="97" spans="1:11" ht="24.75" customHeight="1" thickTop="1" x14ac:dyDescent="0.25">
      <c r="A97" s="310" t="s">
        <v>678</v>
      </c>
      <c r="B97" s="324" t="s">
        <v>677</v>
      </c>
      <c r="C97" s="324"/>
      <c r="D97" s="309"/>
      <c r="E97" s="323"/>
      <c r="F97" s="325"/>
      <c r="G97" s="353"/>
      <c r="H97" s="324"/>
      <c r="I97" s="323"/>
      <c r="J97" s="326"/>
      <c r="K97" s="302"/>
    </row>
    <row r="98" spans="1:11" ht="21" x14ac:dyDescent="0.25">
      <c r="A98" s="352" t="s">
        <v>676</v>
      </c>
      <c r="B98" s="349" t="s">
        <v>675</v>
      </c>
      <c r="C98" s="349" t="s">
        <v>643</v>
      </c>
      <c r="D98" s="351">
        <v>6</v>
      </c>
      <c r="E98" s="318"/>
      <c r="F98" s="350">
        <f>D98*E98</f>
        <v>0</v>
      </c>
      <c r="G98" s="320" t="s">
        <v>674</v>
      </c>
      <c r="H98" s="349" t="s">
        <v>673</v>
      </c>
      <c r="I98" s="318"/>
      <c r="J98" s="323">
        <f>D98*I98</f>
        <v>0</v>
      </c>
      <c r="K98" s="302"/>
    </row>
    <row r="99" spans="1:11" ht="15.75" thickBot="1" x14ac:dyDescent="0.3">
      <c r="A99" s="347"/>
      <c r="B99" s="344"/>
      <c r="C99" s="344"/>
      <c r="D99" s="376"/>
      <c r="E99" s="317"/>
      <c r="F99" s="346"/>
      <c r="G99" s="345"/>
      <c r="H99" s="344"/>
      <c r="I99" s="317"/>
      <c r="J99" s="343"/>
      <c r="K99" s="302"/>
    </row>
    <row r="100" spans="1:11" ht="21" customHeight="1" thickTop="1" x14ac:dyDescent="0.25">
      <c r="A100" s="342"/>
      <c r="B100" s="383" t="s">
        <v>672</v>
      </c>
      <c r="C100" s="383"/>
      <c r="D100" s="386"/>
      <c r="E100" s="362"/>
      <c r="F100" s="385">
        <f>SUM(F97:F99)</f>
        <v>0</v>
      </c>
      <c r="G100" s="384"/>
      <c r="H100" s="383" t="s">
        <v>671</v>
      </c>
      <c r="I100" s="362"/>
      <c r="J100" s="337">
        <f>SUM(J97:J99)</f>
        <v>0</v>
      </c>
      <c r="K100" s="302"/>
    </row>
    <row r="101" spans="1:11" x14ac:dyDescent="0.25">
      <c r="A101" s="336"/>
      <c r="B101" s="359"/>
      <c r="C101" s="359"/>
      <c r="D101" s="360"/>
      <c r="E101" s="360"/>
      <c r="F101" s="360"/>
      <c r="G101" s="360"/>
      <c r="H101" s="360"/>
      <c r="I101" s="360"/>
      <c r="J101" s="360"/>
      <c r="K101" s="302"/>
    </row>
    <row r="102" spans="1:11" ht="15.75" thickBot="1" x14ac:dyDescent="0.3">
      <c r="A102" s="333"/>
      <c r="B102" s="378" t="s">
        <v>152</v>
      </c>
      <c r="C102" s="382"/>
      <c r="D102" s="381"/>
      <c r="E102" s="381"/>
      <c r="F102" s="380"/>
      <c r="G102" s="379"/>
      <c r="H102" s="378" t="s">
        <v>152</v>
      </c>
      <c r="I102" s="354"/>
      <c r="J102" s="354"/>
      <c r="K102" s="302"/>
    </row>
    <row r="103" spans="1:11" ht="15.75" thickTop="1" x14ac:dyDescent="0.25">
      <c r="A103" s="352" t="s">
        <v>670</v>
      </c>
      <c r="B103" s="349" t="s">
        <v>603</v>
      </c>
      <c r="C103" s="349" t="s">
        <v>643</v>
      </c>
      <c r="D103" s="377">
        <v>1</v>
      </c>
      <c r="E103" s="317"/>
      <c r="F103" s="350">
        <f>D103*E103</f>
        <v>0</v>
      </c>
      <c r="G103" s="320" t="s">
        <v>669</v>
      </c>
      <c r="H103" s="349" t="s">
        <v>668</v>
      </c>
      <c r="I103" s="318"/>
      <c r="J103" s="323">
        <f>D103*I103</f>
        <v>0</v>
      </c>
      <c r="K103" s="302"/>
    </row>
    <row r="104" spans="1:11" ht="21.75" thickBot="1" x14ac:dyDescent="0.3">
      <c r="A104" s="347" t="s">
        <v>667</v>
      </c>
      <c r="B104" s="344" t="s">
        <v>603</v>
      </c>
      <c r="C104" s="344" t="s">
        <v>643</v>
      </c>
      <c r="D104" s="376">
        <v>1</v>
      </c>
      <c r="E104" s="317"/>
      <c r="F104" s="346">
        <f>D104*E104</f>
        <v>0</v>
      </c>
      <c r="G104" s="345" t="s">
        <v>666</v>
      </c>
      <c r="H104" s="344" t="s">
        <v>665</v>
      </c>
      <c r="I104" s="318"/>
      <c r="J104" s="343">
        <f>D104*I104</f>
        <v>0</v>
      </c>
      <c r="K104" s="302"/>
    </row>
    <row r="105" spans="1:11" ht="15.75" thickTop="1" x14ac:dyDescent="0.25">
      <c r="A105" s="342"/>
      <c r="B105" s="375"/>
      <c r="C105" s="375"/>
      <c r="D105" s="374"/>
      <c r="E105" s="373"/>
      <c r="F105" s="372"/>
      <c r="G105" s="371"/>
      <c r="H105" s="339" t="s">
        <v>664</v>
      </c>
      <c r="I105" s="338"/>
      <c r="J105" s="337">
        <f>SUM(J103:J104)</f>
        <v>0</v>
      </c>
      <c r="K105" s="302"/>
    </row>
    <row r="106" spans="1:11" x14ac:dyDescent="0.25">
      <c r="A106" s="336"/>
      <c r="B106" s="369"/>
      <c r="C106" s="369"/>
      <c r="D106" s="369"/>
      <c r="E106" s="370"/>
      <c r="F106" s="369"/>
      <c r="G106" s="369"/>
      <c r="H106" s="369"/>
      <c r="I106" s="370"/>
      <c r="J106" s="369"/>
      <c r="K106" s="302"/>
    </row>
    <row r="107" spans="1:11" ht="15.75" thickBot="1" x14ac:dyDescent="0.3">
      <c r="A107" s="333"/>
      <c r="B107" s="329" t="s">
        <v>663</v>
      </c>
      <c r="C107" s="368"/>
      <c r="D107" s="332"/>
      <c r="E107" s="332"/>
      <c r="F107" s="367"/>
      <c r="G107" s="366"/>
      <c r="H107" s="329" t="s">
        <v>662</v>
      </c>
      <c r="I107" s="354"/>
      <c r="J107" s="354"/>
      <c r="K107" s="302"/>
    </row>
    <row r="108" spans="1:11" ht="15.75" thickTop="1" x14ac:dyDescent="0.25">
      <c r="A108" s="310"/>
      <c r="B108" s="324" t="s">
        <v>661</v>
      </c>
      <c r="C108" s="324"/>
      <c r="D108" s="309"/>
      <c r="E108" s="317"/>
      <c r="F108" s="325"/>
      <c r="G108" s="353"/>
      <c r="H108" s="324"/>
      <c r="I108" s="323"/>
      <c r="J108" s="326"/>
      <c r="K108" s="302"/>
    </row>
    <row r="109" spans="1:11" ht="15.75" thickBot="1" x14ac:dyDescent="0.3">
      <c r="A109" s="310"/>
      <c r="B109" s="319"/>
      <c r="C109" s="319"/>
      <c r="D109" s="309"/>
      <c r="E109" s="317"/>
      <c r="F109" s="321"/>
      <c r="G109" s="348"/>
      <c r="H109" s="319"/>
      <c r="I109" s="317"/>
      <c r="J109" s="317"/>
      <c r="K109" s="302"/>
    </row>
    <row r="110" spans="1:11" ht="21.75" thickTop="1" x14ac:dyDescent="0.25">
      <c r="A110" s="316"/>
      <c r="B110" s="363" t="s">
        <v>660</v>
      </c>
      <c r="C110" s="363"/>
      <c r="D110" s="363"/>
      <c r="E110" s="362"/>
      <c r="F110" s="365">
        <f>SUM(F108:F109)</f>
        <v>0</v>
      </c>
      <c r="G110" s="364"/>
      <c r="H110" s="363" t="s">
        <v>659</v>
      </c>
      <c r="I110" s="362"/>
      <c r="J110" s="361">
        <f>SUM(J108:J109)</f>
        <v>0</v>
      </c>
      <c r="K110" s="302"/>
    </row>
    <row r="111" spans="1:11" x14ac:dyDescent="0.25">
      <c r="A111" s="336"/>
      <c r="B111" s="359"/>
      <c r="C111" s="359"/>
      <c r="D111" s="359"/>
      <c r="E111" s="360"/>
      <c r="F111" s="359"/>
      <c r="G111" s="359"/>
      <c r="H111" s="359"/>
      <c r="I111" s="360"/>
      <c r="J111" s="359"/>
      <c r="K111" s="302"/>
    </row>
    <row r="112" spans="1:11" ht="21.75" thickBot="1" x14ac:dyDescent="0.3">
      <c r="A112" s="333"/>
      <c r="B112" s="355" t="s">
        <v>658</v>
      </c>
      <c r="C112" s="355"/>
      <c r="D112" s="358"/>
      <c r="E112" s="358"/>
      <c r="F112" s="357"/>
      <c r="G112" s="356"/>
      <c r="H112" s="355" t="s">
        <v>657</v>
      </c>
      <c r="I112" s="354"/>
      <c r="J112" s="354"/>
      <c r="K112" s="302"/>
    </row>
    <row r="113" spans="1:11" ht="21.75" thickTop="1" x14ac:dyDescent="0.25">
      <c r="A113" s="310" t="s">
        <v>656</v>
      </c>
      <c r="B113" s="324" t="s">
        <v>603</v>
      </c>
      <c r="C113" s="324" t="s">
        <v>643</v>
      </c>
      <c r="D113" s="309">
        <v>10</v>
      </c>
      <c r="E113" s="317"/>
      <c r="F113" s="325">
        <f t="shared" ref="F113:F124" si="4">D113*E113</f>
        <v>0</v>
      </c>
      <c r="G113" s="353" t="s">
        <v>655</v>
      </c>
      <c r="H113" s="324" t="s">
        <v>654</v>
      </c>
      <c r="I113" s="318"/>
      <c r="J113" s="326">
        <f t="shared" ref="J113:J124" si="5">D113*I113</f>
        <v>0</v>
      </c>
      <c r="K113" s="302"/>
    </row>
    <row r="114" spans="1:11" ht="21" x14ac:dyDescent="0.25">
      <c r="A114" s="352" t="s">
        <v>653</v>
      </c>
      <c r="B114" s="349" t="s">
        <v>603</v>
      </c>
      <c r="C114" s="349" t="s">
        <v>643</v>
      </c>
      <c r="D114" s="351">
        <v>3</v>
      </c>
      <c r="E114" s="317"/>
      <c r="F114" s="350">
        <f t="shared" si="4"/>
        <v>0</v>
      </c>
      <c r="G114" s="320" t="s">
        <v>652</v>
      </c>
      <c r="H114" s="349" t="s">
        <v>651</v>
      </c>
      <c r="I114" s="318"/>
      <c r="J114" s="323">
        <f t="shared" si="5"/>
        <v>0</v>
      </c>
      <c r="K114" s="302"/>
    </row>
    <row r="115" spans="1:11" x14ac:dyDescent="0.25">
      <c r="A115" s="352" t="s">
        <v>650</v>
      </c>
      <c r="B115" s="349" t="s">
        <v>603</v>
      </c>
      <c r="C115" s="349" t="s">
        <v>643</v>
      </c>
      <c r="D115" s="351">
        <f>D53+D54</f>
        <v>50</v>
      </c>
      <c r="E115" s="317"/>
      <c r="F115" s="350">
        <f t="shared" si="4"/>
        <v>0</v>
      </c>
      <c r="G115" s="320" t="s">
        <v>649</v>
      </c>
      <c r="H115" s="349" t="s">
        <v>648</v>
      </c>
      <c r="I115" s="318"/>
      <c r="J115" s="323">
        <f t="shared" si="5"/>
        <v>0</v>
      </c>
      <c r="K115" s="302"/>
    </row>
    <row r="116" spans="1:11" x14ac:dyDescent="0.25">
      <c r="A116" s="352" t="s">
        <v>647</v>
      </c>
      <c r="B116" s="349" t="s">
        <v>603</v>
      </c>
      <c r="C116" s="349" t="s">
        <v>643</v>
      </c>
      <c r="D116" s="351">
        <f>D55</f>
        <v>10</v>
      </c>
      <c r="E116" s="317"/>
      <c r="F116" s="350">
        <f t="shared" si="4"/>
        <v>0</v>
      </c>
      <c r="G116" s="320" t="s">
        <v>646</v>
      </c>
      <c r="H116" s="349" t="s">
        <v>645</v>
      </c>
      <c r="I116" s="318"/>
      <c r="J116" s="323">
        <f t="shared" si="5"/>
        <v>0</v>
      </c>
      <c r="K116" s="302"/>
    </row>
    <row r="117" spans="1:11" ht="21" x14ac:dyDescent="0.25">
      <c r="A117" s="352" t="s">
        <v>644</v>
      </c>
      <c r="B117" s="349" t="s">
        <v>603</v>
      </c>
      <c r="C117" s="349" t="s">
        <v>643</v>
      </c>
      <c r="D117" s="351">
        <f>D56</f>
        <v>1</v>
      </c>
      <c r="E117" s="317"/>
      <c r="F117" s="350">
        <f t="shared" si="4"/>
        <v>0</v>
      </c>
      <c r="G117" s="320" t="s">
        <v>642</v>
      </c>
      <c r="H117" s="349" t="s">
        <v>641</v>
      </c>
      <c r="I117" s="318"/>
      <c r="J117" s="323">
        <f t="shared" si="5"/>
        <v>0</v>
      </c>
      <c r="K117" s="302"/>
    </row>
    <row r="118" spans="1:11" ht="21" x14ac:dyDescent="0.25">
      <c r="A118" s="352" t="s">
        <v>640</v>
      </c>
      <c r="B118" s="349" t="s">
        <v>603</v>
      </c>
      <c r="C118" s="349" t="s">
        <v>194</v>
      </c>
      <c r="D118" s="351">
        <v>80</v>
      </c>
      <c r="E118" s="317"/>
      <c r="F118" s="350">
        <f t="shared" si="4"/>
        <v>0</v>
      </c>
      <c r="G118" s="320" t="s">
        <v>639</v>
      </c>
      <c r="H118" s="349" t="s">
        <v>638</v>
      </c>
      <c r="I118" s="318"/>
      <c r="J118" s="323">
        <f t="shared" si="5"/>
        <v>0</v>
      </c>
      <c r="K118" s="302"/>
    </row>
    <row r="119" spans="1:11" ht="21" x14ac:dyDescent="0.25">
      <c r="A119" s="352" t="s">
        <v>637</v>
      </c>
      <c r="B119" s="349" t="s">
        <v>603</v>
      </c>
      <c r="C119" s="349" t="s">
        <v>194</v>
      </c>
      <c r="D119" s="351">
        <v>50</v>
      </c>
      <c r="E119" s="317"/>
      <c r="F119" s="350">
        <f t="shared" si="4"/>
        <v>0</v>
      </c>
      <c r="G119" s="320" t="s">
        <v>636</v>
      </c>
      <c r="H119" s="349" t="s">
        <v>635</v>
      </c>
      <c r="I119" s="318"/>
      <c r="J119" s="323">
        <f t="shared" si="5"/>
        <v>0</v>
      </c>
      <c r="K119" s="302"/>
    </row>
    <row r="120" spans="1:11" ht="21" x14ac:dyDescent="0.25">
      <c r="A120" s="352" t="s">
        <v>634</v>
      </c>
      <c r="B120" s="349" t="s">
        <v>603</v>
      </c>
      <c r="C120" s="349" t="s">
        <v>194</v>
      </c>
      <c r="D120" s="351">
        <v>30</v>
      </c>
      <c r="E120" s="317"/>
      <c r="F120" s="350">
        <f t="shared" si="4"/>
        <v>0</v>
      </c>
      <c r="G120" s="320" t="s">
        <v>633</v>
      </c>
      <c r="H120" s="349" t="s">
        <v>632</v>
      </c>
      <c r="I120" s="318"/>
      <c r="J120" s="323">
        <f t="shared" si="5"/>
        <v>0</v>
      </c>
      <c r="K120" s="302"/>
    </row>
    <row r="121" spans="1:11" ht="21" x14ac:dyDescent="0.25">
      <c r="A121" s="352" t="s">
        <v>631</v>
      </c>
      <c r="B121" s="349" t="s">
        <v>603</v>
      </c>
      <c r="C121" s="349" t="s">
        <v>194</v>
      </c>
      <c r="D121" s="351">
        <v>20</v>
      </c>
      <c r="E121" s="317"/>
      <c r="F121" s="350">
        <f t="shared" si="4"/>
        <v>0</v>
      </c>
      <c r="G121" s="320" t="s">
        <v>630</v>
      </c>
      <c r="H121" s="349" t="s">
        <v>629</v>
      </c>
      <c r="I121" s="318"/>
      <c r="J121" s="323">
        <f t="shared" si="5"/>
        <v>0</v>
      </c>
      <c r="K121" s="302"/>
    </row>
    <row r="122" spans="1:11" ht="21" x14ac:dyDescent="0.25">
      <c r="A122" s="352" t="s">
        <v>628</v>
      </c>
      <c r="B122" s="349" t="s">
        <v>603</v>
      </c>
      <c r="C122" s="349" t="s">
        <v>194</v>
      </c>
      <c r="D122" s="351">
        <v>60</v>
      </c>
      <c r="E122" s="317"/>
      <c r="F122" s="350">
        <f t="shared" si="4"/>
        <v>0</v>
      </c>
      <c r="G122" s="320" t="s">
        <v>627</v>
      </c>
      <c r="H122" s="349" t="s">
        <v>626</v>
      </c>
      <c r="I122" s="318"/>
      <c r="J122" s="323">
        <f t="shared" si="5"/>
        <v>0</v>
      </c>
      <c r="K122" s="302"/>
    </row>
    <row r="123" spans="1:11" ht="21" x14ac:dyDescent="0.25">
      <c r="A123" s="352" t="s">
        <v>625</v>
      </c>
      <c r="B123" s="349" t="s">
        <v>603</v>
      </c>
      <c r="C123" s="349" t="s">
        <v>194</v>
      </c>
      <c r="D123" s="351">
        <v>10</v>
      </c>
      <c r="E123" s="317"/>
      <c r="F123" s="350">
        <f t="shared" si="4"/>
        <v>0</v>
      </c>
      <c r="G123" s="320" t="s">
        <v>624</v>
      </c>
      <c r="H123" s="349" t="s">
        <v>623</v>
      </c>
      <c r="I123" s="318"/>
      <c r="J123" s="323">
        <f t="shared" si="5"/>
        <v>0</v>
      </c>
      <c r="K123" s="302"/>
    </row>
    <row r="124" spans="1:11" x14ac:dyDescent="0.25">
      <c r="A124" s="310" t="s">
        <v>622</v>
      </c>
      <c r="B124" s="319" t="s">
        <v>603</v>
      </c>
      <c r="C124" s="319" t="s">
        <v>188</v>
      </c>
      <c r="D124" s="309">
        <v>5</v>
      </c>
      <c r="E124" s="317"/>
      <c r="F124" s="321">
        <f t="shared" si="4"/>
        <v>0</v>
      </c>
      <c r="G124" s="348" t="s">
        <v>621</v>
      </c>
      <c r="H124" s="319" t="s">
        <v>620</v>
      </c>
      <c r="I124" s="318"/>
      <c r="J124" s="317">
        <f t="shared" si="5"/>
        <v>0</v>
      </c>
      <c r="K124" s="302"/>
    </row>
    <row r="125" spans="1:11" ht="15.75" thickBot="1" x14ac:dyDescent="0.3">
      <c r="A125" s="347" t="s">
        <v>619</v>
      </c>
      <c r="B125" s="344" t="s">
        <v>618</v>
      </c>
      <c r="C125" s="344"/>
      <c r="D125" s="322"/>
      <c r="E125" s="317"/>
      <c r="F125" s="346"/>
      <c r="G125" s="345"/>
      <c r="H125" s="344"/>
      <c r="I125" s="317"/>
      <c r="J125" s="343"/>
      <c r="K125" s="302"/>
    </row>
    <row r="126" spans="1:11" ht="15.75" thickTop="1" x14ac:dyDescent="0.25">
      <c r="A126" s="342"/>
      <c r="B126" s="339" t="s">
        <v>599</v>
      </c>
      <c r="C126" s="339"/>
      <c r="D126" s="312"/>
      <c r="E126" s="338"/>
      <c r="F126" s="341">
        <f>SUM(F113:F125)</f>
        <v>0</v>
      </c>
      <c r="G126" s="340"/>
      <c r="H126" s="339"/>
      <c r="I126" s="338"/>
      <c r="J126" s="337">
        <f>SUM(J113:J125)</f>
        <v>0</v>
      </c>
      <c r="K126" s="302"/>
    </row>
    <row r="127" spans="1:11" x14ac:dyDescent="0.25">
      <c r="A127" s="336"/>
      <c r="B127" s="334"/>
      <c r="C127" s="334"/>
      <c r="D127" s="334"/>
      <c r="E127" s="335"/>
      <c r="F127" s="334"/>
      <c r="G127" s="334"/>
      <c r="H127" s="334"/>
      <c r="I127" s="335"/>
      <c r="J127" s="334"/>
      <c r="K127" s="302"/>
    </row>
    <row r="128" spans="1:11" ht="15.75" thickBot="1" x14ac:dyDescent="0.3">
      <c r="A128" s="333"/>
      <c r="B128" s="329" t="s">
        <v>617</v>
      </c>
      <c r="C128" s="329"/>
      <c r="D128" s="332"/>
      <c r="E128" s="332"/>
      <c r="F128" s="331"/>
      <c r="G128" s="330"/>
      <c r="H128" s="329"/>
      <c r="I128" s="328"/>
      <c r="J128" s="327"/>
      <c r="K128" s="302"/>
    </row>
    <row r="129" spans="1:11" ht="21.75" thickTop="1" x14ac:dyDescent="0.25">
      <c r="A129" s="310" t="s">
        <v>616</v>
      </c>
      <c r="B129" s="324" t="s">
        <v>603</v>
      </c>
      <c r="C129" s="324" t="s">
        <v>602</v>
      </c>
      <c r="D129" s="309">
        <v>10</v>
      </c>
      <c r="E129" s="317"/>
      <c r="F129" s="325">
        <f>D129*E129</f>
        <v>0</v>
      </c>
      <c r="G129" s="320" t="s">
        <v>615</v>
      </c>
      <c r="H129" s="324" t="s">
        <v>614</v>
      </c>
      <c r="I129" s="318"/>
      <c r="J129" s="326">
        <f>D129*I129</f>
        <v>0</v>
      </c>
      <c r="K129" s="302"/>
    </row>
    <row r="130" spans="1:11" ht="21" x14ac:dyDescent="0.25">
      <c r="A130" s="310" t="s">
        <v>613</v>
      </c>
      <c r="B130" s="324" t="s">
        <v>603</v>
      </c>
      <c r="C130" s="324" t="s">
        <v>602</v>
      </c>
      <c r="D130" s="309">
        <v>2</v>
      </c>
      <c r="E130" s="317"/>
      <c r="F130" s="325">
        <f>D130*E130</f>
        <v>0</v>
      </c>
      <c r="G130" s="320" t="s">
        <v>612</v>
      </c>
      <c r="H130" s="324" t="s">
        <v>611</v>
      </c>
      <c r="I130" s="318"/>
      <c r="J130" s="326">
        <f>D130*I130</f>
        <v>0</v>
      </c>
      <c r="K130" s="302"/>
    </row>
    <row r="131" spans="1:11" ht="21" x14ac:dyDescent="0.25">
      <c r="A131" s="310" t="s">
        <v>610</v>
      </c>
      <c r="B131" s="324" t="s">
        <v>603</v>
      </c>
      <c r="C131" s="324" t="s">
        <v>602</v>
      </c>
      <c r="D131" s="309">
        <v>5</v>
      </c>
      <c r="E131" s="317"/>
      <c r="F131" s="325">
        <f>D131*E131</f>
        <v>0</v>
      </c>
      <c r="G131" s="320" t="s">
        <v>609</v>
      </c>
      <c r="H131" s="324" t="s">
        <v>608</v>
      </c>
      <c r="I131" s="318"/>
      <c r="J131" s="326">
        <f>D131*I131</f>
        <v>0</v>
      </c>
      <c r="K131" s="302"/>
    </row>
    <row r="132" spans="1:11" ht="21" x14ac:dyDescent="0.25">
      <c r="A132" s="310" t="s">
        <v>607</v>
      </c>
      <c r="B132" s="324" t="s">
        <v>603</v>
      </c>
      <c r="C132" s="324" t="s">
        <v>602</v>
      </c>
      <c r="D132" s="309">
        <v>2</v>
      </c>
      <c r="E132" s="317"/>
      <c r="F132" s="325">
        <f>D132*E132</f>
        <v>0</v>
      </c>
      <c r="G132" s="320" t="s">
        <v>606</v>
      </c>
      <c r="H132" s="324" t="s">
        <v>605</v>
      </c>
      <c r="I132" s="318"/>
      <c r="J132" s="323">
        <f>D132*I132</f>
        <v>0</v>
      </c>
      <c r="K132" s="302"/>
    </row>
    <row r="133" spans="1:11" ht="21.75" thickBot="1" x14ac:dyDescent="0.3">
      <c r="A133" s="310" t="s">
        <v>604</v>
      </c>
      <c r="B133" s="319" t="s">
        <v>603</v>
      </c>
      <c r="C133" s="319" t="s">
        <v>602</v>
      </c>
      <c r="D133" s="322">
        <v>5</v>
      </c>
      <c r="E133" s="317"/>
      <c r="F133" s="321">
        <f>D133*E133</f>
        <v>0</v>
      </c>
      <c r="G133" s="320" t="s">
        <v>601</v>
      </c>
      <c r="H133" s="319" t="s">
        <v>600</v>
      </c>
      <c r="I133" s="318"/>
      <c r="J133" s="317">
        <f>D133*I133</f>
        <v>0</v>
      </c>
      <c r="K133" s="302"/>
    </row>
    <row r="134" spans="1:11" ht="15.75" thickTop="1" x14ac:dyDescent="0.25">
      <c r="A134" s="316"/>
      <c r="B134" s="312" t="s">
        <v>599</v>
      </c>
      <c r="C134" s="312"/>
      <c r="D134" s="315"/>
      <c r="E134" s="311"/>
      <c r="F134" s="314">
        <f>SUM(F115:F133)</f>
        <v>0</v>
      </c>
      <c r="G134" s="313"/>
      <c r="H134" s="312"/>
      <c r="I134" s="311"/>
      <c r="J134" s="311">
        <f>SUM(J129:J133)</f>
        <v>0</v>
      </c>
      <c r="K134" s="302"/>
    </row>
    <row r="135" spans="1:11" x14ac:dyDescent="0.25">
      <c r="A135" s="310"/>
      <c r="B135" s="306"/>
      <c r="C135" s="306"/>
      <c r="D135" s="309"/>
      <c r="E135" s="305"/>
      <c r="F135" s="308"/>
      <c r="G135" s="307"/>
      <c r="H135" s="306"/>
      <c r="I135" s="305"/>
      <c r="J135" s="305"/>
      <c r="K135" s="302"/>
    </row>
    <row r="136" spans="1:11" x14ac:dyDescent="0.25">
      <c r="A136" s="310"/>
      <c r="B136" s="306"/>
      <c r="C136" s="306"/>
      <c r="D136" s="309"/>
      <c r="E136" s="305"/>
      <c r="F136" s="308"/>
      <c r="G136" s="307"/>
      <c r="H136" s="306"/>
      <c r="I136" s="305"/>
      <c r="J136" s="305"/>
      <c r="K136" s="302"/>
    </row>
    <row r="137" spans="1:11" x14ac:dyDescent="0.25">
      <c r="A137" s="310"/>
      <c r="B137" s="306"/>
      <c r="C137" s="306"/>
      <c r="D137" s="309"/>
      <c r="E137" s="305"/>
      <c r="F137" s="308"/>
      <c r="G137" s="307"/>
      <c r="H137" s="306"/>
      <c r="I137" s="305"/>
      <c r="J137" s="305"/>
      <c r="K137" s="302"/>
    </row>
    <row r="138" spans="1:11" x14ac:dyDescent="0.25">
      <c r="A138" s="303"/>
      <c r="B138" s="302"/>
      <c r="C138" s="302"/>
      <c r="D138" s="302"/>
      <c r="E138" s="304"/>
      <c r="F138" s="302"/>
      <c r="G138" s="302"/>
      <c r="H138" s="302"/>
      <c r="I138" s="301"/>
      <c r="J138" s="301"/>
      <c r="K138" s="302"/>
    </row>
    <row r="139" spans="1:11" x14ac:dyDescent="0.25">
      <c r="A139" s="303"/>
      <c r="B139" s="302"/>
      <c r="C139" s="302"/>
      <c r="D139" s="302"/>
      <c r="E139" s="302"/>
      <c r="F139" s="302"/>
      <c r="G139" s="302"/>
      <c r="H139" s="302"/>
      <c r="I139" s="301"/>
      <c r="J139" s="301"/>
      <c r="K139" s="302"/>
    </row>
    <row r="140" spans="1:11" x14ac:dyDescent="0.25">
      <c r="A140" s="303"/>
      <c r="B140" s="302"/>
      <c r="C140" s="302"/>
      <c r="D140" s="302"/>
      <c r="E140" s="302"/>
      <c r="F140" s="302"/>
      <c r="G140" s="302"/>
      <c r="H140" s="302"/>
      <c r="I140" s="301"/>
      <c r="J140" s="301"/>
      <c r="K140" s="302"/>
    </row>
    <row r="141" spans="1:11" x14ac:dyDescent="0.25">
      <c r="A141" s="303"/>
      <c r="B141" s="302"/>
      <c r="C141" s="302"/>
      <c r="D141" s="302"/>
      <c r="E141" s="302"/>
      <c r="F141" s="302"/>
      <c r="G141" s="302"/>
      <c r="H141" s="302"/>
      <c r="I141" s="301"/>
      <c r="J141" s="301"/>
      <c r="K141" s="302"/>
    </row>
    <row r="142" spans="1:11" x14ac:dyDescent="0.25">
      <c r="A142" s="303"/>
      <c r="B142" s="302"/>
      <c r="C142" s="302"/>
      <c r="D142" s="302"/>
      <c r="E142" s="302"/>
      <c r="F142" s="302"/>
      <c r="G142" s="302"/>
      <c r="H142" s="302"/>
      <c r="I142" s="301"/>
      <c r="J142" s="301"/>
      <c r="K142" s="302"/>
    </row>
    <row r="143" spans="1:11" x14ac:dyDescent="0.25">
      <c r="A143" s="303"/>
      <c r="B143" s="302"/>
      <c r="C143" s="302"/>
      <c r="D143" s="302"/>
      <c r="E143" s="302"/>
      <c r="F143" s="302"/>
      <c r="G143" s="302"/>
      <c r="H143" s="302"/>
      <c r="I143" s="301"/>
      <c r="J143" s="301"/>
      <c r="K143" s="302"/>
    </row>
    <row r="144" spans="1:11" x14ac:dyDescent="0.25">
      <c r="A144" s="303"/>
      <c r="B144" s="302"/>
      <c r="C144" s="302"/>
      <c r="D144" s="302"/>
      <c r="E144" s="302"/>
      <c r="F144" s="302"/>
      <c r="G144" s="302"/>
      <c r="H144" s="302"/>
      <c r="I144" s="301"/>
      <c r="J144" s="301"/>
      <c r="K144" s="302"/>
    </row>
    <row r="145" spans="1:11" x14ac:dyDescent="0.25">
      <c r="A145" s="303"/>
      <c r="B145" s="302"/>
      <c r="C145" s="302"/>
      <c r="D145" s="302"/>
      <c r="E145" s="302"/>
      <c r="F145" s="302"/>
      <c r="G145" s="302"/>
      <c r="H145" s="302"/>
      <c r="I145" s="301"/>
      <c r="J145" s="301"/>
      <c r="K145" s="302"/>
    </row>
    <row r="146" spans="1:11" x14ac:dyDescent="0.25">
      <c r="A146" s="303"/>
      <c r="B146" s="302"/>
      <c r="C146" s="302"/>
      <c r="D146" s="302"/>
      <c r="E146" s="302"/>
      <c r="F146" s="302"/>
      <c r="G146" s="302"/>
      <c r="H146" s="302"/>
      <c r="I146" s="301"/>
      <c r="J146" s="301"/>
      <c r="K146" s="302"/>
    </row>
    <row r="147" spans="1:11" x14ac:dyDescent="0.25">
      <c r="A147" s="303"/>
      <c r="B147" s="302"/>
      <c r="C147" s="302"/>
      <c r="D147" s="302"/>
      <c r="E147" s="302"/>
      <c r="F147" s="302"/>
      <c r="G147" s="302"/>
      <c r="H147" s="302"/>
      <c r="I147" s="301"/>
      <c r="J147" s="301"/>
      <c r="K147" s="302"/>
    </row>
    <row r="148" spans="1:11" x14ac:dyDescent="0.25">
      <c r="A148" s="303"/>
      <c r="B148" s="302"/>
      <c r="C148" s="302"/>
      <c r="D148" s="302"/>
      <c r="E148" s="302"/>
      <c r="F148" s="302"/>
      <c r="G148" s="302"/>
      <c r="H148" s="302"/>
      <c r="I148" s="301"/>
      <c r="J148" s="301"/>
      <c r="K148" s="302"/>
    </row>
    <row r="149" spans="1:11" x14ac:dyDescent="0.25">
      <c r="A149" s="303"/>
      <c r="B149" s="302"/>
      <c r="C149" s="302"/>
      <c r="D149" s="302"/>
      <c r="E149" s="302"/>
      <c r="F149" s="302"/>
      <c r="G149" s="302"/>
      <c r="H149" s="302"/>
      <c r="I149" s="301"/>
      <c r="J149" s="301"/>
      <c r="K149" s="302"/>
    </row>
    <row r="150" spans="1:11" x14ac:dyDescent="0.25">
      <c r="A150" s="303"/>
      <c r="B150" s="302"/>
      <c r="C150" s="302"/>
      <c r="D150" s="302"/>
      <c r="E150" s="302"/>
      <c r="F150" s="302"/>
      <c r="G150" s="302"/>
      <c r="H150" s="302"/>
      <c r="I150" s="301"/>
      <c r="J150" s="301"/>
      <c r="K150" s="302"/>
    </row>
    <row r="151" spans="1:11" x14ac:dyDescent="0.25">
      <c r="A151" s="303"/>
      <c r="B151" s="302"/>
      <c r="C151" s="302"/>
      <c r="D151" s="302"/>
      <c r="E151" s="302"/>
      <c r="F151" s="302"/>
      <c r="G151" s="302"/>
      <c r="H151" s="302"/>
      <c r="I151" s="301"/>
      <c r="J151" s="301"/>
      <c r="K151" s="302"/>
    </row>
    <row r="152" spans="1:11" x14ac:dyDescent="0.25">
      <c r="A152" s="303"/>
      <c r="B152" s="302"/>
      <c r="C152" s="302"/>
      <c r="D152" s="302"/>
      <c r="E152" s="302"/>
      <c r="F152" s="302"/>
      <c r="G152" s="302"/>
      <c r="H152" s="302"/>
      <c r="I152" s="301"/>
      <c r="J152" s="301"/>
      <c r="K152" s="302"/>
    </row>
    <row r="153" spans="1:11" x14ac:dyDescent="0.25">
      <c r="A153" s="303"/>
      <c r="B153" s="302"/>
      <c r="C153" s="302"/>
      <c r="D153" s="302"/>
      <c r="E153" s="302"/>
      <c r="F153" s="302"/>
      <c r="G153" s="302"/>
      <c r="H153" s="302"/>
      <c r="I153" s="301"/>
      <c r="J153" s="301"/>
      <c r="K153" s="302"/>
    </row>
    <row r="154" spans="1:11" x14ac:dyDescent="0.25">
      <c r="A154" s="303"/>
      <c r="B154" s="302"/>
      <c r="C154" s="302"/>
      <c r="D154" s="302"/>
      <c r="E154" s="302"/>
      <c r="F154" s="302"/>
      <c r="G154" s="302"/>
      <c r="H154" s="302"/>
      <c r="I154" s="301"/>
      <c r="J154" s="301"/>
      <c r="K154" s="302"/>
    </row>
    <row r="155" spans="1:11" x14ac:dyDescent="0.25">
      <c r="A155" s="303"/>
      <c r="B155" s="302"/>
      <c r="C155" s="302"/>
      <c r="D155" s="302"/>
      <c r="E155" s="302"/>
      <c r="F155" s="302"/>
      <c r="G155" s="302"/>
      <c r="H155" s="302"/>
      <c r="I155" s="301"/>
      <c r="J155" s="301"/>
      <c r="K155" s="302"/>
    </row>
    <row r="156" spans="1:11" x14ac:dyDescent="0.25">
      <c r="A156" s="303"/>
      <c r="B156" s="302"/>
      <c r="C156" s="302"/>
      <c r="D156" s="302"/>
      <c r="E156" s="302"/>
      <c r="F156" s="302"/>
      <c r="G156" s="302"/>
      <c r="H156" s="302"/>
      <c r="I156" s="301"/>
      <c r="J156" s="301"/>
      <c r="K156" s="302"/>
    </row>
    <row r="157" spans="1:11" x14ac:dyDescent="0.25">
      <c r="A157" s="303"/>
      <c r="B157" s="302"/>
      <c r="C157" s="302"/>
      <c r="D157" s="302"/>
      <c r="E157" s="302"/>
      <c r="F157" s="302"/>
      <c r="G157" s="302"/>
      <c r="H157" s="302"/>
      <c r="I157" s="301"/>
      <c r="J157" s="301"/>
      <c r="K157" s="302"/>
    </row>
    <row r="158" spans="1:11" x14ac:dyDescent="0.25">
      <c r="A158" s="303"/>
      <c r="B158" s="302"/>
      <c r="C158" s="302"/>
      <c r="D158" s="302"/>
      <c r="E158" s="302"/>
      <c r="F158" s="302"/>
      <c r="G158" s="302"/>
      <c r="H158" s="302"/>
      <c r="I158" s="301"/>
      <c r="J158" s="301"/>
      <c r="K158" s="302"/>
    </row>
    <row r="159" spans="1:11" x14ac:dyDescent="0.25">
      <c r="A159" s="303"/>
      <c r="B159" s="302"/>
      <c r="C159" s="302"/>
      <c r="D159" s="302"/>
      <c r="E159" s="302"/>
      <c r="F159" s="302"/>
      <c r="G159" s="302"/>
      <c r="H159" s="302"/>
      <c r="I159" s="301"/>
      <c r="J159" s="301"/>
      <c r="K159" s="302"/>
    </row>
    <row r="160" spans="1:11" x14ac:dyDescent="0.25">
      <c r="A160" s="303"/>
      <c r="B160" s="302"/>
      <c r="C160" s="302"/>
      <c r="D160" s="302"/>
      <c r="E160" s="302"/>
      <c r="F160" s="302"/>
      <c r="G160" s="302"/>
      <c r="H160" s="302"/>
      <c r="I160" s="301"/>
      <c r="J160" s="301"/>
      <c r="K160" s="302"/>
    </row>
    <row r="161" spans="1:11" x14ac:dyDescent="0.25">
      <c r="A161" s="303"/>
      <c r="B161" s="302"/>
      <c r="C161" s="302"/>
      <c r="D161" s="302"/>
      <c r="E161" s="302"/>
      <c r="F161" s="302"/>
      <c r="G161" s="302"/>
      <c r="H161" s="302"/>
      <c r="I161" s="301"/>
      <c r="J161" s="301"/>
      <c r="K161" s="302"/>
    </row>
    <row r="162" spans="1:11" x14ac:dyDescent="0.25">
      <c r="A162" s="303"/>
      <c r="B162" s="302"/>
      <c r="C162" s="302"/>
      <c r="D162" s="302"/>
      <c r="E162" s="302"/>
      <c r="F162" s="302"/>
      <c r="G162" s="302"/>
      <c r="H162" s="302"/>
      <c r="I162" s="301"/>
      <c r="J162" s="301"/>
      <c r="K162" s="302"/>
    </row>
    <row r="163" spans="1:11" x14ac:dyDescent="0.25">
      <c r="A163" s="303"/>
      <c r="B163" s="302"/>
      <c r="C163" s="302"/>
      <c r="D163" s="302"/>
      <c r="E163" s="302"/>
      <c r="F163" s="302"/>
      <c r="G163" s="302"/>
      <c r="H163" s="302"/>
      <c r="I163" s="301"/>
      <c r="J163" s="301"/>
      <c r="K163" s="302"/>
    </row>
    <row r="164" spans="1:11" x14ac:dyDescent="0.25">
      <c r="A164" s="303"/>
      <c r="B164" s="302"/>
      <c r="C164" s="302"/>
      <c r="D164" s="302"/>
      <c r="E164" s="302"/>
      <c r="F164" s="302"/>
      <c r="G164" s="302"/>
      <c r="H164" s="302"/>
      <c r="I164" s="301"/>
      <c r="J164" s="301"/>
      <c r="K164" s="302"/>
    </row>
    <row r="165" spans="1:11" x14ac:dyDescent="0.25">
      <c r="A165" s="303"/>
      <c r="B165" s="302"/>
      <c r="C165" s="302"/>
      <c r="D165" s="302"/>
      <c r="E165" s="302"/>
      <c r="F165" s="302"/>
      <c r="G165" s="302"/>
      <c r="H165" s="302"/>
      <c r="I165" s="301"/>
      <c r="J165" s="301"/>
      <c r="K165" s="302"/>
    </row>
    <row r="166" spans="1:11" x14ac:dyDescent="0.25">
      <c r="A166" s="303"/>
      <c r="B166" s="302"/>
      <c r="C166" s="302"/>
      <c r="D166" s="302"/>
      <c r="E166" s="302"/>
      <c r="F166" s="302"/>
      <c r="G166" s="302"/>
      <c r="H166" s="302"/>
      <c r="I166" s="301"/>
      <c r="J166" s="301"/>
      <c r="K166" s="302"/>
    </row>
    <row r="167" spans="1:11" x14ac:dyDescent="0.25">
      <c r="A167" s="303"/>
      <c r="B167" s="302"/>
      <c r="C167" s="302"/>
      <c r="D167" s="302"/>
      <c r="E167" s="302"/>
      <c r="F167" s="302"/>
      <c r="G167" s="302"/>
      <c r="H167" s="302"/>
      <c r="I167" s="301"/>
      <c r="J167" s="301"/>
      <c r="K167" s="302"/>
    </row>
    <row r="168" spans="1:11" x14ac:dyDescent="0.25">
      <c r="A168" s="299"/>
      <c r="I168" s="301"/>
      <c r="J168" s="300"/>
    </row>
    <row r="169" spans="1:11" x14ac:dyDescent="0.25">
      <c r="A169" s="299"/>
      <c r="I169" s="301"/>
      <c r="J169" s="300"/>
    </row>
    <row r="170" spans="1:11" x14ac:dyDescent="0.25">
      <c r="A170" s="299"/>
      <c r="I170" s="301"/>
      <c r="J170" s="300"/>
    </row>
    <row r="171" spans="1:11" x14ac:dyDescent="0.25">
      <c r="A171" s="299"/>
      <c r="I171" s="301"/>
      <c r="J171" s="300"/>
    </row>
    <row r="172" spans="1:11" x14ac:dyDescent="0.25">
      <c r="A172" s="299"/>
      <c r="I172" s="301"/>
      <c r="J172" s="300"/>
    </row>
    <row r="173" spans="1:11" x14ac:dyDescent="0.25">
      <c r="A173" s="299"/>
      <c r="I173" s="301"/>
      <c r="J173" s="300"/>
    </row>
    <row r="174" spans="1:11" x14ac:dyDescent="0.25">
      <c r="A174" s="299"/>
      <c r="I174" s="301"/>
      <c r="J174" s="300"/>
    </row>
    <row r="175" spans="1:11" x14ac:dyDescent="0.25">
      <c r="A175" s="299"/>
      <c r="I175" s="301"/>
      <c r="J175" s="300"/>
    </row>
    <row r="176" spans="1:11" x14ac:dyDescent="0.25">
      <c r="A176" s="299"/>
      <c r="I176" s="301"/>
      <c r="J176" s="300"/>
    </row>
    <row r="177" spans="1:10" x14ac:dyDescent="0.25">
      <c r="A177" s="299"/>
      <c r="I177" s="301"/>
      <c r="J177" s="300"/>
    </row>
    <row r="178" spans="1:10" x14ac:dyDescent="0.25">
      <c r="A178" s="299"/>
      <c r="I178" s="301"/>
      <c r="J178" s="300"/>
    </row>
    <row r="179" spans="1:10" x14ac:dyDescent="0.25">
      <c r="A179" s="299"/>
      <c r="I179" s="301"/>
      <c r="J179" s="300"/>
    </row>
    <row r="180" spans="1:10" x14ac:dyDescent="0.25">
      <c r="A180" s="299"/>
      <c r="I180" s="301"/>
      <c r="J180" s="300"/>
    </row>
    <row r="181" spans="1:10" x14ac:dyDescent="0.25">
      <c r="A181" s="299"/>
      <c r="I181" s="301"/>
      <c r="J181" s="300"/>
    </row>
    <row r="182" spans="1:10" x14ac:dyDescent="0.25">
      <c r="A182" s="299"/>
      <c r="I182" s="301"/>
      <c r="J182" s="300"/>
    </row>
    <row r="183" spans="1:10" x14ac:dyDescent="0.25">
      <c r="A183" s="299"/>
      <c r="I183" s="301"/>
      <c r="J183" s="300"/>
    </row>
    <row r="184" spans="1:10" x14ac:dyDescent="0.25">
      <c r="A184" s="299"/>
      <c r="I184" s="301"/>
      <c r="J184" s="300"/>
    </row>
    <row r="185" spans="1:10" x14ac:dyDescent="0.25">
      <c r="A185" s="299"/>
      <c r="I185" s="301"/>
      <c r="J185" s="300"/>
    </row>
    <row r="186" spans="1:10" x14ac:dyDescent="0.25">
      <c r="A186" s="299"/>
      <c r="I186" s="301"/>
      <c r="J186" s="300"/>
    </row>
    <row r="187" spans="1:10" x14ac:dyDescent="0.25">
      <c r="A187" s="299"/>
      <c r="I187" s="301"/>
      <c r="J187" s="300"/>
    </row>
    <row r="188" spans="1:10" x14ac:dyDescent="0.25">
      <c r="A188" s="299"/>
      <c r="I188" s="301"/>
      <c r="J188" s="300"/>
    </row>
    <row r="189" spans="1:10" x14ac:dyDescent="0.25">
      <c r="A189" s="299"/>
      <c r="I189" s="301"/>
      <c r="J189" s="300"/>
    </row>
    <row r="190" spans="1:10" x14ac:dyDescent="0.25">
      <c r="A190" s="299"/>
      <c r="I190" s="301"/>
      <c r="J190" s="300"/>
    </row>
    <row r="191" spans="1:10" x14ac:dyDescent="0.25">
      <c r="A191" s="299"/>
      <c r="I191" s="301"/>
      <c r="J191" s="300"/>
    </row>
    <row r="192" spans="1:10" x14ac:dyDescent="0.25">
      <c r="A192" s="299"/>
      <c r="I192" s="301"/>
      <c r="J192" s="300"/>
    </row>
    <row r="193" spans="1:10" x14ac:dyDescent="0.25">
      <c r="A193" s="299"/>
      <c r="I193" s="301"/>
      <c r="J193" s="300"/>
    </row>
    <row r="194" spans="1:10" x14ac:dyDescent="0.25">
      <c r="A194" s="299"/>
      <c r="I194" s="301"/>
      <c r="J194" s="300"/>
    </row>
    <row r="195" spans="1:10" x14ac:dyDescent="0.25">
      <c r="A195" s="299"/>
      <c r="I195" s="301"/>
      <c r="J195" s="300"/>
    </row>
    <row r="196" spans="1:10" x14ac:dyDescent="0.25">
      <c r="A196" s="299"/>
      <c r="I196" s="301"/>
      <c r="J196" s="300"/>
    </row>
    <row r="197" spans="1:10" x14ac:dyDescent="0.25">
      <c r="A197" s="299"/>
      <c r="I197" s="301"/>
      <c r="J197" s="300"/>
    </row>
    <row r="198" spans="1:10" x14ac:dyDescent="0.25">
      <c r="A198" s="299"/>
      <c r="I198" s="301"/>
      <c r="J198" s="300"/>
    </row>
    <row r="199" spans="1:10" x14ac:dyDescent="0.25">
      <c r="A199" s="299"/>
      <c r="I199" s="301"/>
      <c r="J199" s="300"/>
    </row>
    <row r="200" spans="1:10" x14ac:dyDescent="0.25">
      <c r="A200" s="299"/>
      <c r="I200" s="301"/>
      <c r="J200" s="300"/>
    </row>
    <row r="201" spans="1:10" x14ac:dyDescent="0.25">
      <c r="A201" s="299"/>
      <c r="I201" s="301"/>
      <c r="J201" s="300"/>
    </row>
    <row r="202" spans="1:10" x14ac:dyDescent="0.25">
      <c r="A202" s="299"/>
      <c r="I202" s="301"/>
      <c r="J202" s="300"/>
    </row>
    <row r="203" spans="1:10" x14ac:dyDescent="0.25">
      <c r="A203" s="299"/>
      <c r="I203" s="301"/>
      <c r="J203" s="300"/>
    </row>
    <row r="204" spans="1:10" x14ac:dyDescent="0.25">
      <c r="A204" s="299"/>
      <c r="I204" s="301"/>
      <c r="J204" s="300"/>
    </row>
    <row r="205" spans="1:10" x14ac:dyDescent="0.25">
      <c r="A205" s="299"/>
      <c r="I205" s="301"/>
      <c r="J205" s="300"/>
    </row>
    <row r="206" spans="1:10" x14ac:dyDescent="0.25">
      <c r="A206" s="299"/>
      <c r="I206" s="301"/>
      <c r="J206" s="300"/>
    </row>
    <row r="207" spans="1:10" x14ac:dyDescent="0.25">
      <c r="A207" s="299"/>
      <c r="I207" s="301"/>
      <c r="J207" s="300"/>
    </row>
    <row r="208" spans="1:10" x14ac:dyDescent="0.25">
      <c r="A208" s="299"/>
      <c r="I208" s="301"/>
      <c r="J208" s="300"/>
    </row>
    <row r="209" spans="1:10" x14ac:dyDescent="0.25">
      <c r="A209" s="299"/>
      <c r="I209" s="301"/>
      <c r="J209" s="300"/>
    </row>
    <row r="210" spans="1:10" x14ac:dyDescent="0.25">
      <c r="A210" s="299"/>
      <c r="I210" s="301"/>
      <c r="J210" s="300"/>
    </row>
    <row r="211" spans="1:10" x14ac:dyDescent="0.25">
      <c r="A211" s="299"/>
      <c r="I211" s="301"/>
      <c r="J211" s="300"/>
    </row>
    <row r="212" spans="1:10" x14ac:dyDescent="0.25">
      <c r="A212" s="299"/>
      <c r="I212" s="301"/>
      <c r="J212" s="300"/>
    </row>
    <row r="213" spans="1:10" x14ac:dyDescent="0.25">
      <c r="A213" s="299"/>
      <c r="I213" s="301"/>
      <c r="J213" s="300"/>
    </row>
    <row r="214" spans="1:10" x14ac:dyDescent="0.25">
      <c r="A214" s="299"/>
      <c r="I214" s="301"/>
      <c r="J214" s="300"/>
    </row>
    <row r="215" spans="1:10" x14ac:dyDescent="0.25">
      <c r="A215" s="299"/>
      <c r="I215" s="301"/>
      <c r="J215" s="300"/>
    </row>
    <row r="216" spans="1:10" x14ac:dyDescent="0.25">
      <c r="A216" s="299"/>
      <c r="I216" s="301"/>
      <c r="J216" s="300"/>
    </row>
    <row r="217" spans="1:10" x14ac:dyDescent="0.25">
      <c r="A217" s="299"/>
      <c r="I217" s="301"/>
      <c r="J217" s="300"/>
    </row>
    <row r="218" spans="1:10" x14ac:dyDescent="0.25">
      <c r="A218" s="299"/>
      <c r="I218" s="301"/>
      <c r="J218" s="300"/>
    </row>
    <row r="219" spans="1:10" x14ac:dyDescent="0.25">
      <c r="A219" s="299"/>
      <c r="I219" s="301"/>
      <c r="J219" s="300"/>
    </row>
    <row r="220" spans="1:10" x14ac:dyDescent="0.25">
      <c r="A220" s="299"/>
      <c r="I220" s="301"/>
      <c r="J220" s="300"/>
    </row>
    <row r="221" spans="1:10" x14ac:dyDescent="0.25">
      <c r="A221" s="299"/>
      <c r="I221" s="301"/>
      <c r="J221" s="300"/>
    </row>
    <row r="222" spans="1:10" x14ac:dyDescent="0.25">
      <c r="A222" s="299"/>
      <c r="I222" s="301"/>
      <c r="J222" s="300"/>
    </row>
    <row r="223" spans="1:10" x14ac:dyDescent="0.25">
      <c r="A223" s="299"/>
      <c r="I223" s="301"/>
      <c r="J223" s="300"/>
    </row>
    <row r="224" spans="1:10" x14ac:dyDescent="0.25">
      <c r="A224" s="299"/>
      <c r="I224" s="301"/>
      <c r="J224" s="300"/>
    </row>
    <row r="225" spans="1:10" x14ac:dyDescent="0.25">
      <c r="A225" s="299"/>
      <c r="I225" s="301"/>
      <c r="J225" s="300"/>
    </row>
    <row r="226" spans="1:10" x14ac:dyDescent="0.25">
      <c r="A226" s="299"/>
      <c r="I226" s="301"/>
      <c r="J226" s="300"/>
    </row>
    <row r="227" spans="1:10" x14ac:dyDescent="0.25">
      <c r="A227" s="299"/>
      <c r="I227" s="301"/>
      <c r="J227" s="300"/>
    </row>
    <row r="228" spans="1:10" x14ac:dyDescent="0.25">
      <c r="A228" s="299"/>
      <c r="I228" s="301"/>
      <c r="J228" s="300"/>
    </row>
    <row r="229" spans="1:10" x14ac:dyDescent="0.25">
      <c r="A229" s="299"/>
      <c r="I229" s="300"/>
      <c r="J229" s="300"/>
    </row>
    <row r="230" spans="1:10" x14ac:dyDescent="0.25">
      <c r="A230" s="299"/>
      <c r="I230" s="300"/>
      <c r="J230" s="300"/>
    </row>
    <row r="231" spans="1:10" x14ac:dyDescent="0.25">
      <c r="A231" s="299"/>
      <c r="I231" s="300"/>
      <c r="J231" s="300"/>
    </row>
    <row r="232" spans="1:10" x14ac:dyDescent="0.25">
      <c r="A232" s="299"/>
      <c r="I232" s="300"/>
      <c r="J232" s="300"/>
    </row>
    <row r="233" spans="1:10" x14ac:dyDescent="0.25">
      <c r="A233" s="299"/>
      <c r="I233" s="300"/>
      <c r="J233" s="300"/>
    </row>
    <row r="234" spans="1:10" x14ac:dyDescent="0.25">
      <c r="A234" s="299"/>
      <c r="I234" s="300"/>
      <c r="J234" s="300"/>
    </row>
    <row r="235" spans="1:10" x14ac:dyDescent="0.25">
      <c r="A235" s="299"/>
      <c r="I235" s="300"/>
      <c r="J235" s="300"/>
    </row>
    <row r="236" spans="1:10" x14ac:dyDescent="0.25">
      <c r="A236" s="299"/>
      <c r="I236" s="300"/>
      <c r="J236" s="300"/>
    </row>
    <row r="237" spans="1:10" x14ac:dyDescent="0.25">
      <c r="A237" s="299"/>
      <c r="I237" s="300"/>
      <c r="J237" s="300"/>
    </row>
    <row r="238" spans="1:10" x14ac:dyDescent="0.25">
      <c r="A238" s="299"/>
      <c r="I238" s="300"/>
      <c r="J238" s="300"/>
    </row>
    <row r="239" spans="1:10" x14ac:dyDescent="0.25">
      <c r="A239" s="299"/>
      <c r="I239" s="300"/>
      <c r="J239" s="300"/>
    </row>
    <row r="240" spans="1:10" x14ac:dyDescent="0.25">
      <c r="A240" s="299"/>
      <c r="I240" s="300"/>
      <c r="J240" s="300"/>
    </row>
    <row r="241" spans="1:10" x14ac:dyDescent="0.25">
      <c r="A241" s="299"/>
      <c r="I241" s="300"/>
      <c r="J241" s="300"/>
    </row>
    <row r="242" spans="1:10" x14ac:dyDescent="0.25">
      <c r="A242" s="299"/>
      <c r="I242" s="300"/>
      <c r="J242" s="300"/>
    </row>
    <row r="243" spans="1:10" x14ac:dyDescent="0.25">
      <c r="A243" s="299"/>
      <c r="I243" s="300"/>
      <c r="J243" s="300"/>
    </row>
    <row r="244" spans="1:10" x14ac:dyDescent="0.25">
      <c r="A244" s="299"/>
      <c r="I244" s="300"/>
      <c r="J244" s="300"/>
    </row>
    <row r="245" spans="1:10" x14ac:dyDescent="0.25">
      <c r="A245" s="299"/>
      <c r="I245" s="300"/>
      <c r="J245" s="300"/>
    </row>
    <row r="246" spans="1:10" x14ac:dyDescent="0.25">
      <c r="A246" s="299"/>
      <c r="I246" s="297"/>
      <c r="J246" s="297"/>
    </row>
    <row r="247" spans="1:10" x14ac:dyDescent="0.25">
      <c r="A247" s="299"/>
      <c r="I247" s="297"/>
      <c r="J247" s="297"/>
    </row>
    <row r="248" spans="1:10" x14ac:dyDescent="0.25">
      <c r="A248" s="299"/>
      <c r="I248" s="297"/>
      <c r="J248" s="297"/>
    </row>
    <row r="249" spans="1:10" x14ac:dyDescent="0.25">
      <c r="A249" s="299"/>
      <c r="I249" s="297"/>
      <c r="J249" s="297"/>
    </row>
    <row r="250" spans="1:10" x14ac:dyDescent="0.25">
      <c r="A250" s="299"/>
      <c r="I250" s="297"/>
      <c r="J250" s="297"/>
    </row>
    <row r="251" spans="1:10" x14ac:dyDescent="0.25">
      <c r="A251" s="299"/>
      <c r="I251" s="297"/>
      <c r="J251" s="297"/>
    </row>
    <row r="252" spans="1:10" x14ac:dyDescent="0.25">
      <c r="A252" s="299"/>
      <c r="I252" s="297"/>
      <c r="J252" s="297"/>
    </row>
    <row r="253" spans="1:10" x14ac:dyDescent="0.25">
      <c r="A253" s="299"/>
      <c r="I253" s="297"/>
      <c r="J253" s="297"/>
    </row>
    <row r="254" spans="1:10" x14ac:dyDescent="0.25">
      <c r="A254" s="299"/>
      <c r="I254" s="297"/>
      <c r="J254" s="297"/>
    </row>
    <row r="255" spans="1:10" x14ac:dyDescent="0.25">
      <c r="A255" s="299"/>
      <c r="I255" s="297"/>
      <c r="J255" s="297"/>
    </row>
    <row r="256" spans="1:10" x14ac:dyDescent="0.25">
      <c r="A256" s="299"/>
      <c r="I256" s="297"/>
      <c r="J256" s="297"/>
    </row>
    <row r="257" spans="1:10" x14ac:dyDescent="0.25">
      <c r="A257" s="299"/>
      <c r="I257" s="297"/>
      <c r="J257" s="297"/>
    </row>
    <row r="258" spans="1:10" x14ac:dyDescent="0.25">
      <c r="A258" s="299"/>
      <c r="I258" s="297"/>
      <c r="J258" s="297"/>
    </row>
    <row r="259" spans="1:10" x14ac:dyDescent="0.25">
      <c r="A259" s="299"/>
      <c r="I259" s="297"/>
      <c r="J259" s="297"/>
    </row>
    <row r="260" spans="1:10" x14ac:dyDescent="0.25">
      <c r="A260" s="299"/>
      <c r="I260" s="297"/>
      <c r="J260" s="297"/>
    </row>
    <row r="261" spans="1:10" x14ac:dyDescent="0.25">
      <c r="A261" s="299"/>
      <c r="I261" s="297"/>
      <c r="J261" s="297"/>
    </row>
    <row r="262" spans="1:10" x14ac:dyDescent="0.25">
      <c r="A262" s="299"/>
      <c r="I262" s="297"/>
      <c r="J262" s="297"/>
    </row>
    <row r="263" spans="1:10" x14ac:dyDescent="0.25">
      <c r="A263" s="299"/>
      <c r="I263" s="297"/>
      <c r="J263" s="297"/>
    </row>
    <row r="264" spans="1:10" x14ac:dyDescent="0.25">
      <c r="A264" s="299"/>
      <c r="I264" s="297"/>
      <c r="J264" s="297"/>
    </row>
    <row r="265" spans="1:10" x14ac:dyDescent="0.25">
      <c r="A265" s="299"/>
      <c r="I265" s="297"/>
      <c r="J265" s="297"/>
    </row>
    <row r="266" spans="1:10" x14ac:dyDescent="0.25">
      <c r="A266" s="299"/>
      <c r="I266" s="297"/>
      <c r="J266" s="297"/>
    </row>
    <row r="267" spans="1:10" x14ac:dyDescent="0.25">
      <c r="A267" s="299"/>
      <c r="I267" s="297"/>
      <c r="J267" s="297"/>
    </row>
    <row r="268" spans="1:10" x14ac:dyDescent="0.25">
      <c r="A268" s="299"/>
      <c r="I268" s="297"/>
      <c r="J268" s="297"/>
    </row>
    <row r="269" spans="1:10" x14ac:dyDescent="0.25">
      <c r="A269" s="299"/>
      <c r="I269" s="297"/>
      <c r="J269" s="297"/>
    </row>
    <row r="270" spans="1:10" x14ac:dyDescent="0.25">
      <c r="A270" s="299"/>
      <c r="I270" s="297"/>
      <c r="J270" s="297"/>
    </row>
    <row r="271" spans="1:10" x14ac:dyDescent="0.25">
      <c r="A271" s="299"/>
      <c r="I271" s="297"/>
      <c r="J271" s="297"/>
    </row>
    <row r="272" spans="1:10" x14ac:dyDescent="0.25">
      <c r="A272" s="299"/>
      <c r="I272" s="297"/>
      <c r="J272" s="297"/>
    </row>
    <row r="273" spans="1:10" x14ac:dyDescent="0.25">
      <c r="A273" s="299"/>
      <c r="I273" s="297"/>
      <c r="J273" s="297"/>
    </row>
    <row r="274" spans="1:10" x14ac:dyDescent="0.25">
      <c r="A274" s="299"/>
      <c r="I274" s="297"/>
      <c r="J274" s="297"/>
    </row>
    <row r="275" spans="1:10" x14ac:dyDescent="0.25">
      <c r="A275" s="299"/>
      <c r="I275" s="297"/>
      <c r="J275" s="297"/>
    </row>
    <row r="276" spans="1:10" x14ac:dyDescent="0.25">
      <c r="A276" s="299"/>
      <c r="I276" s="297"/>
      <c r="J276" s="297"/>
    </row>
    <row r="277" spans="1:10" x14ac:dyDescent="0.25">
      <c r="A277" s="299"/>
      <c r="I277" s="297"/>
      <c r="J277" s="297"/>
    </row>
    <row r="278" spans="1:10" x14ac:dyDescent="0.25">
      <c r="A278" s="299"/>
      <c r="I278" s="297"/>
      <c r="J278" s="297"/>
    </row>
    <row r="279" spans="1:10" x14ac:dyDescent="0.25">
      <c r="A279" s="299"/>
      <c r="I279" s="297"/>
      <c r="J279" s="297"/>
    </row>
    <row r="280" spans="1:10" x14ac:dyDescent="0.25">
      <c r="A280" s="299"/>
      <c r="I280" s="297"/>
      <c r="J280" s="297"/>
    </row>
    <row r="281" spans="1:10" x14ac:dyDescent="0.25">
      <c r="A281" s="299"/>
      <c r="I281" s="297"/>
      <c r="J281" s="297"/>
    </row>
    <row r="282" spans="1:10" x14ac:dyDescent="0.25">
      <c r="A282" s="299"/>
      <c r="I282" s="297"/>
      <c r="J282" s="297"/>
    </row>
    <row r="283" spans="1:10" x14ac:dyDescent="0.25">
      <c r="A283" s="299"/>
      <c r="I283" s="297"/>
      <c r="J283" s="297"/>
    </row>
    <row r="284" spans="1:10" x14ac:dyDescent="0.25">
      <c r="A284" s="299"/>
      <c r="I284" s="297"/>
      <c r="J284" s="297"/>
    </row>
    <row r="285" spans="1:10" x14ac:dyDescent="0.25">
      <c r="A285" s="299"/>
      <c r="I285" s="297"/>
      <c r="J285" s="297"/>
    </row>
    <row r="286" spans="1:10" x14ac:dyDescent="0.25">
      <c r="A286" s="299"/>
      <c r="I286" s="297"/>
      <c r="J286" s="297"/>
    </row>
    <row r="287" spans="1:10" x14ac:dyDescent="0.25">
      <c r="A287" s="299"/>
      <c r="I287" s="297"/>
      <c r="J287" s="297"/>
    </row>
    <row r="288" spans="1:10" x14ac:dyDescent="0.25">
      <c r="A288" s="299"/>
      <c r="I288" s="297"/>
      <c r="J288" s="297"/>
    </row>
    <row r="289" spans="1:10" x14ac:dyDescent="0.25">
      <c r="A289" s="299"/>
      <c r="I289" s="297"/>
      <c r="J289" s="297"/>
    </row>
    <row r="290" spans="1:10" x14ac:dyDescent="0.25">
      <c r="A290" s="299"/>
      <c r="I290" s="297"/>
      <c r="J290" s="297"/>
    </row>
    <row r="291" spans="1:10" x14ac:dyDescent="0.25">
      <c r="A291" s="299"/>
      <c r="I291" s="297"/>
      <c r="J291" s="297"/>
    </row>
    <row r="292" spans="1:10" x14ac:dyDescent="0.25">
      <c r="A292" s="299"/>
      <c r="I292" s="297"/>
      <c r="J292" s="297"/>
    </row>
    <row r="293" spans="1:10" x14ac:dyDescent="0.25">
      <c r="A293" s="299"/>
      <c r="I293" s="297"/>
      <c r="J293" s="297"/>
    </row>
    <row r="294" spans="1:10" x14ac:dyDescent="0.25">
      <c r="A294" s="299"/>
      <c r="I294" s="297"/>
      <c r="J294" s="297"/>
    </row>
    <row r="295" spans="1:10" x14ac:dyDescent="0.25">
      <c r="A295" s="299"/>
      <c r="I295" s="297"/>
      <c r="J295" s="297"/>
    </row>
    <row r="296" spans="1:10" x14ac:dyDescent="0.25">
      <c r="A296" s="299"/>
      <c r="I296" s="297"/>
      <c r="J296" s="297"/>
    </row>
    <row r="297" spans="1:10" x14ac:dyDescent="0.25">
      <c r="A297" s="299"/>
      <c r="I297" s="297"/>
      <c r="J297" s="297"/>
    </row>
    <row r="298" spans="1:10" x14ac:dyDescent="0.25">
      <c r="A298" s="299"/>
      <c r="I298" s="297"/>
      <c r="J298" s="297"/>
    </row>
    <row r="299" spans="1:10" x14ac:dyDescent="0.25">
      <c r="A299" s="299"/>
      <c r="I299" s="297"/>
      <c r="J299" s="297"/>
    </row>
    <row r="300" spans="1:10" x14ac:dyDescent="0.25">
      <c r="A300" s="299"/>
      <c r="I300" s="297"/>
      <c r="J300" s="297"/>
    </row>
    <row r="301" spans="1:10" x14ac:dyDescent="0.25">
      <c r="A301" s="299"/>
      <c r="I301" s="297"/>
      <c r="J301" s="297"/>
    </row>
    <row r="302" spans="1:10" x14ac:dyDescent="0.25">
      <c r="A302" s="298"/>
      <c r="I302" s="297"/>
      <c r="J302" s="297"/>
    </row>
    <row r="303" spans="1:10" x14ac:dyDescent="0.25">
      <c r="A303" s="298"/>
      <c r="I303" s="297"/>
      <c r="J303" s="297"/>
    </row>
    <row r="304" spans="1:10" x14ac:dyDescent="0.25">
      <c r="A304" s="298"/>
      <c r="I304" s="297"/>
      <c r="J304" s="297"/>
    </row>
    <row r="305" spans="1:10" x14ac:dyDescent="0.25">
      <c r="A305" s="298"/>
      <c r="I305" s="297"/>
      <c r="J305" s="297"/>
    </row>
    <row r="306" spans="1:10" x14ac:dyDescent="0.25">
      <c r="A306" s="298"/>
      <c r="I306" s="297"/>
      <c r="J306" s="297"/>
    </row>
    <row r="307" spans="1:10" x14ac:dyDescent="0.25">
      <c r="A307" s="298"/>
      <c r="I307" s="297"/>
      <c r="J307" s="297"/>
    </row>
    <row r="308" spans="1:10" x14ac:dyDescent="0.25">
      <c r="A308" s="298"/>
      <c r="I308" s="297"/>
      <c r="J308" s="297"/>
    </row>
    <row r="309" spans="1:10" x14ac:dyDescent="0.25">
      <c r="A309" s="298"/>
      <c r="I309" s="297"/>
      <c r="J309" s="297"/>
    </row>
    <row r="310" spans="1:10" x14ac:dyDescent="0.25">
      <c r="A310" s="298"/>
      <c r="I310" s="297"/>
      <c r="J310" s="297"/>
    </row>
    <row r="311" spans="1:10" x14ac:dyDescent="0.25">
      <c r="A311" s="298"/>
      <c r="I311" s="297"/>
      <c r="J311" s="297"/>
    </row>
    <row r="312" spans="1:10" x14ac:dyDescent="0.25">
      <c r="A312" s="298"/>
      <c r="I312" s="297"/>
      <c r="J312" s="297"/>
    </row>
    <row r="313" spans="1:10" x14ac:dyDescent="0.25">
      <c r="A313" s="298"/>
      <c r="I313" s="297"/>
      <c r="J313" s="297"/>
    </row>
    <row r="314" spans="1:10" x14ac:dyDescent="0.25">
      <c r="A314" s="298"/>
      <c r="I314" s="297"/>
      <c r="J314" s="297"/>
    </row>
    <row r="315" spans="1:10" x14ac:dyDescent="0.25">
      <c r="A315" s="298"/>
      <c r="I315" s="297"/>
      <c r="J315" s="297"/>
    </row>
    <row r="316" spans="1:10" x14ac:dyDescent="0.25">
      <c r="A316" s="298"/>
      <c r="I316" s="297"/>
      <c r="J316" s="297"/>
    </row>
    <row r="317" spans="1:10" x14ac:dyDescent="0.25">
      <c r="A317" s="298"/>
      <c r="I317" s="297"/>
      <c r="J317" s="297"/>
    </row>
    <row r="318" spans="1:10" x14ac:dyDescent="0.25">
      <c r="A318" s="298"/>
      <c r="I318" s="297"/>
      <c r="J318" s="297"/>
    </row>
    <row r="319" spans="1:10" x14ac:dyDescent="0.25">
      <c r="A319" s="298"/>
      <c r="I319" s="297"/>
      <c r="J319" s="297"/>
    </row>
    <row r="320" spans="1:10" x14ac:dyDescent="0.25">
      <c r="A320" s="298"/>
      <c r="I320" s="297"/>
      <c r="J320" s="297"/>
    </row>
    <row r="321" spans="1:10" x14ac:dyDescent="0.25">
      <c r="A321" s="298"/>
      <c r="I321" s="297"/>
      <c r="J321" s="297"/>
    </row>
    <row r="322" spans="1:10" x14ac:dyDescent="0.25">
      <c r="A322" s="298"/>
      <c r="I322" s="297"/>
      <c r="J322" s="297"/>
    </row>
    <row r="323" spans="1:10" x14ac:dyDescent="0.25">
      <c r="A323" s="298"/>
      <c r="I323" s="297"/>
      <c r="J323" s="297"/>
    </row>
    <row r="324" spans="1:10" x14ac:dyDescent="0.25">
      <c r="A324" s="298"/>
      <c r="I324" s="297"/>
      <c r="J324" s="297"/>
    </row>
    <row r="325" spans="1:10" x14ac:dyDescent="0.25">
      <c r="A325" s="298"/>
      <c r="I325" s="297"/>
      <c r="J325" s="297"/>
    </row>
    <row r="326" spans="1:10" x14ac:dyDescent="0.25">
      <c r="A326" s="298"/>
      <c r="I326" s="297"/>
      <c r="J326" s="297"/>
    </row>
    <row r="327" spans="1:10" x14ac:dyDescent="0.25">
      <c r="A327" s="298"/>
      <c r="I327" s="297"/>
      <c r="J327" s="297"/>
    </row>
    <row r="328" spans="1:10" x14ac:dyDescent="0.25">
      <c r="A328" s="298"/>
      <c r="I328" s="297"/>
      <c r="J328" s="297"/>
    </row>
    <row r="329" spans="1:10" x14ac:dyDescent="0.25">
      <c r="A329" s="298"/>
      <c r="I329" s="297"/>
      <c r="J329" s="297"/>
    </row>
    <row r="330" spans="1:10" x14ac:dyDescent="0.25">
      <c r="A330" s="298"/>
      <c r="I330" s="297"/>
      <c r="J330" s="297"/>
    </row>
    <row r="331" spans="1:10" x14ac:dyDescent="0.25">
      <c r="A331" s="298"/>
      <c r="I331" s="297"/>
      <c r="J331" s="297"/>
    </row>
    <row r="332" spans="1:10" x14ac:dyDescent="0.25">
      <c r="A332" s="298"/>
      <c r="I332" s="297"/>
      <c r="J332" s="297"/>
    </row>
    <row r="333" spans="1:10" x14ac:dyDescent="0.25">
      <c r="A333" s="298"/>
      <c r="I333" s="297"/>
      <c r="J333" s="297"/>
    </row>
    <row r="334" spans="1:10" x14ac:dyDescent="0.25">
      <c r="A334" s="298"/>
      <c r="I334" s="297"/>
      <c r="J334" s="297"/>
    </row>
    <row r="335" spans="1:10" x14ac:dyDescent="0.25">
      <c r="A335" s="298"/>
      <c r="I335" s="297"/>
      <c r="J335" s="297"/>
    </row>
    <row r="336" spans="1:10" x14ac:dyDescent="0.25">
      <c r="A336" s="298"/>
      <c r="I336" s="297"/>
      <c r="J336" s="297"/>
    </row>
    <row r="337" spans="1:10" x14ac:dyDescent="0.25">
      <c r="A337" s="298"/>
      <c r="I337" s="297"/>
      <c r="J337" s="297"/>
    </row>
    <row r="338" spans="1:10" x14ac:dyDescent="0.25">
      <c r="A338" s="298"/>
      <c r="I338" s="297"/>
      <c r="J338" s="297"/>
    </row>
    <row r="339" spans="1:10" x14ac:dyDescent="0.25">
      <c r="A339" s="298"/>
      <c r="I339" s="297"/>
      <c r="J339" s="297"/>
    </row>
    <row r="340" spans="1:10" x14ac:dyDescent="0.25">
      <c r="A340" s="298"/>
      <c r="I340" s="297"/>
      <c r="J340" s="297"/>
    </row>
    <row r="341" spans="1:10" x14ac:dyDescent="0.25">
      <c r="A341" s="298"/>
      <c r="I341" s="297"/>
      <c r="J341" s="297"/>
    </row>
    <row r="342" spans="1:10" x14ac:dyDescent="0.25">
      <c r="A342" s="298"/>
      <c r="I342" s="297"/>
      <c r="J342" s="297"/>
    </row>
    <row r="343" spans="1:10" x14ac:dyDescent="0.25">
      <c r="A343" s="298"/>
      <c r="I343" s="297"/>
      <c r="J343" s="297"/>
    </row>
    <row r="344" spans="1:10" x14ac:dyDescent="0.25">
      <c r="A344" s="298"/>
      <c r="I344" s="297"/>
      <c r="J344" s="297"/>
    </row>
    <row r="345" spans="1:10" x14ac:dyDescent="0.25">
      <c r="A345" s="298"/>
      <c r="I345" s="297"/>
      <c r="J345" s="297"/>
    </row>
    <row r="346" spans="1:10" x14ac:dyDescent="0.25">
      <c r="I346" s="297"/>
      <c r="J346" s="297"/>
    </row>
    <row r="347" spans="1:10" x14ac:dyDescent="0.25">
      <c r="I347" s="297"/>
      <c r="J347" s="297"/>
    </row>
    <row r="348" spans="1:10" x14ac:dyDescent="0.25">
      <c r="I348" s="297"/>
      <c r="J348" s="297"/>
    </row>
    <row r="349" spans="1:10" x14ac:dyDescent="0.25">
      <c r="I349" s="297"/>
      <c r="J349" s="297"/>
    </row>
    <row r="350" spans="1:10" x14ac:dyDescent="0.25">
      <c r="I350" s="297"/>
      <c r="J350" s="297"/>
    </row>
    <row r="351" spans="1:10" x14ac:dyDescent="0.25">
      <c r="I351" s="297"/>
      <c r="J351" s="297"/>
    </row>
    <row r="352" spans="1:10" x14ac:dyDescent="0.25">
      <c r="I352" s="297"/>
      <c r="J352" s="297"/>
    </row>
    <row r="353" spans="9:10" x14ac:dyDescent="0.25">
      <c r="I353" s="297"/>
      <c r="J353" s="297"/>
    </row>
    <row r="354" spans="9:10" x14ac:dyDescent="0.25">
      <c r="I354" s="297"/>
      <c r="J354" s="297"/>
    </row>
    <row r="355" spans="9:10" x14ac:dyDescent="0.25">
      <c r="I355" s="297"/>
      <c r="J355" s="297"/>
    </row>
    <row r="356" spans="9:10" x14ac:dyDescent="0.25">
      <c r="I356" s="297"/>
      <c r="J356" s="297"/>
    </row>
    <row r="357" spans="9:10" x14ac:dyDescent="0.25">
      <c r="I357" s="297"/>
      <c r="J357" s="297"/>
    </row>
    <row r="358" spans="9:10" x14ac:dyDescent="0.25">
      <c r="I358" s="297"/>
      <c r="J358" s="297"/>
    </row>
    <row r="359" spans="9:10" x14ac:dyDescent="0.25">
      <c r="I359" s="297"/>
      <c r="J359" s="297"/>
    </row>
    <row r="360" spans="9:10" x14ac:dyDescent="0.25">
      <c r="I360" s="297"/>
      <c r="J360" s="297"/>
    </row>
    <row r="361" spans="9:10" x14ac:dyDescent="0.25">
      <c r="I361" s="297"/>
      <c r="J361" s="297"/>
    </row>
    <row r="362" spans="9:10" x14ac:dyDescent="0.25">
      <c r="I362" s="297"/>
      <c r="J362" s="297"/>
    </row>
    <row r="363" spans="9:10" x14ac:dyDescent="0.25">
      <c r="I363" s="297"/>
      <c r="J363" s="297"/>
    </row>
    <row r="364" spans="9:10" x14ac:dyDescent="0.25">
      <c r="I364" s="297"/>
      <c r="J364" s="297"/>
    </row>
    <row r="365" spans="9:10" x14ac:dyDescent="0.25">
      <c r="I365" s="297"/>
      <c r="J365" s="297"/>
    </row>
    <row r="366" spans="9:10" x14ac:dyDescent="0.25">
      <c r="I366" s="297"/>
      <c r="J366" s="297"/>
    </row>
    <row r="367" spans="9:10" x14ac:dyDescent="0.25">
      <c r="I367" s="297"/>
      <c r="J367" s="297"/>
    </row>
    <row r="368" spans="9:10" x14ac:dyDescent="0.25">
      <c r="I368" s="297"/>
      <c r="J368" s="297"/>
    </row>
    <row r="369" spans="9:10" x14ac:dyDescent="0.25">
      <c r="I369" s="297"/>
      <c r="J369" s="297"/>
    </row>
    <row r="370" spans="9:10" x14ac:dyDescent="0.25">
      <c r="I370" s="297"/>
      <c r="J370" s="297"/>
    </row>
    <row r="371" spans="9:10" x14ac:dyDescent="0.25">
      <c r="I371" s="297"/>
      <c r="J371" s="297"/>
    </row>
    <row r="372" spans="9:10" x14ac:dyDescent="0.25">
      <c r="I372" s="297"/>
      <c r="J372" s="297"/>
    </row>
    <row r="373" spans="9:10" x14ac:dyDescent="0.25">
      <c r="I373" s="297"/>
      <c r="J373" s="297"/>
    </row>
    <row r="374" spans="9:10" x14ac:dyDescent="0.25">
      <c r="I374" s="297"/>
      <c r="J374" s="297"/>
    </row>
    <row r="375" spans="9:10" x14ac:dyDescent="0.25">
      <c r="I375" s="297"/>
      <c r="J375" s="297"/>
    </row>
    <row r="376" spans="9:10" x14ac:dyDescent="0.25">
      <c r="I376" s="297"/>
      <c r="J376" s="297"/>
    </row>
    <row r="377" spans="9:10" x14ac:dyDescent="0.25">
      <c r="I377" s="297"/>
      <c r="J377" s="297"/>
    </row>
    <row r="378" spans="9:10" x14ac:dyDescent="0.25">
      <c r="I378" s="297"/>
      <c r="J378" s="297"/>
    </row>
    <row r="379" spans="9:10" x14ac:dyDescent="0.25">
      <c r="I379" s="297"/>
      <c r="J379" s="297"/>
    </row>
    <row r="380" spans="9:10" x14ac:dyDescent="0.25">
      <c r="I380" s="297"/>
      <c r="J380" s="297"/>
    </row>
    <row r="381" spans="9:10" x14ac:dyDescent="0.25">
      <c r="I381" s="297"/>
      <c r="J381" s="297"/>
    </row>
    <row r="382" spans="9:10" x14ac:dyDescent="0.25">
      <c r="I382" s="297"/>
      <c r="J382" s="297"/>
    </row>
    <row r="383" spans="9:10" x14ac:dyDescent="0.25">
      <c r="I383" s="297"/>
      <c r="J383" s="297"/>
    </row>
    <row r="384" spans="9:10" x14ac:dyDescent="0.25">
      <c r="I384" s="297"/>
      <c r="J384" s="297"/>
    </row>
    <row r="385" spans="9:10" x14ac:dyDescent="0.25">
      <c r="I385" s="297"/>
      <c r="J385" s="297"/>
    </row>
    <row r="386" spans="9:10" x14ac:dyDescent="0.25">
      <c r="I386" s="297"/>
      <c r="J386" s="297"/>
    </row>
    <row r="387" spans="9:10" x14ac:dyDescent="0.25">
      <c r="I387" s="297"/>
      <c r="J387" s="297"/>
    </row>
    <row r="388" spans="9:10" x14ac:dyDescent="0.25">
      <c r="I388" s="297"/>
      <c r="J388" s="297"/>
    </row>
    <row r="389" spans="9:10" x14ac:dyDescent="0.25">
      <c r="I389" s="297"/>
      <c r="J389" s="297"/>
    </row>
    <row r="390" spans="9:10" x14ac:dyDescent="0.25">
      <c r="I390" s="297"/>
      <c r="J390" s="297"/>
    </row>
    <row r="391" spans="9:10" x14ac:dyDescent="0.25">
      <c r="I391" s="297"/>
      <c r="J391" s="297"/>
    </row>
    <row r="392" spans="9:10" x14ac:dyDescent="0.25">
      <c r="I392" s="297"/>
      <c r="J392" s="297"/>
    </row>
    <row r="393" spans="9:10" x14ac:dyDescent="0.25">
      <c r="I393" s="297"/>
      <c r="J393" s="297"/>
    </row>
    <row r="394" spans="9:10" x14ac:dyDescent="0.25">
      <c r="I394" s="297"/>
      <c r="J394" s="297"/>
    </row>
    <row r="395" spans="9:10" x14ac:dyDescent="0.25">
      <c r="I395" s="297"/>
      <c r="J395" s="297"/>
    </row>
    <row r="396" spans="9:10" x14ac:dyDescent="0.25">
      <c r="I396" s="297"/>
      <c r="J396" s="297"/>
    </row>
    <row r="397" spans="9:10" x14ac:dyDescent="0.25">
      <c r="I397" s="297"/>
      <c r="J397" s="297"/>
    </row>
    <row r="398" spans="9:10" x14ac:dyDescent="0.25">
      <c r="I398" s="297"/>
      <c r="J398" s="297"/>
    </row>
    <row r="399" spans="9:10" x14ac:dyDescent="0.25">
      <c r="I399" s="297"/>
      <c r="J399" s="297"/>
    </row>
    <row r="400" spans="9:10" x14ac:dyDescent="0.25">
      <c r="I400" s="297"/>
      <c r="J400" s="297"/>
    </row>
    <row r="401" spans="9:10" x14ac:dyDescent="0.25">
      <c r="I401" s="297"/>
      <c r="J401" s="297"/>
    </row>
    <row r="402" spans="9:10" x14ac:dyDescent="0.25">
      <c r="I402" s="297"/>
      <c r="J402" s="297"/>
    </row>
    <row r="403" spans="9:10" x14ac:dyDescent="0.25">
      <c r="I403" s="297"/>
      <c r="J403" s="297"/>
    </row>
    <row r="404" spans="9:10" x14ac:dyDescent="0.25">
      <c r="I404" s="297"/>
      <c r="J404" s="297"/>
    </row>
    <row r="405" spans="9:10" x14ac:dyDescent="0.25">
      <c r="I405" s="297"/>
      <c r="J405" s="297"/>
    </row>
    <row r="406" spans="9:10" x14ac:dyDescent="0.25">
      <c r="I406" s="297"/>
      <c r="J406" s="297"/>
    </row>
    <row r="407" spans="9:10" x14ac:dyDescent="0.25">
      <c r="I407" s="297"/>
      <c r="J407" s="297"/>
    </row>
    <row r="408" spans="9:10" x14ac:dyDescent="0.25">
      <c r="I408" s="297"/>
      <c r="J408" s="297"/>
    </row>
    <row r="409" spans="9:10" x14ac:dyDescent="0.25">
      <c r="I409" s="297"/>
      <c r="J409" s="297"/>
    </row>
    <row r="410" spans="9:10" x14ac:dyDescent="0.25">
      <c r="I410" s="297"/>
      <c r="J410" s="297"/>
    </row>
    <row r="411" spans="9:10" x14ac:dyDescent="0.25">
      <c r="I411" s="297"/>
      <c r="J411" s="297"/>
    </row>
    <row r="412" spans="9:10" x14ac:dyDescent="0.25">
      <c r="I412" s="297"/>
      <c r="J412" s="297"/>
    </row>
    <row r="413" spans="9:10" x14ac:dyDescent="0.25">
      <c r="I413" s="297"/>
      <c r="J413" s="297"/>
    </row>
    <row r="414" spans="9:10" x14ac:dyDescent="0.25">
      <c r="I414" s="297"/>
      <c r="J414" s="297"/>
    </row>
    <row r="415" spans="9:10" x14ac:dyDescent="0.25">
      <c r="I415" s="297"/>
      <c r="J415" s="297"/>
    </row>
    <row r="416" spans="9:10" x14ac:dyDescent="0.25">
      <c r="I416" s="297"/>
      <c r="J416" s="297"/>
    </row>
    <row r="417" spans="9:10" x14ac:dyDescent="0.25">
      <c r="I417" s="297"/>
      <c r="J417" s="297"/>
    </row>
    <row r="418" spans="9:10" x14ac:dyDescent="0.25">
      <c r="I418" s="297"/>
      <c r="J418" s="297"/>
    </row>
    <row r="419" spans="9:10" x14ac:dyDescent="0.25">
      <c r="I419" s="297"/>
      <c r="J419" s="297"/>
    </row>
    <row r="420" spans="9:10" x14ac:dyDescent="0.25">
      <c r="I420" s="297"/>
      <c r="J420" s="297"/>
    </row>
    <row r="421" spans="9:10" x14ac:dyDescent="0.25">
      <c r="I421" s="297"/>
      <c r="J421" s="297"/>
    </row>
    <row r="422" spans="9:10" x14ac:dyDescent="0.25">
      <c r="I422" s="297"/>
      <c r="J422" s="297"/>
    </row>
    <row r="423" spans="9:10" x14ac:dyDescent="0.25">
      <c r="I423" s="297"/>
      <c r="J423" s="297"/>
    </row>
    <row r="424" spans="9:10" x14ac:dyDescent="0.25">
      <c r="I424" s="297"/>
      <c r="J424" s="297"/>
    </row>
    <row r="425" spans="9:10" x14ac:dyDescent="0.25">
      <c r="I425" s="297"/>
      <c r="J425" s="297"/>
    </row>
    <row r="426" spans="9:10" x14ac:dyDescent="0.25">
      <c r="I426" s="297"/>
      <c r="J426" s="297"/>
    </row>
    <row r="427" spans="9:10" x14ac:dyDescent="0.25">
      <c r="I427" s="297"/>
      <c r="J427" s="297"/>
    </row>
    <row r="428" spans="9:10" x14ac:dyDescent="0.25">
      <c r="I428" s="297"/>
      <c r="J428" s="297"/>
    </row>
    <row r="429" spans="9:10" x14ac:dyDescent="0.25">
      <c r="I429" s="297"/>
      <c r="J429" s="297"/>
    </row>
    <row r="430" spans="9:10" x14ac:dyDescent="0.25">
      <c r="I430" s="297"/>
      <c r="J430" s="297"/>
    </row>
    <row r="431" spans="9:10" x14ac:dyDescent="0.25">
      <c r="I431" s="297"/>
      <c r="J431" s="297"/>
    </row>
    <row r="432" spans="9:10" x14ac:dyDescent="0.25">
      <c r="I432" s="297"/>
      <c r="J432" s="297"/>
    </row>
    <row r="433" spans="9:10" x14ac:dyDescent="0.25">
      <c r="I433" s="297"/>
      <c r="J433" s="297"/>
    </row>
    <row r="434" spans="9:10" x14ac:dyDescent="0.25">
      <c r="I434" s="297"/>
      <c r="J434" s="297"/>
    </row>
    <row r="435" spans="9:10" x14ac:dyDescent="0.25">
      <c r="I435" s="297"/>
      <c r="J435" s="297"/>
    </row>
    <row r="436" spans="9:10" x14ac:dyDescent="0.25">
      <c r="I436" s="297"/>
      <c r="J436" s="297"/>
    </row>
    <row r="437" spans="9:10" x14ac:dyDescent="0.25">
      <c r="I437" s="297"/>
      <c r="J437" s="297"/>
    </row>
    <row r="438" spans="9:10" x14ac:dyDescent="0.25">
      <c r="I438" s="297"/>
      <c r="J438" s="297"/>
    </row>
    <row r="439" spans="9:10" x14ac:dyDescent="0.25">
      <c r="I439" s="297"/>
      <c r="J439" s="297"/>
    </row>
    <row r="440" spans="9:10" x14ac:dyDescent="0.25">
      <c r="I440" s="297"/>
      <c r="J440" s="297"/>
    </row>
    <row r="441" spans="9:10" x14ac:dyDescent="0.25">
      <c r="I441" s="297"/>
      <c r="J441" s="297"/>
    </row>
    <row r="442" spans="9:10" x14ac:dyDescent="0.25">
      <c r="I442" s="297"/>
      <c r="J442" s="297"/>
    </row>
    <row r="443" spans="9:10" x14ac:dyDescent="0.25">
      <c r="I443" s="297"/>
      <c r="J443" s="297"/>
    </row>
    <row r="444" spans="9:10" x14ac:dyDescent="0.25">
      <c r="I444" s="297"/>
      <c r="J444" s="297"/>
    </row>
    <row r="445" spans="9:10" x14ac:dyDescent="0.25">
      <c r="I445" s="297"/>
      <c r="J445" s="297"/>
    </row>
    <row r="446" spans="9:10" x14ac:dyDescent="0.25">
      <c r="I446" s="297"/>
      <c r="J446" s="297"/>
    </row>
    <row r="447" spans="9:10" x14ac:dyDescent="0.25">
      <c r="I447" s="297"/>
      <c r="J447" s="297"/>
    </row>
    <row r="448" spans="9:10" x14ac:dyDescent="0.25">
      <c r="I448" s="297"/>
      <c r="J448" s="297"/>
    </row>
    <row r="449" spans="9:10" x14ac:dyDescent="0.25">
      <c r="I449" s="297"/>
      <c r="J449" s="297"/>
    </row>
    <row r="450" spans="9:10" x14ac:dyDescent="0.25">
      <c r="I450" s="297"/>
      <c r="J450" s="297"/>
    </row>
    <row r="451" spans="9:10" x14ac:dyDescent="0.25">
      <c r="I451" s="297"/>
      <c r="J451" s="297"/>
    </row>
    <row r="452" spans="9:10" x14ac:dyDescent="0.25">
      <c r="I452" s="297"/>
      <c r="J452" s="297"/>
    </row>
    <row r="453" spans="9:10" x14ac:dyDescent="0.25">
      <c r="I453" s="297"/>
      <c r="J453" s="297"/>
    </row>
    <row r="454" spans="9:10" x14ac:dyDescent="0.25">
      <c r="I454" s="297"/>
      <c r="J454" s="297"/>
    </row>
    <row r="455" spans="9:10" x14ac:dyDescent="0.25">
      <c r="I455" s="297"/>
      <c r="J455" s="297"/>
    </row>
    <row r="456" spans="9:10" x14ac:dyDescent="0.25">
      <c r="I456" s="297"/>
      <c r="J456" s="297"/>
    </row>
    <row r="457" spans="9:10" x14ac:dyDescent="0.25">
      <c r="I457" s="297"/>
      <c r="J457" s="297"/>
    </row>
    <row r="458" spans="9:10" x14ac:dyDescent="0.25">
      <c r="I458" s="297"/>
      <c r="J458" s="297"/>
    </row>
    <row r="459" spans="9:10" x14ac:dyDescent="0.25">
      <c r="I459" s="297"/>
      <c r="J459" s="297"/>
    </row>
    <row r="460" spans="9:10" x14ac:dyDescent="0.25">
      <c r="I460" s="297"/>
      <c r="J460" s="297"/>
    </row>
    <row r="461" spans="9:10" x14ac:dyDescent="0.25">
      <c r="I461" s="297"/>
      <c r="J461" s="297"/>
    </row>
    <row r="462" spans="9:10" x14ac:dyDescent="0.25">
      <c r="I462" s="297"/>
      <c r="J462" s="297"/>
    </row>
    <row r="463" spans="9:10" x14ac:dyDescent="0.25">
      <c r="I463" s="297"/>
      <c r="J463" s="297"/>
    </row>
    <row r="464" spans="9:10" x14ac:dyDescent="0.25">
      <c r="I464" s="297"/>
      <c r="J464" s="297"/>
    </row>
    <row r="465" spans="9:10" x14ac:dyDescent="0.25">
      <c r="I465" s="297"/>
      <c r="J465" s="297"/>
    </row>
    <row r="466" spans="9:10" x14ac:dyDescent="0.25">
      <c r="I466" s="297"/>
      <c r="J466" s="297"/>
    </row>
    <row r="467" spans="9:10" x14ac:dyDescent="0.25">
      <c r="I467" s="297"/>
      <c r="J467" s="297"/>
    </row>
    <row r="468" spans="9:10" x14ac:dyDescent="0.25">
      <c r="I468" s="297"/>
      <c r="J468" s="297"/>
    </row>
    <row r="469" spans="9:10" x14ac:dyDescent="0.25">
      <c r="I469" s="297"/>
      <c r="J469" s="297"/>
    </row>
    <row r="470" spans="9:10" x14ac:dyDescent="0.25">
      <c r="I470" s="297"/>
      <c r="J470" s="297"/>
    </row>
    <row r="471" spans="9:10" x14ac:dyDescent="0.25">
      <c r="I471" s="297"/>
      <c r="J471" s="297"/>
    </row>
    <row r="472" spans="9:10" x14ac:dyDescent="0.25">
      <c r="I472" s="297"/>
      <c r="J472" s="297"/>
    </row>
    <row r="473" spans="9:10" x14ac:dyDescent="0.25">
      <c r="I473" s="297"/>
      <c r="J473" s="297"/>
    </row>
    <row r="474" spans="9:10" x14ac:dyDescent="0.25">
      <c r="I474" s="297"/>
      <c r="J474" s="297"/>
    </row>
    <row r="475" spans="9:10" x14ac:dyDescent="0.25">
      <c r="I475" s="297"/>
      <c r="J475" s="297"/>
    </row>
    <row r="476" spans="9:10" x14ac:dyDescent="0.25">
      <c r="I476" s="297"/>
      <c r="J476" s="297"/>
    </row>
    <row r="477" spans="9:10" x14ac:dyDescent="0.25">
      <c r="I477" s="297"/>
      <c r="J477" s="297"/>
    </row>
    <row r="478" spans="9:10" x14ac:dyDescent="0.25">
      <c r="I478" s="297"/>
      <c r="J478" s="297"/>
    </row>
    <row r="479" spans="9:10" x14ac:dyDescent="0.25">
      <c r="I479" s="297"/>
      <c r="J479" s="297"/>
    </row>
    <row r="480" spans="9:10" x14ac:dyDescent="0.25">
      <c r="I480" s="297"/>
      <c r="J480" s="297"/>
    </row>
    <row r="481" spans="9:10" x14ac:dyDescent="0.25">
      <c r="I481" s="297"/>
      <c r="J481" s="297"/>
    </row>
    <row r="482" spans="9:10" x14ac:dyDescent="0.25">
      <c r="I482" s="297"/>
      <c r="J482" s="297"/>
    </row>
    <row r="483" spans="9:10" x14ac:dyDescent="0.25">
      <c r="I483" s="297"/>
      <c r="J483" s="297"/>
    </row>
    <row r="484" spans="9:10" x14ac:dyDescent="0.25">
      <c r="I484" s="297"/>
      <c r="J484" s="297"/>
    </row>
    <row r="485" spans="9:10" x14ac:dyDescent="0.25">
      <c r="I485" s="297"/>
      <c r="J485" s="297"/>
    </row>
    <row r="486" spans="9:10" x14ac:dyDescent="0.25">
      <c r="I486" s="297"/>
      <c r="J486" s="297"/>
    </row>
    <row r="487" spans="9:10" x14ac:dyDescent="0.25">
      <c r="I487" s="297"/>
      <c r="J487" s="297"/>
    </row>
    <row r="488" spans="9:10" x14ac:dyDescent="0.25">
      <c r="I488" s="297"/>
      <c r="J488" s="297"/>
    </row>
    <row r="489" spans="9:10" x14ac:dyDescent="0.25">
      <c r="I489" s="297"/>
      <c r="J489" s="297"/>
    </row>
    <row r="490" spans="9:10" x14ac:dyDescent="0.25">
      <c r="I490" s="297"/>
      <c r="J490" s="297"/>
    </row>
    <row r="491" spans="9:10" x14ac:dyDescent="0.25">
      <c r="I491" s="297"/>
      <c r="J491" s="297"/>
    </row>
    <row r="492" spans="9:10" x14ac:dyDescent="0.25">
      <c r="I492" s="297"/>
      <c r="J492" s="297"/>
    </row>
    <row r="493" spans="9:10" x14ac:dyDescent="0.25">
      <c r="I493" s="297"/>
      <c r="J493" s="297"/>
    </row>
    <row r="494" spans="9:10" x14ac:dyDescent="0.25">
      <c r="I494" s="297"/>
      <c r="J494" s="297"/>
    </row>
    <row r="495" spans="9:10" x14ac:dyDescent="0.25">
      <c r="I495" s="297"/>
      <c r="J495" s="297"/>
    </row>
    <row r="496" spans="9:10" x14ac:dyDescent="0.25">
      <c r="I496" s="297"/>
      <c r="J496" s="297"/>
    </row>
    <row r="497" spans="9:10" x14ac:dyDescent="0.25">
      <c r="I497" s="297"/>
      <c r="J497" s="297"/>
    </row>
    <row r="498" spans="9:10" x14ac:dyDescent="0.25">
      <c r="I498" s="297"/>
      <c r="J498" s="297"/>
    </row>
    <row r="499" spans="9:10" x14ac:dyDescent="0.25">
      <c r="I499" s="297"/>
      <c r="J499" s="297"/>
    </row>
    <row r="500" spans="9:10" x14ac:dyDescent="0.25">
      <c r="I500" s="297"/>
      <c r="J500" s="297"/>
    </row>
    <row r="501" spans="9:10" x14ac:dyDescent="0.25">
      <c r="I501" s="297"/>
      <c r="J501" s="297"/>
    </row>
    <row r="502" spans="9:10" x14ac:dyDescent="0.25">
      <c r="I502" s="297"/>
      <c r="J502" s="297"/>
    </row>
    <row r="503" spans="9:10" x14ac:dyDescent="0.25">
      <c r="I503" s="297"/>
      <c r="J503" s="297"/>
    </row>
    <row r="504" spans="9:10" x14ac:dyDescent="0.25">
      <c r="I504" s="297"/>
      <c r="J504" s="297"/>
    </row>
    <row r="505" spans="9:10" x14ac:dyDescent="0.25">
      <c r="I505" s="297"/>
      <c r="J505" s="297"/>
    </row>
    <row r="506" spans="9:10" x14ac:dyDescent="0.25">
      <c r="I506" s="297"/>
      <c r="J506" s="297"/>
    </row>
    <row r="507" spans="9:10" x14ac:dyDescent="0.25">
      <c r="I507" s="297"/>
      <c r="J507" s="297"/>
    </row>
    <row r="508" spans="9:10" x14ac:dyDescent="0.25">
      <c r="I508" s="297"/>
      <c r="J508" s="297"/>
    </row>
    <row r="509" spans="9:10" x14ac:dyDescent="0.25">
      <c r="I509" s="297"/>
      <c r="J509" s="297"/>
    </row>
    <row r="510" spans="9:10" x14ac:dyDescent="0.25">
      <c r="I510" s="297"/>
      <c r="J510" s="297"/>
    </row>
    <row r="511" spans="9:10" x14ac:dyDescent="0.25">
      <c r="I511" s="297"/>
      <c r="J511" s="297"/>
    </row>
    <row r="512" spans="9:10" x14ac:dyDescent="0.25">
      <c r="I512" s="297"/>
      <c r="J512" s="297"/>
    </row>
    <row r="513" spans="9:10" x14ac:dyDescent="0.25">
      <c r="I513" s="297"/>
      <c r="J513" s="297"/>
    </row>
    <row r="514" spans="9:10" x14ac:dyDescent="0.25">
      <c r="I514" s="297"/>
      <c r="J514" s="297"/>
    </row>
    <row r="515" spans="9:10" x14ac:dyDescent="0.25">
      <c r="I515" s="297"/>
      <c r="J515" s="297"/>
    </row>
    <row r="516" spans="9:10" x14ac:dyDescent="0.25">
      <c r="I516" s="297"/>
      <c r="J516" s="297"/>
    </row>
    <row r="517" spans="9:10" x14ac:dyDescent="0.25">
      <c r="I517" s="297"/>
      <c r="J517" s="297"/>
    </row>
    <row r="518" spans="9:10" x14ac:dyDescent="0.25">
      <c r="I518" s="297"/>
      <c r="J518" s="297"/>
    </row>
    <row r="519" spans="9:10" x14ac:dyDescent="0.25">
      <c r="I519" s="297"/>
      <c r="J519" s="297"/>
    </row>
    <row r="520" spans="9:10" x14ac:dyDescent="0.25">
      <c r="I520" s="297"/>
      <c r="J520" s="297"/>
    </row>
    <row r="521" spans="9:10" x14ac:dyDescent="0.25">
      <c r="I521" s="297"/>
      <c r="J521" s="297"/>
    </row>
    <row r="522" spans="9:10" x14ac:dyDescent="0.25">
      <c r="I522" s="297"/>
      <c r="J522" s="297"/>
    </row>
    <row r="523" spans="9:10" x14ac:dyDescent="0.25">
      <c r="I523" s="297"/>
      <c r="J523" s="297"/>
    </row>
    <row r="524" spans="9:10" x14ac:dyDescent="0.25">
      <c r="I524" s="297"/>
      <c r="J524" s="297"/>
    </row>
    <row r="525" spans="9:10" x14ac:dyDescent="0.25">
      <c r="I525" s="297"/>
      <c r="J525" s="297"/>
    </row>
    <row r="526" spans="9:10" x14ac:dyDescent="0.25">
      <c r="I526" s="297"/>
      <c r="J526" s="297"/>
    </row>
    <row r="527" spans="9:10" x14ac:dyDescent="0.25">
      <c r="I527" s="297"/>
      <c r="J527" s="297"/>
    </row>
    <row r="528" spans="9:10" x14ac:dyDescent="0.25">
      <c r="I528" s="297"/>
      <c r="J528" s="297"/>
    </row>
    <row r="529" spans="9:10" x14ac:dyDescent="0.25">
      <c r="I529" s="297"/>
      <c r="J529" s="297"/>
    </row>
    <row r="530" spans="9:10" x14ac:dyDescent="0.25">
      <c r="I530" s="297"/>
      <c r="J530" s="297"/>
    </row>
    <row r="531" spans="9:10" x14ac:dyDescent="0.25">
      <c r="I531" s="297"/>
      <c r="J531" s="297"/>
    </row>
    <row r="532" spans="9:10" x14ac:dyDescent="0.25">
      <c r="I532" s="297"/>
      <c r="J532" s="297"/>
    </row>
    <row r="533" spans="9:10" x14ac:dyDescent="0.25">
      <c r="I533" s="297"/>
      <c r="J533" s="297"/>
    </row>
    <row r="534" spans="9:10" x14ac:dyDescent="0.25">
      <c r="I534" s="297"/>
      <c r="J534" s="297"/>
    </row>
    <row r="535" spans="9:10" x14ac:dyDescent="0.25">
      <c r="I535" s="297"/>
      <c r="J535" s="297"/>
    </row>
    <row r="536" spans="9:10" x14ac:dyDescent="0.25">
      <c r="I536" s="297"/>
      <c r="J536" s="297"/>
    </row>
    <row r="537" spans="9:10" x14ac:dyDescent="0.25">
      <c r="I537" s="297"/>
      <c r="J537" s="297"/>
    </row>
    <row r="538" spans="9:10" x14ac:dyDescent="0.25">
      <c r="I538" s="297"/>
      <c r="J538" s="297"/>
    </row>
    <row r="539" spans="9:10" x14ac:dyDescent="0.25">
      <c r="I539" s="297"/>
      <c r="J539" s="297"/>
    </row>
    <row r="540" spans="9:10" x14ac:dyDescent="0.25">
      <c r="I540" s="297"/>
      <c r="J540" s="297"/>
    </row>
    <row r="541" spans="9:10" x14ac:dyDescent="0.25">
      <c r="I541" s="297"/>
      <c r="J541" s="297"/>
    </row>
    <row r="542" spans="9:10" x14ac:dyDescent="0.25">
      <c r="I542" s="297"/>
      <c r="J542" s="297"/>
    </row>
    <row r="543" spans="9:10" x14ac:dyDescent="0.25">
      <c r="I543" s="297"/>
      <c r="J543" s="297"/>
    </row>
    <row r="544" spans="9:10" x14ac:dyDescent="0.25">
      <c r="I544" s="297"/>
      <c r="J544" s="297"/>
    </row>
    <row r="545" spans="9:10" x14ac:dyDescent="0.25">
      <c r="I545" s="297"/>
      <c r="J545" s="297"/>
    </row>
    <row r="546" spans="9:10" x14ac:dyDescent="0.25">
      <c r="I546" s="297"/>
      <c r="J546" s="297"/>
    </row>
    <row r="547" spans="9:10" x14ac:dyDescent="0.25">
      <c r="I547" s="297"/>
      <c r="J547" s="297"/>
    </row>
    <row r="548" spans="9:10" x14ac:dyDescent="0.25">
      <c r="I548" s="297"/>
      <c r="J548" s="297"/>
    </row>
    <row r="549" spans="9:10" x14ac:dyDescent="0.25">
      <c r="I549" s="297"/>
      <c r="J549" s="297"/>
    </row>
    <row r="550" spans="9:10" x14ac:dyDescent="0.25">
      <c r="I550" s="297"/>
      <c r="J550" s="297"/>
    </row>
    <row r="551" spans="9:10" x14ac:dyDescent="0.25">
      <c r="I551" s="297"/>
      <c r="J551" s="297"/>
    </row>
    <row r="552" spans="9:10" x14ac:dyDescent="0.25">
      <c r="I552" s="297"/>
      <c r="J552" s="297"/>
    </row>
    <row r="553" spans="9:10" x14ac:dyDescent="0.25">
      <c r="I553" s="297"/>
      <c r="J553" s="297"/>
    </row>
    <row r="554" spans="9:10" x14ac:dyDescent="0.25">
      <c r="I554" s="297"/>
      <c r="J554" s="297"/>
    </row>
    <row r="555" spans="9:10" x14ac:dyDescent="0.25">
      <c r="I555" s="297"/>
      <c r="J555" s="297"/>
    </row>
    <row r="556" spans="9:10" x14ac:dyDescent="0.25">
      <c r="I556" s="297"/>
      <c r="J556" s="297"/>
    </row>
    <row r="557" spans="9:10" x14ac:dyDescent="0.25">
      <c r="I557" s="297"/>
      <c r="J557" s="297"/>
    </row>
    <row r="558" spans="9:10" x14ac:dyDescent="0.25">
      <c r="I558" s="297"/>
      <c r="J558" s="297"/>
    </row>
    <row r="559" spans="9:10" x14ac:dyDescent="0.25">
      <c r="I559" s="297"/>
      <c r="J559" s="297"/>
    </row>
    <row r="560" spans="9:10" x14ac:dyDescent="0.25">
      <c r="I560" s="297"/>
      <c r="J560" s="297"/>
    </row>
    <row r="561" spans="9:10" x14ac:dyDescent="0.25">
      <c r="I561" s="297"/>
      <c r="J561" s="297"/>
    </row>
    <row r="562" spans="9:10" x14ac:dyDescent="0.25">
      <c r="I562" s="297"/>
      <c r="J562" s="297"/>
    </row>
    <row r="563" spans="9:10" x14ac:dyDescent="0.25">
      <c r="I563" s="297"/>
      <c r="J563" s="297"/>
    </row>
    <row r="564" spans="9:10" x14ac:dyDescent="0.25">
      <c r="I564" s="297"/>
      <c r="J564" s="297"/>
    </row>
    <row r="565" spans="9:10" x14ac:dyDescent="0.25">
      <c r="I565" s="297"/>
      <c r="J565" s="297"/>
    </row>
    <row r="566" spans="9:10" x14ac:dyDescent="0.25">
      <c r="I566" s="297"/>
      <c r="J566" s="297"/>
    </row>
    <row r="567" spans="9:10" x14ac:dyDescent="0.25">
      <c r="I567" s="297"/>
      <c r="J567" s="297"/>
    </row>
    <row r="568" spans="9:10" x14ac:dyDescent="0.25">
      <c r="I568" s="297"/>
      <c r="J568" s="297"/>
    </row>
    <row r="569" spans="9:10" x14ac:dyDescent="0.25">
      <c r="I569" s="297"/>
      <c r="J569" s="297"/>
    </row>
    <row r="570" spans="9:10" x14ac:dyDescent="0.25">
      <c r="I570" s="297"/>
      <c r="J570" s="297"/>
    </row>
    <row r="571" spans="9:10" x14ac:dyDescent="0.25">
      <c r="I571" s="297"/>
      <c r="J571" s="297"/>
    </row>
    <row r="572" spans="9:10" x14ac:dyDescent="0.25">
      <c r="I572" s="297"/>
      <c r="J572" s="297"/>
    </row>
    <row r="573" spans="9:10" x14ac:dyDescent="0.25">
      <c r="I573" s="297"/>
      <c r="J573" s="297"/>
    </row>
    <row r="574" spans="9:10" x14ac:dyDescent="0.25">
      <c r="I574" s="297"/>
      <c r="J574" s="297"/>
    </row>
    <row r="575" spans="9:10" x14ac:dyDescent="0.25">
      <c r="I575" s="297"/>
      <c r="J575" s="297"/>
    </row>
    <row r="576" spans="9:10" x14ac:dyDescent="0.25">
      <c r="I576" s="297"/>
      <c r="J576" s="297"/>
    </row>
    <row r="577" spans="9:10" x14ac:dyDescent="0.25">
      <c r="I577" s="297"/>
      <c r="J577" s="297"/>
    </row>
    <row r="578" spans="9:10" x14ac:dyDescent="0.25">
      <c r="I578" s="297"/>
      <c r="J578" s="297"/>
    </row>
    <row r="579" spans="9:10" x14ac:dyDescent="0.25">
      <c r="I579" s="297"/>
      <c r="J579" s="297"/>
    </row>
    <row r="580" spans="9:10" x14ac:dyDescent="0.25">
      <c r="I580" s="297"/>
      <c r="J580" s="297"/>
    </row>
    <row r="581" spans="9:10" x14ac:dyDescent="0.25">
      <c r="I581" s="297"/>
      <c r="J581" s="297"/>
    </row>
    <row r="582" spans="9:10" x14ac:dyDescent="0.25">
      <c r="I582" s="297"/>
      <c r="J582" s="297"/>
    </row>
    <row r="583" spans="9:10" x14ac:dyDescent="0.25">
      <c r="I583" s="297"/>
      <c r="J583" s="297"/>
    </row>
    <row r="584" spans="9:10" x14ac:dyDescent="0.25">
      <c r="I584" s="297"/>
      <c r="J584" s="297"/>
    </row>
    <row r="585" spans="9:10" x14ac:dyDescent="0.25">
      <c r="I585" s="297"/>
      <c r="J585" s="297"/>
    </row>
    <row r="586" spans="9:10" x14ac:dyDescent="0.25">
      <c r="I586" s="297"/>
      <c r="J586" s="297"/>
    </row>
    <row r="587" spans="9:10" x14ac:dyDescent="0.25">
      <c r="I587" s="297"/>
      <c r="J587" s="297"/>
    </row>
    <row r="588" spans="9:10" x14ac:dyDescent="0.25">
      <c r="I588" s="297"/>
      <c r="J588" s="297"/>
    </row>
    <row r="589" spans="9:10" x14ac:dyDescent="0.25">
      <c r="I589" s="297"/>
      <c r="J589" s="297"/>
    </row>
    <row r="590" spans="9:10" x14ac:dyDescent="0.25">
      <c r="I590" s="297"/>
      <c r="J590" s="297"/>
    </row>
    <row r="591" spans="9:10" x14ac:dyDescent="0.25">
      <c r="I591" s="297"/>
      <c r="J591" s="297"/>
    </row>
    <row r="592" spans="9:10" x14ac:dyDescent="0.25">
      <c r="I592" s="297"/>
      <c r="J592" s="297"/>
    </row>
    <row r="593" spans="9:10" x14ac:dyDescent="0.25">
      <c r="I593" s="297"/>
      <c r="J593" s="297"/>
    </row>
    <row r="594" spans="9:10" x14ac:dyDescent="0.25">
      <c r="I594" s="297"/>
      <c r="J594" s="297"/>
    </row>
    <row r="595" spans="9:10" x14ac:dyDescent="0.25">
      <c r="I595" s="297"/>
      <c r="J595" s="297"/>
    </row>
    <row r="596" spans="9:10" x14ac:dyDescent="0.25">
      <c r="I596" s="297"/>
      <c r="J596" s="297"/>
    </row>
    <row r="597" spans="9:10" x14ac:dyDescent="0.25">
      <c r="I597" s="297"/>
      <c r="J597" s="297"/>
    </row>
    <row r="598" spans="9:10" x14ac:dyDescent="0.25">
      <c r="I598" s="297"/>
      <c r="J598" s="297"/>
    </row>
    <row r="599" spans="9:10" x14ac:dyDescent="0.25">
      <c r="I599" s="297"/>
      <c r="J599" s="297"/>
    </row>
    <row r="600" spans="9:10" x14ac:dyDescent="0.25">
      <c r="I600" s="297"/>
      <c r="J600" s="297"/>
    </row>
    <row r="601" spans="9:10" x14ac:dyDescent="0.25">
      <c r="I601" s="297"/>
      <c r="J601" s="297"/>
    </row>
    <row r="602" spans="9:10" x14ac:dyDescent="0.25">
      <c r="I602" s="297"/>
      <c r="J602" s="297"/>
    </row>
    <row r="603" spans="9:10" x14ac:dyDescent="0.25">
      <c r="I603" s="297"/>
      <c r="J603" s="297"/>
    </row>
    <row r="604" spans="9:10" x14ac:dyDescent="0.25">
      <c r="I604" s="297"/>
      <c r="J604" s="297"/>
    </row>
  </sheetData>
  <sheetProtection password="C71F" sheet="1" objects="1" scenarios="1"/>
  <mergeCells count="21">
    <mergeCell ref="F14:G14"/>
    <mergeCell ref="F13:G13"/>
    <mergeCell ref="F7:G7"/>
    <mergeCell ref="F16:G16"/>
    <mergeCell ref="F5:G5"/>
    <mergeCell ref="F15:G15"/>
    <mergeCell ref="F23:G23"/>
    <mergeCell ref="F19:G19"/>
    <mergeCell ref="F21:G21"/>
    <mergeCell ref="F17:G17"/>
    <mergeCell ref="F18:G18"/>
    <mergeCell ref="F22:G22"/>
    <mergeCell ref="F20:G20"/>
    <mergeCell ref="F2:G2"/>
    <mergeCell ref="F3:G3"/>
    <mergeCell ref="F6:G6"/>
    <mergeCell ref="F12:G12"/>
    <mergeCell ref="F10:G10"/>
    <mergeCell ref="F4:G4"/>
    <mergeCell ref="F11:G11"/>
    <mergeCell ref="F8:G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showGridLines="0" workbookViewId="0">
      <selection activeCell="E9" sqref="E9"/>
    </sheetView>
  </sheetViews>
  <sheetFormatPr defaultRowHeight="15" x14ac:dyDescent="0.25"/>
  <cols>
    <col min="1" max="1" width="7.85546875" style="256" customWidth="1"/>
    <col min="2" max="2" width="29" style="256" customWidth="1"/>
    <col min="3" max="3" width="2.85546875" style="256" customWidth="1"/>
    <col min="4" max="4" width="6.85546875" style="256" customWidth="1"/>
    <col min="5" max="5" width="8.7109375" style="256" customWidth="1"/>
    <col min="6" max="6" width="10.28515625" style="256" customWidth="1"/>
    <col min="7" max="7" width="9.28515625" style="256" customWidth="1"/>
    <col min="8" max="8" width="23.28515625" style="256" customWidth="1"/>
    <col min="9" max="9" width="8.42578125" style="256" customWidth="1"/>
    <col min="10" max="10" width="11.140625" style="256" customWidth="1"/>
    <col min="11" max="11" width="12.28515625" style="256" customWidth="1"/>
    <col min="12" max="16384" width="9.140625" style="256"/>
  </cols>
  <sheetData>
    <row r="1" spans="1:11" ht="15.75" x14ac:dyDescent="0.25">
      <c r="A1" s="302"/>
      <c r="B1" s="450" t="s">
        <v>914</v>
      </c>
      <c r="C1" s="302"/>
      <c r="D1" s="302"/>
      <c r="E1" s="302"/>
      <c r="F1" s="302"/>
      <c r="G1" s="302"/>
      <c r="H1" s="302"/>
      <c r="I1" s="302"/>
      <c r="J1" s="302"/>
    </row>
    <row r="2" spans="1:11" ht="21" x14ac:dyDescent="0.25">
      <c r="A2" s="401" t="s">
        <v>869</v>
      </c>
      <c r="B2" s="401" t="s">
        <v>913</v>
      </c>
      <c r="C2" s="401" t="s">
        <v>873</v>
      </c>
      <c r="D2" s="400" t="s">
        <v>872</v>
      </c>
      <c r="E2" s="400" t="s">
        <v>871</v>
      </c>
      <c r="F2" s="403" t="s">
        <v>870</v>
      </c>
      <c r="G2" s="402" t="s">
        <v>869</v>
      </c>
      <c r="H2" s="401" t="s">
        <v>912</v>
      </c>
      <c r="I2" s="400" t="s">
        <v>911</v>
      </c>
      <c r="J2" s="400" t="s">
        <v>910</v>
      </c>
    </row>
    <row r="3" spans="1:11" x14ac:dyDescent="0.25">
      <c r="A3" s="449"/>
      <c r="B3" s="449"/>
      <c r="C3" s="449"/>
      <c r="D3" s="448"/>
      <c r="E3" s="448"/>
      <c r="F3" s="448"/>
      <c r="G3" s="448"/>
      <c r="H3" s="449"/>
      <c r="I3" s="448"/>
      <c r="J3" s="448"/>
    </row>
    <row r="4" spans="1:11" ht="28.5" x14ac:dyDescent="0.25">
      <c r="A4" s="447"/>
      <c r="B4" s="446" t="s">
        <v>864</v>
      </c>
      <c r="C4" s="445"/>
      <c r="D4" s="444"/>
      <c r="E4" s="441"/>
      <c r="F4" s="441"/>
      <c r="G4" s="443"/>
      <c r="H4" s="442"/>
      <c r="I4" s="441"/>
      <c r="J4" s="441"/>
    </row>
    <row r="5" spans="1:11" x14ac:dyDescent="0.25">
      <c r="A5" s="440"/>
      <c r="B5" s="436"/>
      <c r="C5" s="439"/>
      <c r="D5" s="438"/>
      <c r="E5" s="435"/>
      <c r="F5" s="435"/>
      <c r="G5" s="437"/>
      <c r="H5" s="436"/>
      <c r="I5" s="435"/>
      <c r="J5" s="435"/>
    </row>
    <row r="6" spans="1:11" ht="24" customHeight="1" x14ac:dyDescent="0.25">
      <c r="A6" s="433"/>
      <c r="B6" s="393"/>
      <c r="C6" s="397"/>
      <c r="D6" s="396"/>
      <c r="E6" s="392"/>
      <c r="F6" s="395"/>
      <c r="G6" s="394"/>
      <c r="H6" s="393"/>
      <c r="I6" s="392"/>
      <c r="J6" s="392"/>
    </row>
    <row r="7" spans="1:11" x14ac:dyDescent="0.25">
      <c r="A7" s="352"/>
      <c r="B7" s="389"/>
      <c r="C7" s="349"/>
      <c r="D7" s="351"/>
      <c r="E7" s="323"/>
      <c r="F7" s="350"/>
      <c r="G7" s="320"/>
      <c r="H7" s="389"/>
      <c r="I7" s="323"/>
      <c r="J7" s="323"/>
    </row>
    <row r="8" spans="1:11" x14ac:dyDescent="0.25">
      <c r="A8" s="433">
        <v>202</v>
      </c>
      <c r="B8" s="393" t="s">
        <v>909</v>
      </c>
      <c r="C8" s="397"/>
      <c r="D8" s="396"/>
      <c r="E8" s="396"/>
      <c r="F8" s="395"/>
      <c r="G8" s="394"/>
      <c r="H8" s="393"/>
      <c r="I8" s="393"/>
      <c r="J8" s="392"/>
    </row>
    <row r="9" spans="1:11" x14ac:dyDescent="0.25">
      <c r="A9" s="352" t="s">
        <v>908</v>
      </c>
      <c r="B9" s="349" t="s">
        <v>907</v>
      </c>
      <c r="C9" s="349" t="s">
        <v>643</v>
      </c>
      <c r="D9" s="351">
        <v>2</v>
      </c>
      <c r="E9" s="318"/>
      <c r="F9" s="350">
        <f>D9*E9</f>
        <v>0</v>
      </c>
      <c r="G9" s="320"/>
      <c r="H9" s="349"/>
      <c r="I9" s="323"/>
      <c r="J9" s="323"/>
    </row>
    <row r="10" spans="1:11" ht="21" x14ac:dyDescent="0.25">
      <c r="A10" s="352" t="s">
        <v>906</v>
      </c>
      <c r="B10" s="349" t="s">
        <v>905</v>
      </c>
      <c r="C10" s="349" t="s">
        <v>602</v>
      </c>
      <c r="D10" s="351">
        <v>2</v>
      </c>
      <c r="E10" s="323"/>
      <c r="F10" s="350"/>
      <c r="G10" s="320" t="s">
        <v>904</v>
      </c>
      <c r="H10" s="349" t="s">
        <v>903</v>
      </c>
      <c r="I10" s="318"/>
      <c r="J10" s="323">
        <f>D10*I10</f>
        <v>0</v>
      </c>
    </row>
    <row r="11" spans="1:11" ht="21" x14ac:dyDescent="0.25">
      <c r="A11" s="352" t="s">
        <v>902</v>
      </c>
      <c r="B11" s="349" t="s">
        <v>901</v>
      </c>
      <c r="C11" s="349"/>
      <c r="D11" s="434"/>
      <c r="E11" s="323"/>
      <c r="F11" s="350">
        <f>(SUM(F9:F10))*0.05</f>
        <v>0</v>
      </c>
      <c r="G11" s="320"/>
      <c r="H11" s="349"/>
      <c r="I11" s="323"/>
      <c r="J11" s="323"/>
    </row>
    <row r="12" spans="1:11" x14ac:dyDescent="0.25">
      <c r="A12" s="352"/>
      <c r="B12" s="391" t="s">
        <v>900</v>
      </c>
      <c r="C12" s="349"/>
      <c r="D12" s="351"/>
      <c r="E12" s="323"/>
      <c r="F12" s="350">
        <f>SUM(F9:F11)</f>
        <v>0</v>
      </c>
      <c r="G12" s="320"/>
      <c r="H12" s="391" t="s">
        <v>899</v>
      </c>
      <c r="I12" s="323"/>
      <c r="J12" s="323">
        <f>SUM(J9:J11)</f>
        <v>0</v>
      </c>
    </row>
    <row r="13" spans="1:11" ht="21" x14ac:dyDescent="0.25">
      <c r="A13" s="433">
        <f>A8</f>
        <v>202</v>
      </c>
      <c r="B13" s="393" t="s">
        <v>898</v>
      </c>
      <c r="C13" s="397"/>
      <c r="D13" s="396"/>
      <c r="E13" s="396"/>
      <c r="F13" s="432">
        <f>F12+J12</f>
        <v>0</v>
      </c>
      <c r="G13" s="394"/>
      <c r="H13" s="393"/>
      <c r="I13" s="393"/>
      <c r="J13" s="392"/>
    </row>
    <row r="14" spans="1:11" x14ac:dyDescent="0.25">
      <c r="A14" s="431"/>
      <c r="B14" s="427"/>
      <c r="C14" s="430"/>
      <c r="D14" s="426"/>
      <c r="E14" s="426"/>
      <c r="F14" s="429"/>
      <c r="G14" s="428"/>
      <c r="H14" s="427"/>
      <c r="I14" s="426"/>
      <c r="J14" s="425"/>
      <c r="K14" s="424"/>
    </row>
    <row r="15" spans="1:11" x14ac:dyDescent="0.25">
      <c r="A15" s="431"/>
      <c r="B15" s="427"/>
      <c r="C15" s="430"/>
      <c r="D15" s="426"/>
      <c r="E15" s="426"/>
      <c r="F15" s="429"/>
      <c r="G15" s="428"/>
      <c r="H15" s="427"/>
      <c r="I15" s="426"/>
      <c r="J15" s="425"/>
      <c r="K15" s="424"/>
    </row>
  </sheetData>
  <sheetProtection password="C71F" sheet="1" objects="1" scenarios="1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6FF66"/>
  </sheetPr>
  <dimension ref="A1:O54"/>
  <sheetViews>
    <sheetView showGridLines="0" topLeftCell="B1" zoomScaleNormal="100" zoomScaleSheetLayoutView="75" workbookViewId="0">
      <selection activeCell="H33" sqref="H33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60" customWidth="1"/>
    <col min="8" max="8" width="12.7109375" customWidth="1"/>
    <col min="9" max="9" width="12.7109375" style="60" customWidth="1"/>
    <col min="10" max="10" width="6.7109375" style="60" customWidth="1"/>
    <col min="11" max="11" width="4.28515625" customWidth="1"/>
    <col min="12" max="15" width="10.7109375" customWidth="1"/>
  </cols>
  <sheetData>
    <row r="1" spans="1:15" ht="33.75" customHeight="1" x14ac:dyDescent="0.2">
      <c r="A1" s="196" t="s">
        <v>108</v>
      </c>
      <c r="B1" s="514" t="s">
        <v>107</v>
      </c>
      <c r="C1" s="515"/>
      <c r="D1" s="515"/>
      <c r="E1" s="515"/>
      <c r="F1" s="515"/>
      <c r="G1" s="515"/>
      <c r="H1" s="515"/>
      <c r="I1" s="515"/>
      <c r="J1" s="516"/>
    </row>
    <row r="2" spans="1:15" ht="23.25" customHeight="1" x14ac:dyDescent="0.2">
      <c r="A2" s="122"/>
      <c r="B2" s="195" t="s">
        <v>106</v>
      </c>
      <c r="C2" s="194"/>
      <c r="D2" s="498" t="s">
        <v>464</v>
      </c>
      <c r="E2" s="499"/>
      <c r="F2" s="499"/>
      <c r="G2" s="499"/>
      <c r="H2" s="499"/>
      <c r="I2" s="499"/>
      <c r="J2" s="500"/>
      <c r="O2" s="193"/>
    </row>
    <row r="3" spans="1:15" ht="23.25" hidden="1" customHeight="1" x14ac:dyDescent="0.2">
      <c r="A3" s="122"/>
      <c r="B3" s="192" t="s">
        <v>104</v>
      </c>
      <c r="C3" s="191"/>
      <c r="D3" s="511"/>
      <c r="E3" s="512"/>
      <c r="F3" s="512"/>
      <c r="G3" s="512"/>
      <c r="H3" s="512"/>
      <c r="I3" s="512"/>
      <c r="J3" s="513"/>
    </row>
    <row r="4" spans="1:15" ht="23.25" hidden="1" customHeight="1" x14ac:dyDescent="0.2">
      <c r="A4" s="122"/>
      <c r="B4" s="190" t="s">
        <v>103</v>
      </c>
      <c r="C4" s="189"/>
      <c r="D4" s="188"/>
      <c r="E4" s="188"/>
      <c r="F4" s="187"/>
      <c r="G4" s="186"/>
      <c r="H4" s="187"/>
      <c r="I4" s="186"/>
      <c r="J4" s="185"/>
    </row>
    <row r="5" spans="1:15" ht="24" customHeight="1" x14ac:dyDescent="0.2">
      <c r="A5" s="122"/>
      <c r="B5" s="175" t="s">
        <v>3</v>
      </c>
      <c r="C5" s="18"/>
      <c r="D5" s="184" t="s">
        <v>29</v>
      </c>
      <c r="E5" s="173"/>
      <c r="F5" s="173"/>
      <c r="G5" s="173"/>
      <c r="H5" s="20" t="s">
        <v>4</v>
      </c>
      <c r="I5" s="184" t="s">
        <v>33</v>
      </c>
      <c r="J5" s="172"/>
    </row>
    <row r="6" spans="1:15" ht="15.75" customHeight="1" x14ac:dyDescent="0.2">
      <c r="A6" s="122"/>
      <c r="B6" s="174"/>
      <c r="C6" s="173"/>
      <c r="D6" s="184" t="s">
        <v>102</v>
      </c>
      <c r="E6" s="173"/>
      <c r="F6" s="173"/>
      <c r="G6" s="173"/>
      <c r="H6" s="20" t="s">
        <v>5</v>
      </c>
      <c r="I6" s="184" t="s">
        <v>34</v>
      </c>
      <c r="J6" s="172"/>
    </row>
    <row r="7" spans="1:15" ht="15.75" customHeight="1" x14ac:dyDescent="0.2">
      <c r="A7" s="122"/>
      <c r="B7" s="171"/>
      <c r="C7" s="183" t="s">
        <v>31</v>
      </c>
      <c r="D7" s="182" t="s">
        <v>101</v>
      </c>
      <c r="E7" s="74"/>
      <c r="F7" s="74"/>
      <c r="G7" s="74"/>
      <c r="H7" s="26"/>
      <c r="I7" s="74"/>
      <c r="J7" s="170"/>
    </row>
    <row r="8" spans="1:15" ht="24" hidden="1" customHeight="1" x14ac:dyDescent="0.2">
      <c r="A8" s="122"/>
      <c r="B8" s="175" t="s">
        <v>6</v>
      </c>
      <c r="C8" s="18"/>
      <c r="D8" s="181"/>
      <c r="E8" s="18"/>
      <c r="F8" s="18"/>
      <c r="G8" s="33"/>
      <c r="H8" s="20" t="s">
        <v>4</v>
      </c>
      <c r="I8" s="180"/>
      <c r="J8" s="172"/>
    </row>
    <row r="9" spans="1:15" ht="15.75" hidden="1" customHeight="1" x14ac:dyDescent="0.2">
      <c r="A9" s="122"/>
      <c r="B9" s="122"/>
      <c r="C9" s="18"/>
      <c r="D9" s="181"/>
      <c r="E9" s="18"/>
      <c r="F9" s="18"/>
      <c r="G9" s="33"/>
      <c r="H9" s="20" t="s">
        <v>5</v>
      </c>
      <c r="I9" s="180"/>
      <c r="J9" s="172"/>
    </row>
    <row r="10" spans="1:15" ht="15.75" hidden="1" customHeight="1" x14ac:dyDescent="0.2">
      <c r="A10" s="122"/>
      <c r="B10" s="164"/>
      <c r="C10" s="179"/>
      <c r="D10" s="178"/>
      <c r="E10" s="177"/>
      <c r="F10" s="177"/>
      <c r="G10" s="55"/>
      <c r="H10" s="55"/>
      <c r="I10" s="176"/>
      <c r="J10" s="170"/>
    </row>
    <row r="11" spans="1:15" ht="24" customHeight="1" x14ac:dyDescent="0.2">
      <c r="A11" s="122"/>
      <c r="B11" s="175" t="s">
        <v>7</v>
      </c>
      <c r="C11" s="18"/>
      <c r="D11" s="463"/>
      <c r="E11" s="463"/>
      <c r="F11" s="463"/>
      <c r="G11" s="463"/>
      <c r="H11" s="20" t="s">
        <v>4</v>
      </c>
      <c r="I11" s="76"/>
      <c r="J11" s="172"/>
    </row>
    <row r="12" spans="1:15" ht="15.75" customHeight="1" x14ac:dyDescent="0.2">
      <c r="A12" s="122"/>
      <c r="B12" s="174"/>
      <c r="C12" s="173"/>
      <c r="D12" s="464"/>
      <c r="E12" s="464"/>
      <c r="F12" s="464"/>
      <c r="G12" s="464"/>
      <c r="H12" s="20" t="s">
        <v>5</v>
      </c>
      <c r="I12" s="76"/>
      <c r="J12" s="172"/>
    </row>
    <row r="13" spans="1:15" ht="15.75" customHeight="1" x14ac:dyDescent="0.2">
      <c r="A13" s="122"/>
      <c r="B13" s="171"/>
      <c r="C13" s="77"/>
      <c r="D13" s="465"/>
      <c r="E13" s="465"/>
      <c r="F13" s="465"/>
      <c r="G13" s="465"/>
      <c r="H13" s="28"/>
      <c r="I13" s="74"/>
      <c r="J13" s="170"/>
    </row>
    <row r="14" spans="1:15" ht="24" hidden="1" customHeight="1" x14ac:dyDescent="0.2">
      <c r="A14" s="122"/>
      <c r="B14" s="169" t="s">
        <v>8</v>
      </c>
      <c r="C14" s="30"/>
      <c r="D14" s="168"/>
      <c r="E14" s="166"/>
      <c r="F14" s="166"/>
      <c r="G14" s="166"/>
      <c r="H14" s="167"/>
      <c r="I14" s="166"/>
      <c r="J14" s="165"/>
    </row>
    <row r="15" spans="1:15" ht="32.25" customHeight="1" x14ac:dyDescent="0.2">
      <c r="A15" s="122"/>
      <c r="B15" s="164" t="s">
        <v>100</v>
      </c>
      <c r="C15" s="163"/>
      <c r="D15" s="55"/>
      <c r="E15" s="502"/>
      <c r="F15" s="502"/>
      <c r="G15" s="509"/>
      <c r="H15" s="509"/>
      <c r="I15" s="509" t="s">
        <v>83</v>
      </c>
      <c r="J15" s="510"/>
    </row>
    <row r="16" spans="1:15" ht="23.25" customHeight="1" x14ac:dyDescent="0.2">
      <c r="A16" s="162" t="s">
        <v>68</v>
      </c>
      <c r="B16" s="161" t="s">
        <v>68</v>
      </c>
      <c r="C16" s="153"/>
      <c r="D16" s="152"/>
      <c r="E16" s="487"/>
      <c r="F16" s="488"/>
      <c r="G16" s="487"/>
      <c r="H16" s="488"/>
      <c r="I16" s="487">
        <f>SUMIF(F47:F50,A16,I47:I50)+SUMIF(F47:F50,"PSU",I47:I50)</f>
        <v>0</v>
      </c>
      <c r="J16" s="501"/>
    </row>
    <row r="17" spans="1:10" ht="23.25" customHeight="1" x14ac:dyDescent="0.2">
      <c r="A17" s="162" t="s">
        <v>49</v>
      </c>
      <c r="B17" s="161" t="s">
        <v>49</v>
      </c>
      <c r="C17" s="153"/>
      <c r="D17" s="152"/>
      <c r="E17" s="487"/>
      <c r="F17" s="488"/>
      <c r="G17" s="487"/>
      <c r="H17" s="488"/>
      <c r="I17" s="487">
        <f>SUMIF(F47:F50,A17,I47:I50)</f>
        <v>0</v>
      </c>
      <c r="J17" s="501"/>
    </row>
    <row r="18" spans="1:10" ht="23.25" customHeight="1" x14ac:dyDescent="0.2">
      <c r="A18" s="162" t="s">
        <v>99</v>
      </c>
      <c r="B18" s="161" t="s">
        <v>99</v>
      </c>
      <c r="C18" s="153"/>
      <c r="D18" s="152"/>
      <c r="E18" s="487"/>
      <c r="F18" s="488"/>
      <c r="G18" s="487"/>
      <c r="H18" s="488"/>
      <c r="I18" s="487">
        <f>SUMIF(F47:F50,A18,I47:I50)</f>
        <v>0</v>
      </c>
      <c r="J18" s="501"/>
    </row>
    <row r="19" spans="1:10" ht="23.25" customHeight="1" x14ac:dyDescent="0.2">
      <c r="A19" s="162" t="s">
        <v>45</v>
      </c>
      <c r="B19" s="161" t="s">
        <v>46</v>
      </c>
      <c r="C19" s="153"/>
      <c r="D19" s="152"/>
      <c r="E19" s="487"/>
      <c r="F19" s="488"/>
      <c r="G19" s="487"/>
      <c r="H19" s="488"/>
      <c r="I19" s="487">
        <f>SUMIF(F47:F50,A19,I47:I50)</f>
        <v>0</v>
      </c>
      <c r="J19" s="501"/>
    </row>
    <row r="20" spans="1:10" ht="23.25" customHeight="1" x14ac:dyDescent="0.2">
      <c r="A20" s="162" t="s">
        <v>47</v>
      </c>
      <c r="B20" s="161" t="s">
        <v>48</v>
      </c>
      <c r="C20" s="153"/>
      <c r="D20" s="152"/>
      <c r="E20" s="487"/>
      <c r="F20" s="488"/>
      <c r="G20" s="487"/>
      <c r="H20" s="488"/>
      <c r="I20" s="487">
        <f>SUMIF(F47:F50,A20,I47:I50)</f>
        <v>0</v>
      </c>
      <c r="J20" s="501"/>
    </row>
    <row r="21" spans="1:10" ht="23.25" customHeight="1" x14ac:dyDescent="0.2">
      <c r="A21" s="122"/>
      <c r="B21" s="160" t="s">
        <v>83</v>
      </c>
      <c r="C21" s="159"/>
      <c r="D21" s="158"/>
      <c r="E21" s="503"/>
      <c r="F21" s="521"/>
      <c r="G21" s="503"/>
      <c r="H21" s="521"/>
      <c r="I21" s="503">
        <f>SUM(I16:J20)</f>
        <v>0</v>
      </c>
      <c r="J21" s="504"/>
    </row>
    <row r="22" spans="1:10" ht="33" customHeight="1" x14ac:dyDescent="0.2">
      <c r="A22" s="122"/>
      <c r="B22" s="157" t="s">
        <v>98</v>
      </c>
      <c r="C22" s="153"/>
      <c r="D22" s="152"/>
      <c r="E22" s="156"/>
      <c r="F22" s="150"/>
      <c r="G22" s="155"/>
      <c r="H22" s="155"/>
      <c r="I22" s="155"/>
      <c r="J22" s="149"/>
    </row>
    <row r="23" spans="1:10" ht="23.25" customHeight="1" x14ac:dyDescent="0.2">
      <c r="A23" s="122"/>
      <c r="B23" s="154" t="s">
        <v>97</v>
      </c>
      <c r="C23" s="153"/>
      <c r="D23" s="152"/>
      <c r="E23" s="151">
        <v>15</v>
      </c>
      <c r="F23" s="150" t="s">
        <v>15</v>
      </c>
      <c r="G23" s="507">
        <f>ZakladDPHSniVypocet</f>
        <v>0</v>
      </c>
      <c r="H23" s="508"/>
      <c r="I23" s="508"/>
      <c r="J23" s="149" t="str">
        <f t="shared" ref="J23:J28" si="0">Mena</f>
        <v>CZK</v>
      </c>
    </row>
    <row r="24" spans="1:10" ht="23.25" customHeight="1" x14ac:dyDescent="0.2">
      <c r="A24" s="122"/>
      <c r="B24" s="154" t="s">
        <v>96</v>
      </c>
      <c r="C24" s="153"/>
      <c r="D24" s="152"/>
      <c r="E24" s="151">
        <f>SazbaDPH1</f>
        <v>15</v>
      </c>
      <c r="F24" s="150" t="s">
        <v>15</v>
      </c>
      <c r="G24" s="505">
        <f>ZakladDPHSni*SazbaDPH1/100</f>
        <v>0</v>
      </c>
      <c r="H24" s="506"/>
      <c r="I24" s="506"/>
      <c r="J24" s="149" t="str">
        <f t="shared" si="0"/>
        <v>CZK</v>
      </c>
    </row>
    <row r="25" spans="1:10" ht="23.25" customHeight="1" x14ac:dyDescent="0.2">
      <c r="A25" s="122"/>
      <c r="B25" s="154" t="s">
        <v>95</v>
      </c>
      <c r="C25" s="153"/>
      <c r="D25" s="152"/>
      <c r="E25" s="151">
        <v>21</v>
      </c>
      <c r="F25" s="150" t="s">
        <v>15</v>
      </c>
      <c r="G25" s="507">
        <f>ZakladDPHZaklVypocet</f>
        <v>0</v>
      </c>
      <c r="H25" s="508"/>
      <c r="I25" s="508"/>
      <c r="J25" s="149" t="str">
        <f t="shared" si="0"/>
        <v>CZK</v>
      </c>
    </row>
    <row r="26" spans="1:10" ht="23.25" customHeight="1" x14ac:dyDescent="0.2">
      <c r="A26" s="122"/>
      <c r="B26" s="148" t="s">
        <v>94</v>
      </c>
      <c r="C26" s="147"/>
      <c r="D26" s="54"/>
      <c r="E26" s="146">
        <f>SazbaDPH2</f>
        <v>21</v>
      </c>
      <c r="F26" s="145" t="s">
        <v>15</v>
      </c>
      <c r="G26" s="517">
        <f>ZakladDPHZakl*SazbaDPH2/100</f>
        <v>0</v>
      </c>
      <c r="H26" s="518"/>
      <c r="I26" s="518"/>
      <c r="J26" s="144" t="str">
        <f t="shared" si="0"/>
        <v>CZK</v>
      </c>
    </row>
    <row r="27" spans="1:10" ht="23.25" customHeight="1" thickBot="1" x14ac:dyDescent="0.25">
      <c r="A27" s="122"/>
      <c r="B27" s="143" t="s">
        <v>93</v>
      </c>
      <c r="C27" s="141"/>
      <c r="D27" s="142"/>
      <c r="E27" s="141"/>
      <c r="F27" s="140"/>
      <c r="G27" s="519">
        <f>0</f>
        <v>0</v>
      </c>
      <c r="H27" s="519"/>
      <c r="I27" s="519"/>
      <c r="J27" s="139" t="str">
        <f t="shared" si="0"/>
        <v>CZK</v>
      </c>
    </row>
    <row r="28" spans="1:10" ht="27.75" hidden="1" customHeight="1" thickBot="1" x14ac:dyDescent="0.25">
      <c r="A28" s="122"/>
      <c r="B28" s="134" t="s">
        <v>92</v>
      </c>
      <c r="C28" s="138"/>
      <c r="D28" s="138"/>
      <c r="E28" s="137"/>
      <c r="F28" s="136"/>
      <c r="G28" s="522">
        <f>ZakladDPHSniVypocet+ZakladDPHZaklVypocet</f>
        <v>0</v>
      </c>
      <c r="H28" s="522"/>
      <c r="I28" s="522"/>
      <c r="J28" s="135" t="str">
        <f t="shared" si="0"/>
        <v>CZK</v>
      </c>
    </row>
    <row r="29" spans="1:10" ht="27.75" customHeight="1" thickBot="1" x14ac:dyDescent="0.25">
      <c r="A29" s="122"/>
      <c r="B29" s="134" t="s">
        <v>91</v>
      </c>
      <c r="C29" s="133"/>
      <c r="D29" s="133"/>
      <c r="E29" s="133"/>
      <c r="F29" s="133"/>
      <c r="G29" s="520">
        <f>ZakladDPHSni+DPHSni+ZakladDPHZakl+DPHZakl+Zaokrouhleni</f>
        <v>0</v>
      </c>
      <c r="H29" s="520"/>
      <c r="I29" s="520"/>
      <c r="J29" s="132" t="s">
        <v>90</v>
      </c>
    </row>
    <row r="30" spans="1:10" ht="12.75" customHeight="1" x14ac:dyDescent="0.2">
      <c r="A30" s="122"/>
      <c r="B30" s="122"/>
      <c r="C30" s="18"/>
      <c r="D30" s="18"/>
      <c r="E30" s="18"/>
      <c r="F30" s="18"/>
      <c r="G30" s="33"/>
      <c r="H30" s="18"/>
      <c r="I30" s="33"/>
      <c r="J30" s="121"/>
    </row>
    <row r="31" spans="1:10" ht="30" customHeight="1" x14ac:dyDescent="0.2">
      <c r="A31" s="122"/>
      <c r="B31" s="122"/>
      <c r="C31" s="18"/>
      <c r="D31" s="18"/>
      <c r="E31" s="18"/>
      <c r="F31" s="18"/>
      <c r="G31" s="33"/>
      <c r="H31" s="18"/>
      <c r="I31" s="33"/>
      <c r="J31" s="121"/>
    </row>
    <row r="32" spans="1:10" ht="18.75" customHeight="1" x14ac:dyDescent="0.2">
      <c r="A32" s="122"/>
      <c r="B32" s="131"/>
      <c r="C32" s="44" t="s">
        <v>17</v>
      </c>
      <c r="D32" s="129"/>
      <c r="E32" s="129"/>
      <c r="F32" s="44" t="s">
        <v>18</v>
      </c>
      <c r="G32" s="129"/>
      <c r="H32" s="130"/>
      <c r="I32" s="129"/>
      <c r="J32" s="121"/>
    </row>
    <row r="33" spans="1:10" ht="47.25" customHeight="1" x14ac:dyDescent="0.2">
      <c r="A33" s="122"/>
      <c r="B33" s="122"/>
      <c r="C33" s="18"/>
      <c r="D33" s="18"/>
      <c r="E33" s="18"/>
      <c r="F33" s="18"/>
      <c r="G33" s="33"/>
      <c r="H33" s="18"/>
      <c r="I33" s="33"/>
      <c r="J33" s="121"/>
    </row>
    <row r="34" spans="1:10" s="123" customFormat="1" ht="18.75" customHeight="1" x14ac:dyDescent="0.2">
      <c r="A34" s="128"/>
      <c r="B34" s="128"/>
      <c r="C34" s="127"/>
      <c r="D34" s="126"/>
      <c r="E34" s="126"/>
      <c r="F34" s="127"/>
      <c r="G34" s="125"/>
      <c r="H34" s="126"/>
      <c r="I34" s="125"/>
      <c r="J34" s="124"/>
    </row>
    <row r="35" spans="1:10" ht="12.75" customHeight="1" x14ac:dyDescent="0.2">
      <c r="A35" s="122"/>
      <c r="B35" s="122"/>
      <c r="C35" s="18"/>
      <c r="D35" s="479" t="s">
        <v>19</v>
      </c>
      <c r="E35" s="479"/>
      <c r="F35" s="18"/>
      <c r="G35" s="33"/>
      <c r="H35" s="52" t="s">
        <v>20</v>
      </c>
      <c r="I35" s="33"/>
      <c r="J35" s="121"/>
    </row>
    <row r="36" spans="1:10" ht="13.5" customHeight="1" thickBot="1" x14ac:dyDescent="0.25">
      <c r="A36" s="120"/>
      <c r="B36" s="120"/>
      <c r="C36" s="119"/>
      <c r="D36" s="119"/>
      <c r="E36" s="119"/>
      <c r="F36" s="119"/>
      <c r="G36" s="118"/>
      <c r="H36" s="119"/>
      <c r="I36" s="118"/>
      <c r="J36" s="117"/>
    </row>
    <row r="37" spans="1:10" ht="27" hidden="1" customHeight="1" x14ac:dyDescent="0.25">
      <c r="B37" s="116" t="s">
        <v>89</v>
      </c>
      <c r="C37" s="58"/>
      <c r="D37" s="58"/>
      <c r="E37" s="58"/>
      <c r="F37" s="59"/>
      <c r="G37" s="59"/>
      <c r="H37" s="59"/>
      <c r="I37" s="59"/>
      <c r="J37" s="58"/>
    </row>
    <row r="38" spans="1:10" ht="25.5" hidden="1" customHeight="1" x14ac:dyDescent="0.2">
      <c r="A38" s="104" t="s">
        <v>88</v>
      </c>
      <c r="B38" s="115" t="s">
        <v>10</v>
      </c>
      <c r="C38" s="114" t="s">
        <v>11</v>
      </c>
      <c r="D38" s="113"/>
      <c r="E38" s="113"/>
      <c r="F38" s="112" t="str">
        <f>B23</f>
        <v>Základ pro sníženou DPH</v>
      </c>
      <c r="G38" s="112" t="str">
        <f>B25</f>
        <v>Základ pro základní DPH</v>
      </c>
      <c r="H38" s="111" t="s">
        <v>87</v>
      </c>
      <c r="I38" s="111" t="s">
        <v>16</v>
      </c>
      <c r="J38" s="110" t="s">
        <v>15</v>
      </c>
    </row>
    <row r="39" spans="1:10" ht="25.5" hidden="1" customHeight="1" x14ac:dyDescent="0.2">
      <c r="A39" s="104">
        <v>1</v>
      </c>
      <c r="B39" s="109"/>
      <c r="C39" s="489"/>
      <c r="D39" s="490"/>
      <c r="E39" s="490"/>
      <c r="F39" s="108">
        <f>'02-'!AC68</f>
        <v>0</v>
      </c>
      <c r="G39" s="107">
        <f>'02-'!AD68</f>
        <v>0</v>
      </c>
      <c r="H39" s="106">
        <f>(F39*SazbaDPH1/100)+(G39*SazbaDPH2/100)</f>
        <v>0</v>
      </c>
      <c r="I39" s="106">
        <f>F39+G39+H39</f>
        <v>0</v>
      </c>
      <c r="J39" s="105" t="str">
        <f>IF(CenaCelkemVypocet=0,"",I39/CenaCelkemVypocet*100)</f>
        <v/>
      </c>
    </row>
    <row r="40" spans="1:10" ht="25.5" hidden="1" customHeight="1" x14ac:dyDescent="0.2">
      <c r="A40" s="104"/>
      <c r="B40" s="491" t="s">
        <v>86</v>
      </c>
      <c r="C40" s="492"/>
      <c r="D40" s="492"/>
      <c r="E40" s="493"/>
      <c r="F40" s="103">
        <f>SUMIF(A39:A39,"=1",F39:F39)</f>
        <v>0</v>
      </c>
      <c r="G40" s="102">
        <f>SUMIF(A39:A39,"=1",G39:G39)</f>
        <v>0</v>
      </c>
      <c r="H40" s="102">
        <f>SUMIF(A39:A39,"=1",H39:H39)</f>
        <v>0</v>
      </c>
      <c r="I40" s="102">
        <f>SUMIF(A39:A39,"=1",I39:I39)</f>
        <v>0</v>
      </c>
      <c r="J40" s="101">
        <f>SUMIF(A39:A39,"=1",J39:J39)</f>
        <v>0</v>
      </c>
    </row>
    <row r="44" spans="1:10" ht="15.75" x14ac:dyDescent="0.25">
      <c r="B44" s="100" t="s">
        <v>85</v>
      </c>
    </row>
    <row r="46" spans="1:10" ht="25.5" customHeight="1" x14ac:dyDescent="0.2">
      <c r="A46" s="99"/>
      <c r="B46" s="98" t="s">
        <v>10</v>
      </c>
      <c r="C46" s="98" t="s">
        <v>11</v>
      </c>
      <c r="D46" s="97"/>
      <c r="E46" s="97"/>
      <c r="F46" s="96" t="s">
        <v>84</v>
      </c>
      <c r="G46" s="96"/>
      <c r="H46" s="96"/>
      <c r="I46" s="494" t="s">
        <v>83</v>
      </c>
      <c r="J46" s="494"/>
    </row>
    <row r="47" spans="1:10" ht="25.5" customHeight="1" x14ac:dyDescent="0.2">
      <c r="A47" s="89"/>
      <c r="B47" s="95" t="s">
        <v>463</v>
      </c>
      <c r="C47" s="496" t="s">
        <v>462</v>
      </c>
      <c r="D47" s="497"/>
      <c r="E47" s="497"/>
      <c r="F47" s="94" t="s">
        <v>68</v>
      </c>
      <c r="G47" s="93"/>
      <c r="H47" s="93"/>
      <c r="I47" s="495">
        <f>'02-'!G8</f>
        <v>0</v>
      </c>
      <c r="J47" s="495"/>
    </row>
    <row r="48" spans="1:10" ht="25.5" customHeight="1" x14ac:dyDescent="0.2">
      <c r="A48" s="89"/>
      <c r="B48" s="92" t="s">
        <v>461</v>
      </c>
      <c r="C48" s="481" t="s">
        <v>460</v>
      </c>
      <c r="D48" s="482"/>
      <c r="E48" s="482"/>
      <c r="F48" s="91" t="s">
        <v>68</v>
      </c>
      <c r="G48" s="90"/>
      <c r="H48" s="90"/>
      <c r="I48" s="480">
        <f>'02-'!G32</f>
        <v>0</v>
      </c>
      <c r="J48" s="480"/>
    </row>
    <row r="49" spans="1:10" ht="25.5" customHeight="1" x14ac:dyDescent="0.2">
      <c r="A49" s="89"/>
      <c r="B49" s="92" t="s">
        <v>459</v>
      </c>
      <c r="C49" s="481" t="s">
        <v>458</v>
      </c>
      <c r="D49" s="482"/>
      <c r="E49" s="482"/>
      <c r="F49" s="91" t="s">
        <v>68</v>
      </c>
      <c r="G49" s="90"/>
      <c r="H49" s="90"/>
      <c r="I49" s="480">
        <f>'02-'!G51</f>
        <v>0</v>
      </c>
      <c r="J49" s="480"/>
    </row>
    <row r="50" spans="1:10" ht="25.5" customHeight="1" x14ac:dyDescent="0.2">
      <c r="A50" s="89"/>
      <c r="B50" s="88" t="s">
        <v>70</v>
      </c>
      <c r="C50" s="484" t="s">
        <v>69</v>
      </c>
      <c r="D50" s="485"/>
      <c r="E50" s="485"/>
      <c r="F50" s="87" t="s">
        <v>68</v>
      </c>
      <c r="G50" s="86"/>
      <c r="H50" s="86"/>
      <c r="I50" s="483">
        <f>'02-'!G64</f>
        <v>0</v>
      </c>
      <c r="J50" s="483"/>
    </row>
    <row r="51" spans="1:10" ht="25.5" customHeight="1" x14ac:dyDescent="0.2">
      <c r="A51" s="85"/>
      <c r="B51" s="84" t="s">
        <v>16</v>
      </c>
      <c r="C51" s="84"/>
      <c r="D51" s="83"/>
      <c r="E51" s="83"/>
      <c r="F51" s="82"/>
      <c r="G51" s="81"/>
      <c r="H51" s="81"/>
      <c r="I51" s="486">
        <f>SUM(I47:I50)</f>
        <v>0</v>
      </c>
      <c r="J51" s="486"/>
    </row>
    <row r="52" spans="1:10" x14ac:dyDescent="0.2">
      <c r="F52" s="80"/>
      <c r="G52" s="79"/>
      <c r="H52" s="80"/>
      <c r="I52" s="79"/>
      <c r="J52" s="79"/>
    </row>
    <row r="53" spans="1:10" x14ac:dyDescent="0.2">
      <c r="F53" s="80"/>
      <c r="G53" s="79"/>
      <c r="H53" s="80"/>
      <c r="I53" s="79"/>
      <c r="J53" s="79"/>
    </row>
    <row r="54" spans="1:10" x14ac:dyDescent="0.2">
      <c r="F54" s="80"/>
      <c r="G54" s="79"/>
      <c r="H54" s="80"/>
      <c r="I54" s="79"/>
      <c r="J54" s="79"/>
    </row>
  </sheetData>
  <sheetProtection algorithmName="SHA-512" hashValue="Ijz30Gx7TSFz7MPvZPZgGIVkAqOBHrHOTCE/1RN+eAQsTvwRQNozgYYvPRHgWUIrRyT4LSqyK6H6KVCBkjFIYg==" saltValue="oCNtkAITRA9g8KJ1E/hJzA==" spinCount="100000" sheet="1" objects="1" scenarios="1"/>
  <mergeCells count="47">
    <mergeCell ref="I49:J49"/>
    <mergeCell ref="C49:E49"/>
    <mergeCell ref="I50:J50"/>
    <mergeCell ref="C50:E50"/>
    <mergeCell ref="I51:J51"/>
    <mergeCell ref="D3:J3"/>
    <mergeCell ref="E19:F19"/>
    <mergeCell ref="C39:E39"/>
    <mergeCell ref="B40:E40"/>
    <mergeCell ref="I46:J46"/>
    <mergeCell ref="E20:F20"/>
    <mergeCell ref="I20:J20"/>
    <mergeCell ref="I21:J21"/>
    <mergeCell ref="G19:H19"/>
    <mergeCell ref="G20:H20"/>
    <mergeCell ref="I18:J18"/>
    <mergeCell ref="E18:F18"/>
    <mergeCell ref="E15:F15"/>
    <mergeCell ref="D11:G11"/>
    <mergeCell ref="G15:H15"/>
    <mergeCell ref="I15:J15"/>
    <mergeCell ref="E16:F16"/>
    <mergeCell ref="D12:G12"/>
    <mergeCell ref="D13:G13"/>
    <mergeCell ref="I48:J48"/>
    <mergeCell ref="C48:E48"/>
    <mergeCell ref="D35:E35"/>
    <mergeCell ref="G24:I24"/>
    <mergeCell ref="G23:I23"/>
    <mergeCell ref="I47:J47"/>
    <mergeCell ref="C47:E47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D2:J2"/>
    <mergeCell ref="E17:F17"/>
    <mergeCell ref="G16:H16"/>
    <mergeCell ref="G17:H17"/>
    <mergeCell ref="G18:H18"/>
    <mergeCell ref="I17:J17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141</vt:i4>
      </vt:variant>
    </vt:vector>
  </HeadingPairs>
  <TitlesOfParts>
    <vt:vector size="151" baseType="lpstr">
      <vt:lpstr>Pokyny pro vyplnění</vt:lpstr>
      <vt:lpstr>souhrn</vt:lpstr>
      <vt:lpstr>01</vt:lpstr>
      <vt:lpstr>01-</vt:lpstr>
      <vt:lpstr>ÚT</vt:lpstr>
      <vt:lpstr>E1</vt:lpstr>
      <vt:lpstr>E2</vt:lpstr>
      <vt:lpstr>E3</vt:lpstr>
      <vt:lpstr>02</vt:lpstr>
      <vt:lpstr>02-</vt:lpstr>
      <vt:lpstr>'01'!CelkemDPHVypocet</vt:lpstr>
      <vt:lpstr>'02'!CelkemDPHVypocet</vt:lpstr>
      <vt:lpstr>'01'!CenaCelkem</vt:lpstr>
      <vt:lpstr>'01-'!CenaCelkem</vt:lpstr>
      <vt:lpstr>'02'!CenaCelkem</vt:lpstr>
      <vt:lpstr>'02-'!CenaCelkem</vt:lpstr>
      <vt:lpstr>'01'!CenaCelkemBezDPH</vt:lpstr>
      <vt:lpstr>'01-'!CenaCelkemBezDPH</vt:lpstr>
      <vt:lpstr>'02'!CenaCelkemBezDPH</vt:lpstr>
      <vt:lpstr>'02-'!CenaCelkemBezDPH</vt:lpstr>
      <vt:lpstr>'01'!CenaCelkemVypocet</vt:lpstr>
      <vt:lpstr>'02'!CenaCelkemVypocet</vt:lpstr>
      <vt:lpstr>'01'!cisloobjektu</vt:lpstr>
      <vt:lpstr>'01-'!cisloobjektu</vt:lpstr>
      <vt:lpstr>'02'!cisloobjektu</vt:lpstr>
      <vt:lpstr>'02-'!cisloobjektu</vt:lpstr>
      <vt:lpstr>'01'!CisloStavby</vt:lpstr>
      <vt:lpstr>'02'!CisloStavby</vt:lpstr>
      <vt:lpstr>'01'!CisloStavebnihoRozpoctu</vt:lpstr>
      <vt:lpstr>'01-'!CisloStavebnihoRozpoctu</vt:lpstr>
      <vt:lpstr>'02'!CisloStavebnihoRozpoctu</vt:lpstr>
      <vt:lpstr>'02-'!CisloStavebnihoRozpoctu</vt:lpstr>
      <vt:lpstr>'01'!dadresa</vt:lpstr>
      <vt:lpstr>'01-'!dadresa</vt:lpstr>
      <vt:lpstr>'02'!dadresa</vt:lpstr>
      <vt:lpstr>'02-'!dadresa</vt:lpstr>
      <vt:lpstr>'01'!DIČ</vt:lpstr>
      <vt:lpstr>'02'!DIČ</vt:lpstr>
      <vt:lpstr>'01'!dmisto</vt:lpstr>
      <vt:lpstr>'01-'!dmisto</vt:lpstr>
      <vt:lpstr>'02'!dmisto</vt:lpstr>
      <vt:lpstr>'02-'!dmisto</vt:lpstr>
      <vt:lpstr>'01'!DPHSni</vt:lpstr>
      <vt:lpstr>'01-'!DPHSni</vt:lpstr>
      <vt:lpstr>'02'!DPHSni</vt:lpstr>
      <vt:lpstr>'02-'!DPHSni</vt:lpstr>
      <vt:lpstr>'01'!DPHZakl</vt:lpstr>
      <vt:lpstr>'01-'!DPHZakl</vt:lpstr>
      <vt:lpstr>'02'!DPHZakl</vt:lpstr>
      <vt:lpstr>'02-'!DPHZakl</vt:lpstr>
      <vt:lpstr>'01'!dpsc</vt:lpstr>
      <vt:lpstr>'02'!dpsc</vt:lpstr>
      <vt:lpstr>'01'!IČO</vt:lpstr>
      <vt:lpstr>'02'!IČO</vt:lpstr>
      <vt:lpstr>'01'!Mena</vt:lpstr>
      <vt:lpstr>'01-'!Mena</vt:lpstr>
      <vt:lpstr>'02'!Mena</vt:lpstr>
      <vt:lpstr>'02-'!Mena</vt:lpstr>
      <vt:lpstr>'01'!MistoStavby</vt:lpstr>
      <vt:lpstr>'01-'!MistoStavby</vt:lpstr>
      <vt:lpstr>'02'!MistoStavby</vt:lpstr>
      <vt:lpstr>'02-'!MistoStavby</vt:lpstr>
      <vt:lpstr>'01'!nazevobjektu</vt:lpstr>
      <vt:lpstr>'01-'!nazevobjektu</vt:lpstr>
      <vt:lpstr>'02'!nazevobjektu</vt:lpstr>
      <vt:lpstr>'02-'!nazevobjektu</vt:lpstr>
      <vt:lpstr>'01'!NazevStavby</vt:lpstr>
      <vt:lpstr>'02'!NazevStavby</vt:lpstr>
      <vt:lpstr>'01'!NazevStavebnihoRozpoctu</vt:lpstr>
      <vt:lpstr>'01-'!NazevStavebnihoRozpoctu</vt:lpstr>
      <vt:lpstr>'02'!NazevStavebnihoRozpoctu</vt:lpstr>
      <vt:lpstr>'02-'!NazevStavebnihoRozpoctu</vt:lpstr>
      <vt:lpstr>'01'!oadresa</vt:lpstr>
      <vt:lpstr>'01-'!oadresa</vt:lpstr>
      <vt:lpstr>'02'!oadresa</vt:lpstr>
      <vt:lpstr>'02-'!oadresa</vt:lpstr>
      <vt:lpstr>'01'!Objednatel</vt:lpstr>
      <vt:lpstr>'02'!Objednatel</vt:lpstr>
      <vt:lpstr>'01'!Objekt</vt:lpstr>
      <vt:lpstr>'02'!Objekt</vt:lpstr>
      <vt:lpstr>'01'!Oblast_tisku</vt:lpstr>
      <vt:lpstr>'01-'!Oblast_tisku</vt:lpstr>
      <vt:lpstr>'02'!Oblast_tisku</vt:lpstr>
      <vt:lpstr>'02-'!Oblast_tisku</vt:lpstr>
      <vt:lpstr>ÚT!Oblast_tisku</vt:lpstr>
      <vt:lpstr>'01'!odic</vt:lpstr>
      <vt:lpstr>'02'!odic</vt:lpstr>
      <vt:lpstr>'01'!oico</vt:lpstr>
      <vt:lpstr>'02'!oico</vt:lpstr>
      <vt:lpstr>'01'!omisto</vt:lpstr>
      <vt:lpstr>'02'!omisto</vt:lpstr>
      <vt:lpstr>'01'!onazev</vt:lpstr>
      <vt:lpstr>'02'!onazev</vt:lpstr>
      <vt:lpstr>'01'!opsc</vt:lpstr>
      <vt:lpstr>'02'!opsc</vt:lpstr>
      <vt:lpstr>'01'!padresa</vt:lpstr>
      <vt:lpstr>'01-'!padresa</vt:lpstr>
      <vt:lpstr>'02'!padresa</vt:lpstr>
      <vt:lpstr>'02-'!padresa</vt:lpstr>
      <vt:lpstr>'01'!pdic</vt:lpstr>
      <vt:lpstr>'01-'!pdic</vt:lpstr>
      <vt:lpstr>'02'!pdic</vt:lpstr>
      <vt:lpstr>'02-'!pdic</vt:lpstr>
      <vt:lpstr>'01'!pico</vt:lpstr>
      <vt:lpstr>'01-'!pico</vt:lpstr>
      <vt:lpstr>'02'!pico</vt:lpstr>
      <vt:lpstr>'02-'!pico</vt:lpstr>
      <vt:lpstr>'01'!pmisto</vt:lpstr>
      <vt:lpstr>'01-'!pmisto</vt:lpstr>
      <vt:lpstr>'02'!pmisto</vt:lpstr>
      <vt:lpstr>'02-'!pmisto</vt:lpstr>
      <vt:lpstr>'01'!PoptavkaID</vt:lpstr>
      <vt:lpstr>'01-'!PoptavkaID</vt:lpstr>
      <vt:lpstr>'02'!PoptavkaID</vt:lpstr>
      <vt:lpstr>'02-'!PoptavkaID</vt:lpstr>
      <vt:lpstr>'01'!pPSC</vt:lpstr>
      <vt:lpstr>'01-'!pPSC</vt:lpstr>
      <vt:lpstr>'02'!pPSC</vt:lpstr>
      <vt:lpstr>'02-'!pPSC</vt:lpstr>
      <vt:lpstr>'01'!Projektant</vt:lpstr>
      <vt:lpstr>'01-'!Projektant</vt:lpstr>
      <vt:lpstr>'02'!Projektant</vt:lpstr>
      <vt:lpstr>'02-'!Projektant</vt:lpstr>
      <vt:lpstr>'01'!SazbaDPH1</vt:lpstr>
      <vt:lpstr>'02'!SazbaDPH1</vt:lpstr>
      <vt:lpstr>'01'!SazbaDPH2</vt:lpstr>
      <vt:lpstr>'02'!SazbaDPH2</vt:lpstr>
      <vt:lpstr>'01'!Vypracoval</vt:lpstr>
      <vt:lpstr>'01-'!Vypracoval</vt:lpstr>
      <vt:lpstr>'02'!Vypracoval</vt:lpstr>
      <vt:lpstr>'02-'!Vypracoval</vt:lpstr>
      <vt:lpstr>'01'!ZakladDPHSni</vt:lpstr>
      <vt:lpstr>'01-'!ZakladDPHSni</vt:lpstr>
      <vt:lpstr>'02'!ZakladDPHSni</vt:lpstr>
      <vt:lpstr>'02-'!ZakladDPHSni</vt:lpstr>
      <vt:lpstr>'01'!ZakladDPHSniVypocet</vt:lpstr>
      <vt:lpstr>'02'!ZakladDPHSniVypocet</vt:lpstr>
      <vt:lpstr>'01'!ZakladDPHZakl</vt:lpstr>
      <vt:lpstr>'01-'!ZakladDPHZakl</vt:lpstr>
      <vt:lpstr>'02'!ZakladDPHZakl</vt:lpstr>
      <vt:lpstr>'02-'!ZakladDPHZakl</vt:lpstr>
      <vt:lpstr>'01'!ZakladDPHZaklVypocet</vt:lpstr>
      <vt:lpstr>'02'!ZakladDPHZaklVypocet</vt:lpstr>
      <vt:lpstr>'01'!Zaokrouhleni</vt:lpstr>
      <vt:lpstr>'01-'!Zaokrouhleni</vt:lpstr>
      <vt:lpstr>'02'!Zaokrouhleni</vt:lpstr>
      <vt:lpstr>'02-'!Zaokrouhleni</vt:lpstr>
      <vt:lpstr>'01'!Zhotovitel</vt:lpstr>
      <vt:lpstr>'01-'!Zhotovitel</vt:lpstr>
      <vt:lpstr>'02'!Zhotovitel</vt:lpstr>
      <vt:lpstr>'02-'!Zhotovitel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Malý</dc:creator>
  <cp:lastModifiedBy>Petr Malý</cp:lastModifiedBy>
  <cp:lastPrinted>2017-01-03T12:06:34Z</cp:lastPrinted>
  <dcterms:created xsi:type="dcterms:W3CDTF">2015-05-27T20:02:37Z</dcterms:created>
  <dcterms:modified xsi:type="dcterms:W3CDTF">2017-04-28T08:46:26Z</dcterms:modified>
</cp:coreProperties>
</file>