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akjg-my.sharepoint.com/personal/martina_chalasova_akjg_cz/Documents/Společnost/! VEŘEJNÉ ZAKÁZKY/024 - Město Bohušovice nad Ohří/MB 036 - Rek. plyn. kotelny (zkr.)/2_Pracovní/3_Mirka/"/>
    </mc:Choice>
  </mc:AlternateContent>
  <xr:revisionPtr revIDLastSave="16" documentId="11_E11F3D4FA01B2477E438216CA46610C6077DB231" xr6:coauthVersionLast="47" xr6:coauthVersionMax="47" xr10:uidLastSave="{551FA4BD-EB1B-478C-8A9F-BDB47C70A488}"/>
  <bookViews>
    <workbookView xWindow="-108" yWindow="-108" windowWidth="23256" windowHeight="12456" activeTab="1" xr2:uid="{00000000-000D-0000-FFFF-FFFF00000000}"/>
  </bookViews>
  <sheets>
    <sheet name="Rekapitulace stavby" sheetId="1" r:id="rId1"/>
    <sheet name="TH2357_25 - D.1.2.4. – RE..." sheetId="2" r:id="rId2"/>
  </sheets>
  <definedNames>
    <definedName name="_xlnm._FilterDatabase" localSheetId="1" hidden="1">'TH2357_25 - D.1.2.4. – RE...'!$C$130:$K$338</definedName>
    <definedName name="_xlnm.Print_Titles" localSheetId="0">'Rekapitulace stavby'!$92:$92</definedName>
    <definedName name="_xlnm.Print_Titles" localSheetId="1">'TH2357_25 - D.1.2.4. – RE...'!$130:$130</definedName>
    <definedName name="_xlnm.Print_Area" localSheetId="0">'Rekapitulace stavby'!$D$4:$AO$76,'Rekapitulace stavby'!$C$82:$AQ$96</definedName>
    <definedName name="_xlnm.Print_Area" localSheetId="1">'TH2357_25 - D.1.2.4. – RE...'!$C$4:$J$76,'TH2357_25 - D.1.2.4. – RE...'!$C$82:$J$114,'TH2357_25 - D.1.2.4. – RE...'!$C$120:$J$338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38" i="2" l="1"/>
  <c r="J35" i="2"/>
  <c r="J34" i="2"/>
  <c r="AY95" i="1"/>
  <c r="J33" i="2"/>
  <c r="AX95" i="1"/>
  <c r="J113" i="2"/>
  <c r="BI337" i="2"/>
  <c r="BH337" i="2"/>
  <c r="BG337" i="2"/>
  <c r="BF337" i="2"/>
  <c r="T337" i="2"/>
  <c r="R337" i="2"/>
  <c r="P337" i="2"/>
  <c r="BI336" i="2"/>
  <c r="BH336" i="2"/>
  <c r="BG336" i="2"/>
  <c r="BF336" i="2"/>
  <c r="T336" i="2"/>
  <c r="R336" i="2"/>
  <c r="P336" i="2"/>
  <c r="BI335" i="2"/>
  <c r="BH335" i="2"/>
  <c r="BG335" i="2"/>
  <c r="BF335" i="2"/>
  <c r="T335" i="2"/>
  <c r="R335" i="2"/>
  <c r="P335" i="2"/>
  <c r="BI334" i="2"/>
  <c r="BH334" i="2"/>
  <c r="BG334" i="2"/>
  <c r="BF334" i="2"/>
  <c r="T334" i="2"/>
  <c r="R334" i="2"/>
  <c r="P334" i="2"/>
  <c r="BI333" i="2"/>
  <c r="BH333" i="2"/>
  <c r="BG333" i="2"/>
  <c r="BF333" i="2"/>
  <c r="T333" i="2"/>
  <c r="R333" i="2"/>
  <c r="P333" i="2"/>
  <c r="BI332" i="2"/>
  <c r="BH332" i="2"/>
  <c r="BG332" i="2"/>
  <c r="BF332" i="2"/>
  <c r="T332" i="2"/>
  <c r="R332" i="2"/>
  <c r="P332" i="2"/>
  <c r="BI329" i="2"/>
  <c r="BH329" i="2"/>
  <c r="BG329" i="2"/>
  <c r="BF329" i="2"/>
  <c r="T329" i="2"/>
  <c r="R329" i="2"/>
  <c r="P329" i="2"/>
  <c r="BI328" i="2"/>
  <c r="BH328" i="2"/>
  <c r="BG328" i="2"/>
  <c r="BF328" i="2"/>
  <c r="T328" i="2"/>
  <c r="R328" i="2"/>
  <c r="P328" i="2"/>
  <c r="BI327" i="2"/>
  <c r="BH327" i="2"/>
  <c r="BG327" i="2"/>
  <c r="BF327" i="2"/>
  <c r="T327" i="2"/>
  <c r="R327" i="2"/>
  <c r="P327" i="2"/>
  <c r="BI326" i="2"/>
  <c r="BH326" i="2"/>
  <c r="BG326" i="2"/>
  <c r="BF326" i="2"/>
  <c r="T326" i="2"/>
  <c r="R326" i="2"/>
  <c r="P326" i="2"/>
  <c r="BI325" i="2"/>
  <c r="BH325" i="2"/>
  <c r="BG325" i="2"/>
  <c r="BF325" i="2"/>
  <c r="T325" i="2"/>
  <c r="R325" i="2"/>
  <c r="P325" i="2"/>
  <c r="BI324" i="2"/>
  <c r="BH324" i="2"/>
  <c r="BG324" i="2"/>
  <c r="BF324" i="2"/>
  <c r="T324" i="2"/>
  <c r="R324" i="2"/>
  <c r="P324" i="2"/>
  <c r="BI323" i="2"/>
  <c r="BH323" i="2"/>
  <c r="BG323" i="2"/>
  <c r="BF323" i="2"/>
  <c r="T323" i="2"/>
  <c r="R323" i="2"/>
  <c r="P323" i="2"/>
  <c r="BI321" i="2"/>
  <c r="BH321" i="2"/>
  <c r="BG321" i="2"/>
  <c r="BF321" i="2"/>
  <c r="T321" i="2"/>
  <c r="R321" i="2"/>
  <c r="P321" i="2"/>
  <c r="BI320" i="2"/>
  <c r="BH320" i="2"/>
  <c r="BG320" i="2"/>
  <c r="BF320" i="2"/>
  <c r="T320" i="2"/>
  <c r="R320" i="2"/>
  <c r="P320" i="2"/>
  <c r="BI319" i="2"/>
  <c r="BH319" i="2"/>
  <c r="BG319" i="2"/>
  <c r="BF319" i="2"/>
  <c r="T319" i="2"/>
  <c r="R319" i="2"/>
  <c r="P319" i="2"/>
  <c r="BI318" i="2"/>
  <c r="BH318" i="2"/>
  <c r="BG318" i="2"/>
  <c r="BF318" i="2"/>
  <c r="T318" i="2"/>
  <c r="R318" i="2"/>
  <c r="P318" i="2"/>
  <c r="BI317" i="2"/>
  <c r="BH317" i="2"/>
  <c r="BG317" i="2"/>
  <c r="BF317" i="2"/>
  <c r="T317" i="2"/>
  <c r="R317" i="2"/>
  <c r="P317" i="2"/>
  <c r="BI315" i="2"/>
  <c r="BH315" i="2"/>
  <c r="BG315" i="2"/>
  <c r="BF315" i="2"/>
  <c r="T315" i="2"/>
  <c r="R315" i="2"/>
  <c r="P315" i="2"/>
  <c r="BI314" i="2"/>
  <c r="BH314" i="2"/>
  <c r="BG314" i="2"/>
  <c r="BF314" i="2"/>
  <c r="T314" i="2"/>
  <c r="R314" i="2"/>
  <c r="P314" i="2"/>
  <c r="BI313" i="2"/>
  <c r="BH313" i="2"/>
  <c r="BG313" i="2"/>
  <c r="BF313" i="2"/>
  <c r="T313" i="2"/>
  <c r="R313" i="2"/>
  <c r="P313" i="2"/>
  <c r="BI312" i="2"/>
  <c r="BH312" i="2"/>
  <c r="BG312" i="2"/>
  <c r="BF312" i="2"/>
  <c r="T312" i="2"/>
  <c r="R312" i="2"/>
  <c r="P312" i="2"/>
  <c r="BI311" i="2"/>
  <c r="BH311" i="2"/>
  <c r="BG311" i="2"/>
  <c r="BF311" i="2"/>
  <c r="T311" i="2"/>
  <c r="R311" i="2"/>
  <c r="P311" i="2"/>
  <c r="BI310" i="2"/>
  <c r="BH310" i="2"/>
  <c r="BG310" i="2"/>
  <c r="BF310" i="2"/>
  <c r="T310" i="2"/>
  <c r="R310" i="2"/>
  <c r="P310" i="2"/>
  <c r="BI309" i="2"/>
  <c r="BH309" i="2"/>
  <c r="BG309" i="2"/>
  <c r="BF309" i="2"/>
  <c r="T309" i="2"/>
  <c r="R309" i="2"/>
  <c r="P309" i="2"/>
  <c r="BI308" i="2"/>
  <c r="BH308" i="2"/>
  <c r="BG308" i="2"/>
  <c r="BF308" i="2"/>
  <c r="T308" i="2"/>
  <c r="R308" i="2"/>
  <c r="P308" i="2"/>
  <c r="BI307" i="2"/>
  <c r="BH307" i="2"/>
  <c r="BG307" i="2"/>
  <c r="BF307" i="2"/>
  <c r="T307" i="2"/>
  <c r="R307" i="2"/>
  <c r="P307" i="2"/>
  <c r="BI306" i="2"/>
  <c r="BH306" i="2"/>
  <c r="BG306" i="2"/>
  <c r="BF306" i="2"/>
  <c r="T306" i="2"/>
  <c r="R306" i="2"/>
  <c r="P306" i="2"/>
  <c r="BI305" i="2"/>
  <c r="BH305" i="2"/>
  <c r="BG305" i="2"/>
  <c r="BF305" i="2"/>
  <c r="T305" i="2"/>
  <c r="R305" i="2"/>
  <c r="P305" i="2"/>
  <c r="BI304" i="2"/>
  <c r="BH304" i="2"/>
  <c r="BG304" i="2"/>
  <c r="BF304" i="2"/>
  <c r="T304" i="2"/>
  <c r="R304" i="2"/>
  <c r="P304" i="2"/>
  <c r="BI303" i="2"/>
  <c r="BH303" i="2"/>
  <c r="BG303" i="2"/>
  <c r="BF303" i="2"/>
  <c r="T303" i="2"/>
  <c r="R303" i="2"/>
  <c r="P303" i="2"/>
  <c r="BI302" i="2"/>
  <c r="BH302" i="2"/>
  <c r="BG302" i="2"/>
  <c r="BF302" i="2"/>
  <c r="T302" i="2"/>
  <c r="R302" i="2"/>
  <c r="P302" i="2"/>
  <c r="BI301" i="2"/>
  <c r="BH301" i="2"/>
  <c r="BG301" i="2"/>
  <c r="BF301" i="2"/>
  <c r="T301" i="2"/>
  <c r="R301" i="2"/>
  <c r="P301" i="2"/>
  <c r="BI300" i="2"/>
  <c r="BH300" i="2"/>
  <c r="BG300" i="2"/>
  <c r="BF300" i="2"/>
  <c r="T300" i="2"/>
  <c r="R300" i="2"/>
  <c r="P300" i="2"/>
  <c r="BI299" i="2"/>
  <c r="BH299" i="2"/>
  <c r="BG299" i="2"/>
  <c r="BF299" i="2"/>
  <c r="T299" i="2"/>
  <c r="R299" i="2"/>
  <c r="P299" i="2"/>
  <c r="BI298" i="2"/>
  <c r="BH298" i="2"/>
  <c r="BG298" i="2"/>
  <c r="BF298" i="2"/>
  <c r="T298" i="2"/>
  <c r="R298" i="2"/>
  <c r="P298" i="2"/>
  <c r="BI297" i="2"/>
  <c r="BH297" i="2"/>
  <c r="BG297" i="2"/>
  <c r="BF297" i="2"/>
  <c r="T297" i="2"/>
  <c r="R297" i="2"/>
  <c r="P297" i="2"/>
  <c r="BI296" i="2"/>
  <c r="BH296" i="2"/>
  <c r="BG296" i="2"/>
  <c r="BF296" i="2"/>
  <c r="T296" i="2"/>
  <c r="R296" i="2"/>
  <c r="P296" i="2"/>
  <c r="BI295" i="2"/>
  <c r="BH295" i="2"/>
  <c r="BG295" i="2"/>
  <c r="BF295" i="2"/>
  <c r="T295" i="2"/>
  <c r="R295" i="2"/>
  <c r="P295" i="2"/>
  <c r="BI294" i="2"/>
  <c r="BH294" i="2"/>
  <c r="BG294" i="2"/>
  <c r="BF294" i="2"/>
  <c r="T294" i="2"/>
  <c r="R294" i="2"/>
  <c r="P294" i="2"/>
  <c r="BI293" i="2"/>
  <c r="BH293" i="2"/>
  <c r="BG293" i="2"/>
  <c r="BF293" i="2"/>
  <c r="T293" i="2"/>
  <c r="R293" i="2"/>
  <c r="P293" i="2"/>
  <c r="BI292" i="2"/>
  <c r="BH292" i="2"/>
  <c r="BG292" i="2"/>
  <c r="BF292" i="2"/>
  <c r="T292" i="2"/>
  <c r="R292" i="2"/>
  <c r="P292" i="2"/>
  <c r="BI291" i="2"/>
  <c r="BH291" i="2"/>
  <c r="BG291" i="2"/>
  <c r="BF291" i="2"/>
  <c r="T291" i="2"/>
  <c r="R291" i="2"/>
  <c r="P291" i="2"/>
  <c r="BI290" i="2"/>
  <c r="BH290" i="2"/>
  <c r="BG290" i="2"/>
  <c r="BF290" i="2"/>
  <c r="T290" i="2"/>
  <c r="R290" i="2"/>
  <c r="P290" i="2"/>
  <c r="BI289" i="2"/>
  <c r="BH289" i="2"/>
  <c r="BG289" i="2"/>
  <c r="BF289" i="2"/>
  <c r="T289" i="2"/>
  <c r="R289" i="2"/>
  <c r="P289" i="2"/>
  <c r="BI288" i="2"/>
  <c r="BH288" i="2"/>
  <c r="BG288" i="2"/>
  <c r="BF288" i="2"/>
  <c r="T288" i="2"/>
  <c r="R288" i="2"/>
  <c r="P288" i="2"/>
  <c r="BI287" i="2"/>
  <c r="BH287" i="2"/>
  <c r="BG287" i="2"/>
  <c r="BF287" i="2"/>
  <c r="T287" i="2"/>
  <c r="R287" i="2"/>
  <c r="P287" i="2"/>
  <c r="BI286" i="2"/>
  <c r="BH286" i="2"/>
  <c r="BG286" i="2"/>
  <c r="BF286" i="2"/>
  <c r="T286" i="2"/>
  <c r="R286" i="2"/>
  <c r="P286" i="2"/>
  <c r="BI284" i="2"/>
  <c r="BH284" i="2"/>
  <c r="BG284" i="2"/>
  <c r="BF284" i="2"/>
  <c r="T284" i="2"/>
  <c r="R284" i="2"/>
  <c r="P284" i="2"/>
  <c r="BI283" i="2"/>
  <c r="BH283" i="2"/>
  <c r="BG283" i="2"/>
  <c r="BF283" i="2"/>
  <c r="T283" i="2"/>
  <c r="R283" i="2"/>
  <c r="P283" i="2"/>
  <c r="BI282" i="2"/>
  <c r="BH282" i="2"/>
  <c r="BG282" i="2"/>
  <c r="BF282" i="2"/>
  <c r="T282" i="2"/>
  <c r="R282" i="2"/>
  <c r="P282" i="2"/>
  <c r="BI281" i="2"/>
  <c r="BH281" i="2"/>
  <c r="BG281" i="2"/>
  <c r="BF281" i="2"/>
  <c r="T281" i="2"/>
  <c r="R281" i="2"/>
  <c r="P281" i="2"/>
  <c r="BI280" i="2"/>
  <c r="BH280" i="2"/>
  <c r="BG280" i="2"/>
  <c r="BF280" i="2"/>
  <c r="T280" i="2"/>
  <c r="R280" i="2"/>
  <c r="P280" i="2"/>
  <c r="BI279" i="2"/>
  <c r="BH279" i="2"/>
  <c r="BG279" i="2"/>
  <c r="BF279" i="2"/>
  <c r="T279" i="2"/>
  <c r="R279" i="2"/>
  <c r="P279" i="2"/>
  <c r="BI278" i="2"/>
  <c r="BH278" i="2"/>
  <c r="BG278" i="2"/>
  <c r="BF278" i="2"/>
  <c r="T278" i="2"/>
  <c r="R278" i="2"/>
  <c r="P278" i="2"/>
  <c r="BI277" i="2"/>
  <c r="BH277" i="2"/>
  <c r="BG277" i="2"/>
  <c r="BF277" i="2"/>
  <c r="T277" i="2"/>
  <c r="R277" i="2"/>
  <c r="P277" i="2"/>
  <c r="BI276" i="2"/>
  <c r="BH276" i="2"/>
  <c r="BG276" i="2"/>
  <c r="BF276" i="2"/>
  <c r="T276" i="2"/>
  <c r="R276" i="2"/>
  <c r="P276" i="2"/>
  <c r="BI275" i="2"/>
  <c r="BH275" i="2"/>
  <c r="BG275" i="2"/>
  <c r="BF275" i="2"/>
  <c r="T275" i="2"/>
  <c r="R275" i="2"/>
  <c r="P275" i="2"/>
  <c r="BI274" i="2"/>
  <c r="BH274" i="2"/>
  <c r="BG274" i="2"/>
  <c r="BF274" i="2"/>
  <c r="T274" i="2"/>
  <c r="R274" i="2"/>
  <c r="P274" i="2"/>
  <c r="BI273" i="2"/>
  <c r="BH273" i="2"/>
  <c r="BG273" i="2"/>
  <c r="BF273" i="2"/>
  <c r="T273" i="2"/>
  <c r="R273" i="2"/>
  <c r="P273" i="2"/>
  <c r="BI272" i="2"/>
  <c r="BH272" i="2"/>
  <c r="BG272" i="2"/>
  <c r="BF272" i="2"/>
  <c r="T272" i="2"/>
  <c r="R272" i="2"/>
  <c r="P272" i="2"/>
  <c r="BI271" i="2"/>
  <c r="BH271" i="2"/>
  <c r="BG271" i="2"/>
  <c r="BF271" i="2"/>
  <c r="T271" i="2"/>
  <c r="R271" i="2"/>
  <c r="P271" i="2"/>
  <c r="BI270" i="2"/>
  <c r="BH270" i="2"/>
  <c r="BG270" i="2"/>
  <c r="BF270" i="2"/>
  <c r="T270" i="2"/>
  <c r="R270" i="2"/>
  <c r="P270" i="2"/>
  <c r="BI269" i="2"/>
  <c r="BH269" i="2"/>
  <c r="BG269" i="2"/>
  <c r="BF269" i="2"/>
  <c r="T269" i="2"/>
  <c r="R269" i="2"/>
  <c r="P269" i="2"/>
  <c r="BI268" i="2"/>
  <c r="BH268" i="2"/>
  <c r="BG268" i="2"/>
  <c r="BF268" i="2"/>
  <c r="T268" i="2"/>
  <c r="R268" i="2"/>
  <c r="P268" i="2"/>
  <c r="BI267" i="2"/>
  <c r="BH267" i="2"/>
  <c r="BG267" i="2"/>
  <c r="BF267" i="2"/>
  <c r="T267" i="2"/>
  <c r="R267" i="2"/>
  <c r="P267" i="2"/>
  <c r="BI266" i="2"/>
  <c r="BH266" i="2"/>
  <c r="BG266" i="2"/>
  <c r="BF266" i="2"/>
  <c r="T266" i="2"/>
  <c r="R266" i="2"/>
  <c r="P266" i="2"/>
  <c r="BI265" i="2"/>
  <c r="BH265" i="2"/>
  <c r="BG265" i="2"/>
  <c r="BF265" i="2"/>
  <c r="T265" i="2"/>
  <c r="R265" i="2"/>
  <c r="P265" i="2"/>
  <c r="BI264" i="2"/>
  <c r="BH264" i="2"/>
  <c r="BG264" i="2"/>
  <c r="BF264" i="2"/>
  <c r="T264" i="2"/>
  <c r="R264" i="2"/>
  <c r="P264" i="2"/>
  <c r="BI263" i="2"/>
  <c r="BH263" i="2"/>
  <c r="BG263" i="2"/>
  <c r="BF263" i="2"/>
  <c r="T263" i="2"/>
  <c r="R263" i="2"/>
  <c r="P263" i="2"/>
  <c r="BI262" i="2"/>
  <c r="BH262" i="2"/>
  <c r="BG262" i="2"/>
  <c r="BF262" i="2"/>
  <c r="T262" i="2"/>
  <c r="R262" i="2"/>
  <c r="P262" i="2"/>
  <c r="BI261" i="2"/>
  <c r="BH261" i="2"/>
  <c r="BG261" i="2"/>
  <c r="BF261" i="2"/>
  <c r="T261" i="2"/>
  <c r="R261" i="2"/>
  <c r="P261" i="2"/>
  <c r="BI260" i="2"/>
  <c r="BH260" i="2"/>
  <c r="BG260" i="2"/>
  <c r="BF260" i="2"/>
  <c r="T260" i="2"/>
  <c r="R260" i="2"/>
  <c r="P260" i="2"/>
  <c r="BI259" i="2"/>
  <c r="BH259" i="2"/>
  <c r="BG259" i="2"/>
  <c r="BF259" i="2"/>
  <c r="T259" i="2"/>
  <c r="R259" i="2"/>
  <c r="P259" i="2"/>
  <c r="BI258" i="2"/>
  <c r="BH258" i="2"/>
  <c r="BG258" i="2"/>
  <c r="BF258" i="2"/>
  <c r="T258" i="2"/>
  <c r="R258" i="2"/>
  <c r="P258" i="2"/>
  <c r="BI257" i="2"/>
  <c r="BH257" i="2"/>
  <c r="BG257" i="2"/>
  <c r="BF257" i="2"/>
  <c r="T257" i="2"/>
  <c r="R257" i="2"/>
  <c r="P257" i="2"/>
  <c r="BI256" i="2"/>
  <c r="BH256" i="2"/>
  <c r="BG256" i="2"/>
  <c r="BF256" i="2"/>
  <c r="T256" i="2"/>
  <c r="R256" i="2"/>
  <c r="P256" i="2"/>
  <c r="BI255" i="2"/>
  <c r="BH255" i="2"/>
  <c r="BG255" i="2"/>
  <c r="BF255" i="2"/>
  <c r="T255" i="2"/>
  <c r="R255" i="2"/>
  <c r="P255" i="2"/>
  <c r="BI254" i="2"/>
  <c r="BH254" i="2"/>
  <c r="BG254" i="2"/>
  <c r="BF254" i="2"/>
  <c r="T254" i="2"/>
  <c r="R254" i="2"/>
  <c r="P254" i="2"/>
  <c r="BI253" i="2"/>
  <c r="BH253" i="2"/>
  <c r="BG253" i="2"/>
  <c r="BF253" i="2"/>
  <c r="T253" i="2"/>
  <c r="R253" i="2"/>
  <c r="P253" i="2"/>
  <c r="BI252" i="2"/>
  <c r="BH252" i="2"/>
  <c r="BG252" i="2"/>
  <c r="BF252" i="2"/>
  <c r="T252" i="2"/>
  <c r="R252" i="2"/>
  <c r="P252" i="2"/>
  <c r="BI251" i="2"/>
  <c r="BH251" i="2"/>
  <c r="BG251" i="2"/>
  <c r="BF251" i="2"/>
  <c r="T251" i="2"/>
  <c r="R251" i="2"/>
  <c r="P251" i="2"/>
  <c r="BI250" i="2"/>
  <c r="BH250" i="2"/>
  <c r="BG250" i="2"/>
  <c r="BF250" i="2"/>
  <c r="T250" i="2"/>
  <c r="R250" i="2"/>
  <c r="P250" i="2"/>
  <c r="BI249" i="2"/>
  <c r="BH249" i="2"/>
  <c r="BG249" i="2"/>
  <c r="BF249" i="2"/>
  <c r="T249" i="2"/>
  <c r="R249" i="2"/>
  <c r="P249" i="2"/>
  <c r="BI247" i="2"/>
  <c r="BH247" i="2"/>
  <c r="BG247" i="2"/>
  <c r="BF247" i="2"/>
  <c r="T247" i="2"/>
  <c r="R247" i="2"/>
  <c r="P247" i="2"/>
  <c r="BI246" i="2"/>
  <c r="BH246" i="2"/>
  <c r="BG246" i="2"/>
  <c r="BF246" i="2"/>
  <c r="T246" i="2"/>
  <c r="R246" i="2"/>
  <c r="P246" i="2"/>
  <c r="BI245" i="2"/>
  <c r="BH245" i="2"/>
  <c r="BG245" i="2"/>
  <c r="BF245" i="2"/>
  <c r="T245" i="2"/>
  <c r="R245" i="2"/>
  <c r="P245" i="2"/>
  <c r="BI244" i="2"/>
  <c r="BH244" i="2"/>
  <c r="BG244" i="2"/>
  <c r="BF244" i="2"/>
  <c r="T244" i="2"/>
  <c r="R244" i="2"/>
  <c r="P244" i="2"/>
  <c r="BI243" i="2"/>
  <c r="BH243" i="2"/>
  <c r="BG243" i="2"/>
  <c r="BF243" i="2"/>
  <c r="T243" i="2"/>
  <c r="R243" i="2"/>
  <c r="P243" i="2"/>
  <c r="BI242" i="2"/>
  <c r="BH242" i="2"/>
  <c r="BG242" i="2"/>
  <c r="BF242" i="2"/>
  <c r="T242" i="2"/>
  <c r="R242" i="2"/>
  <c r="P242" i="2"/>
  <c r="BI241" i="2"/>
  <c r="BH241" i="2"/>
  <c r="BG241" i="2"/>
  <c r="BF241" i="2"/>
  <c r="T241" i="2"/>
  <c r="R241" i="2"/>
  <c r="P241" i="2"/>
  <c r="BI240" i="2"/>
  <c r="BH240" i="2"/>
  <c r="BG240" i="2"/>
  <c r="BF240" i="2"/>
  <c r="T240" i="2"/>
  <c r="R240" i="2"/>
  <c r="P240" i="2"/>
  <c r="BI239" i="2"/>
  <c r="BH239" i="2"/>
  <c r="BG239" i="2"/>
  <c r="BF239" i="2"/>
  <c r="T239" i="2"/>
  <c r="R239" i="2"/>
  <c r="P239" i="2"/>
  <c r="BI238" i="2"/>
  <c r="BH238" i="2"/>
  <c r="BG238" i="2"/>
  <c r="BF238" i="2"/>
  <c r="T238" i="2"/>
  <c r="R238" i="2"/>
  <c r="P238" i="2"/>
  <c r="BI237" i="2"/>
  <c r="BH237" i="2"/>
  <c r="BG237" i="2"/>
  <c r="BF237" i="2"/>
  <c r="T237" i="2"/>
  <c r="R237" i="2"/>
  <c r="P237" i="2"/>
  <c r="BI236" i="2"/>
  <c r="BH236" i="2"/>
  <c r="BG236" i="2"/>
  <c r="BF236" i="2"/>
  <c r="T236" i="2"/>
  <c r="R236" i="2"/>
  <c r="P236" i="2"/>
  <c r="BI235" i="2"/>
  <c r="BH235" i="2"/>
  <c r="BG235" i="2"/>
  <c r="BF235" i="2"/>
  <c r="T235" i="2"/>
  <c r="R235" i="2"/>
  <c r="P235" i="2"/>
  <c r="BI234" i="2"/>
  <c r="BH234" i="2"/>
  <c r="BG234" i="2"/>
  <c r="BF234" i="2"/>
  <c r="T234" i="2"/>
  <c r="R234" i="2"/>
  <c r="P234" i="2"/>
  <c r="BI233" i="2"/>
  <c r="BH233" i="2"/>
  <c r="BG233" i="2"/>
  <c r="BF233" i="2"/>
  <c r="T233" i="2"/>
  <c r="R233" i="2"/>
  <c r="P233" i="2"/>
  <c r="BI232" i="2"/>
  <c r="BH232" i="2"/>
  <c r="BG232" i="2"/>
  <c r="BF232" i="2"/>
  <c r="T232" i="2"/>
  <c r="R232" i="2"/>
  <c r="P232" i="2"/>
  <c r="BI231" i="2"/>
  <c r="BH231" i="2"/>
  <c r="BG231" i="2"/>
  <c r="BF231" i="2"/>
  <c r="T231" i="2"/>
  <c r="R231" i="2"/>
  <c r="P231" i="2"/>
  <c r="BI230" i="2"/>
  <c r="BH230" i="2"/>
  <c r="BG230" i="2"/>
  <c r="BF230" i="2"/>
  <c r="T230" i="2"/>
  <c r="R230" i="2"/>
  <c r="P230" i="2"/>
  <c r="BI229" i="2"/>
  <c r="BH229" i="2"/>
  <c r="BG229" i="2"/>
  <c r="BF229" i="2"/>
  <c r="T229" i="2"/>
  <c r="R229" i="2"/>
  <c r="P229" i="2"/>
  <c r="BI228" i="2"/>
  <c r="BH228" i="2"/>
  <c r="BG228" i="2"/>
  <c r="BF228" i="2"/>
  <c r="T228" i="2"/>
  <c r="R228" i="2"/>
  <c r="P228" i="2"/>
  <c r="BI227" i="2"/>
  <c r="BH227" i="2"/>
  <c r="BG227" i="2"/>
  <c r="BF227" i="2"/>
  <c r="T227" i="2"/>
  <c r="R227" i="2"/>
  <c r="P227" i="2"/>
  <c r="BI226" i="2"/>
  <c r="BH226" i="2"/>
  <c r="BG226" i="2"/>
  <c r="BF226" i="2"/>
  <c r="T226" i="2"/>
  <c r="R226" i="2"/>
  <c r="P226" i="2"/>
  <c r="BI225" i="2"/>
  <c r="BH225" i="2"/>
  <c r="BG225" i="2"/>
  <c r="BF225" i="2"/>
  <c r="T225" i="2"/>
  <c r="R225" i="2"/>
  <c r="P225" i="2"/>
  <c r="BI224" i="2"/>
  <c r="BH224" i="2"/>
  <c r="BG224" i="2"/>
  <c r="BF224" i="2"/>
  <c r="T224" i="2"/>
  <c r="R224" i="2"/>
  <c r="P224" i="2"/>
  <c r="BI222" i="2"/>
  <c r="BH222" i="2"/>
  <c r="BG222" i="2"/>
  <c r="BF222" i="2"/>
  <c r="T222" i="2"/>
  <c r="R222" i="2"/>
  <c r="P222" i="2"/>
  <c r="BI221" i="2"/>
  <c r="BH221" i="2"/>
  <c r="BG221" i="2"/>
  <c r="BF221" i="2"/>
  <c r="T221" i="2"/>
  <c r="R221" i="2"/>
  <c r="P221" i="2"/>
  <c r="BI220" i="2"/>
  <c r="BH220" i="2"/>
  <c r="BG220" i="2"/>
  <c r="BF220" i="2"/>
  <c r="T220" i="2"/>
  <c r="R220" i="2"/>
  <c r="P220" i="2"/>
  <c r="BI219" i="2"/>
  <c r="BH219" i="2"/>
  <c r="BG219" i="2"/>
  <c r="BF219" i="2"/>
  <c r="T219" i="2"/>
  <c r="R219" i="2"/>
  <c r="P219" i="2"/>
  <c r="BI218" i="2"/>
  <c r="BH218" i="2"/>
  <c r="BG218" i="2"/>
  <c r="BF218" i="2"/>
  <c r="T218" i="2"/>
  <c r="R218" i="2"/>
  <c r="P218" i="2"/>
  <c r="BI217" i="2"/>
  <c r="BH217" i="2"/>
  <c r="BG217" i="2"/>
  <c r="BF217" i="2"/>
  <c r="T217" i="2"/>
  <c r="R217" i="2"/>
  <c r="P217" i="2"/>
  <c r="BI216" i="2"/>
  <c r="BH216" i="2"/>
  <c r="BG216" i="2"/>
  <c r="BF216" i="2"/>
  <c r="T216" i="2"/>
  <c r="R216" i="2"/>
  <c r="P216" i="2"/>
  <c r="BI215" i="2"/>
  <c r="BH215" i="2"/>
  <c r="BG215" i="2"/>
  <c r="BF215" i="2"/>
  <c r="T215" i="2"/>
  <c r="R215" i="2"/>
  <c r="P215" i="2"/>
  <c r="BI214" i="2"/>
  <c r="BH214" i="2"/>
  <c r="BG214" i="2"/>
  <c r="BF214" i="2"/>
  <c r="T214" i="2"/>
  <c r="R214" i="2"/>
  <c r="P214" i="2"/>
  <c r="BI213" i="2"/>
  <c r="BH213" i="2"/>
  <c r="BG213" i="2"/>
  <c r="BF213" i="2"/>
  <c r="T213" i="2"/>
  <c r="R213" i="2"/>
  <c r="P213" i="2"/>
  <c r="BI212" i="2"/>
  <c r="BH212" i="2"/>
  <c r="BG212" i="2"/>
  <c r="BF212" i="2"/>
  <c r="T212" i="2"/>
  <c r="R212" i="2"/>
  <c r="P212" i="2"/>
  <c r="BI211" i="2"/>
  <c r="BH211" i="2"/>
  <c r="BG211" i="2"/>
  <c r="BF211" i="2"/>
  <c r="T211" i="2"/>
  <c r="R211" i="2"/>
  <c r="P211" i="2"/>
  <c r="BI210" i="2"/>
  <c r="BH210" i="2"/>
  <c r="BG210" i="2"/>
  <c r="BF210" i="2"/>
  <c r="T210" i="2"/>
  <c r="R210" i="2"/>
  <c r="P210" i="2"/>
  <c r="BI209" i="2"/>
  <c r="BH209" i="2"/>
  <c r="BG209" i="2"/>
  <c r="BF209" i="2"/>
  <c r="T209" i="2"/>
  <c r="R209" i="2"/>
  <c r="P209" i="2"/>
  <c r="BI208" i="2"/>
  <c r="BH208" i="2"/>
  <c r="BG208" i="2"/>
  <c r="BF208" i="2"/>
  <c r="T208" i="2"/>
  <c r="R208" i="2"/>
  <c r="P208" i="2"/>
  <c r="BI206" i="2"/>
  <c r="BH206" i="2"/>
  <c r="BG206" i="2"/>
  <c r="BF206" i="2"/>
  <c r="T206" i="2"/>
  <c r="R206" i="2"/>
  <c r="P206" i="2"/>
  <c r="BI205" i="2"/>
  <c r="BH205" i="2"/>
  <c r="BG205" i="2"/>
  <c r="BF205" i="2"/>
  <c r="T205" i="2"/>
  <c r="R205" i="2"/>
  <c r="P205" i="2"/>
  <c r="BI204" i="2"/>
  <c r="BH204" i="2"/>
  <c r="BG204" i="2"/>
  <c r="BF204" i="2"/>
  <c r="T204" i="2"/>
  <c r="R204" i="2"/>
  <c r="P204" i="2"/>
  <c r="BI203" i="2"/>
  <c r="BH203" i="2"/>
  <c r="BG203" i="2"/>
  <c r="BF203" i="2"/>
  <c r="T203" i="2"/>
  <c r="R203" i="2"/>
  <c r="P203" i="2"/>
  <c r="BI202" i="2"/>
  <c r="BH202" i="2"/>
  <c r="BG202" i="2"/>
  <c r="BF202" i="2"/>
  <c r="T202" i="2"/>
  <c r="R202" i="2"/>
  <c r="P202" i="2"/>
  <c r="BI201" i="2"/>
  <c r="BH201" i="2"/>
  <c r="BG201" i="2"/>
  <c r="BF201" i="2"/>
  <c r="T201" i="2"/>
  <c r="R201" i="2"/>
  <c r="P201" i="2"/>
  <c r="BI200" i="2"/>
  <c r="BH200" i="2"/>
  <c r="BG200" i="2"/>
  <c r="BF200" i="2"/>
  <c r="T200" i="2"/>
  <c r="R200" i="2"/>
  <c r="P200" i="2"/>
  <c r="BI199" i="2"/>
  <c r="BH199" i="2"/>
  <c r="BG199" i="2"/>
  <c r="BF199" i="2"/>
  <c r="T199" i="2"/>
  <c r="R199" i="2"/>
  <c r="P199" i="2"/>
  <c r="BI198" i="2"/>
  <c r="BH198" i="2"/>
  <c r="BG198" i="2"/>
  <c r="BF198" i="2"/>
  <c r="T198" i="2"/>
  <c r="R198" i="2"/>
  <c r="P198" i="2"/>
  <c r="BI197" i="2"/>
  <c r="BH197" i="2"/>
  <c r="BG197" i="2"/>
  <c r="BF197" i="2"/>
  <c r="T197" i="2"/>
  <c r="R197" i="2"/>
  <c r="P197" i="2"/>
  <c r="BI196" i="2"/>
  <c r="BH196" i="2"/>
  <c r="BG196" i="2"/>
  <c r="BF196" i="2"/>
  <c r="T196" i="2"/>
  <c r="R196" i="2"/>
  <c r="P196" i="2"/>
  <c r="BI195" i="2"/>
  <c r="BH195" i="2"/>
  <c r="BG195" i="2"/>
  <c r="BF195" i="2"/>
  <c r="T195" i="2"/>
  <c r="R195" i="2"/>
  <c r="P195" i="2"/>
  <c r="BI194" i="2"/>
  <c r="BH194" i="2"/>
  <c r="BG194" i="2"/>
  <c r="BF194" i="2"/>
  <c r="T194" i="2"/>
  <c r="R194" i="2"/>
  <c r="P194" i="2"/>
  <c r="BI193" i="2"/>
  <c r="BH193" i="2"/>
  <c r="BG193" i="2"/>
  <c r="BF193" i="2"/>
  <c r="T193" i="2"/>
  <c r="R193" i="2"/>
  <c r="P193" i="2"/>
  <c r="BI192" i="2"/>
  <c r="BH192" i="2"/>
  <c r="BG192" i="2"/>
  <c r="BF192" i="2"/>
  <c r="T192" i="2"/>
  <c r="R192" i="2"/>
  <c r="P192" i="2"/>
  <c r="BI191" i="2"/>
  <c r="BH191" i="2"/>
  <c r="BG191" i="2"/>
  <c r="BF191" i="2"/>
  <c r="T191" i="2"/>
  <c r="R191" i="2"/>
  <c r="P191" i="2"/>
  <c r="BI190" i="2"/>
  <c r="BH190" i="2"/>
  <c r="BG190" i="2"/>
  <c r="BF190" i="2"/>
  <c r="T190" i="2"/>
  <c r="R190" i="2"/>
  <c r="P190" i="2"/>
  <c r="BI189" i="2"/>
  <c r="BH189" i="2"/>
  <c r="BG189" i="2"/>
  <c r="BF189" i="2"/>
  <c r="T189" i="2"/>
  <c r="R189" i="2"/>
  <c r="P189" i="2"/>
  <c r="BI188" i="2"/>
  <c r="BH188" i="2"/>
  <c r="BG188" i="2"/>
  <c r="BF188" i="2"/>
  <c r="T188" i="2"/>
  <c r="R188" i="2"/>
  <c r="P188" i="2"/>
  <c r="BI187" i="2"/>
  <c r="BH187" i="2"/>
  <c r="BG187" i="2"/>
  <c r="BF187" i="2"/>
  <c r="T187" i="2"/>
  <c r="R187" i="2"/>
  <c r="P187" i="2"/>
  <c r="BI186" i="2"/>
  <c r="BH186" i="2"/>
  <c r="BG186" i="2"/>
  <c r="BF186" i="2"/>
  <c r="T186" i="2"/>
  <c r="R186" i="2"/>
  <c r="P186" i="2"/>
  <c r="BI185" i="2"/>
  <c r="BH185" i="2"/>
  <c r="BG185" i="2"/>
  <c r="BF185" i="2"/>
  <c r="T185" i="2"/>
  <c r="R185" i="2"/>
  <c r="P185" i="2"/>
  <c r="BI184" i="2"/>
  <c r="BH184" i="2"/>
  <c r="BG184" i="2"/>
  <c r="BF184" i="2"/>
  <c r="T184" i="2"/>
  <c r="R184" i="2"/>
  <c r="P184" i="2"/>
  <c r="BI183" i="2"/>
  <c r="BH183" i="2"/>
  <c r="BG183" i="2"/>
  <c r="BF183" i="2"/>
  <c r="T183" i="2"/>
  <c r="R183" i="2"/>
  <c r="P183" i="2"/>
  <c r="BI181" i="2"/>
  <c r="BH181" i="2"/>
  <c r="BG181" i="2"/>
  <c r="BF181" i="2"/>
  <c r="T181" i="2"/>
  <c r="R181" i="2"/>
  <c r="P181" i="2"/>
  <c r="BI180" i="2"/>
  <c r="BH180" i="2"/>
  <c r="BG180" i="2"/>
  <c r="BF180" i="2"/>
  <c r="T180" i="2"/>
  <c r="R180" i="2"/>
  <c r="P180" i="2"/>
  <c r="BI179" i="2"/>
  <c r="BH179" i="2"/>
  <c r="BG179" i="2"/>
  <c r="BF179" i="2"/>
  <c r="T179" i="2"/>
  <c r="R179" i="2"/>
  <c r="P179" i="2"/>
  <c r="BI178" i="2"/>
  <c r="BH178" i="2"/>
  <c r="BG178" i="2"/>
  <c r="BF178" i="2"/>
  <c r="T178" i="2"/>
  <c r="R178" i="2"/>
  <c r="P178" i="2"/>
  <c r="BI177" i="2"/>
  <c r="BH177" i="2"/>
  <c r="BG177" i="2"/>
  <c r="BF177" i="2"/>
  <c r="T177" i="2"/>
  <c r="R177" i="2"/>
  <c r="P177" i="2"/>
  <c r="BI176" i="2"/>
  <c r="BH176" i="2"/>
  <c r="BG176" i="2"/>
  <c r="BF176" i="2"/>
  <c r="T176" i="2"/>
  <c r="R176" i="2"/>
  <c r="P176" i="2"/>
  <c r="BI175" i="2"/>
  <c r="BH175" i="2"/>
  <c r="BG175" i="2"/>
  <c r="BF175" i="2"/>
  <c r="T175" i="2"/>
  <c r="R175" i="2"/>
  <c r="P175" i="2"/>
  <c r="BI174" i="2"/>
  <c r="BH174" i="2"/>
  <c r="BG174" i="2"/>
  <c r="BF174" i="2"/>
  <c r="T174" i="2"/>
  <c r="R174" i="2"/>
  <c r="P174" i="2"/>
  <c r="BI173" i="2"/>
  <c r="BH173" i="2"/>
  <c r="BG173" i="2"/>
  <c r="BF173" i="2"/>
  <c r="T173" i="2"/>
  <c r="R173" i="2"/>
  <c r="P173" i="2"/>
  <c r="BI172" i="2"/>
  <c r="BH172" i="2"/>
  <c r="BG172" i="2"/>
  <c r="BF172" i="2"/>
  <c r="T172" i="2"/>
  <c r="R172" i="2"/>
  <c r="P172" i="2"/>
  <c r="BI171" i="2"/>
  <c r="BH171" i="2"/>
  <c r="BG171" i="2"/>
  <c r="BF171" i="2"/>
  <c r="T171" i="2"/>
  <c r="R171" i="2"/>
  <c r="P171" i="2"/>
  <c r="BI168" i="2"/>
  <c r="BH168" i="2"/>
  <c r="BG168" i="2"/>
  <c r="BF168" i="2"/>
  <c r="T168" i="2"/>
  <c r="T167" i="2"/>
  <c r="R168" i="2"/>
  <c r="R167" i="2"/>
  <c r="P168" i="2"/>
  <c r="P167" i="2"/>
  <c r="BI166" i="2"/>
  <c r="BH166" i="2"/>
  <c r="BG166" i="2"/>
  <c r="BF166" i="2"/>
  <c r="T166" i="2"/>
  <c r="R166" i="2"/>
  <c r="P166" i="2"/>
  <c r="BI165" i="2"/>
  <c r="BH165" i="2"/>
  <c r="BG165" i="2"/>
  <c r="BF165" i="2"/>
  <c r="T165" i="2"/>
  <c r="R165" i="2"/>
  <c r="P165" i="2"/>
  <c r="BI164" i="2"/>
  <c r="BH164" i="2"/>
  <c r="BG164" i="2"/>
  <c r="BF164" i="2"/>
  <c r="T164" i="2"/>
  <c r="R164" i="2"/>
  <c r="P164" i="2"/>
  <c r="BI163" i="2"/>
  <c r="BH163" i="2"/>
  <c r="BG163" i="2"/>
  <c r="BF163" i="2"/>
  <c r="T163" i="2"/>
  <c r="R163" i="2"/>
  <c r="P163" i="2"/>
  <c r="BI162" i="2"/>
  <c r="BH162" i="2"/>
  <c r="BG162" i="2"/>
  <c r="BF162" i="2"/>
  <c r="T162" i="2"/>
  <c r="R162" i="2"/>
  <c r="P162" i="2"/>
  <c r="BI161" i="2"/>
  <c r="BH161" i="2"/>
  <c r="BG161" i="2"/>
  <c r="BF161" i="2"/>
  <c r="T161" i="2"/>
  <c r="R161" i="2"/>
  <c r="P161" i="2"/>
  <c r="BI160" i="2"/>
  <c r="BH160" i="2"/>
  <c r="BG160" i="2"/>
  <c r="BF160" i="2"/>
  <c r="T160" i="2"/>
  <c r="R160" i="2"/>
  <c r="P160" i="2"/>
  <c r="BI158" i="2"/>
  <c r="BH158" i="2"/>
  <c r="BG158" i="2"/>
  <c r="BF158" i="2"/>
  <c r="T158" i="2"/>
  <c r="T157" i="2" s="1"/>
  <c r="R158" i="2"/>
  <c r="R157" i="2" s="1"/>
  <c r="P158" i="2"/>
  <c r="P157" i="2"/>
  <c r="BI156" i="2"/>
  <c r="BH156" i="2"/>
  <c r="BG156" i="2"/>
  <c r="BF156" i="2"/>
  <c r="T156" i="2"/>
  <c r="R156" i="2"/>
  <c r="P156" i="2"/>
  <c r="BI155" i="2"/>
  <c r="BH155" i="2"/>
  <c r="BG155" i="2"/>
  <c r="BF155" i="2"/>
  <c r="T155" i="2"/>
  <c r="R155" i="2"/>
  <c r="P155" i="2"/>
  <c r="BI154" i="2"/>
  <c r="BH154" i="2"/>
  <c r="BG154" i="2"/>
  <c r="BF154" i="2"/>
  <c r="T154" i="2"/>
  <c r="R154" i="2"/>
  <c r="P154" i="2"/>
  <c r="BI153" i="2"/>
  <c r="BH153" i="2"/>
  <c r="BG153" i="2"/>
  <c r="BF153" i="2"/>
  <c r="T153" i="2"/>
  <c r="R153" i="2"/>
  <c r="P153" i="2"/>
  <c r="BI152" i="2"/>
  <c r="BH152" i="2"/>
  <c r="BG152" i="2"/>
  <c r="BF152" i="2"/>
  <c r="T152" i="2"/>
  <c r="R152" i="2"/>
  <c r="P152" i="2"/>
  <c r="BI151" i="2"/>
  <c r="BH151" i="2"/>
  <c r="BG151" i="2"/>
  <c r="BF151" i="2"/>
  <c r="T151" i="2"/>
  <c r="R151" i="2"/>
  <c r="P151" i="2"/>
  <c r="BI150" i="2"/>
  <c r="BH150" i="2"/>
  <c r="BG150" i="2"/>
  <c r="BF150" i="2"/>
  <c r="T150" i="2"/>
  <c r="R150" i="2"/>
  <c r="P150" i="2"/>
  <c r="BI149" i="2"/>
  <c r="BH149" i="2"/>
  <c r="BG149" i="2"/>
  <c r="BF149" i="2"/>
  <c r="T149" i="2"/>
  <c r="R149" i="2"/>
  <c r="P149" i="2"/>
  <c r="BI147" i="2"/>
  <c r="BH147" i="2"/>
  <c r="BG147" i="2"/>
  <c r="BF147" i="2"/>
  <c r="T147" i="2"/>
  <c r="R147" i="2"/>
  <c r="P147" i="2"/>
  <c r="BI146" i="2"/>
  <c r="BH146" i="2"/>
  <c r="BG146" i="2"/>
  <c r="BF146" i="2"/>
  <c r="T146" i="2"/>
  <c r="R146" i="2"/>
  <c r="P146" i="2"/>
  <c r="BI145" i="2"/>
  <c r="BH145" i="2"/>
  <c r="BG145" i="2"/>
  <c r="BF145" i="2"/>
  <c r="T145" i="2"/>
  <c r="R145" i="2"/>
  <c r="P145" i="2"/>
  <c r="BI144" i="2"/>
  <c r="BH144" i="2"/>
  <c r="BG144" i="2"/>
  <c r="BF144" i="2"/>
  <c r="T144" i="2"/>
  <c r="R144" i="2"/>
  <c r="P144" i="2"/>
  <c r="BI143" i="2"/>
  <c r="BH143" i="2"/>
  <c r="BG143" i="2"/>
  <c r="BF143" i="2"/>
  <c r="T143" i="2"/>
  <c r="R143" i="2"/>
  <c r="P143" i="2"/>
  <c r="BI142" i="2"/>
  <c r="BH142" i="2"/>
  <c r="BG142" i="2"/>
  <c r="BF142" i="2"/>
  <c r="T142" i="2"/>
  <c r="R142" i="2"/>
  <c r="P142" i="2"/>
  <c r="BI141" i="2"/>
  <c r="BH141" i="2"/>
  <c r="BG141" i="2"/>
  <c r="BF141" i="2"/>
  <c r="T141" i="2"/>
  <c r="R141" i="2"/>
  <c r="P141" i="2"/>
  <c r="BI140" i="2"/>
  <c r="BH140" i="2"/>
  <c r="BG140" i="2"/>
  <c r="BF140" i="2"/>
  <c r="T140" i="2"/>
  <c r="R140" i="2"/>
  <c r="P140" i="2"/>
  <c r="BI139" i="2"/>
  <c r="BH139" i="2"/>
  <c r="BG139" i="2"/>
  <c r="BF139" i="2"/>
  <c r="T139" i="2"/>
  <c r="R139" i="2"/>
  <c r="P139" i="2"/>
  <c r="BI138" i="2"/>
  <c r="BH138" i="2"/>
  <c r="BG138" i="2"/>
  <c r="BF138" i="2"/>
  <c r="T138" i="2"/>
  <c r="R138" i="2"/>
  <c r="P138" i="2"/>
  <c r="BI136" i="2"/>
  <c r="BH136" i="2"/>
  <c r="BG136" i="2"/>
  <c r="BF136" i="2"/>
  <c r="T136" i="2"/>
  <c r="R136" i="2"/>
  <c r="P136" i="2"/>
  <c r="BI135" i="2"/>
  <c r="BH135" i="2"/>
  <c r="BG135" i="2"/>
  <c r="BF135" i="2"/>
  <c r="T135" i="2"/>
  <c r="R135" i="2"/>
  <c r="P135" i="2"/>
  <c r="BI134" i="2"/>
  <c r="BH134" i="2"/>
  <c r="F34" i="2" s="1"/>
  <c r="BG134" i="2"/>
  <c r="BF134" i="2"/>
  <c r="T134" i="2"/>
  <c r="R134" i="2"/>
  <c r="P134" i="2"/>
  <c r="J128" i="2"/>
  <c r="J127" i="2"/>
  <c r="F127" i="2"/>
  <c r="F125" i="2"/>
  <c r="E123" i="2"/>
  <c r="J90" i="2"/>
  <c r="J89" i="2"/>
  <c r="F89" i="2"/>
  <c r="F87" i="2"/>
  <c r="E85" i="2"/>
  <c r="J16" i="2"/>
  <c r="E16" i="2"/>
  <c r="F128" i="2"/>
  <c r="J15" i="2"/>
  <c r="J10" i="2"/>
  <c r="J87" i="2" s="1"/>
  <c r="L90" i="1"/>
  <c r="AM90" i="1"/>
  <c r="AM89" i="1"/>
  <c r="L89" i="1"/>
  <c r="AM87" i="1"/>
  <c r="L87" i="1"/>
  <c r="L85" i="1"/>
  <c r="L84" i="1"/>
  <c r="J336" i="2"/>
  <c r="BK327" i="2"/>
  <c r="BK326" i="2"/>
  <c r="BK324" i="2"/>
  <c r="J323" i="2"/>
  <c r="BK320" i="2"/>
  <c r="BK319" i="2"/>
  <c r="BK309" i="2"/>
  <c r="BK304" i="2"/>
  <c r="BK301" i="2"/>
  <c r="J296" i="2"/>
  <c r="BK292" i="2"/>
  <c r="J290" i="2"/>
  <c r="J286" i="2"/>
  <c r="BK278" i="2"/>
  <c r="J274" i="2"/>
  <c r="BK267" i="2"/>
  <c r="J263" i="2"/>
  <c r="J258" i="2"/>
  <c r="BK253" i="2"/>
  <c r="BK249" i="2"/>
  <c r="J245" i="2"/>
  <c r="BK241" i="2"/>
  <c r="J238" i="2"/>
  <c r="BK235" i="2"/>
  <c r="J230" i="2"/>
  <c r="J226" i="2"/>
  <c r="J216" i="2"/>
  <c r="BK213" i="2"/>
  <c r="BK210" i="2"/>
  <c r="BK202" i="2"/>
  <c r="J198" i="2"/>
  <c r="J193" i="2"/>
  <c r="J191" i="2"/>
  <c r="BK185" i="2"/>
  <c r="BK179" i="2"/>
  <c r="J175" i="2"/>
  <c r="BK164" i="2"/>
  <c r="J156" i="2"/>
  <c r="J151" i="2"/>
  <c r="J147" i="2"/>
  <c r="BK146" i="2"/>
  <c r="BK139" i="2"/>
  <c r="AS94" i="1"/>
  <c r="BK191" i="2"/>
  <c r="BK174" i="2"/>
  <c r="J166" i="2"/>
  <c r="BK161" i="2"/>
  <c r="J145" i="2"/>
  <c r="BK136" i="2"/>
  <c r="J310" i="2"/>
  <c r="J302" i="2"/>
  <c r="J292" i="2"/>
  <c r="BK287" i="2"/>
  <c r="BK275" i="2"/>
  <c r="J271" i="2"/>
  <c r="J261" i="2"/>
  <c r="J250" i="2"/>
  <c r="J243" i="2"/>
  <c r="BK233" i="2"/>
  <c r="BK227" i="2"/>
  <c r="BK221" i="2"/>
  <c r="J209" i="2"/>
  <c r="J196" i="2"/>
  <c r="BK189" i="2"/>
  <c r="BK184" i="2"/>
  <c r="J179" i="2"/>
  <c r="J171" i="2"/>
  <c r="J160" i="2"/>
  <c r="J154" i="2"/>
  <c r="J142" i="2"/>
  <c r="BK337" i="2"/>
  <c r="J315" i="2"/>
  <c r="J311" i="2"/>
  <c r="J295" i="2"/>
  <c r="BK281" i="2"/>
  <c r="J270" i="2"/>
  <c r="BK252" i="2"/>
  <c r="BK237" i="2"/>
  <c r="J217" i="2"/>
  <c r="BK208" i="2"/>
  <c r="J194" i="2"/>
  <c r="J176" i="2"/>
  <c r="J149" i="2"/>
  <c r="J136" i="2"/>
  <c r="BK328" i="2"/>
  <c r="BK321" i="2"/>
  <c r="BK307" i="2"/>
  <c r="J298" i="2"/>
  <c r="BK288" i="2"/>
  <c r="J276" i="2"/>
  <c r="BK265" i="2"/>
  <c r="BK256" i="2"/>
  <c r="BK244" i="2"/>
  <c r="J232" i="2"/>
  <c r="J222" i="2"/>
  <c r="BK211" i="2"/>
  <c r="BK200" i="2"/>
  <c r="BK187" i="2"/>
  <c r="BK173" i="2"/>
  <c r="J152" i="2"/>
  <c r="BK140" i="2"/>
  <c r="J334" i="2"/>
  <c r="J333" i="2"/>
  <c r="J317" i="2"/>
  <c r="BK313" i="2"/>
  <c r="BK298" i="2"/>
  <c r="J281" i="2"/>
  <c r="BK271" i="2"/>
  <c r="BK261" i="2"/>
  <c r="J247" i="2"/>
  <c r="J240" i="2"/>
  <c r="J227" i="2"/>
  <c r="BK215" i="2"/>
  <c r="J203" i="2"/>
  <c r="J188" i="2"/>
  <c r="J162" i="2"/>
  <c r="BK329" i="2"/>
  <c r="J305" i="2"/>
  <c r="J284" i="2"/>
  <c r="BK258" i="2"/>
  <c r="BK231" i="2"/>
  <c r="BK216" i="2"/>
  <c r="BK198" i="2"/>
  <c r="BK175" i="2"/>
  <c r="J139" i="2"/>
  <c r="J313" i="2"/>
  <c r="J293" i="2"/>
  <c r="J268" i="2"/>
  <c r="BK224" i="2"/>
  <c r="J192" i="2"/>
  <c r="BK144" i="2"/>
  <c r="BK325" i="2"/>
  <c r="J306" i="2"/>
  <c r="J294" i="2"/>
  <c r="J282" i="2"/>
  <c r="BK270" i="2"/>
  <c r="J259" i="2"/>
  <c r="BK251" i="2"/>
  <c r="BK242" i="2"/>
  <c r="BK228" i="2"/>
  <c r="BK214" i="2"/>
  <c r="BK206" i="2"/>
  <c r="BK195" i="2"/>
  <c r="BK178" i="2"/>
  <c r="J163" i="2"/>
  <c r="BK149" i="2"/>
  <c r="BK135" i="2"/>
  <c r="J335" i="2"/>
  <c r="BK333" i="2"/>
  <c r="J332" i="2"/>
  <c r="J314" i="2"/>
  <c r="J300" i="2"/>
  <c r="BK290" i="2"/>
  <c r="J279" i="2"/>
  <c r="J269" i="2"/>
  <c r="BK260" i="2"/>
  <c r="J241" i="2"/>
  <c r="J231" i="2"/>
  <c r="BK226" i="2"/>
  <c r="J214" i="2"/>
  <c r="J201" i="2"/>
  <c r="J183" i="2"/>
  <c r="J144" i="2"/>
  <c r="BK293" i="2"/>
  <c r="BK272" i="2"/>
  <c r="J251" i="2"/>
  <c r="J228" i="2"/>
  <c r="J215" i="2"/>
  <c r="J195" i="2"/>
  <c r="J173" i="2"/>
  <c r="BK152" i="2"/>
  <c r="J303" i="2"/>
  <c r="J283" i="2"/>
  <c r="BK234" i="2"/>
  <c r="BK199" i="2"/>
  <c r="J165" i="2"/>
  <c r="BK334" i="2"/>
  <c r="BK332" i="2"/>
  <c r="BK315" i="2"/>
  <c r="J307" i="2"/>
  <c r="BK296" i="2"/>
  <c r="J280" i="2"/>
  <c r="J272" i="2"/>
  <c r="BK262" i="2"/>
  <c r="J253" i="2"/>
  <c r="J237" i="2"/>
  <c r="BK229" i="2"/>
  <c r="BK219" i="2"/>
  <c r="J210" i="2"/>
  <c r="J202" i="2"/>
  <c r="J178" i="2"/>
  <c r="J150" i="2"/>
  <c r="J309" i="2"/>
  <c r="J288" i="2"/>
  <c r="J266" i="2"/>
  <c r="J239" i="2"/>
  <c r="J224" i="2"/>
  <c r="J204" i="2"/>
  <c r="J189" i="2"/>
  <c r="BK163" i="2"/>
  <c r="BK138" i="2"/>
  <c r="BK312" i="2"/>
  <c r="J278" i="2"/>
  <c r="J242" i="2"/>
  <c r="BK205" i="2"/>
  <c r="J172" i="2"/>
  <c r="BK196" i="2"/>
  <c r="BK165" i="2"/>
  <c r="BK314" i="2"/>
  <c r="J308" i="2"/>
  <c r="BK282" i="2"/>
  <c r="BK274" i="2"/>
  <c r="BK263" i="2"/>
  <c r="J257" i="2"/>
  <c r="J249" i="2"/>
  <c r="BK171" i="2"/>
  <c r="J155" i="2"/>
  <c r="J134" i="2"/>
  <c r="J304" i="2"/>
  <c r="BK286" i="2"/>
  <c r="J265" i="2"/>
  <c r="J235" i="2"/>
  <c r="BK220" i="2"/>
  <c r="J197" i="2"/>
  <c r="BK180" i="2"/>
  <c r="J161" i="2"/>
  <c r="J153" i="2"/>
  <c r="BK317" i="2"/>
  <c r="BK289" i="2"/>
  <c r="BK245" i="2"/>
  <c r="BK209" i="2"/>
  <c r="J174" i="2"/>
  <c r="BK141" i="2"/>
  <c r="J337" i="2"/>
  <c r="BK323" i="2"/>
  <c r="BK318" i="2"/>
  <c r="BK297" i="2"/>
  <c r="J287" i="2"/>
  <c r="J277" i="2"/>
  <c r="BK264" i="2"/>
  <c r="J254" i="2"/>
  <c r="BK243" i="2"/>
  <c r="J233" i="2"/>
  <c r="J221" i="2"/>
  <c r="BK201" i="2"/>
  <c r="BK183" i="2"/>
  <c r="BK172" i="2"/>
  <c r="BK153" i="2"/>
  <c r="BK142" i="2"/>
  <c r="J297" i="2"/>
  <c r="BK276" i="2"/>
  <c r="J267" i="2"/>
  <c r="J256" i="2"/>
  <c r="J246" i="2"/>
  <c r="BK238" i="2"/>
  <c r="BK230" i="2"/>
  <c r="BK218" i="2"/>
  <c r="J206" i="2"/>
  <c r="BK181" i="2"/>
  <c r="J146" i="2"/>
  <c r="BK310" i="2"/>
  <c r="BK295" i="2"/>
  <c r="BK277" i="2"/>
  <c r="J264" i="2"/>
  <c r="J234" i="2"/>
  <c r="BK222" i="2"/>
  <c r="BK203" i="2"/>
  <c r="J185" i="2"/>
  <c r="BK168" i="2"/>
  <c r="BK151" i="2"/>
  <c r="J329" i="2"/>
  <c r="J301" i="2"/>
  <c r="BK254" i="2"/>
  <c r="J213" i="2"/>
  <c r="BK186" i="2"/>
  <c r="J143" i="2"/>
  <c r="BK335" i="2"/>
  <c r="J325" i="2"/>
  <c r="J318" i="2"/>
  <c r="J299" i="2"/>
  <c r="BK283" i="2"/>
  <c r="J273" i="2"/>
  <c r="J260" i="2"/>
  <c r="BK247" i="2"/>
  <c r="BK239" i="2"/>
  <c r="J219" i="2"/>
  <c r="BK204" i="2"/>
  <c r="BK192" i="2"/>
  <c r="BK176" i="2"/>
  <c r="BK160" i="2"/>
  <c r="BK143" i="2"/>
  <c r="BK336" i="2"/>
  <c r="J328" i="2"/>
  <c r="J327" i="2"/>
  <c r="J326" i="2"/>
  <c r="J324" i="2"/>
  <c r="J321" i="2"/>
  <c r="J320" i="2"/>
  <c r="BK308" i="2"/>
  <c r="BK305" i="2"/>
  <c r="BK302" i="2"/>
  <c r="BK300" i="2"/>
  <c r="BK291" i="2"/>
  <c r="J289" i="2"/>
  <c r="BK284" i="2"/>
  <c r="BK279" i="2"/>
  <c r="J275" i="2"/>
  <c r="BK268" i="2"/>
  <c r="BK266" i="2"/>
  <c r="J262" i="2"/>
  <c r="J255" i="2"/>
  <c r="J252" i="2"/>
  <c r="BK250" i="2"/>
  <c r="BK246" i="2"/>
  <c r="BK240" i="2"/>
  <c r="J236" i="2"/>
  <c r="J229" i="2"/>
  <c r="BK225" i="2"/>
  <c r="BK217" i="2"/>
  <c r="BK212" i="2"/>
  <c r="J208" i="2"/>
  <c r="J199" i="2"/>
  <c r="BK194" i="2"/>
  <c r="BK188" i="2"/>
  <c r="J186" i="2"/>
  <c r="J180" i="2"/>
  <c r="J168" i="2"/>
  <c r="BK162" i="2"/>
  <c r="BK154" i="2"/>
  <c r="BK150" i="2"/>
  <c r="BK145" i="2"/>
  <c r="J141" i="2"/>
  <c r="BK134" i="2"/>
  <c r="J205" i="2"/>
  <c r="BK193" i="2"/>
  <c r="J190" i="2"/>
  <c r="J187" i="2"/>
  <c r="J177" i="2"/>
  <c r="J164" i="2"/>
  <c r="J158" i="2"/>
  <c r="J138" i="2"/>
  <c r="BK311" i="2"/>
  <c r="BK306" i="2"/>
  <c r="BK303" i="2"/>
  <c r="J291" i="2"/>
  <c r="BK280" i="2"/>
  <c r="BK269" i="2"/>
  <c r="BK259" i="2"/>
  <c r="BK255" i="2"/>
  <c r="BK236" i="2"/>
  <c r="BK232" i="2"/>
  <c r="J225" i="2"/>
  <c r="J218" i="2"/>
  <c r="J212" i="2"/>
  <c r="J200" i="2"/>
  <c r="BK190" i="2"/>
  <c r="J181" i="2"/>
  <c r="BK166" i="2"/>
  <c r="BK158" i="2"/>
  <c r="BK155" i="2"/>
  <c r="BK147" i="2"/>
  <c r="J135" i="2"/>
  <c r="J319" i="2"/>
  <c r="J312" i="2"/>
  <c r="BK299" i="2"/>
  <c r="BK294" i="2"/>
  <c r="BK273" i="2"/>
  <c r="BK257" i="2"/>
  <c r="J244" i="2"/>
  <c r="J220" i="2"/>
  <c r="J211" i="2"/>
  <c r="BK197" i="2"/>
  <c r="J184" i="2"/>
  <c r="BK177" i="2"/>
  <c r="BK156" i="2"/>
  <c r="J140" i="2"/>
  <c r="F33" i="2" l="1"/>
  <c r="F35" i="2"/>
  <c r="BD95" i="1" s="1"/>
  <c r="BD94" i="1" s="1"/>
  <c r="W33" i="1" s="1"/>
  <c r="F32" i="2"/>
  <c r="BA95" i="1" s="1"/>
  <c r="BA94" i="1" s="1"/>
  <c r="W30" i="1" s="1"/>
  <c r="J32" i="2"/>
  <c r="AW95" i="1" s="1"/>
  <c r="R137" i="2"/>
  <c r="T159" i="2"/>
  <c r="P170" i="2"/>
  <c r="P223" i="2"/>
  <c r="T133" i="2"/>
  <c r="T148" i="2"/>
  <c r="BK207" i="2"/>
  <c r="J207" i="2"/>
  <c r="J105" i="2" s="1"/>
  <c r="R223" i="2"/>
  <c r="P285" i="2"/>
  <c r="BK331" i="2"/>
  <c r="BK330" i="2" s="1"/>
  <c r="J330" i="2" s="1"/>
  <c r="J111" i="2" s="1"/>
  <c r="P133" i="2"/>
  <c r="BK148" i="2"/>
  <c r="J148" i="2" s="1"/>
  <c r="J98" i="2" s="1"/>
  <c r="BK182" i="2"/>
  <c r="J182" i="2" s="1"/>
  <c r="J104" i="2" s="1"/>
  <c r="T207" i="2"/>
  <c r="T248" i="2"/>
  <c r="R322" i="2"/>
  <c r="T137" i="2"/>
  <c r="P159" i="2"/>
  <c r="P182" i="2"/>
  <c r="BK248" i="2"/>
  <c r="J248" i="2" s="1"/>
  <c r="J107" i="2" s="1"/>
  <c r="R285" i="2"/>
  <c r="P331" i="2"/>
  <c r="P330" i="2" s="1"/>
  <c r="BK133" i="2"/>
  <c r="BK137" i="2"/>
  <c r="J137" i="2" s="1"/>
  <c r="J97" i="2" s="1"/>
  <c r="P148" i="2"/>
  <c r="R159" i="2"/>
  <c r="R132" i="2" s="1"/>
  <c r="R170" i="2"/>
  <c r="R182" i="2"/>
  <c r="P207" i="2"/>
  <c r="R207" i="2"/>
  <c r="T223" i="2"/>
  <c r="P248" i="2"/>
  <c r="BK285" i="2"/>
  <c r="J285" i="2" s="1"/>
  <c r="J108" i="2" s="1"/>
  <c r="BK316" i="2"/>
  <c r="J316" i="2"/>
  <c r="J109" i="2"/>
  <c r="P316" i="2"/>
  <c r="T316" i="2"/>
  <c r="T322" i="2"/>
  <c r="T331" i="2"/>
  <c r="T330" i="2" s="1"/>
  <c r="R133" i="2"/>
  <c r="P137" i="2"/>
  <c r="R148" i="2"/>
  <c r="BK159" i="2"/>
  <c r="J159" i="2"/>
  <c r="J100" i="2"/>
  <c r="BK170" i="2"/>
  <c r="T170" i="2"/>
  <c r="T182" i="2"/>
  <c r="BK223" i="2"/>
  <c r="J223" i="2"/>
  <c r="J106" i="2" s="1"/>
  <c r="R248" i="2"/>
  <c r="T285" i="2"/>
  <c r="R316" i="2"/>
  <c r="BK322" i="2"/>
  <c r="J322" i="2" s="1"/>
  <c r="J110" i="2" s="1"/>
  <c r="P322" i="2"/>
  <c r="R331" i="2"/>
  <c r="R330" i="2"/>
  <c r="BK157" i="2"/>
  <c r="J157" i="2"/>
  <c r="J99" i="2" s="1"/>
  <c r="BK167" i="2"/>
  <c r="J167" i="2"/>
  <c r="J101" i="2"/>
  <c r="F90" i="2"/>
  <c r="BE135" i="2"/>
  <c r="BE139" i="2"/>
  <c r="BE147" i="2"/>
  <c r="BE154" i="2"/>
  <c r="BE171" i="2"/>
  <c r="BE181" i="2"/>
  <c r="BE219" i="2"/>
  <c r="BE221" i="2"/>
  <c r="BE222" i="2"/>
  <c r="BE240" i="2"/>
  <c r="BE241" i="2"/>
  <c r="BE264" i="2"/>
  <c r="BE271" i="2"/>
  <c r="BE272" i="2"/>
  <c r="BE280" i="2"/>
  <c r="BE284" i="2"/>
  <c r="BE311" i="2"/>
  <c r="BE312" i="2"/>
  <c r="BE315" i="2"/>
  <c r="BE320" i="2"/>
  <c r="BE141" i="2"/>
  <c r="BE144" i="2"/>
  <c r="BE161" i="2"/>
  <c r="BE164" i="2"/>
  <c r="BE176" i="2"/>
  <c r="BE177" i="2"/>
  <c r="BE180" i="2"/>
  <c r="BE186" i="2"/>
  <c r="BE190" i="2"/>
  <c r="BE194" i="2"/>
  <c r="BE205" i="2"/>
  <c r="BE206" i="2"/>
  <c r="BE210" i="2"/>
  <c r="BE211" i="2"/>
  <c r="BE213" i="2"/>
  <c r="BE217" i="2"/>
  <c r="BE218" i="2"/>
  <c r="BE220" i="2"/>
  <c r="BE225" i="2"/>
  <c r="BE228" i="2"/>
  <c r="BE229" i="2"/>
  <c r="BE239" i="2"/>
  <c r="BE250" i="2"/>
  <c r="BE252" i="2"/>
  <c r="BE260" i="2"/>
  <c r="BE263" i="2"/>
  <c r="BE265" i="2"/>
  <c r="BE266" i="2"/>
  <c r="BE267" i="2"/>
  <c r="BE273" i="2"/>
  <c r="BE274" i="2"/>
  <c r="BE278" i="2"/>
  <c r="BE282" i="2"/>
  <c r="BE283" i="2"/>
  <c r="BE290" i="2"/>
  <c r="BE297" i="2"/>
  <c r="BE298" i="2"/>
  <c r="BE308" i="2"/>
  <c r="BE309" i="2"/>
  <c r="BE310" i="2"/>
  <c r="BE334" i="2"/>
  <c r="J125" i="2"/>
  <c r="BE142" i="2"/>
  <c r="BE143" i="2"/>
  <c r="BE146" i="2"/>
  <c r="BE152" i="2"/>
  <c r="BE162" i="2"/>
  <c r="BE165" i="2"/>
  <c r="BE172" i="2"/>
  <c r="BE174" i="2"/>
  <c r="BE175" i="2"/>
  <c r="BE178" i="2"/>
  <c r="BE179" i="2"/>
  <c r="BE185" i="2"/>
  <c r="BE195" i="2"/>
  <c r="BE196" i="2"/>
  <c r="BE200" i="2"/>
  <c r="BE212" i="2"/>
  <c r="BE230" i="2"/>
  <c r="BE232" i="2"/>
  <c r="BE233" i="2"/>
  <c r="BE234" i="2"/>
  <c r="BE243" i="2"/>
  <c r="BE244" i="2"/>
  <c r="BE251" i="2"/>
  <c r="BE256" i="2"/>
  <c r="BE258" i="2"/>
  <c r="BE262" i="2"/>
  <c r="BE268" i="2"/>
  <c r="BE269" i="2"/>
  <c r="BE277" i="2"/>
  <c r="BE287" i="2"/>
  <c r="BE288" i="2"/>
  <c r="BE291" i="2"/>
  <c r="BE292" i="2"/>
  <c r="BE293" i="2"/>
  <c r="BE294" i="2"/>
  <c r="BE302" i="2"/>
  <c r="BE305" i="2"/>
  <c r="BE307" i="2"/>
  <c r="BE313" i="2"/>
  <c r="BE314" i="2"/>
  <c r="BE317" i="2"/>
  <c r="BE329" i="2"/>
  <c r="BE332" i="2"/>
  <c r="BE333" i="2"/>
  <c r="BE134" i="2"/>
  <c r="BE136" i="2"/>
  <c r="BE138" i="2"/>
  <c r="BE140" i="2"/>
  <c r="BE145" i="2"/>
  <c r="BE149" i="2"/>
  <c r="BE150" i="2"/>
  <c r="BE151" i="2"/>
  <c r="BE153" i="2"/>
  <c r="BE155" i="2"/>
  <c r="BE156" i="2"/>
  <c r="BE158" i="2"/>
  <c r="BE160" i="2"/>
  <c r="BE163" i="2"/>
  <c r="BE166" i="2"/>
  <c r="BE168" i="2"/>
  <c r="BE173" i="2"/>
  <c r="BE183" i="2"/>
  <c r="BE184" i="2"/>
  <c r="BE187" i="2"/>
  <c r="BE188" i="2"/>
  <c r="BE189" i="2"/>
  <c r="BE191" i="2"/>
  <c r="BE192" i="2"/>
  <c r="BE193" i="2"/>
  <c r="BE197" i="2"/>
  <c r="BE198" i="2"/>
  <c r="BE199" i="2"/>
  <c r="BE201" i="2"/>
  <c r="BE202" i="2"/>
  <c r="BE203" i="2"/>
  <c r="BE204" i="2"/>
  <c r="BE208" i="2"/>
  <c r="BE209" i="2"/>
  <c r="BE214" i="2"/>
  <c r="BE215" i="2"/>
  <c r="BE216" i="2"/>
  <c r="BE224" i="2"/>
  <c r="BE226" i="2"/>
  <c r="BE227" i="2"/>
  <c r="BE231" i="2"/>
  <c r="BE235" i="2"/>
  <c r="BE236" i="2"/>
  <c r="BE237" i="2"/>
  <c r="BE238" i="2"/>
  <c r="BE242" i="2"/>
  <c r="BE245" i="2"/>
  <c r="BE246" i="2"/>
  <c r="BE247" i="2"/>
  <c r="BE249" i="2"/>
  <c r="BE253" i="2"/>
  <c r="BE254" i="2"/>
  <c r="BE255" i="2"/>
  <c r="BE257" i="2"/>
  <c r="BE259" i="2"/>
  <c r="BE261" i="2"/>
  <c r="BE270" i="2"/>
  <c r="BE275" i="2"/>
  <c r="BE276" i="2"/>
  <c r="BE279" i="2"/>
  <c r="BE281" i="2"/>
  <c r="BE286" i="2"/>
  <c r="BE289" i="2"/>
  <c r="BE295" i="2"/>
  <c r="BE296" i="2"/>
  <c r="BE299" i="2"/>
  <c r="BE300" i="2"/>
  <c r="BE301" i="2"/>
  <c r="BE303" i="2"/>
  <c r="BE304" i="2"/>
  <c r="BE306" i="2"/>
  <c r="BE318" i="2"/>
  <c r="BE319" i="2"/>
  <c r="BE321" i="2"/>
  <c r="BE323" i="2"/>
  <c r="BE324" i="2"/>
  <c r="BE325" i="2"/>
  <c r="BE326" i="2"/>
  <c r="BE327" i="2"/>
  <c r="BE328" i="2"/>
  <c r="BE335" i="2"/>
  <c r="BE336" i="2"/>
  <c r="BE337" i="2"/>
  <c r="BB95" i="1"/>
  <c r="BB94" i="1" s="1"/>
  <c r="W31" i="1" s="1"/>
  <c r="BC95" i="1"/>
  <c r="BC94" i="1" s="1"/>
  <c r="W32" i="1" s="1"/>
  <c r="BK169" i="2" l="1"/>
  <c r="J169" i="2" s="1"/>
  <c r="J102" i="2" s="1"/>
  <c r="P132" i="2"/>
  <c r="T169" i="2"/>
  <c r="T132" i="2"/>
  <c r="T131" i="2"/>
  <c r="P169" i="2"/>
  <c r="R169" i="2"/>
  <c r="R131" i="2" s="1"/>
  <c r="BK132" i="2"/>
  <c r="J132" i="2" s="1"/>
  <c r="J95" i="2" s="1"/>
  <c r="J170" i="2"/>
  <c r="J103" i="2"/>
  <c r="J331" i="2"/>
  <c r="J112" i="2" s="1"/>
  <c r="J133" i="2"/>
  <c r="J96" i="2"/>
  <c r="AW94" i="1"/>
  <c r="AK30" i="1" s="1"/>
  <c r="AX94" i="1"/>
  <c r="AY94" i="1"/>
  <c r="F31" i="2"/>
  <c r="AZ95" i="1" s="1"/>
  <c r="AZ94" i="1" s="1"/>
  <c r="W29" i="1" s="1"/>
  <c r="J31" i="2"/>
  <c r="AV95" i="1" s="1"/>
  <c r="AT95" i="1" s="1"/>
  <c r="P131" i="2" l="1"/>
  <c r="AU95" i="1" s="1"/>
  <c r="AU94" i="1" s="1"/>
  <c r="BK131" i="2"/>
  <c r="J131" i="2" s="1"/>
  <c r="J28" i="2" s="1"/>
  <c r="AG95" i="1" s="1"/>
  <c r="AG94" i="1" s="1"/>
  <c r="AK26" i="1" s="1"/>
  <c r="AV94" i="1"/>
  <c r="AK29" i="1" s="1"/>
  <c r="J37" i="2" l="1"/>
  <c r="J94" i="2"/>
  <c r="AN95" i="1"/>
  <c r="AK35" i="1"/>
  <c r="AT94" i="1"/>
  <c r="AN94" i="1" l="1"/>
</calcChain>
</file>

<file path=xl/sharedStrings.xml><?xml version="1.0" encoding="utf-8"?>
<sst xmlns="http://schemas.openxmlformats.org/spreadsheetml/2006/main" count="3026" uniqueCount="918">
  <si>
    <t>Export Komplet</t>
  </si>
  <si>
    <t/>
  </si>
  <si>
    <t>2.0</t>
  </si>
  <si>
    <t>ZAMOK</t>
  </si>
  <si>
    <t>False</t>
  </si>
  <si>
    <t>{3ff7fc26-b5d3-498b-b495-df6e0cbb1133}</t>
  </si>
  <si>
    <t>0,001</t>
  </si>
  <si>
    <t>21</t>
  </si>
  <si>
    <t>15</t>
  </si>
  <si>
    <t>REKAPITULACE STAVBY</t>
  </si>
  <si>
    <t>v ---  níže se nacházejí doplnkové a pomocné údaje k sestavám  --- v</t>
  </si>
  <si>
    <t>Návod na vyplnění</t>
  </si>
  <si>
    <t>Kód:</t>
  </si>
  <si>
    <t>TH2357_25</t>
  </si>
  <si>
    <t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</si>
  <si>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0,01</t>
  </si>
  <si>
    <t>Stavba:</t>
  </si>
  <si>
    <t>D.1.2.4. – REKONSTRUKCE KOTELNY PRO VYTÁPĚNÍ, A ÚPRAVY A VYREGULOVÁNÍ TOPNÉ SOUSTAVY</t>
  </si>
  <si>
    <t>0,1</t>
  </si>
  <si>
    <t>KSO:</t>
  </si>
  <si>
    <t>CC-CZ:</t>
  </si>
  <si>
    <t>1</t>
  </si>
  <si>
    <t>Místo:</t>
  </si>
  <si>
    <t>Objekty Městského Úřadu, Bohušovice nad Ohří, Huso</t>
  </si>
  <si>
    <t>Datum:</t>
  </si>
  <si>
    <t>2. 11. 2025</t>
  </si>
  <si>
    <t>10</t>
  </si>
  <si>
    <t>100</t>
  </si>
  <si>
    <t>Zadavatel:</t>
  </si>
  <si>
    <t>IČ:</t>
  </si>
  <si>
    <t xml:space="preserve"> </t>
  </si>
  <si>
    <t>Město Bohušovice nad Ohří, Husovo náměstí čp.42, P</t>
  </si>
  <si>
    <t>DIČ:</t>
  </si>
  <si>
    <t>Uchazeč:</t>
  </si>
  <si>
    <t>Vyplň údaj</t>
  </si>
  <si>
    <t>True</t>
  </si>
  <si>
    <t>Projektant:</t>
  </si>
  <si>
    <t>65606426</t>
  </si>
  <si>
    <t xml:space="preserve">Tomáš Hanzlík 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</si>
  <si>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</si>
  <si>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</si>
  <si>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</si>
  <si>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</si>
  <si>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</si>
  <si>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</si>
  <si>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</si>
  <si>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</si>
  <si>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</si>
  <si>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</si>
  <si>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</si>
  <si>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</si>
  <si>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</si>
  <si>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</si>
  <si>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</si>
  <si>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</si>
  <si>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</si>
  <si>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</si>
  <si>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</si>
  <si>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</si>
  <si>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</si>
  <si>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</si>
  <si>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</si>
  <si>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</si>
  <si>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</si>
  <si>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</si>
  <si>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</si>
  <si>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</si>
  <si>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</si>
  <si>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</si>
  <si>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</si>
  <si>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</si>
  <si>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</si>
  <si>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</si>
  <si>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</si>
  <si>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</si>
  <si>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</si>
  <si>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</si>
  <si>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</si>
  <si>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</si>
  <si>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</si>
  <si>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</si>
  <si>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</si>
  <si>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IMPORT</t>
  </si>
  <si>
    <t>{00000000-0000-0000-0000-000000000000}</t>
  </si>
  <si>
    <t>/</t>
  </si>
  <si>
    <t>STA</t>
  </si>
  <si>
    <t>###NOINSERT###</t>
  </si>
  <si>
    <t>2</t>
  </si>
  <si>
    <t>KRYCÍ LIST SOUPISU PRACÍ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</si>
  <si>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</si>
  <si>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</si>
  <si>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</si>
  <si>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</si>
  <si>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</si>
  <si>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</si>
  <si>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3 - Svislé a kompletní konstrukce</t>
  </si>
  <si>
    <t xml:space="preserve">    6 - Úpravy povrchů, podlahy a osazování výplní</t>
  </si>
  <si>
    <t xml:space="preserve">    9 - Ostatní konstrukce a práce, bourání</t>
  </si>
  <si>
    <t xml:space="preserve">    99 - Přesun hmot</t>
  </si>
  <si>
    <t xml:space="preserve">    997 - Doprava suti a vybouraných hmot</t>
  </si>
  <si>
    <t xml:space="preserve">    998 - Přesun hmot</t>
  </si>
  <si>
    <t>PSV - Práce a dodávky PSV</t>
  </si>
  <si>
    <t xml:space="preserve">    713 - Izolace tepelné</t>
  </si>
  <si>
    <t xml:space="preserve">    731 - Ústřední vytápění - kotelny</t>
  </si>
  <si>
    <t xml:space="preserve">    732 - Ústřední vytápění - strojovny</t>
  </si>
  <si>
    <t xml:space="preserve">    733 - Ústřední vytápění - rozvodné potrubí</t>
  </si>
  <si>
    <t xml:space="preserve">    734 - Ústřední vytápění - armatury</t>
  </si>
  <si>
    <t xml:space="preserve">    735 - Ústřední vytápění - otopná tělesa</t>
  </si>
  <si>
    <t xml:space="preserve">    751 - Vzduchotechnika</t>
  </si>
  <si>
    <t xml:space="preserve">    784 - Dokončovací práce - malby a tapety</t>
  </si>
  <si>
    <t>OST - Ostatní</t>
  </si>
  <si>
    <t xml:space="preserve">    786 - Dokončovací práce</t>
  </si>
  <si>
    <t>Ostatní - Ostatní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</si>
  <si>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</si>
  <si>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</si>
  <si>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</si>
  <si>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</si>
  <si>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</si>
  <si>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</si>
  <si>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</si>
  <si>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</si>
  <si>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</si>
  <si>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</si>
  <si>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</si>
  <si>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</si>
  <si>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</si>
  <si>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</si>
  <si>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</si>
  <si>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</si>
  <si>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3</t>
  </si>
  <si>
    <t>Svislé a kompletní konstrukce</t>
  </si>
  <si>
    <t>K</t>
  </si>
  <si>
    <t>340236212</t>
  </si>
  <si>
    <t>Zazdívka otvorů pl 0,09 m2 v příčkách nebo stěnách z cihel tl nad 100 mm</t>
  </si>
  <si>
    <t>kus</t>
  </si>
  <si>
    <t>4</t>
  </si>
  <si>
    <t>1761817953</t>
  </si>
  <si>
    <t>340239211</t>
  </si>
  <si>
    <t>Zazdívka otvorů v příčkách nebo stěnách pl přes 1 do 4 m2 cihlami plnými tl do 100 mm</t>
  </si>
  <si>
    <t>m2</t>
  </si>
  <si>
    <t>-80885515</t>
  </si>
  <si>
    <t>BOZP</t>
  </si>
  <si>
    <t xml:space="preserve">Protupy veškerých potrubí UT, ZTI a plynu budou těsněny typově na požár.odolnost EI45min. </t>
  </si>
  <si>
    <t>ks</t>
  </si>
  <si>
    <t>298637965</t>
  </si>
  <si>
    <t>6</t>
  </si>
  <si>
    <t>Úpravy povrchů, podlahy a osazování výplní</t>
  </si>
  <si>
    <t>611131121</t>
  </si>
  <si>
    <t>Penetrační disperzní nátěr vnitřních stropů nanášený ručně</t>
  </si>
  <si>
    <t>-1271252593</t>
  </si>
  <si>
    <t>5</t>
  </si>
  <si>
    <t>611315418</t>
  </si>
  <si>
    <t>Oprava vnitřní vápenné hladké omítky stropů v rozsahu plochy přes 30 do 50 % s celoplošným přeštukováním</t>
  </si>
  <si>
    <t>-1962995933</t>
  </si>
  <si>
    <t>611315453</t>
  </si>
  <si>
    <t>Příplatek k cenám opravy vápenné omítky stropů za dalších 10 mm v rozsahu přes 30 do 50 %</t>
  </si>
  <si>
    <t>-1975690773</t>
  </si>
  <si>
    <t>7</t>
  </si>
  <si>
    <t>612131101</t>
  </si>
  <si>
    <t>Cementový postřik vnitřních stěn nanášený celoplošně ručně</t>
  </si>
  <si>
    <t>-1266072727</t>
  </si>
  <si>
    <t>8</t>
  </si>
  <si>
    <t>612131121</t>
  </si>
  <si>
    <t>Penetrační disperzní nátěr vnitřních stěn nanášený ručně</t>
  </si>
  <si>
    <t>-2035162739</t>
  </si>
  <si>
    <t>9</t>
  </si>
  <si>
    <t>612321141</t>
  </si>
  <si>
    <t>Vápenocementová omítka štuková dvouvrstvá vnitřních stěn nanášená ručně</t>
  </si>
  <si>
    <t>-936672590</t>
  </si>
  <si>
    <t>611401111</t>
  </si>
  <si>
    <t>Omítka malých ploch na stropech do pl 0,09 m2</t>
  </si>
  <si>
    <t>1430061655</t>
  </si>
  <si>
    <t>11</t>
  </si>
  <si>
    <t>612325201</t>
  </si>
  <si>
    <t>Vápenocementová hrubá omítka malých ploch do 0,09 m2 na stěnách</t>
  </si>
  <si>
    <t>-625415488</t>
  </si>
  <si>
    <t>12</t>
  </si>
  <si>
    <t>619995001</t>
  </si>
  <si>
    <t>Začištění omítek kolem oken, dveří, podlah nebo obkladů</t>
  </si>
  <si>
    <t>m</t>
  </si>
  <si>
    <t>-1780929485</t>
  </si>
  <si>
    <t>13</t>
  </si>
  <si>
    <t>SDR2</t>
  </si>
  <si>
    <t xml:space="preserve">Instalace nových,po demontovaných částech, sádrokartonových stropů a krytů, po úpravách částí potrubních tras (m.č.130 a 115). </t>
  </si>
  <si>
    <t>-1362805328</t>
  </si>
  <si>
    <t>Ostatní konstrukce a práce, bourání</t>
  </si>
  <si>
    <t>14</t>
  </si>
  <si>
    <t>968072245</t>
  </si>
  <si>
    <t>Vybourání kovových rámů oken jednoduchých včetně křídel pl do 2 m2</t>
  </si>
  <si>
    <t>283445817</t>
  </si>
  <si>
    <t>968072455</t>
  </si>
  <si>
    <t>Vybourání kovových dveřních zárubní pl do 2 m2</t>
  </si>
  <si>
    <t>1310611115</t>
  </si>
  <si>
    <t>16</t>
  </si>
  <si>
    <t>971033631</t>
  </si>
  <si>
    <t>Vybourání otvorů ve zdivu cihelném pl do 4 m2 na MVC nebo MV tl do 150 mm</t>
  </si>
  <si>
    <t>1544543187</t>
  </si>
  <si>
    <t>17</t>
  </si>
  <si>
    <t>SDR1</t>
  </si>
  <si>
    <t xml:space="preserve">demontáž /demolice sádrokartonových stropů a krytů, po úpravách částí potrubních tras (m.č.130 a 115). </t>
  </si>
  <si>
    <t>-998090300</t>
  </si>
  <si>
    <t>18</t>
  </si>
  <si>
    <t>972054141</t>
  </si>
  <si>
    <t>Vybourání otvorů v ŽB stropech nebo klenbách pl do 0,0225 m2 tl do 150 mm</t>
  </si>
  <si>
    <t>2025918227</t>
  </si>
  <si>
    <t>19</t>
  </si>
  <si>
    <t>971033241</t>
  </si>
  <si>
    <t>Vybourání otvorů ve zdivu cihelném pl do 0,0225 m2 na MVC nebo MV tl do 300 mm</t>
  </si>
  <si>
    <t>-1418910071</t>
  </si>
  <si>
    <t>20</t>
  </si>
  <si>
    <t>971033251</t>
  </si>
  <si>
    <t>Vybourání otvorů ve zdivu cihelném pl do 0,0225 m2 na MVC nebo MV tl do 450 mm</t>
  </si>
  <si>
    <t>-21754615</t>
  </si>
  <si>
    <t>971033381</t>
  </si>
  <si>
    <t>Vybourání otvorů ve zdivu cihelném pl do 0,09 m2 na MVC nebo MV tl do 900 mm</t>
  </si>
  <si>
    <t>-1969909551</t>
  </si>
  <si>
    <t>99</t>
  </si>
  <si>
    <t>Přesun hmot</t>
  </si>
  <si>
    <t>22</t>
  </si>
  <si>
    <t>999281111</t>
  </si>
  <si>
    <t>Přesun hmot pro opravy a údržbu v budovy do 25 m</t>
  </si>
  <si>
    <t>t</t>
  </si>
  <si>
    <t>-443883595</t>
  </si>
  <si>
    <t>997</t>
  </si>
  <si>
    <t>Doprava suti a vybouraných hmot</t>
  </si>
  <si>
    <t>23</t>
  </si>
  <si>
    <t>997013211</t>
  </si>
  <si>
    <t>Vnitrostaveništní doprava suti a vybouraných hmot pro budovy v do 6 m ručně</t>
  </si>
  <si>
    <t>1817924680</t>
  </si>
  <si>
    <t>24</t>
  </si>
  <si>
    <t>997013212</t>
  </si>
  <si>
    <t>Vnitrostaveništní doprava suti a vybouraných hmot pro budovy v přes 6 do 9 m ručně</t>
  </si>
  <si>
    <t>848627097</t>
  </si>
  <si>
    <t>25</t>
  </si>
  <si>
    <t>997013213</t>
  </si>
  <si>
    <t>Vnitrostaveništní doprava suti a vybouraných hmot pro budovy v přes 9 do 12 m ručně</t>
  </si>
  <si>
    <t>1103017083</t>
  </si>
  <si>
    <t>26</t>
  </si>
  <si>
    <t>997013501</t>
  </si>
  <si>
    <t>Odvoz suti a vybouraných hmot na skládku nebo meziskládku do 1 km se složením</t>
  </si>
  <si>
    <t>-558291348</t>
  </si>
  <si>
    <t>27</t>
  </si>
  <si>
    <t>997013509</t>
  </si>
  <si>
    <t>Příplatek k odvozu suti a vybouraných hmot na skládku ZKD 1 km přes 1 km</t>
  </si>
  <si>
    <t>-1381812046</t>
  </si>
  <si>
    <t>28</t>
  </si>
  <si>
    <t>997013511</t>
  </si>
  <si>
    <t>Odvoz suti a vybouraných hmot z meziskládky na skládku do 1 km s naložením a se složením</t>
  </si>
  <si>
    <t>1850093565</t>
  </si>
  <si>
    <t>29</t>
  </si>
  <si>
    <t>997013631</t>
  </si>
  <si>
    <t>Poplatek za uložení na skládce (skládkovné) stavebního odpadu směsného kód odpadu 17 09 04</t>
  </si>
  <si>
    <t>-150338729</t>
  </si>
  <si>
    <t>998</t>
  </si>
  <si>
    <t>30</t>
  </si>
  <si>
    <t>998018001</t>
  </si>
  <si>
    <t>Přesun hmot ruční pro budovy v do 6 m</t>
  </si>
  <si>
    <t>-135031706</t>
  </si>
  <si>
    <t>PSV</t>
  </si>
  <si>
    <t>Práce a dodávky PSV</t>
  </si>
  <si>
    <t>713</t>
  </si>
  <si>
    <t>Izolace tepelné</t>
  </si>
  <si>
    <t>31</t>
  </si>
  <si>
    <t>713420843</t>
  </si>
  <si>
    <t>Odstranění izolace tepelné potrubí rohožemi s úpravou pletivem spojenými drátem tl přes 50 mm</t>
  </si>
  <si>
    <t>512</t>
  </si>
  <si>
    <t>103825916</t>
  </si>
  <si>
    <t>32</t>
  </si>
  <si>
    <t>inf.cena</t>
  </si>
  <si>
    <t>Montáž izolace návlekové lepené pro potrubí + pomocný materiál</t>
  </si>
  <si>
    <t>-444262461</t>
  </si>
  <si>
    <t>33</t>
  </si>
  <si>
    <t>M</t>
  </si>
  <si>
    <t>005631966107</t>
  </si>
  <si>
    <t>22x 25mm - Termoizolační trubice z pěnového polyetylenu s uzavřenou buněčnou strukturou, v nelaminovaném provedení s podélným nářezem.</t>
  </si>
  <si>
    <t>-1423496177</t>
  </si>
  <si>
    <t>34</t>
  </si>
  <si>
    <t>605005631966109</t>
  </si>
  <si>
    <t>28x 25mm - Termoizolační trubice z pěnového polyetylenu s uzavřenou buněčnou strukturou, v nelaminovaném provedení s podélným nářezem.</t>
  </si>
  <si>
    <t>-1632134250</t>
  </si>
  <si>
    <t>35</t>
  </si>
  <si>
    <t>605005631966111</t>
  </si>
  <si>
    <t>35x 25mm - Termoizolační trubice z pěnového polyetylenu s uzavřenou buněčnou strukturou, v nelaminovaném provedení s podélným nářezem.</t>
  </si>
  <si>
    <t>1521353461</t>
  </si>
  <si>
    <t>36</t>
  </si>
  <si>
    <t>605005631966113</t>
  </si>
  <si>
    <t>45x 25mm - Termoizolační trubice z pěnového polyetylenu s uzavřenou buněčnou strukturou, v nelaminovaném provedení s podélným nářezem.</t>
  </si>
  <si>
    <t>321481940</t>
  </si>
  <si>
    <t>37</t>
  </si>
  <si>
    <t>005631966114</t>
  </si>
  <si>
    <t>48x 25mm - Termoizolační trubice z pěnového polyetylenu s uzavřenou buněčnou strukturou, v nelaminovaném provedení s podélným nářezem.</t>
  </si>
  <si>
    <t>-1086677947</t>
  </si>
  <si>
    <t>38</t>
  </si>
  <si>
    <t>605005631966117</t>
  </si>
  <si>
    <t>64x 25mm - Termoizolační trubice z pěnového polyetylenu s uzavřenou buněčnou strukturou, v nelaminovaném provedení s podélným nářezem.</t>
  </si>
  <si>
    <t>-1880914693</t>
  </si>
  <si>
    <t>39</t>
  </si>
  <si>
    <t>605005631966119</t>
  </si>
  <si>
    <t>76x 25mm - Termoizolační trubice z pěnového polyetylenu s uzavřenou buněčnou strukturou, v nelaminovaném provedení s podélným nářezem.</t>
  </si>
  <si>
    <t>1225833826</t>
  </si>
  <si>
    <t>40</t>
  </si>
  <si>
    <t>998713121</t>
  </si>
  <si>
    <t>Přesun hmot tonážní pro izolace tepelné ruční v objektech v do 6 m</t>
  </si>
  <si>
    <t>682736723</t>
  </si>
  <si>
    <t>41</t>
  </si>
  <si>
    <t>998713122</t>
  </si>
  <si>
    <t>Přesun hmot tonážní pro izolace tepelné ruční v objektech v přes 6 do 12 m</t>
  </si>
  <si>
    <t>1530158795</t>
  </si>
  <si>
    <t>731</t>
  </si>
  <si>
    <t>Ústřední vytápění - kotelny</t>
  </si>
  <si>
    <t>42</t>
  </si>
  <si>
    <t>731391814MBO</t>
  </si>
  <si>
    <t xml:space="preserve">Vypuštění vody z kotle  </t>
  </si>
  <si>
    <t>hod</t>
  </si>
  <si>
    <t>1757307693</t>
  </si>
  <si>
    <t>43</t>
  </si>
  <si>
    <t>731100809</t>
  </si>
  <si>
    <t xml:space="preserve">Demontáž kotle litinového a  odkouření. </t>
  </si>
  <si>
    <t>-151686633</t>
  </si>
  <si>
    <t>44</t>
  </si>
  <si>
    <t>731244494xy</t>
  </si>
  <si>
    <t>Montáž kotle ocelového závěsného na plyn kondenzačního o výkonu přes 28 do 50 kW</t>
  </si>
  <si>
    <t>208467016</t>
  </si>
  <si>
    <t>45</t>
  </si>
  <si>
    <t>73124923</t>
  </si>
  <si>
    <t>Uvedení kotle do provozu</t>
  </si>
  <si>
    <t>soub.</t>
  </si>
  <si>
    <t>1271999296</t>
  </si>
  <si>
    <t>46</t>
  </si>
  <si>
    <t>Brilon1MBO</t>
  </si>
  <si>
    <t>ob.č.3900186: Kondenzační plynový závěsný kotel THISION S PLUS 46, vč. čidla QAC34/101/L a prostor. přístroje QAA55.110/101</t>
  </si>
  <si>
    <t>-11879482</t>
  </si>
  <si>
    <t>47</t>
  </si>
  <si>
    <t>Brilon2MBO</t>
  </si>
  <si>
    <t>OCI345.06/101: Komunikační Clip-in BSB/LPB, komunikační rozhraní mezi THRs a nebo regulacemi RVS</t>
  </si>
  <si>
    <t>-43107263</t>
  </si>
  <si>
    <t>48</t>
  </si>
  <si>
    <t>Brilon5MBO</t>
  </si>
  <si>
    <t>N002-S: NEUTRAKON 500/100, neutralizační box vč. náplně GS 8 kg</t>
  </si>
  <si>
    <t>-235454524</t>
  </si>
  <si>
    <t>49</t>
  </si>
  <si>
    <t>Brilon7MBO</t>
  </si>
  <si>
    <t xml:space="preserve">52105412: centrická přechodka DN110/80, s hrdlem DN110 </t>
  </si>
  <si>
    <t>352787094</t>
  </si>
  <si>
    <t>50</t>
  </si>
  <si>
    <t>Brilon8MBO</t>
  </si>
  <si>
    <t xml:space="preserve">52100122: trubka DN110 x 500 mm </t>
  </si>
  <si>
    <t>180913156</t>
  </si>
  <si>
    <t>51</t>
  </si>
  <si>
    <t>Brilon9MBO</t>
  </si>
  <si>
    <t>52100674: univerzální sada sdružených odvodů spalin pro kaskády kotlů DN160</t>
  </si>
  <si>
    <t>sada</t>
  </si>
  <si>
    <t>-136306205</t>
  </si>
  <si>
    <t>52</t>
  </si>
  <si>
    <t>Brilon10MBO</t>
  </si>
  <si>
    <t>52100675: univerzální rozšíření sady sdružených odvodů spalin pro kaskády kotlů DN160-110</t>
  </si>
  <si>
    <t>-1415517690</t>
  </si>
  <si>
    <t>53</t>
  </si>
  <si>
    <t>Brilon11MBO</t>
  </si>
  <si>
    <t xml:space="preserve">52100246: koleno DN160 x 87° </t>
  </si>
  <si>
    <t>-86195936</t>
  </si>
  <si>
    <t>54</t>
  </si>
  <si>
    <t>Brilon12MBO</t>
  </si>
  <si>
    <t xml:space="preserve">52100314: kontrolní kus přímý PP DN160 </t>
  </si>
  <si>
    <t>-290378777</t>
  </si>
  <si>
    <t>55</t>
  </si>
  <si>
    <t>Brilon13MBO</t>
  </si>
  <si>
    <t xml:space="preserve">52100144: trubka DN160 x 1000 mm </t>
  </si>
  <si>
    <t>198985435</t>
  </si>
  <si>
    <t>56</t>
  </si>
  <si>
    <t>Brilon14MBO</t>
  </si>
  <si>
    <t xml:space="preserve">52106554: komínová zděř DN225/160, nerez </t>
  </si>
  <si>
    <t>1148977515</t>
  </si>
  <si>
    <t>57</t>
  </si>
  <si>
    <t>Brilon15MBO</t>
  </si>
  <si>
    <t xml:space="preserve">52106454: kryt zděře DN225, nerez </t>
  </si>
  <si>
    <t>-111027607</t>
  </si>
  <si>
    <t>58</t>
  </si>
  <si>
    <t>Brilon16MBO</t>
  </si>
  <si>
    <t xml:space="preserve">52106204: patní koleno s podpěrou DN160 (koleno, kolej, opěrná tyč) </t>
  </si>
  <si>
    <t>1142576959</t>
  </si>
  <si>
    <t>59</t>
  </si>
  <si>
    <t>Brilon17MBO</t>
  </si>
  <si>
    <t xml:space="preserve">52100146: trubka DN160 x 2000 mm </t>
  </si>
  <si>
    <t>-128833718</t>
  </si>
  <si>
    <t>60</t>
  </si>
  <si>
    <t>Brilon18MBO</t>
  </si>
  <si>
    <t xml:space="preserve">52106014: distanční objímka DN160 PP </t>
  </si>
  <si>
    <t>1490531636</t>
  </si>
  <si>
    <t>61</t>
  </si>
  <si>
    <t>Brilon19MBO</t>
  </si>
  <si>
    <t xml:space="preserve">52108514: komínový poklop DN160 nerezový, s vyústěním PP-UV černá </t>
  </si>
  <si>
    <t>-1802978717</t>
  </si>
  <si>
    <t>62</t>
  </si>
  <si>
    <t>PBŘ1</t>
  </si>
  <si>
    <t xml:space="preserve">Přenosný Hasící Přístroj, typ sněhový á 5 kg. Hasící schopnost 70B nebo 89B.    </t>
  </si>
  <si>
    <t>141723083</t>
  </si>
  <si>
    <t>63</t>
  </si>
  <si>
    <t>regulace</t>
  </si>
  <si>
    <t xml:space="preserve">Montáž ekvitermní regulace kotle, včetně dodávky a montáže vydrátování dle profese Měření a regulace </t>
  </si>
  <si>
    <t>soub</t>
  </si>
  <si>
    <t>339477759</t>
  </si>
  <si>
    <t>64</t>
  </si>
  <si>
    <t>odkouření</t>
  </si>
  <si>
    <t>Montáž kouřovodu + úpravy původních komínů</t>
  </si>
  <si>
    <t>-1908045239</t>
  </si>
  <si>
    <t>65</t>
  </si>
  <si>
    <t>998731121</t>
  </si>
  <si>
    <t>Přesun hmot tonážní pro kotelny ruční v objektech v do 6 m</t>
  </si>
  <si>
    <t>1817993766</t>
  </si>
  <si>
    <t>732</t>
  </si>
  <si>
    <t>Ústřední vytápění - strojovny</t>
  </si>
  <si>
    <t>66</t>
  </si>
  <si>
    <t>732110812</t>
  </si>
  <si>
    <t>Demontáž rozdělovače nebo sběrače DN přes 100 do 200</t>
  </si>
  <si>
    <t>1502958179</t>
  </si>
  <si>
    <t>67</t>
  </si>
  <si>
    <t>732320812</t>
  </si>
  <si>
    <t>Demontáž nádrže beztlaké nebo tlakové odpojení od rozvodů potrubí obsah do 100 l</t>
  </si>
  <si>
    <t>210015824</t>
  </si>
  <si>
    <t>68</t>
  </si>
  <si>
    <t>732331624.RFX</t>
  </si>
  <si>
    <t>Nádoba tlaková expanzní s membránou Reflex NG závitové připojení PN 0,6 o objemu 300 l</t>
  </si>
  <si>
    <t>1166554001</t>
  </si>
  <si>
    <t>69</t>
  </si>
  <si>
    <t>732420813</t>
  </si>
  <si>
    <t>Demontáž čerpadla oběhového spirálního DN 50</t>
  </si>
  <si>
    <t>-799067878</t>
  </si>
  <si>
    <t>70</t>
  </si>
  <si>
    <t>732422216.GRS</t>
  </si>
  <si>
    <t>Čerpadlo teplovodní mokroběžné přírubové WILO YIONOS MAXO 30/05-10 výtlak 39kPa, průtok 5,5 m3/h, jednodílné pro vytápění</t>
  </si>
  <si>
    <t>-425668234</t>
  </si>
  <si>
    <t>71</t>
  </si>
  <si>
    <t>732429113</t>
  </si>
  <si>
    <t>Montáž čerpadla oběhového spirálního DN 50 do potrubí</t>
  </si>
  <si>
    <t>488358793</t>
  </si>
  <si>
    <t>72</t>
  </si>
  <si>
    <t>Aquina WKSME-60BNT</t>
  </si>
  <si>
    <t>Kabinetový, automatický změkčovací filtr WK Standard 1650F,kapacita 60,Objemové řízení,napojení 1“,Qmax 2m3/hod,zařízení ve složení: automatický řídící ventil BNT 1650F,sklolaminátová láhev s podstavcem,kabinetová solná nádoba,15 l změkčovací prysky,</t>
  </si>
  <si>
    <t>soubor</t>
  </si>
  <si>
    <t>-2104215739</t>
  </si>
  <si>
    <t>73</t>
  </si>
  <si>
    <t>Aquina 06.110.2</t>
  </si>
  <si>
    <t xml:space="preserve">Instalační armatury pro snadnou montáž změkčovacího filtru. montážní blok se zkušebním ventilem a obtokem </t>
  </si>
  <si>
    <t>263356434</t>
  </si>
  <si>
    <t>74</t>
  </si>
  <si>
    <t>Aquina 2xU0600</t>
  </si>
  <si>
    <t xml:space="preserve">Instalační armatury pro snadnou montáž změkčovacího filtru. 2 x nerezové napojovací hadice 600 mm, DN19  </t>
  </si>
  <si>
    <t>-676716595</t>
  </si>
  <si>
    <t>75</t>
  </si>
  <si>
    <t>Aquina CPF-4-E</t>
  </si>
  <si>
    <t>Mechanický předfiltr CPF4, napojení ¾“, ruční oplach , CPF-4-E</t>
  </si>
  <si>
    <t>-1802498923</t>
  </si>
  <si>
    <t>76</t>
  </si>
  <si>
    <t>Aquina MB1</t>
  </si>
  <si>
    <t xml:space="preserve">Kapky pro ruční měření tvrdosti vody </t>
  </si>
  <si>
    <t>-1872279720</t>
  </si>
  <si>
    <t>77</t>
  </si>
  <si>
    <t>Aquina 19200</t>
  </si>
  <si>
    <t>Chemie na prvotní spuštění , 25 kg regenerační sůl</t>
  </si>
  <si>
    <t>-1042541070</t>
  </si>
  <si>
    <t>78</t>
  </si>
  <si>
    <t>REFLEXCZ1</t>
  </si>
  <si>
    <t xml:space="preserve">6811500 - FILLCONTROL - Automatické doplňovací a oddělovací zařízení </t>
  </si>
  <si>
    <t>1605106082</t>
  </si>
  <si>
    <t>79</t>
  </si>
  <si>
    <t>strojovny</t>
  </si>
  <si>
    <t>Montáž výbavy strojoven  (mimo přímo specifikované úkony)</t>
  </si>
  <si>
    <t>-1886662389</t>
  </si>
  <si>
    <t>80</t>
  </si>
  <si>
    <t>998732121</t>
  </si>
  <si>
    <t>Přesun hmot tonážní pro strojovny ruční v objektech v do 6 m</t>
  </si>
  <si>
    <t>-1468701924</t>
  </si>
  <si>
    <t>733</t>
  </si>
  <si>
    <t>Ústřední vytápění - rozvodné potrubí</t>
  </si>
  <si>
    <t>81</t>
  </si>
  <si>
    <t>733110803</t>
  </si>
  <si>
    <t>Demontáž potrubí ocelového závitového DN do 15</t>
  </si>
  <si>
    <t>-1376834287</t>
  </si>
  <si>
    <t>82</t>
  </si>
  <si>
    <t>733110806</t>
  </si>
  <si>
    <t>Demontáž potrubí ocelového závitového DN přes 15 do 32</t>
  </si>
  <si>
    <t>1928733115</t>
  </si>
  <si>
    <t>83</t>
  </si>
  <si>
    <t>733110808</t>
  </si>
  <si>
    <t>Demontáž potrubí ocelového závitového DN přes 32 do 50</t>
  </si>
  <si>
    <t>496257337</t>
  </si>
  <si>
    <t>84</t>
  </si>
  <si>
    <t>733110810</t>
  </si>
  <si>
    <t>Demontáž potrubí ocelového závitového DN přes 50 do 80</t>
  </si>
  <si>
    <t>-1546894552</t>
  </si>
  <si>
    <t>85</t>
  </si>
  <si>
    <t>733191902</t>
  </si>
  <si>
    <t>Montáž potrubí ocelového závitového běžného nebo zesíleného při opravě DN do 10</t>
  </si>
  <si>
    <t>-1525103344</t>
  </si>
  <si>
    <t>86</t>
  </si>
  <si>
    <t>733191903</t>
  </si>
  <si>
    <t>Montáž potrubí ocelového závitového běžného nebo zesíleného při opravě DN 15</t>
  </si>
  <si>
    <t>1560674516</t>
  </si>
  <si>
    <t>87</t>
  </si>
  <si>
    <t>733193810</t>
  </si>
  <si>
    <t>Rozřezání konzoly, podpěry nebo výložníku pro potrubí z L profilu do 50x50x5 mm</t>
  </si>
  <si>
    <t>-1395149100</t>
  </si>
  <si>
    <t>88</t>
  </si>
  <si>
    <t>733111102</t>
  </si>
  <si>
    <t>Potrubí ocelové závitové černé bezešvé běžné nízkotlaké DN 10</t>
  </si>
  <si>
    <t>-1440007370</t>
  </si>
  <si>
    <t>89</t>
  </si>
  <si>
    <t>733111103</t>
  </si>
  <si>
    <t>Potrubí ocelové závitové černé bezešvé běžné nízkotlaké DN 15</t>
  </si>
  <si>
    <t>-1599585930</t>
  </si>
  <si>
    <t>90</t>
  </si>
  <si>
    <t>733111104</t>
  </si>
  <si>
    <t>Potrubí ocelové závitové černé bezešvé běžné nízkotlaké DN 20</t>
  </si>
  <si>
    <t>201827136</t>
  </si>
  <si>
    <t>91</t>
  </si>
  <si>
    <t>733111105</t>
  </si>
  <si>
    <t>Potrubí ocelové závitové černé bezešvé běžné nízkotlaké DN 25</t>
  </si>
  <si>
    <t>-1576723020</t>
  </si>
  <si>
    <t>92</t>
  </si>
  <si>
    <t>733111106</t>
  </si>
  <si>
    <t>Potrubí ocelové závitové černé bezešvé běžné nízkotlaké DN 32</t>
  </si>
  <si>
    <t>1191061539</t>
  </si>
  <si>
    <t>93</t>
  </si>
  <si>
    <t>733111107</t>
  </si>
  <si>
    <t>Potrubí ocelové závitové černé bezešvé běžné nízkotlaké DN 40</t>
  </si>
  <si>
    <t>1813416315</t>
  </si>
  <si>
    <t>94</t>
  </si>
  <si>
    <t>733111108</t>
  </si>
  <si>
    <t>Potrubí ocelové závitové černé bezešvé běžné nízkotlaké DN 50</t>
  </si>
  <si>
    <t>1822037782</t>
  </si>
  <si>
    <t>95</t>
  </si>
  <si>
    <t>733111116</t>
  </si>
  <si>
    <t>Potrubí ocelové závitové černé bezešvé běžné v kotelnách nebo strojovnách DN 32</t>
  </si>
  <si>
    <t>-72280619</t>
  </si>
  <si>
    <t>96</t>
  </si>
  <si>
    <t>733111118</t>
  </si>
  <si>
    <t>Potrubí ocelové závitové černé bezešvé běžné v kotelnách nebo strojovnách DN 50</t>
  </si>
  <si>
    <t>365951105</t>
  </si>
  <si>
    <t>97</t>
  </si>
  <si>
    <t>733121122</t>
  </si>
  <si>
    <t>Potrubí ocelové hladké bezešvé nízkotlaké spojované svařováním D 76x3,2 mm</t>
  </si>
  <si>
    <t>-1644263138</t>
  </si>
  <si>
    <t>98</t>
  </si>
  <si>
    <t>733124121</t>
  </si>
  <si>
    <t>Příplatek k potrubí ocelovému hladkému za zhotovení přechodů z trubek hladkých kováním DN 65/32</t>
  </si>
  <si>
    <t>-1209754977</t>
  </si>
  <si>
    <t>733141102</t>
  </si>
  <si>
    <t>Odvzdušňovací nádoba z trubek ocelových do DN 50</t>
  </si>
  <si>
    <t>1846040791</t>
  </si>
  <si>
    <t>733190107</t>
  </si>
  <si>
    <t>Tlaková zkouška potrubí ocelové závitové do DN 40</t>
  </si>
  <si>
    <t>-5650473</t>
  </si>
  <si>
    <t>101</t>
  </si>
  <si>
    <t>733190108</t>
  </si>
  <si>
    <t>Tlaková zkouška potrubí ocelové závitové do DN 50</t>
  </si>
  <si>
    <t>-598384348</t>
  </si>
  <si>
    <t>102</t>
  </si>
  <si>
    <t>733190225</t>
  </si>
  <si>
    <t>Tlaková zkouška potrubí ocelové hladké přes D 60,3x2,9 do D 89x5,0</t>
  </si>
  <si>
    <t>1163882563</t>
  </si>
  <si>
    <t>103</t>
  </si>
  <si>
    <t>998733121</t>
  </si>
  <si>
    <t>Přesun hmot tonážní pro rozvody potrubí ruční v objektech v do 6 m</t>
  </si>
  <si>
    <t>-748433303</t>
  </si>
  <si>
    <t>104</t>
  </si>
  <si>
    <t>998733122</t>
  </si>
  <si>
    <t>Přesun hmot tonážní pro rozvody potrubí ruční v objektech v přes 6 do 12 m</t>
  </si>
  <si>
    <t>-639702046</t>
  </si>
  <si>
    <t>734</t>
  </si>
  <si>
    <t>Ústřední vytápění - armatury</t>
  </si>
  <si>
    <t>105</t>
  </si>
  <si>
    <t>734100812</t>
  </si>
  <si>
    <t>Demontáž armatury přírubové se dvěma přírubami DN přes 50 do 100</t>
  </si>
  <si>
    <t>973013108</t>
  </si>
  <si>
    <t>106</t>
  </si>
  <si>
    <t>734191822</t>
  </si>
  <si>
    <t>Odřezání příruby bez rozpojení přírubového spoje DN přes 50 do 100</t>
  </si>
  <si>
    <t>-1532822431</t>
  </si>
  <si>
    <t>107</t>
  </si>
  <si>
    <t>734200821</t>
  </si>
  <si>
    <t>Demontáž armatury závitové se dvěma závity přes G 1/2 do G 1/2</t>
  </si>
  <si>
    <t>-994918743</t>
  </si>
  <si>
    <t>108</t>
  </si>
  <si>
    <t>734200824</t>
  </si>
  <si>
    <t>Demontáž armatury závitové se dvěma závity přes G 6/4 do G 2</t>
  </si>
  <si>
    <t>-599641628</t>
  </si>
  <si>
    <t>109</t>
  </si>
  <si>
    <t>734209102</t>
  </si>
  <si>
    <t>Montáž armatury závitové s jedním závitem G 3/8</t>
  </si>
  <si>
    <t>-756930527</t>
  </si>
  <si>
    <t>110</t>
  </si>
  <si>
    <t>734209103</t>
  </si>
  <si>
    <t>Montáž armatury závitové s jedním závitem G 1/2</t>
  </si>
  <si>
    <t>648012839</t>
  </si>
  <si>
    <t>111</t>
  </si>
  <si>
    <t>005IVAR110</t>
  </si>
  <si>
    <t>IVAR, 3/8" : Vypouštěcí ventil</t>
  </si>
  <si>
    <t>-620645827</t>
  </si>
  <si>
    <t>112</t>
  </si>
  <si>
    <t>005IVAR111</t>
  </si>
  <si>
    <t>IVAR, VARIA, 3/8" : Automat.odvzduš. ventil</t>
  </si>
  <si>
    <t>-755577669</t>
  </si>
  <si>
    <t>113</t>
  </si>
  <si>
    <t>005IVAR113</t>
  </si>
  <si>
    <t>IVAR,TM120R, Termomanometr, 0-6bar</t>
  </si>
  <si>
    <t>484076701</t>
  </si>
  <si>
    <t>114</t>
  </si>
  <si>
    <t>734209112</t>
  </si>
  <si>
    <t>Montáž armatury závitové s dvěma závity G 3/8</t>
  </si>
  <si>
    <t>1559927375</t>
  </si>
  <si>
    <t>115</t>
  </si>
  <si>
    <t>734209113</t>
  </si>
  <si>
    <t>Montáž armatury závitové s dvěma závity G 1/2</t>
  </si>
  <si>
    <t>1533908090</t>
  </si>
  <si>
    <t>116</t>
  </si>
  <si>
    <t>734209115</t>
  </si>
  <si>
    <t>Montáž armatury závitové s dvěma závity G 1</t>
  </si>
  <si>
    <t>1218649948</t>
  </si>
  <si>
    <t>117</t>
  </si>
  <si>
    <t>734209116</t>
  </si>
  <si>
    <t>Montáž armatury závitové s dvěma závity G 5/4</t>
  </si>
  <si>
    <t>79915064</t>
  </si>
  <si>
    <t>118</t>
  </si>
  <si>
    <t>734209118</t>
  </si>
  <si>
    <t>Montáž armatury závitové s dvěma závity G 2</t>
  </si>
  <si>
    <t>1873684487</t>
  </si>
  <si>
    <t>119</t>
  </si>
  <si>
    <t>605IVAR14</t>
  </si>
  <si>
    <t>IVAR, 51F, 5/4": Filterball</t>
  </si>
  <si>
    <t>-577407456</t>
  </si>
  <si>
    <t>120</t>
  </si>
  <si>
    <t>605IVAR16</t>
  </si>
  <si>
    <t>IVAR, 51F, 2": Filterball</t>
  </si>
  <si>
    <t>-2067911559</t>
  </si>
  <si>
    <t>121</t>
  </si>
  <si>
    <t>605005551963405</t>
  </si>
  <si>
    <t>GIACOMINIÍ, R910, 5/4": Kulový uzávěr</t>
  </si>
  <si>
    <t>144229170</t>
  </si>
  <si>
    <t>122</t>
  </si>
  <si>
    <t>605005551963407</t>
  </si>
  <si>
    <t>GIACOMINIÍ, R910, 2": Kulový uzávěr</t>
  </si>
  <si>
    <t>-2133701959</t>
  </si>
  <si>
    <t>123</t>
  </si>
  <si>
    <t>6050055519634082</t>
  </si>
  <si>
    <t xml:space="preserve">GIACOMINIÍ, R60, 5/4": Zpětná klapka, Celomosazné provedení s NBR těsněním </t>
  </si>
  <si>
    <t>-128570182</t>
  </si>
  <si>
    <t>124</t>
  </si>
  <si>
    <t>605005551963410</t>
  </si>
  <si>
    <t xml:space="preserve">GIACOMINIÍ, R60, 2": Zpětná klapka, Celomosazné provedení s NBR těsněním </t>
  </si>
  <si>
    <t>-414595775</t>
  </si>
  <si>
    <t>125</t>
  </si>
  <si>
    <t>GIAR146IM008</t>
  </si>
  <si>
    <t xml:space="preserve">R146IM, Termohydraulický - závitový, včetně vypouštěcího kohoutu A AUTOMAT.ODVDUŠŇOVACÍHO VENTILU. Kv=71,4m3/hod. </t>
  </si>
  <si>
    <t>-230349833</t>
  </si>
  <si>
    <t>126</t>
  </si>
  <si>
    <t>005551Reflex2</t>
  </si>
  <si>
    <t>MK kulový kohout se zajištěním, DN25</t>
  </si>
  <si>
    <t>769598211</t>
  </si>
  <si>
    <t>127</t>
  </si>
  <si>
    <t>005551DUCO50</t>
  </si>
  <si>
    <t>Pojistný ventil 1" , 3bary</t>
  </si>
  <si>
    <t>1195300100</t>
  </si>
  <si>
    <t>128</t>
  </si>
  <si>
    <t>734499215</t>
  </si>
  <si>
    <t xml:space="preserve">Přednastavení ventilů radiátorů  </t>
  </si>
  <si>
    <t>-40837049</t>
  </si>
  <si>
    <t>129</t>
  </si>
  <si>
    <t>734499215TRV</t>
  </si>
  <si>
    <t xml:space="preserve">Montáž termostatických hlavic </t>
  </si>
  <si>
    <t>-1401199999</t>
  </si>
  <si>
    <t>130</t>
  </si>
  <si>
    <t>DAN015G3330</t>
  </si>
  <si>
    <t>DANFOSS Redia M30x1,5 , obj.č. 015G3330 Termostatická hlavice pro VK tělesa KORADO, S vestavěným čidlem a protimrazovou</t>
  </si>
  <si>
    <t>-1288007114</t>
  </si>
  <si>
    <t>131</t>
  </si>
  <si>
    <t>DANAero RA</t>
  </si>
  <si>
    <t>DANFOSS Aero RA , obj.č. 015G4580 Termostatická hlavice pro Ra ventily, S vestavěným čidlem a protimrazovou ochranou</t>
  </si>
  <si>
    <t>-90536114</t>
  </si>
  <si>
    <t>132</t>
  </si>
  <si>
    <t>605003L0282</t>
  </si>
  <si>
    <t>DANFOSS-RLV-K šroubení zdvojené radiátorové 1/2" s vypouštěním-  rohové (obj.č.003L0282)</t>
  </si>
  <si>
    <t>-254593682</t>
  </si>
  <si>
    <t>133</t>
  </si>
  <si>
    <t>605RADV10</t>
  </si>
  <si>
    <t>RA-DV 10  přímý  DANFOSS Termostatický ventil DYNAMICKÝ TLAKOVĚ NEZÁVISLÝ</t>
  </si>
  <si>
    <t>1745271904</t>
  </si>
  <si>
    <t>134</t>
  </si>
  <si>
    <t>605RADV15</t>
  </si>
  <si>
    <t>RA-DV 15  přímý  DANFOSS Termostatický ventil DYNAMICKÝ TLAKOVĚ NEZÁVISLÝ</t>
  </si>
  <si>
    <t>-1988372507</t>
  </si>
  <si>
    <t>135</t>
  </si>
  <si>
    <t>605551963521</t>
  </si>
  <si>
    <t>RLV  přímé regulační šroubení DANFOSS DN10</t>
  </si>
  <si>
    <t>-1368834867</t>
  </si>
  <si>
    <t>136</t>
  </si>
  <si>
    <t>605005551963522</t>
  </si>
  <si>
    <t>RLV  přímé regulační šroubení DANFOSS DN15</t>
  </si>
  <si>
    <t>191993320</t>
  </si>
  <si>
    <t>137</t>
  </si>
  <si>
    <t>KRD_Eclipse</t>
  </si>
  <si>
    <t>Ventilová dynamická vložka pro každý z nasledujícíh radiátorů KORADO VK, namísto ventilové vložky běžné.  Ventilová dynamická vložka IMI 4381-00.300, z výroby radiátorů instalovaná namísto ventilové vložky běžné.Dodávka s radiátory od dodavatele a výrobce</t>
  </si>
  <si>
    <t>1173205424</t>
  </si>
  <si>
    <t>138</t>
  </si>
  <si>
    <t>COMAP_01</t>
  </si>
  <si>
    <t>Dynamické termostatické ventily pro středové připojení – řada AutoSAR - THERMOD DESIGN_L-rohový ventil, vstup vlevo. Barva bílá, ventil včetně termostatické hlavice.</t>
  </si>
  <si>
    <t>-507708004</t>
  </si>
  <si>
    <t>139</t>
  </si>
  <si>
    <t>998734121</t>
  </si>
  <si>
    <t>Přesun hmot tonážní pro armatury ruční v objektech v do 6 m</t>
  </si>
  <si>
    <t>982224297</t>
  </si>
  <si>
    <t>140</t>
  </si>
  <si>
    <t>998734123</t>
  </si>
  <si>
    <t>Přesun hmot tonážní pro armatury ruční v objektech v přes 12 do 24 m</t>
  </si>
  <si>
    <t>1071292840</t>
  </si>
  <si>
    <t>735</t>
  </si>
  <si>
    <t>Ústřední vytápění - otopná tělesa</t>
  </si>
  <si>
    <t>141</t>
  </si>
  <si>
    <t>735151191.KRD</t>
  </si>
  <si>
    <t>Otopné těleso panelové jednodeskové bez přídavné přestupní plochy KORADO Radik Klasik typ 10 výška/délka 900/400 mm výkon 350 W</t>
  </si>
  <si>
    <t>1351764609</t>
  </si>
  <si>
    <t>142</t>
  </si>
  <si>
    <t>735151295.KRD</t>
  </si>
  <si>
    <t>Otopné těleso panelové jednodeskové 1 přídavná přestupní plocha KORADO Radik Klasik typ 11 výška/délka 900/800 mm výkon 1115 W</t>
  </si>
  <si>
    <t>689500932</t>
  </si>
  <si>
    <t>143</t>
  </si>
  <si>
    <t>735151297.KRD</t>
  </si>
  <si>
    <t>Otopné těleso panelové jednodeskové 1 přídavná přestupní plocha KORADO Radik Klasik typ 11 výška/délka 900/1000 mm výkon 1394 W</t>
  </si>
  <si>
    <t>-420341896</t>
  </si>
  <si>
    <t>144</t>
  </si>
  <si>
    <t>735151498.KRD</t>
  </si>
  <si>
    <t>Otopné těleso panelové dvoudeskové 1 přídavná přestupní plocha KORADO Radik Klasik typ 21 výška/délka 900/1100 mm výkon 1929 W</t>
  </si>
  <si>
    <t>-1463830367</t>
  </si>
  <si>
    <t>145</t>
  </si>
  <si>
    <t>735151563.KRD</t>
  </si>
  <si>
    <t>Otopné těleso panelové dvoudeskové 2 přídavné přestupní plochy KORADO Radik Klasik typ 22 výška/délka 500/2000 mm výkon 2904 W</t>
  </si>
  <si>
    <t>76673095</t>
  </si>
  <si>
    <t>146</t>
  </si>
  <si>
    <t>735151565.KRD</t>
  </si>
  <si>
    <t>Otopné těleso panelové dvoudeskové 2 přídavné přestupní plochy KORADO Radik Klasik typ 22 výška/délka 500/2600 mm výkon 3775 W</t>
  </si>
  <si>
    <t>1456685603</t>
  </si>
  <si>
    <t>147</t>
  </si>
  <si>
    <t>735151576.KRD</t>
  </si>
  <si>
    <t>Otopné těleso panelové dvoudeskové 2 přídavné přestupní plochy KORADO Radik Klasik typ 22 výška/délka 600/900 mm výkon 1511 W</t>
  </si>
  <si>
    <t>189604318</t>
  </si>
  <si>
    <t>148</t>
  </si>
  <si>
    <t>735151582.KRD</t>
  </si>
  <si>
    <t>Otopné těleso panelové dvoudeskové 2 přídavné přestupní plochy KORADO Radik Klasik typ 22 výška/délka 600/1800 mm výkon 3022 W</t>
  </si>
  <si>
    <t>-1407969789</t>
  </si>
  <si>
    <t>149</t>
  </si>
  <si>
    <t>735151595.KRD</t>
  </si>
  <si>
    <t>Otopné těleso panelové dvoudeskové 2 přídavné přestupní plochy KORADO Radik Klasik typ 22 výška/délka 900/800 mm výkon 1850 W</t>
  </si>
  <si>
    <t>-1133015233</t>
  </si>
  <si>
    <t>150</t>
  </si>
  <si>
    <t>735151597.KRD</t>
  </si>
  <si>
    <t>Otopné těleso panelové dvoudeskové 2 přídavné přestupní plochy KORADO Radik Klasik typ 22 výška/délka 900/1000 mm výkon 2313 W</t>
  </si>
  <si>
    <t>331258430</t>
  </si>
  <si>
    <t>151</t>
  </si>
  <si>
    <t>735151655.KRD</t>
  </si>
  <si>
    <t>Otopné těleso panelové třídeskové 3 přídavné přestupní plochy KORADO Radik Klasik typ 33 výška/délka 500/800 mm výkon 1663 W</t>
  </si>
  <si>
    <t>938200112</t>
  </si>
  <si>
    <t>152</t>
  </si>
  <si>
    <t>735151697.KRD</t>
  </si>
  <si>
    <t>Otopné těleso panelové třídeskové 3 přídavné přestupní plochy KORADO Radik Klasik typ 33 výška/délka 900/1000 mm výkon 3228 W</t>
  </si>
  <si>
    <t>249514038</t>
  </si>
  <si>
    <t>153</t>
  </si>
  <si>
    <t>735152273.KRD</t>
  </si>
  <si>
    <t>Otopné těleso panelové VK jednodeskové 1 přídavná přestupní plocha KORADO Radik VK typ 11 výška/délka 600/600 mm výkon 601 W</t>
  </si>
  <si>
    <t>431897800</t>
  </si>
  <si>
    <t>154</t>
  </si>
  <si>
    <t>735152517.KRD</t>
  </si>
  <si>
    <t>Otopné těleso panelové VK dvoudeskové 2 přídavné přestupní plochy KORADO Radik VK typ 22 výška/délka 300/1000 mm výkon 966 W</t>
  </si>
  <si>
    <t>451094690</t>
  </si>
  <si>
    <t>155</t>
  </si>
  <si>
    <t>735152593.KRD</t>
  </si>
  <si>
    <t>Otopné těleso panelové VK dvoudeskové 2 přídavné přestupní plochy KORADO Radik VK typ 22 výška/délka 900/600 mm výkon 1388 W</t>
  </si>
  <si>
    <t>-2111387281</t>
  </si>
  <si>
    <t>156</t>
  </si>
  <si>
    <t>7351526018.KRD</t>
  </si>
  <si>
    <t xml:space="preserve">Otopné těleso panelové VK dvoudeskové 2 přídavné přestupní plochy KORADO Radik VK typ 22 výška/délka 900/1800 mm  </t>
  </si>
  <si>
    <t>1752506471</t>
  </si>
  <si>
    <t>157</t>
  </si>
  <si>
    <t>735152616.KRD</t>
  </si>
  <si>
    <t>Otopné těleso panelové VK třídeskové 3 přídavné přestupní plochy KORADO Radik VK typ 33 výška/délka 300/900 mm výkon 1241 W</t>
  </si>
  <si>
    <t>-1683470530</t>
  </si>
  <si>
    <t>158</t>
  </si>
  <si>
    <t>735211812</t>
  </si>
  <si>
    <t>Demontáž registru trubkového žebrového 76/156 délka do 3 m dvoupramenný</t>
  </si>
  <si>
    <t>-2039851492</t>
  </si>
  <si>
    <t>159</t>
  </si>
  <si>
    <t>735221860</t>
  </si>
  <si>
    <t>Rozřezání demontovaného registru pramen DN 65 a DN 80</t>
  </si>
  <si>
    <t>1412867705</t>
  </si>
  <si>
    <t>160</t>
  </si>
  <si>
    <t>735121810</t>
  </si>
  <si>
    <t>Demontáž otopného tělesa ocelového článkového</t>
  </si>
  <si>
    <t>-1644418626</t>
  </si>
  <si>
    <t>161</t>
  </si>
  <si>
    <t>735151821</t>
  </si>
  <si>
    <t>Demontáž otopného tělesa panelového dvouřadého dl do 1500 mm</t>
  </si>
  <si>
    <t>-249261134</t>
  </si>
  <si>
    <t>162</t>
  </si>
  <si>
    <t>735494811</t>
  </si>
  <si>
    <t>Vypuštění vody z otopných těles</t>
  </si>
  <si>
    <t>1706237842</t>
  </si>
  <si>
    <t>163</t>
  </si>
  <si>
    <t>735159210</t>
  </si>
  <si>
    <t>Montáž otopných těles panelových dvouřadých dl do 1140 mm</t>
  </si>
  <si>
    <t>1517345615</t>
  </si>
  <si>
    <t>164</t>
  </si>
  <si>
    <t>735159220</t>
  </si>
  <si>
    <t>Montáž otopných těles panelových dvouřadých dl přes 1140 do 1500 mm</t>
  </si>
  <si>
    <t>-1339957157</t>
  </si>
  <si>
    <t>165</t>
  </si>
  <si>
    <t>735164511</t>
  </si>
  <si>
    <t>Montáž otopného tělesa trubkového na stěnu výšky tělesa do 1500 mm</t>
  </si>
  <si>
    <t>1840666987</t>
  </si>
  <si>
    <t>166</t>
  </si>
  <si>
    <t>KRM-150045-00M10</t>
  </si>
  <si>
    <t>KORALUX RONDO MAX-M 1500/0450</t>
  </si>
  <si>
    <t>-1811812428</t>
  </si>
  <si>
    <t>167</t>
  </si>
  <si>
    <t>KRM-150060-00M10</t>
  </si>
  <si>
    <t>KORALUX RONDO MAX-M 1500/0600</t>
  </si>
  <si>
    <t>-1656624329</t>
  </si>
  <si>
    <t>168</t>
  </si>
  <si>
    <t>KRM-070060-00M10</t>
  </si>
  <si>
    <t>KORALUX RONDO MAX-M 0700/0600</t>
  </si>
  <si>
    <t>-900362975</t>
  </si>
  <si>
    <t>169</t>
  </si>
  <si>
    <t>998735121</t>
  </si>
  <si>
    <t>Přesun hmot tonážní pro otopná tělesa ruční v objektech v do 6 m</t>
  </si>
  <si>
    <t>634293251</t>
  </si>
  <si>
    <t>170</t>
  </si>
  <si>
    <t>998735122</t>
  </si>
  <si>
    <t>Přesun hmot tonážní pro otopná tělesa ruční v objektech v přes 6 do 12 m</t>
  </si>
  <si>
    <t>-996085596</t>
  </si>
  <si>
    <t>751</t>
  </si>
  <si>
    <t>Vzduchotechnika</t>
  </si>
  <si>
    <t>171</t>
  </si>
  <si>
    <t>Větrání kotelny</t>
  </si>
  <si>
    <t xml:space="preserve">Dodávka, montáž a řešení větracích vzduchovodů větrání kotelny.  Trubka 200mm, mřížky.  </t>
  </si>
  <si>
    <t>711056896</t>
  </si>
  <si>
    <t>172</t>
  </si>
  <si>
    <t>751398014_2</t>
  </si>
  <si>
    <t>Montáž větrací mřížky na kruhové potrubí D do 300 mm</t>
  </si>
  <si>
    <t>-1912337004</t>
  </si>
  <si>
    <t>173</t>
  </si>
  <si>
    <t>42972571</t>
  </si>
  <si>
    <t>mřížka větrací plastová na kruhové potrubí D 200mm a 250x250mm</t>
  </si>
  <si>
    <t>163336369</t>
  </si>
  <si>
    <t>174</t>
  </si>
  <si>
    <t>998751101</t>
  </si>
  <si>
    <t>Přesun hmot tonážní pro vzduchotechniku v objektech výšky do 12 m</t>
  </si>
  <si>
    <t>-1256268686</t>
  </si>
  <si>
    <t>175</t>
  </si>
  <si>
    <t>998751181</t>
  </si>
  <si>
    <t>Příplatek k přesunu hmot tonážní 751 prováděný bez použití mechanizace pro jakoukoliv výšku objektu</t>
  </si>
  <si>
    <t>1655188142</t>
  </si>
  <si>
    <t>784</t>
  </si>
  <si>
    <t>Dokončovací práce - malby a tapety</t>
  </si>
  <si>
    <t>176</t>
  </si>
  <si>
    <t>784111003</t>
  </si>
  <si>
    <t>Oprášení (ometení ) podkladu v místnostech v přes 3,80 do 5,00 m</t>
  </si>
  <si>
    <t>-1730857566</t>
  </si>
  <si>
    <t>177</t>
  </si>
  <si>
    <t>784121003</t>
  </si>
  <si>
    <t>Oškrabání malby v místnostech v přes 3,80 do 5,00 m</t>
  </si>
  <si>
    <t>2021419640</t>
  </si>
  <si>
    <t>178</t>
  </si>
  <si>
    <t>784181123</t>
  </si>
  <si>
    <t>Hloubková jednonásobná bezbarvá penetrace podkladu v místnostech v přes 3,80 do 5,00 m</t>
  </si>
  <si>
    <t>-661004308</t>
  </si>
  <si>
    <t>179</t>
  </si>
  <si>
    <t>784191003</t>
  </si>
  <si>
    <t>Čištění vnitřních ploch oken dvojitých nebo zdvojených po provedení malířských prací</t>
  </si>
  <si>
    <t>-246951428</t>
  </si>
  <si>
    <t>180</t>
  </si>
  <si>
    <t>784191005</t>
  </si>
  <si>
    <t>Čištění vnitřních ploch dveří nebo vrat po provedení malířských prací</t>
  </si>
  <si>
    <t>1349973969</t>
  </si>
  <si>
    <t>181</t>
  </si>
  <si>
    <t>784191007</t>
  </si>
  <si>
    <t>Čištění vnitřních ploch podlah po provedení malířských prací</t>
  </si>
  <si>
    <t>1700866793</t>
  </si>
  <si>
    <t>182</t>
  </si>
  <si>
    <t>784211113</t>
  </si>
  <si>
    <t>Dvojnásobné bílé malby ze směsí za mokra velmi dobře oděruvzdorných v místnostech v přes 3,80 do 5,00 m</t>
  </si>
  <si>
    <t>-80073400</t>
  </si>
  <si>
    <t>OST</t>
  </si>
  <si>
    <t>Ostatní</t>
  </si>
  <si>
    <t>786</t>
  </si>
  <si>
    <t>Dokončovací práce</t>
  </si>
  <si>
    <t>183</t>
  </si>
  <si>
    <t>Nátěry100</t>
  </si>
  <si>
    <t>Nátěry potrubí od DN50 do DN100 (2v1) +ocelových nosných konstrukcí a prvků potrubí a otopné soustavy. Materiál +práce.</t>
  </si>
  <si>
    <t>86923451</t>
  </si>
  <si>
    <t>184</t>
  </si>
  <si>
    <t>Nátěry50</t>
  </si>
  <si>
    <t>Nátěry potrubí do DN50 (2v1) +ocelových nosných konstrukcí a prvků potrubí a otopné soustavy. Materiál +práce.</t>
  </si>
  <si>
    <t>95267652</t>
  </si>
  <si>
    <t>185</t>
  </si>
  <si>
    <t>poznámka2</t>
  </si>
  <si>
    <t>nutno přesně docenit práce  materiál pro měření a regulaci zdroje tepla</t>
  </si>
  <si>
    <t>?</t>
  </si>
  <si>
    <t>-1065795096</t>
  </si>
  <si>
    <t>186</t>
  </si>
  <si>
    <t>Revize_zkoušky</t>
  </si>
  <si>
    <t>revize vnitřního plynovodu, výchozí revize TNS, výchozí revize spalinové cesty</t>
  </si>
  <si>
    <t>226167041</t>
  </si>
  <si>
    <t>187</t>
  </si>
  <si>
    <t>Soustava_voda</t>
  </si>
  <si>
    <t>Vypouštění a napouštění soustavy topnou vodou.</t>
  </si>
  <si>
    <t>1309467762</t>
  </si>
  <si>
    <t>188</t>
  </si>
  <si>
    <t>Topnázkouška</t>
  </si>
  <si>
    <t>Topná zkouška v rozsahu dle platné legislativy</t>
  </si>
  <si>
    <t>204693208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</si>
</sst>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3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2" fillId="0" borderId="0" applyNumberFormat="0" applyFill="0" applyBorder="0" applyAlignment="0" applyProtection="0"/>
  </cellStyleXfs>
  <cellXfs count="19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4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8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19" fillId="4" borderId="0" xfId="0" applyFont="1" applyFill="1" applyAlignment="1">
      <alignment horizontal="center" vertical="center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4" fontId="21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7" fillId="0" borderId="14" xfId="0" applyNumberFormat="1" applyFont="1" applyBorder="1" applyAlignment="1">
      <alignment vertical="center"/>
    </xf>
    <xf numFmtId="4" fontId="17" fillId="0" borderId="0" xfId="0" applyNumberFormat="1" applyFont="1" applyAlignment="1">
      <alignment vertical="center"/>
    </xf>
    <xf numFmtId="166" fontId="17" fillId="0" borderId="0" xfId="0" applyNumberFormat="1" applyFont="1" applyAlignment="1">
      <alignment vertical="center"/>
    </xf>
    <xf numFmtId="4" fontId="17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2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5" fillId="0" borderId="19" xfId="0" applyNumberFormat="1" applyFont="1" applyBorder="1" applyAlignment="1">
      <alignment vertical="center"/>
    </xf>
    <xf numFmtId="4" fontId="25" fillId="0" borderId="20" xfId="0" applyNumberFormat="1" applyFont="1" applyBorder="1" applyAlignment="1">
      <alignment vertical="center"/>
    </xf>
    <xf numFmtId="166" fontId="25" fillId="0" borderId="20" xfId="0" applyNumberFormat="1" applyFont="1" applyBorder="1" applyAlignment="1">
      <alignment vertical="center"/>
    </xf>
    <xf numFmtId="4" fontId="25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9" fillId="4" borderId="0" xfId="0" applyFont="1" applyFill="1" applyAlignment="1">
      <alignment horizontal="left" vertical="center"/>
    </xf>
    <xf numFmtId="0" fontId="19" fillId="4" borderId="0" xfId="0" applyFont="1" applyFill="1" applyAlignment="1">
      <alignment horizontal="right" vertical="center"/>
    </xf>
    <xf numFmtId="0" fontId="27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19" fillId="4" borderId="16" xfId="0" applyFont="1" applyFill="1" applyBorder="1" applyAlignment="1">
      <alignment horizontal="center" vertical="center" wrapText="1"/>
    </xf>
    <xf numFmtId="0" fontId="19" fillId="4" borderId="17" xfId="0" applyFont="1" applyFill="1" applyBorder="1" applyAlignment="1">
      <alignment horizontal="center" vertical="center" wrapText="1"/>
    </xf>
    <xf numFmtId="0" fontId="19" fillId="4" borderId="18" xfId="0" applyFont="1" applyFill="1" applyBorder="1" applyAlignment="1">
      <alignment horizontal="center" vertical="center" wrapText="1"/>
    </xf>
    <xf numFmtId="0" fontId="19" fillId="4" borderId="0" xfId="0" applyFont="1" applyFill="1" applyAlignment="1">
      <alignment horizontal="center" vertical="center" wrapText="1"/>
    </xf>
    <xf numFmtId="4" fontId="21" fillId="0" borderId="0" xfId="0" applyNumberFormat="1" applyFont="1"/>
    <xf numFmtId="166" fontId="28" fillId="0" borderId="12" xfId="0" applyNumberFormat="1" applyFont="1" applyBorder="1"/>
    <xf numFmtId="166" fontId="28" fillId="0" borderId="13" xfId="0" applyNumberFormat="1" applyFont="1" applyBorder="1"/>
    <xf numFmtId="4" fontId="29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19" fillId="0" borderId="22" xfId="0" applyFont="1" applyBorder="1" applyAlignment="1">
      <alignment horizontal="center" vertical="center"/>
    </xf>
    <xf numFmtId="49" fontId="19" fillId="0" borderId="22" xfId="0" applyNumberFormat="1" applyFont="1" applyBorder="1" applyAlignment="1">
      <alignment horizontal="left" vertical="center" wrapText="1"/>
    </xf>
    <xf numFmtId="0" fontId="19" fillId="0" borderId="22" xfId="0" applyFont="1" applyBorder="1" applyAlignment="1">
      <alignment horizontal="left" vertical="center" wrapText="1"/>
    </xf>
    <xf numFmtId="0" fontId="19" fillId="0" borderId="22" xfId="0" applyFont="1" applyBorder="1" applyAlignment="1">
      <alignment horizontal="center" vertical="center" wrapText="1"/>
    </xf>
    <xf numFmtId="167" fontId="19" fillId="0" borderId="22" xfId="0" applyNumberFormat="1" applyFont="1" applyBorder="1" applyAlignment="1">
      <alignment vertical="center"/>
    </xf>
    <xf numFmtId="4" fontId="19" fillId="2" borderId="22" xfId="0" applyNumberFormat="1" applyFont="1" applyFill="1" applyBorder="1" applyAlignment="1" applyProtection="1">
      <alignment vertical="center"/>
      <protection locked="0"/>
    </xf>
    <xf numFmtId="4" fontId="19" fillId="0" borderId="22" xfId="0" applyNumberFormat="1" applyFont="1" applyBorder="1" applyAlignment="1">
      <alignment vertical="center"/>
    </xf>
    <xf numFmtId="0" fontId="0" fillId="0" borderId="22" xfId="0" applyBorder="1" applyAlignment="1">
      <alignment vertical="center"/>
    </xf>
    <xf numFmtId="0" fontId="20" fillId="2" borderId="14" xfId="0" applyFont="1" applyFill="1" applyBorder="1" applyAlignment="1" applyProtection="1">
      <alignment horizontal="left" vertical="center"/>
      <protection locked="0"/>
    </xf>
    <xf numFmtId="0" fontId="20" fillId="0" borderId="0" xfId="0" applyFont="1" applyAlignment="1">
      <alignment horizontal="center" vertical="center"/>
    </xf>
    <xf numFmtId="166" fontId="20" fillId="0" borderId="0" xfId="0" applyNumberFormat="1" applyFont="1" applyAlignment="1">
      <alignment vertical="center"/>
    </xf>
    <xf numFmtId="166" fontId="20" fillId="0" borderId="15" xfId="0" applyNumberFormat="1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30" fillId="0" borderId="22" xfId="0" applyFont="1" applyBorder="1" applyAlignment="1">
      <alignment horizontal="center" vertical="center"/>
    </xf>
    <xf numFmtId="49" fontId="30" fillId="0" borderId="22" xfId="0" applyNumberFormat="1" applyFont="1" applyBorder="1" applyAlignment="1">
      <alignment horizontal="left" vertical="center" wrapText="1"/>
    </xf>
    <xf numFmtId="0" fontId="30" fillId="0" borderId="22" xfId="0" applyFont="1" applyBorder="1" applyAlignment="1">
      <alignment horizontal="left" vertical="center" wrapText="1"/>
    </xf>
    <xf numFmtId="0" fontId="30" fillId="0" borderId="22" xfId="0" applyFont="1" applyBorder="1" applyAlignment="1">
      <alignment horizontal="center" vertical="center" wrapText="1"/>
    </xf>
    <xf numFmtId="167" fontId="30" fillId="0" borderId="22" xfId="0" applyNumberFormat="1" applyFont="1" applyBorder="1" applyAlignment="1">
      <alignment vertical="center"/>
    </xf>
    <xf numFmtId="4" fontId="30" fillId="2" borderId="22" xfId="0" applyNumberFormat="1" applyFont="1" applyFill="1" applyBorder="1" applyAlignment="1" applyProtection="1">
      <alignment vertical="center"/>
      <protection locked="0"/>
    </xf>
    <xf numFmtId="4" fontId="30" fillId="0" borderId="22" xfId="0" applyNumberFormat="1" applyFont="1" applyBorder="1" applyAlignment="1">
      <alignment vertical="center"/>
    </xf>
    <xf numFmtId="0" fontId="31" fillId="0" borderId="22" xfId="0" applyFont="1" applyBorder="1" applyAlignment="1">
      <alignment vertical="center"/>
    </xf>
    <xf numFmtId="0" fontId="31" fillId="0" borderId="3" xfId="0" applyFont="1" applyBorder="1" applyAlignment="1">
      <alignment vertical="center"/>
    </xf>
    <xf numFmtId="0" fontId="30" fillId="2" borderId="14" xfId="0" applyFont="1" applyFill="1" applyBorder="1" applyAlignment="1" applyProtection="1">
      <alignment horizontal="left" vertical="center"/>
      <protection locked="0"/>
    </xf>
    <xf numFmtId="0" fontId="30" fillId="0" borderId="0" xfId="0" applyFont="1" applyAlignment="1">
      <alignment horizontal="center" vertical="center"/>
    </xf>
    <xf numFmtId="0" fontId="8" fillId="0" borderId="19" xfId="0" applyFont="1" applyBorder="1"/>
    <xf numFmtId="0" fontId="8" fillId="0" borderId="20" xfId="0" applyFont="1" applyBorder="1"/>
    <xf numFmtId="166" fontId="8" fillId="0" borderId="20" xfId="0" applyNumberFormat="1" applyFont="1" applyBorder="1"/>
    <xf numFmtId="166" fontId="8" fillId="0" borderId="21" xfId="0" applyNumberFormat="1" applyFont="1" applyBorder="1"/>
    <xf numFmtId="0" fontId="0" fillId="0" borderId="0" xfId="0"/>
    <xf numFmtId="0" fontId="19" fillId="4" borderId="6" xfId="0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left" vertical="center"/>
    </xf>
    <xf numFmtId="0" fontId="19" fillId="4" borderId="7" xfId="0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right" vertical="center"/>
    </xf>
    <xf numFmtId="0" fontId="19" fillId="4" borderId="8" xfId="0" applyFont="1" applyFill="1" applyBorder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0" fontId="23" fillId="0" borderId="0" xfId="0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/>
    </xf>
    <xf numFmtId="4" fontId="21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left" vertical="center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4" fontId="15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4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app.urs.cz/products/kros4" TargetMode="External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app.urs.cz/products/kros4" TargetMode="External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86995</xdr:colOff>
      <xdr:row>3</xdr:row>
      <xdr:rowOff>0</xdr:rowOff>
    </xdr:from>
    <xdr:to>
      <xdr:col>40</xdr:col>
      <xdr:colOff>367665</xdr:colOff>
      <xdr:row>6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39</xdr:col>
      <xdr:colOff>225425</xdr:colOff>
      <xdr:row>81</xdr:row>
      <xdr:rowOff>0</xdr:rowOff>
    </xdr:from>
    <xdr:to>
      <xdr:col>41</xdr:col>
      <xdr:colOff>176530</xdr:colOff>
      <xdr:row>85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absoluteAnchor>
    <xdr:pos x="0" y="0"/>
    <xdr:ext cx="285750" cy="285750"/>
    <xdr:pic>
      <xdr:nvPicPr>
        <xdr:cNvPr id="4" name="Picture 3">
          <a:hlinkClick xmlns:r="http://schemas.openxmlformats.org/officeDocument/2006/relationships" r:id="rId2" tooltip="https://app.urs.cz/products/kros4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173990</xdr:colOff>
      <xdr:row>3</xdr:row>
      <xdr:rowOff>0</xdr:rowOff>
    </xdr:from>
    <xdr:to>
      <xdr:col>9</xdr:col>
      <xdr:colOff>1216660</xdr:colOff>
      <xdr:row>7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173990</xdr:colOff>
      <xdr:row>81</xdr:row>
      <xdr:rowOff>0</xdr:rowOff>
    </xdr:from>
    <xdr:to>
      <xdr:col>9</xdr:col>
      <xdr:colOff>1216660</xdr:colOff>
      <xdr:row>85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173990</xdr:colOff>
      <xdr:row>119</xdr:row>
      <xdr:rowOff>0</xdr:rowOff>
    </xdr:from>
    <xdr:to>
      <xdr:col>9</xdr:col>
      <xdr:colOff>1216660</xdr:colOff>
      <xdr:row>123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2" tooltip="https://app.urs.cz/products/kros4"/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7"/>
  <sheetViews>
    <sheetView showGridLines="0" topLeftCell="A11" workbookViewId="0"/>
  </sheetViews>
  <sheetFormatPr defaultRowHeight="10.199999999999999"/>
  <cols>
    <col min="1" max="1" width="8.28515625" customWidth="1"/>
    <col min="2" max="2" width="1.7109375" customWidth="1"/>
    <col min="3" max="3" width="4.140625" customWidth="1"/>
    <col min="4" max="33" width="2.7109375" customWidth="1"/>
    <col min="34" max="34" width="3.28515625" customWidth="1"/>
    <col min="35" max="35" width="31.7109375" customWidth="1"/>
    <col min="36" max="37" width="2.42578125" customWidth="1"/>
    <col min="38" max="38" width="8.28515625" customWidth="1"/>
    <col min="39" max="39" width="3.28515625" customWidth="1"/>
    <col min="40" max="40" width="13.28515625" customWidth="1"/>
    <col min="41" max="41" width="7.42578125" customWidth="1"/>
    <col min="42" max="42" width="4.140625" customWidth="1"/>
    <col min="43" max="43" width="15.7109375" hidden="1" customWidth="1"/>
    <col min="44" max="44" width="13.7109375" customWidth="1"/>
    <col min="45" max="47" width="25.85546875" hidden="1" customWidth="1"/>
    <col min="48" max="49" width="21.7109375" hidden="1" customWidth="1"/>
    <col min="50" max="51" width="25" hidden="1" customWidth="1"/>
    <col min="52" max="52" width="21.7109375" hidden="1" customWidth="1"/>
    <col min="53" max="53" width="19.140625" hidden="1" customWidth="1"/>
    <col min="54" max="54" width="25" hidden="1" customWidth="1"/>
    <col min="55" max="55" width="21.7109375" hidden="1" customWidth="1"/>
    <col min="56" max="56" width="19.140625" hidden="1" customWidth="1"/>
    <col min="57" max="57" width="66.42578125" customWidth="1"/>
    <col min="71" max="91" width="9.28515625" hidden="1"/>
  </cols>
  <sheetData>
    <row r="1" spans="1:74">
      <c r="A1" s="12" t="s">
        <v>0</v>
      </c>
      <c r="AZ1" s="12" t="s">
        <v>1</v>
      </c>
      <c r="BA1" s="12" t="s">
        <v>2</v>
      </c>
      <c r="BB1" s="12" t="s">
        <v>3</v>
      </c>
      <c r="BT1" s="12" t="s">
        <v>4</v>
      </c>
      <c r="BU1" s="12" t="s">
        <v>4</v>
      </c>
      <c r="BV1" s="12" t="s">
        <v>5</v>
      </c>
    </row>
    <row r="2" spans="1:74" ht="36.9" customHeight="1">
      <c r="AR2" s="153"/>
      <c r="AS2" s="153"/>
      <c r="AT2" s="153"/>
      <c r="AU2" s="153"/>
      <c r="AV2" s="153"/>
      <c r="AW2" s="153"/>
      <c r="AX2" s="153"/>
      <c r="AY2" s="153"/>
      <c r="AZ2" s="153"/>
      <c r="BA2" s="153"/>
      <c r="BB2" s="153"/>
      <c r="BC2" s="153"/>
      <c r="BD2" s="153"/>
      <c r="BE2" s="153"/>
      <c r="BS2" s="13" t="s">
        <v>6</v>
      </c>
      <c r="BT2" s="13" t="s">
        <v>7</v>
      </c>
    </row>
    <row r="3" spans="1:74" ht="6.9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6"/>
      <c r="BS3" s="13" t="s">
        <v>6</v>
      </c>
      <c r="BT3" s="13" t="s">
        <v>8</v>
      </c>
    </row>
    <row r="4" spans="1:74" ht="24.9" customHeight="1">
      <c r="B4" s="16"/>
      <c r="D4" s="17" t="s">
        <v>9</v>
      </c>
      <c r="AR4" s="16"/>
      <c r="AS4" s="18" t="s">
        <v>10</v>
      </c>
      <c r="BE4" s="19" t="s">
        <v>11</v>
      </c>
      <c r="BS4" s="13" t="s">
        <v>6</v>
      </c>
    </row>
    <row r="5" spans="1:74" ht="12" customHeight="1">
      <c r="B5" s="16"/>
      <c r="D5" s="20" t="s">
        <v>12</v>
      </c>
      <c r="K5" s="183" t="s">
        <v>13</v>
      </c>
      <c r="L5" s="153"/>
      <c r="M5" s="153"/>
      <c r="N5" s="153"/>
      <c r="O5" s="153"/>
      <c r="P5" s="153"/>
      <c r="Q5" s="153"/>
      <c r="R5" s="153"/>
      <c r="S5" s="153"/>
      <c r="T5" s="153"/>
      <c r="U5" s="153"/>
      <c r="V5" s="153"/>
      <c r="W5" s="153"/>
      <c r="X5" s="153"/>
      <c r="Y5" s="153"/>
      <c r="Z5" s="153"/>
      <c r="AA5" s="153"/>
      <c r="AB5" s="153"/>
      <c r="AC5" s="153"/>
      <c r="AD5" s="153"/>
      <c r="AE5" s="153"/>
      <c r="AF5" s="153"/>
      <c r="AG5" s="153"/>
      <c r="AH5" s="153"/>
      <c r="AI5" s="153"/>
      <c r="AJ5" s="153"/>
      <c r="AR5" s="16"/>
      <c r="BE5" s="180" t="s">
        <v>14</v>
      </c>
      <c r="BS5" s="13" t="s">
        <v>15</v>
      </c>
    </row>
    <row r="6" spans="1:74" ht="36.9" customHeight="1">
      <c r="B6" s="16"/>
      <c r="D6" s="22" t="s">
        <v>16</v>
      </c>
      <c r="K6" s="184" t="s">
        <v>17</v>
      </c>
      <c r="L6" s="153"/>
      <c r="M6" s="153"/>
      <c r="N6" s="153"/>
      <c r="O6" s="153"/>
      <c r="P6" s="153"/>
      <c r="Q6" s="153"/>
      <c r="R6" s="153"/>
      <c r="S6" s="153"/>
      <c r="T6" s="153"/>
      <c r="U6" s="153"/>
      <c r="V6" s="153"/>
      <c r="W6" s="153"/>
      <c r="X6" s="153"/>
      <c r="Y6" s="153"/>
      <c r="Z6" s="153"/>
      <c r="AA6" s="153"/>
      <c r="AB6" s="153"/>
      <c r="AC6" s="153"/>
      <c r="AD6" s="153"/>
      <c r="AE6" s="153"/>
      <c r="AF6" s="153"/>
      <c r="AG6" s="153"/>
      <c r="AH6" s="153"/>
      <c r="AI6" s="153"/>
      <c r="AJ6" s="153"/>
      <c r="AR6" s="16"/>
      <c r="BE6" s="181"/>
      <c r="BS6" s="13" t="s">
        <v>18</v>
      </c>
    </row>
    <row r="7" spans="1:74" ht="12" customHeight="1">
      <c r="B7" s="16"/>
      <c r="D7" s="23" t="s">
        <v>19</v>
      </c>
      <c r="K7" s="21" t="s">
        <v>1</v>
      </c>
      <c r="AK7" s="23" t="s">
        <v>20</v>
      </c>
      <c r="AN7" s="21" t="s">
        <v>1</v>
      </c>
      <c r="AR7" s="16"/>
      <c r="BE7" s="181"/>
      <c r="BS7" s="13" t="s">
        <v>21</v>
      </c>
    </row>
    <row r="8" spans="1:74" ht="12" customHeight="1">
      <c r="B8" s="16"/>
      <c r="D8" s="23" t="s">
        <v>22</v>
      </c>
      <c r="K8" s="21" t="s">
        <v>23</v>
      </c>
      <c r="AK8" s="23" t="s">
        <v>24</v>
      </c>
      <c r="AN8" s="24" t="s">
        <v>25</v>
      </c>
      <c r="AR8" s="16"/>
      <c r="BE8" s="181"/>
      <c r="BS8" s="13" t="s">
        <v>26</v>
      </c>
    </row>
    <row r="9" spans="1:74" ht="14.4" customHeight="1">
      <c r="B9" s="16"/>
      <c r="AR9" s="16"/>
      <c r="BE9" s="181"/>
      <c r="BS9" s="13" t="s">
        <v>27</v>
      </c>
    </row>
    <row r="10" spans="1:74" ht="12" customHeight="1">
      <c r="B10" s="16"/>
      <c r="D10" s="23" t="s">
        <v>28</v>
      </c>
      <c r="AK10" s="23" t="s">
        <v>29</v>
      </c>
      <c r="AN10" s="21" t="s">
        <v>30</v>
      </c>
      <c r="AR10" s="16"/>
      <c r="BE10" s="181"/>
      <c r="BS10" s="13" t="s">
        <v>18</v>
      </c>
    </row>
    <row r="11" spans="1:74" ht="18.45" customHeight="1">
      <c r="B11" s="16"/>
      <c r="E11" s="21" t="s">
        <v>31</v>
      </c>
      <c r="AK11" s="23" t="s">
        <v>32</v>
      </c>
      <c r="AN11" s="21" t="s">
        <v>1</v>
      </c>
      <c r="AR11" s="16"/>
      <c r="BE11" s="181"/>
      <c r="BS11" s="13" t="s">
        <v>18</v>
      </c>
    </row>
    <row r="12" spans="1:74" ht="6.9" customHeight="1">
      <c r="B12" s="16"/>
      <c r="AR12" s="16"/>
      <c r="BE12" s="181"/>
      <c r="BS12" s="13" t="s">
        <v>18</v>
      </c>
    </row>
    <row r="13" spans="1:74" ht="12" customHeight="1">
      <c r="B13" s="16"/>
      <c r="D13" s="23" t="s">
        <v>33</v>
      </c>
      <c r="AK13" s="23" t="s">
        <v>29</v>
      </c>
      <c r="AN13" s="25" t="s">
        <v>34</v>
      </c>
      <c r="AR13" s="16"/>
      <c r="BE13" s="181"/>
      <c r="BS13" s="13" t="s">
        <v>18</v>
      </c>
    </row>
    <row r="14" spans="1:74" ht="13.2">
      <c r="B14" s="16"/>
      <c r="E14" s="185" t="s">
        <v>34</v>
      </c>
      <c r="F14" s="186"/>
      <c r="G14" s="186"/>
      <c r="H14" s="186"/>
      <c r="I14" s="186"/>
      <c r="J14" s="186"/>
      <c r="K14" s="186"/>
      <c r="L14" s="186"/>
      <c r="M14" s="186"/>
      <c r="N14" s="186"/>
      <c r="O14" s="186"/>
      <c r="P14" s="186"/>
      <c r="Q14" s="186"/>
      <c r="R14" s="186"/>
      <c r="S14" s="186"/>
      <c r="T14" s="186"/>
      <c r="U14" s="186"/>
      <c r="V14" s="186"/>
      <c r="W14" s="186"/>
      <c r="X14" s="186"/>
      <c r="Y14" s="186"/>
      <c r="Z14" s="186"/>
      <c r="AA14" s="186"/>
      <c r="AB14" s="186"/>
      <c r="AC14" s="186"/>
      <c r="AD14" s="186"/>
      <c r="AE14" s="186"/>
      <c r="AF14" s="186"/>
      <c r="AG14" s="186"/>
      <c r="AH14" s="186"/>
      <c r="AI14" s="186"/>
      <c r="AJ14" s="186"/>
      <c r="AK14" s="23" t="s">
        <v>32</v>
      </c>
      <c r="AN14" s="25" t="s">
        <v>34</v>
      </c>
      <c r="AR14" s="16"/>
      <c r="BE14" s="181"/>
      <c r="BS14" s="13" t="s">
        <v>18</v>
      </c>
    </row>
    <row r="15" spans="1:74" ht="6.9" customHeight="1">
      <c r="B15" s="16"/>
      <c r="AR15" s="16"/>
      <c r="BE15" s="181"/>
      <c r="BS15" s="13" t="s">
        <v>35</v>
      </c>
    </row>
    <row r="16" spans="1:74" ht="12" customHeight="1">
      <c r="B16" s="16"/>
      <c r="D16" s="23" t="s">
        <v>36</v>
      </c>
      <c r="AK16" s="23" t="s">
        <v>29</v>
      </c>
      <c r="AN16" s="21" t="s">
        <v>37</v>
      </c>
      <c r="AR16" s="16"/>
      <c r="BE16" s="181"/>
      <c r="BS16" s="13" t="s">
        <v>4</v>
      </c>
    </row>
    <row r="17" spans="2:71" ht="18.45" customHeight="1">
      <c r="B17" s="16"/>
      <c r="E17" s="21" t="s">
        <v>38</v>
      </c>
      <c r="AK17" s="23" t="s">
        <v>32</v>
      </c>
      <c r="AN17" s="21" t="s">
        <v>1</v>
      </c>
      <c r="AR17" s="16"/>
      <c r="BE17" s="181"/>
      <c r="BS17" s="13" t="s">
        <v>4</v>
      </c>
    </row>
    <row r="18" spans="2:71" ht="6.9" customHeight="1">
      <c r="B18" s="16"/>
      <c r="AR18" s="16"/>
      <c r="BE18" s="181"/>
      <c r="BS18" s="13" t="s">
        <v>15</v>
      </c>
    </row>
    <row r="19" spans="2:71" ht="12" customHeight="1">
      <c r="B19" s="16"/>
      <c r="D19" s="23" t="s">
        <v>39</v>
      </c>
      <c r="AK19" s="23" t="s">
        <v>29</v>
      </c>
      <c r="AN19" s="21" t="s">
        <v>1</v>
      </c>
      <c r="AR19" s="16"/>
      <c r="BE19" s="181"/>
      <c r="BS19" s="13" t="s">
        <v>15</v>
      </c>
    </row>
    <row r="20" spans="2:71" ht="18.45" customHeight="1">
      <c r="B20" s="16"/>
      <c r="E20" s="21" t="s">
        <v>38</v>
      </c>
      <c r="AK20" s="23" t="s">
        <v>32</v>
      </c>
      <c r="AN20" s="21" t="s">
        <v>1</v>
      </c>
      <c r="AR20" s="16"/>
      <c r="BE20" s="181"/>
      <c r="BS20" s="13" t="s">
        <v>35</v>
      </c>
    </row>
    <row r="21" spans="2:71" ht="6.9" customHeight="1">
      <c r="B21" s="16"/>
      <c r="AR21" s="16"/>
      <c r="BE21" s="181"/>
    </row>
    <row r="22" spans="2:71" ht="12" customHeight="1">
      <c r="B22" s="16"/>
      <c r="D22" s="23" t="s">
        <v>40</v>
      </c>
      <c r="AR22" s="16"/>
      <c r="BE22" s="181"/>
    </row>
    <row r="23" spans="2:71" ht="16.5" customHeight="1">
      <c r="B23" s="16"/>
      <c r="E23" s="187" t="s">
        <v>1</v>
      </c>
      <c r="F23" s="187"/>
      <c r="G23" s="187"/>
      <c r="H23" s="187"/>
      <c r="I23" s="187"/>
      <c r="J23" s="187"/>
      <c r="K23" s="187"/>
      <c r="L23" s="187"/>
      <c r="M23" s="187"/>
      <c r="N23" s="187"/>
      <c r="O23" s="187"/>
      <c r="P23" s="187"/>
      <c r="Q23" s="187"/>
      <c r="R23" s="187"/>
      <c r="S23" s="187"/>
      <c r="T23" s="187"/>
      <c r="U23" s="187"/>
      <c r="V23" s="187"/>
      <c r="W23" s="187"/>
      <c r="X23" s="187"/>
      <c r="Y23" s="187"/>
      <c r="Z23" s="187"/>
      <c r="AA23" s="187"/>
      <c r="AB23" s="187"/>
      <c r="AC23" s="187"/>
      <c r="AD23" s="187"/>
      <c r="AE23" s="187"/>
      <c r="AF23" s="187"/>
      <c r="AG23" s="187"/>
      <c r="AH23" s="187"/>
      <c r="AI23" s="187"/>
      <c r="AJ23" s="187"/>
      <c r="AK23" s="187"/>
      <c r="AL23" s="187"/>
      <c r="AM23" s="187"/>
      <c r="AN23" s="187"/>
      <c r="AR23" s="16"/>
      <c r="BE23" s="181"/>
    </row>
    <row r="24" spans="2:71" ht="6.9" customHeight="1">
      <c r="B24" s="16"/>
      <c r="AR24" s="16"/>
      <c r="BE24" s="181"/>
    </row>
    <row r="25" spans="2:71" ht="6.9" customHeight="1">
      <c r="B25" s="16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R25" s="16"/>
      <c r="BE25" s="181"/>
    </row>
    <row r="26" spans="2:71" s="1" customFormat="1" ht="25.95" customHeight="1">
      <c r="B26" s="28"/>
      <c r="D26" s="29" t="s">
        <v>41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188">
        <f>ROUND(AG94,2)</f>
        <v>0</v>
      </c>
      <c r="AL26" s="189"/>
      <c r="AM26" s="189"/>
      <c r="AN26" s="189"/>
      <c r="AO26" s="189"/>
      <c r="AR26" s="28"/>
      <c r="BE26" s="181"/>
    </row>
    <row r="27" spans="2:71" s="1" customFormat="1" ht="6.9" customHeight="1">
      <c r="B27" s="28"/>
      <c r="AR27" s="28"/>
      <c r="BE27" s="181"/>
    </row>
    <row r="28" spans="2:71" s="1" customFormat="1" ht="13.2">
      <c r="B28" s="28"/>
      <c r="L28" s="190" t="s">
        <v>42</v>
      </c>
      <c r="M28" s="190"/>
      <c r="N28" s="190"/>
      <c r="O28" s="190"/>
      <c r="P28" s="190"/>
      <c r="W28" s="190" t="s">
        <v>43</v>
      </c>
      <c r="X28" s="190"/>
      <c r="Y28" s="190"/>
      <c r="Z28" s="190"/>
      <c r="AA28" s="190"/>
      <c r="AB28" s="190"/>
      <c r="AC28" s="190"/>
      <c r="AD28" s="190"/>
      <c r="AE28" s="190"/>
      <c r="AK28" s="190" t="s">
        <v>44</v>
      </c>
      <c r="AL28" s="190"/>
      <c r="AM28" s="190"/>
      <c r="AN28" s="190"/>
      <c r="AO28" s="190"/>
      <c r="AR28" s="28"/>
      <c r="BE28" s="181"/>
    </row>
    <row r="29" spans="2:71" s="2" customFormat="1" ht="14.4" customHeight="1">
      <c r="B29" s="32"/>
      <c r="D29" s="23" t="s">
        <v>45</v>
      </c>
      <c r="F29" s="23" t="s">
        <v>46</v>
      </c>
      <c r="L29" s="175">
        <v>0.21</v>
      </c>
      <c r="M29" s="174"/>
      <c r="N29" s="174"/>
      <c r="O29" s="174"/>
      <c r="P29" s="174"/>
      <c r="W29" s="173">
        <f>ROUND(AZ94, 2)</f>
        <v>0</v>
      </c>
      <c r="X29" s="174"/>
      <c r="Y29" s="174"/>
      <c r="Z29" s="174"/>
      <c r="AA29" s="174"/>
      <c r="AB29" s="174"/>
      <c r="AC29" s="174"/>
      <c r="AD29" s="174"/>
      <c r="AE29" s="174"/>
      <c r="AK29" s="173">
        <f>ROUND(AV94, 2)</f>
        <v>0</v>
      </c>
      <c r="AL29" s="174"/>
      <c r="AM29" s="174"/>
      <c r="AN29" s="174"/>
      <c r="AO29" s="174"/>
      <c r="AR29" s="32"/>
      <c r="BE29" s="182"/>
    </row>
    <row r="30" spans="2:71" s="2" customFormat="1" ht="14.4" customHeight="1">
      <c r="B30" s="32"/>
      <c r="F30" s="23" t="s">
        <v>47</v>
      </c>
      <c r="L30" s="175">
        <v>0.15</v>
      </c>
      <c r="M30" s="174"/>
      <c r="N30" s="174"/>
      <c r="O30" s="174"/>
      <c r="P30" s="174"/>
      <c r="W30" s="173">
        <f>ROUND(BA94, 2)</f>
        <v>0</v>
      </c>
      <c r="X30" s="174"/>
      <c r="Y30" s="174"/>
      <c r="Z30" s="174"/>
      <c r="AA30" s="174"/>
      <c r="AB30" s="174"/>
      <c r="AC30" s="174"/>
      <c r="AD30" s="174"/>
      <c r="AE30" s="174"/>
      <c r="AK30" s="173">
        <f>ROUND(AW94, 2)</f>
        <v>0</v>
      </c>
      <c r="AL30" s="174"/>
      <c r="AM30" s="174"/>
      <c r="AN30" s="174"/>
      <c r="AO30" s="174"/>
      <c r="AR30" s="32"/>
      <c r="BE30" s="182"/>
    </row>
    <row r="31" spans="2:71" s="2" customFormat="1" ht="14.4" hidden="1" customHeight="1">
      <c r="B31" s="32"/>
      <c r="F31" s="23" t="s">
        <v>48</v>
      </c>
      <c r="L31" s="175">
        <v>0.21</v>
      </c>
      <c r="M31" s="174"/>
      <c r="N31" s="174"/>
      <c r="O31" s="174"/>
      <c r="P31" s="174"/>
      <c r="W31" s="173">
        <f>ROUND(BB94, 2)</f>
        <v>0</v>
      </c>
      <c r="X31" s="174"/>
      <c r="Y31" s="174"/>
      <c r="Z31" s="174"/>
      <c r="AA31" s="174"/>
      <c r="AB31" s="174"/>
      <c r="AC31" s="174"/>
      <c r="AD31" s="174"/>
      <c r="AE31" s="174"/>
      <c r="AK31" s="173">
        <v>0</v>
      </c>
      <c r="AL31" s="174"/>
      <c r="AM31" s="174"/>
      <c r="AN31" s="174"/>
      <c r="AO31" s="174"/>
      <c r="AR31" s="32"/>
      <c r="BE31" s="182"/>
    </row>
    <row r="32" spans="2:71" s="2" customFormat="1" ht="14.4" hidden="1" customHeight="1">
      <c r="B32" s="32"/>
      <c r="F32" s="23" t="s">
        <v>49</v>
      </c>
      <c r="L32" s="175">
        <v>0.15</v>
      </c>
      <c r="M32" s="174"/>
      <c r="N32" s="174"/>
      <c r="O32" s="174"/>
      <c r="P32" s="174"/>
      <c r="W32" s="173">
        <f>ROUND(BC94, 2)</f>
        <v>0</v>
      </c>
      <c r="X32" s="174"/>
      <c r="Y32" s="174"/>
      <c r="Z32" s="174"/>
      <c r="AA32" s="174"/>
      <c r="AB32" s="174"/>
      <c r="AC32" s="174"/>
      <c r="AD32" s="174"/>
      <c r="AE32" s="174"/>
      <c r="AK32" s="173">
        <v>0</v>
      </c>
      <c r="AL32" s="174"/>
      <c r="AM32" s="174"/>
      <c r="AN32" s="174"/>
      <c r="AO32" s="174"/>
      <c r="AR32" s="32"/>
      <c r="BE32" s="182"/>
    </row>
    <row r="33" spans="2:57" s="2" customFormat="1" ht="14.4" hidden="1" customHeight="1">
      <c r="B33" s="32"/>
      <c r="F33" s="23" t="s">
        <v>50</v>
      </c>
      <c r="L33" s="175">
        <v>0</v>
      </c>
      <c r="M33" s="174"/>
      <c r="N33" s="174"/>
      <c r="O33" s="174"/>
      <c r="P33" s="174"/>
      <c r="W33" s="173">
        <f>ROUND(BD94, 2)</f>
        <v>0</v>
      </c>
      <c r="X33" s="174"/>
      <c r="Y33" s="174"/>
      <c r="Z33" s="174"/>
      <c r="AA33" s="174"/>
      <c r="AB33" s="174"/>
      <c r="AC33" s="174"/>
      <c r="AD33" s="174"/>
      <c r="AE33" s="174"/>
      <c r="AK33" s="173">
        <v>0</v>
      </c>
      <c r="AL33" s="174"/>
      <c r="AM33" s="174"/>
      <c r="AN33" s="174"/>
      <c r="AO33" s="174"/>
      <c r="AR33" s="32"/>
      <c r="BE33" s="182"/>
    </row>
    <row r="34" spans="2:57" s="1" customFormat="1" ht="6.9" customHeight="1">
      <c r="B34" s="28"/>
      <c r="AR34" s="28"/>
      <c r="BE34" s="181"/>
    </row>
    <row r="35" spans="2:57" s="1" customFormat="1" ht="25.95" customHeight="1">
      <c r="B35" s="28"/>
      <c r="C35" s="33"/>
      <c r="D35" s="34" t="s">
        <v>51</v>
      </c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6" t="s">
        <v>52</v>
      </c>
      <c r="U35" s="35"/>
      <c r="V35" s="35"/>
      <c r="W35" s="35"/>
      <c r="X35" s="176" t="s">
        <v>53</v>
      </c>
      <c r="Y35" s="177"/>
      <c r="Z35" s="177"/>
      <c r="AA35" s="177"/>
      <c r="AB35" s="177"/>
      <c r="AC35" s="35"/>
      <c r="AD35" s="35"/>
      <c r="AE35" s="35"/>
      <c r="AF35" s="35"/>
      <c r="AG35" s="35"/>
      <c r="AH35" s="35"/>
      <c r="AI35" s="35"/>
      <c r="AJ35" s="35"/>
      <c r="AK35" s="178">
        <f>SUM(AK26:AK33)</f>
        <v>0</v>
      </c>
      <c r="AL35" s="177"/>
      <c r="AM35" s="177"/>
      <c r="AN35" s="177"/>
      <c r="AO35" s="179"/>
      <c r="AP35" s="33"/>
      <c r="AQ35" s="33"/>
      <c r="AR35" s="28"/>
    </row>
    <row r="36" spans="2:57" s="1" customFormat="1" ht="6.9" customHeight="1">
      <c r="B36" s="28"/>
      <c r="AR36" s="28"/>
    </row>
    <row r="37" spans="2:57" s="1" customFormat="1" ht="14.4" customHeight="1">
      <c r="B37" s="28"/>
      <c r="AR37" s="28"/>
    </row>
    <row r="38" spans="2:57" ht="14.4" customHeight="1">
      <c r="B38" s="16"/>
      <c r="AR38" s="16"/>
    </row>
    <row r="39" spans="2:57" ht="14.4" customHeight="1">
      <c r="B39" s="16"/>
      <c r="AR39" s="16"/>
    </row>
    <row r="40" spans="2:57" ht="14.4" customHeight="1">
      <c r="B40" s="16"/>
      <c r="AR40" s="16"/>
    </row>
    <row r="41" spans="2:57" ht="14.4" customHeight="1">
      <c r="B41" s="16"/>
      <c r="AR41" s="16"/>
    </row>
    <row r="42" spans="2:57" ht="14.4" customHeight="1">
      <c r="B42" s="16"/>
      <c r="AR42" s="16"/>
    </row>
    <row r="43" spans="2:57" ht="14.4" customHeight="1">
      <c r="B43" s="16"/>
      <c r="AR43" s="16"/>
    </row>
    <row r="44" spans="2:57" ht="14.4" customHeight="1">
      <c r="B44" s="16"/>
      <c r="AR44" s="16"/>
    </row>
    <row r="45" spans="2:57" ht="14.4" customHeight="1">
      <c r="B45" s="16"/>
      <c r="AR45" s="16"/>
    </row>
    <row r="46" spans="2:57" ht="14.4" customHeight="1">
      <c r="B46" s="16"/>
      <c r="AR46" s="16"/>
    </row>
    <row r="47" spans="2:57" ht="14.4" customHeight="1">
      <c r="B47" s="16"/>
      <c r="AR47" s="16"/>
    </row>
    <row r="48" spans="2:57" ht="14.4" customHeight="1">
      <c r="B48" s="16"/>
      <c r="AR48" s="16"/>
    </row>
    <row r="49" spans="2:44" s="1" customFormat="1" ht="14.4" customHeight="1">
      <c r="B49" s="28"/>
      <c r="D49" s="37" t="s">
        <v>54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7" t="s">
        <v>55</v>
      </c>
      <c r="AI49" s="38"/>
      <c r="AJ49" s="38"/>
      <c r="AK49" s="38"/>
      <c r="AL49" s="38"/>
      <c r="AM49" s="38"/>
      <c r="AN49" s="38"/>
      <c r="AO49" s="38"/>
      <c r="AR49" s="28"/>
    </row>
    <row r="50" spans="2:44">
      <c r="B50" s="16"/>
      <c r="AR50" s="16"/>
    </row>
    <row r="51" spans="2:44">
      <c r="B51" s="16"/>
      <c r="AR51" s="16"/>
    </row>
    <row r="52" spans="2:44">
      <c r="B52" s="16"/>
      <c r="AR52" s="16"/>
    </row>
    <row r="53" spans="2:44">
      <c r="B53" s="16"/>
      <c r="AR53" s="16"/>
    </row>
    <row r="54" spans="2:44">
      <c r="B54" s="16"/>
      <c r="AR54" s="16"/>
    </row>
    <row r="55" spans="2:44">
      <c r="B55" s="16"/>
      <c r="AR55" s="16"/>
    </row>
    <row r="56" spans="2:44">
      <c r="B56" s="16"/>
      <c r="AR56" s="16"/>
    </row>
    <row r="57" spans="2:44">
      <c r="B57" s="16"/>
      <c r="AR57" s="16"/>
    </row>
    <row r="58" spans="2:44">
      <c r="B58" s="16"/>
      <c r="AR58" s="16"/>
    </row>
    <row r="59" spans="2:44">
      <c r="B59" s="16"/>
      <c r="AR59" s="16"/>
    </row>
    <row r="60" spans="2:44" s="1" customFormat="1" ht="13.2">
      <c r="B60" s="28"/>
      <c r="D60" s="39" t="s">
        <v>56</v>
      </c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9" t="s">
        <v>57</v>
      </c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9" t="s">
        <v>56</v>
      </c>
      <c r="AI60" s="30"/>
      <c r="AJ60" s="30"/>
      <c r="AK60" s="30"/>
      <c r="AL60" s="30"/>
      <c r="AM60" s="39" t="s">
        <v>57</v>
      </c>
      <c r="AN60" s="30"/>
      <c r="AO60" s="30"/>
      <c r="AR60" s="28"/>
    </row>
    <row r="61" spans="2:44">
      <c r="B61" s="16"/>
      <c r="AR61" s="16"/>
    </row>
    <row r="62" spans="2:44">
      <c r="B62" s="16"/>
      <c r="AR62" s="16"/>
    </row>
    <row r="63" spans="2:44">
      <c r="B63" s="16"/>
      <c r="AR63" s="16"/>
    </row>
    <row r="64" spans="2:44" s="1" customFormat="1" ht="13.2">
      <c r="B64" s="28"/>
      <c r="D64" s="37" t="s">
        <v>58</v>
      </c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7" t="s">
        <v>59</v>
      </c>
      <c r="AI64" s="38"/>
      <c r="AJ64" s="38"/>
      <c r="AK64" s="38"/>
      <c r="AL64" s="38"/>
      <c r="AM64" s="38"/>
      <c r="AN64" s="38"/>
      <c r="AO64" s="38"/>
      <c r="AR64" s="28"/>
    </row>
    <row r="65" spans="2:44">
      <c r="B65" s="16"/>
      <c r="AR65" s="16"/>
    </row>
    <row r="66" spans="2:44">
      <c r="B66" s="16"/>
      <c r="AR66" s="16"/>
    </row>
    <row r="67" spans="2:44">
      <c r="B67" s="16"/>
      <c r="AR67" s="16"/>
    </row>
    <row r="68" spans="2:44">
      <c r="B68" s="16"/>
      <c r="AR68" s="16"/>
    </row>
    <row r="69" spans="2:44">
      <c r="B69" s="16"/>
      <c r="AR69" s="16"/>
    </row>
    <row r="70" spans="2:44">
      <c r="B70" s="16"/>
      <c r="AR70" s="16"/>
    </row>
    <row r="71" spans="2:44">
      <c r="B71" s="16"/>
      <c r="AR71" s="16"/>
    </row>
    <row r="72" spans="2:44">
      <c r="B72" s="16"/>
      <c r="AR72" s="16"/>
    </row>
    <row r="73" spans="2:44">
      <c r="B73" s="16"/>
      <c r="AR73" s="16"/>
    </row>
    <row r="74" spans="2:44">
      <c r="B74" s="16"/>
      <c r="AR74" s="16"/>
    </row>
    <row r="75" spans="2:44" s="1" customFormat="1" ht="13.2">
      <c r="B75" s="28"/>
      <c r="D75" s="39" t="s">
        <v>56</v>
      </c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9" t="s">
        <v>57</v>
      </c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9" t="s">
        <v>56</v>
      </c>
      <c r="AI75" s="30"/>
      <c r="AJ75" s="30"/>
      <c r="AK75" s="30"/>
      <c r="AL75" s="30"/>
      <c r="AM75" s="39" t="s">
        <v>57</v>
      </c>
      <c r="AN75" s="30"/>
      <c r="AO75" s="30"/>
      <c r="AR75" s="28"/>
    </row>
    <row r="76" spans="2:44" s="1" customFormat="1">
      <c r="B76" s="28"/>
      <c r="AR76" s="28"/>
    </row>
    <row r="77" spans="2:44" s="1" customFormat="1" ht="6.9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  <c r="AR77" s="28"/>
    </row>
    <row r="81" spans="1:90" s="1" customFormat="1" ht="6.9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28"/>
    </row>
    <row r="82" spans="1:90" s="1" customFormat="1" ht="24.9" customHeight="1">
      <c r="B82" s="28"/>
      <c r="C82" s="17" t="s">
        <v>60</v>
      </c>
      <c r="AR82" s="28"/>
    </row>
    <row r="83" spans="1:90" s="1" customFormat="1" ht="6.9" customHeight="1">
      <c r="B83" s="28"/>
      <c r="AR83" s="28"/>
    </row>
    <row r="84" spans="1:90" s="3" customFormat="1" ht="12" customHeight="1">
      <c r="B84" s="44"/>
      <c r="C84" s="23" t="s">
        <v>12</v>
      </c>
      <c r="L84" s="3" t="str">
        <f>K5</f>
        <v>TH2357_25</v>
      </c>
      <c r="AR84" s="44"/>
    </row>
    <row r="85" spans="1:90" s="4" customFormat="1" ht="36.9" customHeight="1">
      <c r="B85" s="45"/>
      <c r="C85" s="46" t="s">
        <v>16</v>
      </c>
      <c r="L85" s="164" t="str">
        <f>K6</f>
        <v>D.1.2.4. – REKONSTRUKCE KOTELNY PRO VYTÁPĚNÍ, A ÚPRAVY A VYREGULOVÁNÍ TOPNÉ SOUSTAVY</v>
      </c>
      <c r="M85" s="165"/>
      <c r="N85" s="165"/>
      <c r="O85" s="165"/>
      <c r="P85" s="165"/>
      <c r="Q85" s="165"/>
      <c r="R85" s="165"/>
      <c r="S85" s="165"/>
      <c r="T85" s="165"/>
      <c r="U85" s="165"/>
      <c r="V85" s="165"/>
      <c r="W85" s="165"/>
      <c r="X85" s="165"/>
      <c r="Y85" s="165"/>
      <c r="Z85" s="165"/>
      <c r="AA85" s="165"/>
      <c r="AB85" s="165"/>
      <c r="AC85" s="165"/>
      <c r="AD85" s="165"/>
      <c r="AE85" s="165"/>
      <c r="AF85" s="165"/>
      <c r="AG85" s="165"/>
      <c r="AH85" s="165"/>
      <c r="AI85" s="165"/>
      <c r="AJ85" s="165"/>
      <c r="AR85" s="45"/>
    </row>
    <row r="86" spans="1:90" s="1" customFormat="1" ht="6.9" customHeight="1">
      <c r="B86" s="28"/>
      <c r="AR86" s="28"/>
    </row>
    <row r="87" spans="1:90" s="1" customFormat="1" ht="12" customHeight="1">
      <c r="B87" s="28"/>
      <c r="C87" s="23" t="s">
        <v>22</v>
      </c>
      <c r="L87" s="47" t="str">
        <f>IF(K8="","",K8)</f>
        <v>Objekty Městského Úřadu, Bohušovice nad Ohří, Huso</v>
      </c>
      <c r="AI87" s="23" t="s">
        <v>24</v>
      </c>
      <c r="AM87" s="166" t="str">
        <f>IF(AN8= "","",AN8)</f>
        <v>2. 11. 2025</v>
      </c>
      <c r="AN87" s="166"/>
      <c r="AR87" s="28"/>
    </row>
    <row r="88" spans="1:90" s="1" customFormat="1" ht="6.9" customHeight="1">
      <c r="B88" s="28"/>
      <c r="AR88" s="28"/>
    </row>
    <row r="89" spans="1:90" s="1" customFormat="1" ht="15.15" customHeight="1">
      <c r="B89" s="28"/>
      <c r="C89" s="23" t="s">
        <v>28</v>
      </c>
      <c r="L89" s="3" t="str">
        <f>IF(E11= "","",E11)</f>
        <v>Město Bohušovice nad Ohří, Husovo náměstí čp.42, P</v>
      </c>
      <c r="AI89" s="23" t="s">
        <v>36</v>
      </c>
      <c r="AM89" s="167" t="str">
        <f>IF(E17="","",E17)</f>
        <v xml:space="preserve">Tomáš Hanzlík </v>
      </c>
      <c r="AN89" s="168"/>
      <c r="AO89" s="168"/>
      <c r="AP89" s="168"/>
      <c r="AR89" s="28"/>
      <c r="AS89" s="169" t="s">
        <v>61</v>
      </c>
      <c r="AT89" s="170"/>
      <c r="AU89" s="49"/>
      <c r="AV89" s="49"/>
      <c r="AW89" s="49"/>
      <c r="AX89" s="49"/>
      <c r="AY89" s="49"/>
      <c r="AZ89" s="49"/>
      <c r="BA89" s="49"/>
      <c r="BB89" s="49"/>
      <c r="BC89" s="49"/>
      <c r="BD89" s="50"/>
    </row>
    <row r="90" spans="1:90" s="1" customFormat="1" ht="15.15" customHeight="1">
      <c r="B90" s="28"/>
      <c r="C90" s="23" t="s">
        <v>33</v>
      </c>
      <c r="L90" s="3" t="str">
        <f>IF(E14= "Vyplň údaj","",E14)</f>
        <v/>
      </c>
      <c r="AI90" s="23" t="s">
        <v>39</v>
      </c>
      <c r="AM90" s="167" t="str">
        <f>IF(E20="","",E20)</f>
        <v xml:space="preserve">Tomáš Hanzlík </v>
      </c>
      <c r="AN90" s="168"/>
      <c r="AO90" s="168"/>
      <c r="AP90" s="168"/>
      <c r="AR90" s="28"/>
      <c r="AS90" s="171"/>
      <c r="AT90" s="172"/>
      <c r="BD90" s="52"/>
    </row>
    <row r="91" spans="1:90" s="1" customFormat="1" ht="10.95" customHeight="1">
      <c r="B91" s="28"/>
      <c r="AR91" s="28"/>
      <c r="AS91" s="171"/>
      <c r="AT91" s="172"/>
      <c r="BD91" s="52"/>
    </row>
    <row r="92" spans="1:90" s="1" customFormat="1" ht="29.25" customHeight="1">
      <c r="B92" s="28"/>
      <c r="C92" s="154" t="s">
        <v>62</v>
      </c>
      <c r="D92" s="155"/>
      <c r="E92" s="155"/>
      <c r="F92" s="155"/>
      <c r="G92" s="155"/>
      <c r="H92" s="53"/>
      <c r="I92" s="156" t="s">
        <v>63</v>
      </c>
      <c r="J92" s="155"/>
      <c r="K92" s="155"/>
      <c r="L92" s="155"/>
      <c r="M92" s="155"/>
      <c r="N92" s="155"/>
      <c r="O92" s="155"/>
      <c r="P92" s="155"/>
      <c r="Q92" s="155"/>
      <c r="R92" s="155"/>
      <c r="S92" s="155"/>
      <c r="T92" s="155"/>
      <c r="U92" s="155"/>
      <c r="V92" s="155"/>
      <c r="W92" s="155"/>
      <c r="X92" s="155"/>
      <c r="Y92" s="155"/>
      <c r="Z92" s="155"/>
      <c r="AA92" s="155"/>
      <c r="AB92" s="155"/>
      <c r="AC92" s="155"/>
      <c r="AD92" s="155"/>
      <c r="AE92" s="155"/>
      <c r="AF92" s="155"/>
      <c r="AG92" s="157" t="s">
        <v>64</v>
      </c>
      <c r="AH92" s="155"/>
      <c r="AI92" s="155"/>
      <c r="AJ92" s="155"/>
      <c r="AK92" s="155"/>
      <c r="AL92" s="155"/>
      <c r="AM92" s="155"/>
      <c r="AN92" s="156" t="s">
        <v>65</v>
      </c>
      <c r="AO92" s="155"/>
      <c r="AP92" s="158"/>
      <c r="AQ92" s="54" t="s">
        <v>66</v>
      </c>
      <c r="AR92" s="28"/>
      <c r="AS92" s="55" t="s">
        <v>67</v>
      </c>
      <c r="AT92" s="56" t="s">
        <v>68</v>
      </c>
      <c r="AU92" s="56" t="s">
        <v>69</v>
      </c>
      <c r="AV92" s="56" t="s">
        <v>70</v>
      </c>
      <c r="AW92" s="56" t="s">
        <v>71</v>
      </c>
      <c r="AX92" s="56" t="s">
        <v>72</v>
      </c>
      <c r="AY92" s="56" t="s">
        <v>73</v>
      </c>
      <c r="AZ92" s="56" t="s">
        <v>74</v>
      </c>
      <c r="BA92" s="56" t="s">
        <v>75</v>
      </c>
      <c r="BB92" s="56" t="s">
        <v>76</v>
      </c>
      <c r="BC92" s="56" t="s">
        <v>77</v>
      </c>
      <c r="BD92" s="57" t="s">
        <v>78</v>
      </c>
    </row>
    <row r="93" spans="1:90" s="1" customFormat="1" ht="10.95" customHeight="1">
      <c r="B93" s="28"/>
      <c r="AR93" s="28"/>
      <c r="AS93" s="58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50"/>
    </row>
    <row r="94" spans="1:90" s="5" customFormat="1" ht="32.4" customHeight="1">
      <c r="B94" s="59"/>
      <c r="C94" s="60" t="s">
        <v>79</v>
      </c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1"/>
      <c r="AA94" s="61"/>
      <c r="AB94" s="61"/>
      <c r="AC94" s="61"/>
      <c r="AD94" s="61"/>
      <c r="AE94" s="61"/>
      <c r="AF94" s="61"/>
      <c r="AG94" s="162">
        <f>ROUND(AG95,2)</f>
        <v>0</v>
      </c>
      <c r="AH94" s="162"/>
      <c r="AI94" s="162"/>
      <c r="AJ94" s="162"/>
      <c r="AK94" s="162"/>
      <c r="AL94" s="162"/>
      <c r="AM94" s="162"/>
      <c r="AN94" s="163">
        <f>SUM(AG94,AT94)</f>
        <v>0</v>
      </c>
      <c r="AO94" s="163"/>
      <c r="AP94" s="163"/>
      <c r="AQ94" s="63" t="s">
        <v>1</v>
      </c>
      <c r="AR94" s="59"/>
      <c r="AS94" s="64">
        <f>ROUND(AS95,2)</f>
        <v>0</v>
      </c>
      <c r="AT94" s="65">
        <f>ROUND(SUM(AV94:AW94),2)</f>
        <v>0</v>
      </c>
      <c r="AU94" s="66">
        <f>ROUND(AU95,5)</f>
        <v>0</v>
      </c>
      <c r="AV94" s="65">
        <f>ROUND(AZ94*L29,2)</f>
        <v>0</v>
      </c>
      <c r="AW94" s="65">
        <f>ROUND(BA94*L30,2)</f>
        <v>0</v>
      </c>
      <c r="AX94" s="65">
        <f>ROUND(BB94*L29,2)</f>
        <v>0</v>
      </c>
      <c r="AY94" s="65">
        <f>ROUND(BC94*L30,2)</f>
        <v>0</v>
      </c>
      <c r="AZ94" s="65">
        <f>ROUND(AZ95,2)</f>
        <v>0</v>
      </c>
      <c r="BA94" s="65">
        <f>ROUND(BA95,2)</f>
        <v>0</v>
      </c>
      <c r="BB94" s="65">
        <f>ROUND(BB95,2)</f>
        <v>0</v>
      </c>
      <c r="BC94" s="65">
        <f>ROUND(BC95,2)</f>
        <v>0</v>
      </c>
      <c r="BD94" s="67">
        <f>ROUND(BD95,2)</f>
        <v>0</v>
      </c>
      <c r="BS94" s="68" t="s">
        <v>80</v>
      </c>
      <c r="BT94" s="68" t="s">
        <v>81</v>
      </c>
      <c r="BV94" s="68" t="s">
        <v>82</v>
      </c>
      <c r="BW94" s="68" t="s">
        <v>5</v>
      </c>
      <c r="BX94" s="68" t="s">
        <v>83</v>
      </c>
      <c r="CL94" s="68" t="s">
        <v>1</v>
      </c>
    </row>
    <row r="95" spans="1:90" s="6" customFormat="1" ht="37.5" customHeight="1">
      <c r="A95" s="69" t="s">
        <v>84</v>
      </c>
      <c r="B95" s="70"/>
      <c r="C95" s="71"/>
      <c r="D95" s="161" t="s">
        <v>13</v>
      </c>
      <c r="E95" s="161"/>
      <c r="F95" s="161"/>
      <c r="G95" s="161"/>
      <c r="H95" s="161"/>
      <c r="I95" s="72"/>
      <c r="J95" s="161" t="s">
        <v>17</v>
      </c>
      <c r="K95" s="161"/>
      <c r="L95" s="161"/>
      <c r="M95" s="161"/>
      <c r="N95" s="161"/>
      <c r="O95" s="161"/>
      <c r="P95" s="161"/>
      <c r="Q95" s="161"/>
      <c r="R95" s="161"/>
      <c r="S95" s="161"/>
      <c r="T95" s="161"/>
      <c r="U95" s="161"/>
      <c r="V95" s="161"/>
      <c r="W95" s="161"/>
      <c r="X95" s="161"/>
      <c r="Y95" s="161"/>
      <c r="Z95" s="161"/>
      <c r="AA95" s="161"/>
      <c r="AB95" s="161"/>
      <c r="AC95" s="161"/>
      <c r="AD95" s="161"/>
      <c r="AE95" s="161"/>
      <c r="AF95" s="161"/>
      <c r="AG95" s="159">
        <f>'TH2357_25 - D.1.2.4. – RE...'!J28</f>
        <v>0</v>
      </c>
      <c r="AH95" s="160"/>
      <c r="AI95" s="160"/>
      <c r="AJ95" s="160"/>
      <c r="AK95" s="160"/>
      <c r="AL95" s="160"/>
      <c r="AM95" s="160"/>
      <c r="AN95" s="159">
        <f>SUM(AG95,AT95)</f>
        <v>0</v>
      </c>
      <c r="AO95" s="160"/>
      <c r="AP95" s="160"/>
      <c r="AQ95" s="73" t="s">
        <v>85</v>
      </c>
      <c r="AR95" s="70"/>
      <c r="AS95" s="74">
        <v>0</v>
      </c>
      <c r="AT95" s="75">
        <f>ROUND(SUM(AV95:AW95),2)</f>
        <v>0</v>
      </c>
      <c r="AU95" s="76">
        <f>'TH2357_25 - D.1.2.4. – RE...'!P131</f>
        <v>0</v>
      </c>
      <c r="AV95" s="75">
        <f>'TH2357_25 - D.1.2.4. – RE...'!J31</f>
        <v>0</v>
      </c>
      <c r="AW95" s="75">
        <f>'TH2357_25 - D.1.2.4. – RE...'!J32</f>
        <v>0</v>
      </c>
      <c r="AX95" s="75">
        <f>'TH2357_25 - D.1.2.4. – RE...'!J33</f>
        <v>0</v>
      </c>
      <c r="AY95" s="75">
        <f>'TH2357_25 - D.1.2.4. – RE...'!J34</f>
        <v>0</v>
      </c>
      <c r="AZ95" s="75">
        <f>'TH2357_25 - D.1.2.4. – RE...'!F31</f>
        <v>0</v>
      </c>
      <c r="BA95" s="75">
        <f>'TH2357_25 - D.1.2.4. – RE...'!F32</f>
        <v>0</v>
      </c>
      <c r="BB95" s="75">
        <f>'TH2357_25 - D.1.2.4. – RE...'!F33</f>
        <v>0</v>
      </c>
      <c r="BC95" s="75">
        <f>'TH2357_25 - D.1.2.4. – RE...'!F34</f>
        <v>0</v>
      </c>
      <c r="BD95" s="77">
        <f>'TH2357_25 - D.1.2.4. – RE...'!F35</f>
        <v>0</v>
      </c>
      <c r="BT95" s="78" t="s">
        <v>21</v>
      </c>
      <c r="BU95" s="78" t="s">
        <v>86</v>
      </c>
      <c r="BV95" s="78" t="s">
        <v>82</v>
      </c>
      <c r="BW95" s="78" t="s">
        <v>5</v>
      </c>
      <c r="BX95" s="78" t="s">
        <v>83</v>
      </c>
      <c r="CL95" s="78" t="s">
        <v>1</v>
      </c>
    </row>
    <row r="96" spans="1:90" s="1" customFormat="1" ht="30" customHeight="1">
      <c r="B96" s="28"/>
      <c r="AR96" s="28"/>
    </row>
    <row r="97" spans="2:44" s="1" customFormat="1" ht="6.9" customHeight="1"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  <c r="AQ97" s="41"/>
      <c r="AR97" s="28"/>
    </row>
  </sheetData>
  <sheetProtection algorithmName="SHA-512" hashValue="cd/do24nSuiFu/MHXWSomU3xyr/mPNUDknLNmJpjK3ldVCbv75cJWxXnyRlEfazEmxIPVVFtu4smQRn5uHGCaA==" saltValue="ebN8WcZql5ulQMA+AbJKZViFP4l0J1RezRFcwxs2AXscUy8pQ9gKE2wKylkmoxyvs2Hmqctuy1YP87N1xvrqWg==" spinCount="100000" sheet="1" objects="1" scenarios="1" formatColumns="0" formatRows="0"/>
  <mergeCells count="42">
    <mergeCell ref="W30:AE30"/>
    <mergeCell ref="AK30:AO30"/>
    <mergeCell ref="L30:P30"/>
    <mergeCell ref="W31:AE31"/>
    <mergeCell ref="L31:P31"/>
    <mergeCell ref="W32:AE32"/>
    <mergeCell ref="AK32:AO32"/>
    <mergeCell ref="L32:P32"/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AN95:AP95"/>
    <mergeCell ref="AG95:AM95"/>
    <mergeCell ref="D95:H95"/>
    <mergeCell ref="J95:AF95"/>
    <mergeCell ref="AG94:AM94"/>
    <mergeCell ref="AN94:AP94"/>
    <mergeCell ref="AR2:BE2"/>
    <mergeCell ref="C92:G92"/>
    <mergeCell ref="I92:AF92"/>
    <mergeCell ref="AG92:AM92"/>
    <mergeCell ref="AN92:AP92"/>
    <mergeCell ref="L85:AJ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AK31:AO31"/>
  </mergeCells>
  <hyperlinks>
    <hyperlink ref="A95" location="'TH2357_25 - D.1.2.4. – RE...'!C2" display="/" xr:uid="{00000000-0004-0000-0000-00000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339"/>
  <sheetViews>
    <sheetView showGridLines="0" tabSelected="1" topLeftCell="A120" workbookViewId="0">
      <selection activeCell="I134" sqref="I134"/>
    </sheetView>
  </sheetViews>
  <sheetFormatPr defaultRowHeight="10.199999999999999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153"/>
      <c r="M2" s="153"/>
      <c r="N2" s="153"/>
      <c r="O2" s="153"/>
      <c r="P2" s="153"/>
      <c r="Q2" s="153"/>
      <c r="R2" s="153"/>
      <c r="S2" s="153"/>
      <c r="T2" s="153"/>
      <c r="U2" s="153"/>
      <c r="V2" s="153"/>
      <c r="AT2" s="13" t="s">
        <v>5</v>
      </c>
    </row>
    <row r="3" spans="2:46" ht="6.9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87</v>
      </c>
    </row>
    <row r="4" spans="2:46" ht="24.9" customHeight="1">
      <c r="B4" s="16"/>
      <c r="D4" s="17" t="s">
        <v>88</v>
      </c>
      <c r="L4" s="16"/>
      <c r="M4" s="79" t="s">
        <v>10</v>
      </c>
      <c r="AT4" s="13" t="s">
        <v>4</v>
      </c>
    </row>
    <row r="5" spans="2:46" ht="6.9" customHeight="1">
      <c r="B5" s="16"/>
      <c r="L5" s="16"/>
    </row>
    <row r="6" spans="2:46" s="1" customFormat="1" ht="12" customHeight="1">
      <c r="B6" s="28"/>
      <c r="D6" s="23" t="s">
        <v>16</v>
      </c>
      <c r="L6" s="28"/>
    </row>
    <row r="7" spans="2:46" s="1" customFormat="1" ht="30" customHeight="1">
      <c r="B7" s="28"/>
      <c r="E7" s="164" t="s">
        <v>17</v>
      </c>
      <c r="F7" s="191"/>
      <c r="G7" s="191"/>
      <c r="H7" s="191"/>
      <c r="L7" s="28"/>
    </row>
    <row r="8" spans="2:46" s="1" customFormat="1">
      <c r="B8" s="28"/>
      <c r="L8" s="28"/>
    </row>
    <row r="9" spans="2:46" s="1" customFormat="1" ht="12" customHeight="1">
      <c r="B9" s="28"/>
      <c r="D9" s="23" t="s">
        <v>19</v>
      </c>
      <c r="F9" s="21" t="s">
        <v>1</v>
      </c>
      <c r="I9" s="23" t="s">
        <v>20</v>
      </c>
      <c r="J9" s="21" t="s">
        <v>1</v>
      </c>
      <c r="L9" s="28"/>
    </row>
    <row r="10" spans="2:46" s="1" customFormat="1" ht="12" customHeight="1">
      <c r="B10" s="28"/>
      <c r="D10" s="23" t="s">
        <v>22</v>
      </c>
      <c r="F10" s="21" t="s">
        <v>23</v>
      </c>
      <c r="I10" s="23" t="s">
        <v>24</v>
      </c>
      <c r="J10" s="48" t="str">
        <f>'Rekapitulace stavby'!AN8</f>
        <v>2. 11. 2025</v>
      </c>
      <c r="L10" s="28"/>
    </row>
    <row r="11" spans="2:46" s="1" customFormat="1" ht="10.95" customHeight="1">
      <c r="B11" s="28"/>
      <c r="L11" s="28"/>
    </row>
    <row r="12" spans="2:46" s="1" customFormat="1" ht="12" customHeight="1">
      <c r="B12" s="28"/>
      <c r="D12" s="23" t="s">
        <v>28</v>
      </c>
      <c r="I12" s="23" t="s">
        <v>29</v>
      </c>
      <c r="J12" s="21" t="s">
        <v>30</v>
      </c>
      <c r="L12" s="28"/>
    </row>
    <row r="13" spans="2:46" s="1" customFormat="1" ht="18" customHeight="1">
      <c r="B13" s="28"/>
      <c r="E13" s="21" t="s">
        <v>31</v>
      </c>
      <c r="I13" s="23" t="s">
        <v>32</v>
      </c>
      <c r="J13" s="21" t="s">
        <v>1</v>
      </c>
      <c r="L13" s="28"/>
    </row>
    <row r="14" spans="2:46" s="1" customFormat="1" ht="6.9" customHeight="1">
      <c r="B14" s="28"/>
      <c r="L14" s="28"/>
    </row>
    <row r="15" spans="2:46" s="1" customFormat="1" ht="12" customHeight="1">
      <c r="B15" s="28"/>
      <c r="D15" s="23" t="s">
        <v>33</v>
      </c>
      <c r="I15" s="23" t="s">
        <v>29</v>
      </c>
      <c r="J15" s="24" t="str">
        <f>'Rekapitulace stavby'!AN13</f>
        <v>Vyplň údaj</v>
      </c>
      <c r="L15" s="28"/>
    </row>
    <row r="16" spans="2:46" s="1" customFormat="1" ht="18" customHeight="1">
      <c r="B16" s="28"/>
      <c r="E16" s="192" t="str">
        <f>'Rekapitulace stavby'!E14</f>
        <v>Vyplň údaj</v>
      </c>
      <c r="F16" s="183"/>
      <c r="G16" s="183"/>
      <c r="H16" s="183"/>
      <c r="I16" s="23" t="s">
        <v>32</v>
      </c>
      <c r="J16" s="24" t="str">
        <f>'Rekapitulace stavby'!AN14</f>
        <v>Vyplň údaj</v>
      </c>
      <c r="L16" s="28"/>
    </row>
    <row r="17" spans="2:12" s="1" customFormat="1" ht="6.9" customHeight="1">
      <c r="B17" s="28"/>
      <c r="L17" s="28"/>
    </row>
    <row r="18" spans="2:12" s="1" customFormat="1" ht="12" customHeight="1">
      <c r="B18" s="28"/>
      <c r="D18" s="23" t="s">
        <v>36</v>
      </c>
      <c r="I18" s="23" t="s">
        <v>29</v>
      </c>
      <c r="J18" s="21" t="s">
        <v>37</v>
      </c>
      <c r="L18" s="28"/>
    </row>
    <row r="19" spans="2:12" s="1" customFormat="1" ht="18" customHeight="1">
      <c r="B19" s="28"/>
      <c r="E19" s="21" t="s">
        <v>38</v>
      </c>
      <c r="I19" s="23" t="s">
        <v>32</v>
      </c>
      <c r="J19" s="21" t="s">
        <v>1</v>
      </c>
      <c r="L19" s="28"/>
    </row>
    <row r="20" spans="2:12" s="1" customFormat="1" ht="6.9" customHeight="1">
      <c r="B20" s="28"/>
      <c r="L20" s="28"/>
    </row>
    <row r="21" spans="2:12" s="1" customFormat="1" ht="12" customHeight="1">
      <c r="B21" s="28"/>
      <c r="D21" s="23" t="s">
        <v>39</v>
      </c>
      <c r="I21" s="23" t="s">
        <v>29</v>
      </c>
      <c r="J21" s="21" t="s">
        <v>1</v>
      </c>
      <c r="L21" s="28"/>
    </row>
    <row r="22" spans="2:12" s="1" customFormat="1" ht="18" customHeight="1">
      <c r="B22" s="28"/>
      <c r="E22" s="21" t="s">
        <v>38</v>
      </c>
      <c r="I22" s="23" t="s">
        <v>32</v>
      </c>
      <c r="J22" s="21" t="s">
        <v>1</v>
      </c>
      <c r="L22" s="28"/>
    </row>
    <row r="23" spans="2:12" s="1" customFormat="1" ht="6.9" customHeight="1">
      <c r="B23" s="28"/>
      <c r="L23" s="28"/>
    </row>
    <row r="24" spans="2:12" s="1" customFormat="1" ht="12" customHeight="1">
      <c r="B24" s="28"/>
      <c r="D24" s="23" t="s">
        <v>40</v>
      </c>
      <c r="L24" s="28"/>
    </row>
    <row r="25" spans="2:12" s="7" customFormat="1" ht="16.5" customHeight="1">
      <c r="B25" s="80"/>
      <c r="E25" s="187" t="s">
        <v>1</v>
      </c>
      <c r="F25" s="187"/>
      <c r="G25" s="187"/>
      <c r="H25" s="187"/>
      <c r="L25" s="80"/>
    </row>
    <row r="26" spans="2:12" s="1" customFormat="1" ht="6.9" customHeight="1">
      <c r="B26" s="28"/>
      <c r="L26" s="28"/>
    </row>
    <row r="27" spans="2:12" s="1" customFormat="1" ht="6.9" customHeight="1">
      <c r="B27" s="28"/>
      <c r="D27" s="49"/>
      <c r="E27" s="49"/>
      <c r="F27" s="49"/>
      <c r="G27" s="49"/>
      <c r="H27" s="49"/>
      <c r="I27" s="49"/>
      <c r="J27" s="49"/>
      <c r="K27" s="49"/>
      <c r="L27" s="28"/>
    </row>
    <row r="28" spans="2:12" s="1" customFormat="1" ht="25.35" customHeight="1">
      <c r="B28" s="28"/>
      <c r="D28" s="81" t="s">
        <v>41</v>
      </c>
      <c r="J28" s="62">
        <f>ROUND(J131, 2)</f>
        <v>0</v>
      </c>
      <c r="L28" s="28"/>
    </row>
    <row r="29" spans="2:12" s="1" customFormat="1" ht="6.9" customHeight="1">
      <c r="B29" s="28"/>
      <c r="D29" s="49"/>
      <c r="E29" s="49"/>
      <c r="F29" s="49"/>
      <c r="G29" s="49"/>
      <c r="H29" s="49"/>
      <c r="I29" s="49"/>
      <c r="J29" s="49"/>
      <c r="K29" s="49"/>
      <c r="L29" s="28"/>
    </row>
    <row r="30" spans="2:12" s="1" customFormat="1" ht="14.4" customHeight="1">
      <c r="B30" s="28"/>
      <c r="F30" s="31" t="s">
        <v>43</v>
      </c>
      <c r="I30" s="31" t="s">
        <v>42</v>
      </c>
      <c r="J30" s="31" t="s">
        <v>44</v>
      </c>
      <c r="L30" s="28"/>
    </row>
    <row r="31" spans="2:12" s="1" customFormat="1" ht="14.4" customHeight="1">
      <c r="B31" s="28"/>
      <c r="D31" s="51" t="s">
        <v>45</v>
      </c>
      <c r="E31" s="23" t="s">
        <v>46</v>
      </c>
      <c r="F31" s="82">
        <f>ROUND((SUM(BE131:BE338)),  2)</f>
        <v>0</v>
      </c>
      <c r="I31" s="83">
        <v>0.21</v>
      </c>
      <c r="J31" s="82">
        <f>ROUND(((SUM(BE131:BE338))*I31),  2)</f>
        <v>0</v>
      </c>
      <c r="L31" s="28"/>
    </row>
    <row r="32" spans="2:12" s="1" customFormat="1" ht="14.4" customHeight="1">
      <c r="B32" s="28"/>
      <c r="E32" s="23" t="s">
        <v>47</v>
      </c>
      <c r="F32" s="82">
        <f>ROUND((SUM(BF131:BF338)),  2)</f>
        <v>0</v>
      </c>
      <c r="I32" s="83">
        <v>0.15</v>
      </c>
      <c r="J32" s="82">
        <f>ROUND(((SUM(BF131:BF338))*I32),  2)</f>
        <v>0</v>
      </c>
      <c r="L32" s="28"/>
    </row>
    <row r="33" spans="2:12" s="1" customFormat="1" ht="14.4" hidden="1" customHeight="1">
      <c r="B33" s="28"/>
      <c r="E33" s="23" t="s">
        <v>48</v>
      </c>
      <c r="F33" s="82">
        <f>ROUND((SUM(BG131:BG338)),  2)</f>
        <v>0</v>
      </c>
      <c r="I33" s="83">
        <v>0.21</v>
      </c>
      <c r="J33" s="82">
        <f>0</f>
        <v>0</v>
      </c>
      <c r="L33" s="28"/>
    </row>
    <row r="34" spans="2:12" s="1" customFormat="1" ht="14.4" hidden="1" customHeight="1">
      <c r="B34" s="28"/>
      <c r="E34" s="23" t="s">
        <v>49</v>
      </c>
      <c r="F34" s="82">
        <f>ROUND((SUM(BH131:BH338)),  2)</f>
        <v>0</v>
      </c>
      <c r="I34" s="83">
        <v>0.15</v>
      </c>
      <c r="J34" s="82">
        <f>0</f>
        <v>0</v>
      </c>
      <c r="L34" s="28"/>
    </row>
    <row r="35" spans="2:12" s="1" customFormat="1" ht="14.4" hidden="1" customHeight="1">
      <c r="B35" s="28"/>
      <c r="E35" s="23" t="s">
        <v>50</v>
      </c>
      <c r="F35" s="82">
        <f>ROUND((SUM(BI131:BI338)),  2)</f>
        <v>0</v>
      </c>
      <c r="I35" s="83">
        <v>0</v>
      </c>
      <c r="J35" s="82">
        <f>0</f>
        <v>0</v>
      </c>
      <c r="L35" s="28"/>
    </row>
    <row r="36" spans="2:12" s="1" customFormat="1" ht="6.9" customHeight="1">
      <c r="B36" s="28"/>
      <c r="L36" s="28"/>
    </row>
    <row r="37" spans="2:12" s="1" customFormat="1" ht="25.35" customHeight="1">
      <c r="B37" s="28"/>
      <c r="C37" s="84"/>
      <c r="D37" s="85" t="s">
        <v>51</v>
      </c>
      <c r="E37" s="53"/>
      <c r="F37" s="53"/>
      <c r="G37" s="86" t="s">
        <v>52</v>
      </c>
      <c r="H37" s="87" t="s">
        <v>53</v>
      </c>
      <c r="I37" s="53"/>
      <c r="J37" s="88">
        <f>SUM(J28:J35)</f>
        <v>0</v>
      </c>
      <c r="K37" s="89"/>
      <c r="L37" s="28"/>
    </row>
    <row r="38" spans="2:12" s="1" customFormat="1" ht="14.4" customHeight="1">
      <c r="B38" s="28"/>
      <c r="L38" s="28"/>
    </row>
    <row r="39" spans="2:12" ht="14.4" customHeight="1">
      <c r="B39" s="16"/>
      <c r="L39" s="16"/>
    </row>
    <row r="40" spans="2:12" ht="14.4" customHeight="1">
      <c r="B40" s="16"/>
      <c r="L40" s="16"/>
    </row>
    <row r="41" spans="2:12" ht="14.4" customHeight="1">
      <c r="B41" s="16"/>
      <c r="L41" s="16"/>
    </row>
    <row r="42" spans="2:12" ht="14.4" customHeight="1">
      <c r="B42" s="16"/>
      <c r="L42" s="16"/>
    </row>
    <row r="43" spans="2:12" ht="14.4" customHeight="1">
      <c r="B43" s="16"/>
      <c r="L43" s="16"/>
    </row>
    <row r="44" spans="2:12" ht="14.4" customHeight="1">
      <c r="B44" s="16"/>
      <c r="L44" s="16"/>
    </row>
    <row r="45" spans="2:12" ht="14.4" customHeight="1">
      <c r="B45" s="16"/>
      <c r="L45" s="16"/>
    </row>
    <row r="46" spans="2:12" ht="14.4" customHeight="1">
      <c r="B46" s="16"/>
      <c r="L46" s="16"/>
    </row>
    <row r="47" spans="2:12" ht="14.4" customHeight="1">
      <c r="B47" s="16"/>
      <c r="L47" s="16"/>
    </row>
    <row r="48" spans="2:12" ht="14.4" customHeight="1">
      <c r="B48" s="16"/>
      <c r="L48" s="16"/>
    </row>
    <row r="49" spans="2:12" ht="14.4" customHeight="1">
      <c r="B49" s="16"/>
      <c r="L49" s="16"/>
    </row>
    <row r="50" spans="2:12" s="1" customFormat="1" ht="14.4" customHeight="1">
      <c r="B50" s="28"/>
      <c r="D50" s="37" t="s">
        <v>54</v>
      </c>
      <c r="E50" s="38"/>
      <c r="F50" s="38"/>
      <c r="G50" s="37" t="s">
        <v>55</v>
      </c>
      <c r="H50" s="38"/>
      <c r="I50" s="38"/>
      <c r="J50" s="38"/>
      <c r="K50" s="38"/>
      <c r="L50" s="28"/>
    </row>
    <row r="51" spans="2:12">
      <c r="B51" s="16"/>
      <c r="L51" s="16"/>
    </row>
    <row r="52" spans="2:12">
      <c r="B52" s="16"/>
      <c r="L52" s="16"/>
    </row>
    <row r="53" spans="2:12">
      <c r="B53" s="16"/>
      <c r="L53" s="16"/>
    </row>
    <row r="54" spans="2:12">
      <c r="B54" s="16"/>
      <c r="L54" s="16"/>
    </row>
    <row r="55" spans="2:12">
      <c r="B55" s="16"/>
      <c r="L55" s="16"/>
    </row>
    <row r="56" spans="2:12">
      <c r="B56" s="16"/>
      <c r="L56" s="16"/>
    </row>
    <row r="57" spans="2:12">
      <c r="B57" s="16"/>
      <c r="L57" s="16"/>
    </row>
    <row r="58" spans="2:12">
      <c r="B58" s="16"/>
      <c r="L58" s="16"/>
    </row>
    <row r="59" spans="2:12">
      <c r="B59" s="16"/>
      <c r="L59" s="16"/>
    </row>
    <row r="60" spans="2:12">
      <c r="B60" s="16"/>
      <c r="L60" s="16"/>
    </row>
    <row r="61" spans="2:12" s="1" customFormat="1" ht="13.2">
      <c r="B61" s="28"/>
      <c r="D61" s="39" t="s">
        <v>56</v>
      </c>
      <c r="E61" s="30"/>
      <c r="F61" s="90" t="s">
        <v>57</v>
      </c>
      <c r="G61" s="39" t="s">
        <v>56</v>
      </c>
      <c r="H61" s="30"/>
      <c r="I61" s="30"/>
      <c r="J61" s="91" t="s">
        <v>57</v>
      </c>
      <c r="K61" s="30"/>
      <c r="L61" s="28"/>
    </row>
    <row r="62" spans="2:12">
      <c r="B62" s="16"/>
      <c r="L62" s="16"/>
    </row>
    <row r="63" spans="2:12">
      <c r="B63" s="16"/>
      <c r="L63" s="16"/>
    </row>
    <row r="64" spans="2:12">
      <c r="B64" s="16"/>
      <c r="L64" s="16"/>
    </row>
    <row r="65" spans="2:12" s="1" customFormat="1" ht="13.2">
      <c r="B65" s="28"/>
      <c r="D65" s="37" t="s">
        <v>58</v>
      </c>
      <c r="E65" s="38"/>
      <c r="F65" s="38"/>
      <c r="G65" s="37" t="s">
        <v>59</v>
      </c>
      <c r="H65" s="38"/>
      <c r="I65" s="38"/>
      <c r="J65" s="38"/>
      <c r="K65" s="38"/>
      <c r="L65" s="28"/>
    </row>
    <row r="66" spans="2:12">
      <c r="B66" s="16"/>
      <c r="L66" s="16"/>
    </row>
    <row r="67" spans="2:12">
      <c r="B67" s="16"/>
      <c r="L67" s="16"/>
    </row>
    <row r="68" spans="2:12">
      <c r="B68" s="16"/>
      <c r="L68" s="16"/>
    </row>
    <row r="69" spans="2:12">
      <c r="B69" s="16"/>
      <c r="L69" s="16"/>
    </row>
    <row r="70" spans="2:12">
      <c r="B70" s="16"/>
      <c r="L70" s="16"/>
    </row>
    <row r="71" spans="2:12">
      <c r="B71" s="16"/>
      <c r="L71" s="16"/>
    </row>
    <row r="72" spans="2:12">
      <c r="B72" s="16"/>
      <c r="L72" s="16"/>
    </row>
    <row r="73" spans="2:12">
      <c r="B73" s="16"/>
      <c r="L73" s="16"/>
    </row>
    <row r="74" spans="2:12">
      <c r="B74" s="16"/>
      <c r="L74" s="16"/>
    </row>
    <row r="75" spans="2:12">
      <c r="B75" s="16"/>
      <c r="L75" s="16"/>
    </row>
    <row r="76" spans="2:12" s="1" customFormat="1" ht="13.2">
      <c r="B76" s="28"/>
      <c r="D76" s="39" t="s">
        <v>56</v>
      </c>
      <c r="E76" s="30"/>
      <c r="F76" s="90" t="s">
        <v>57</v>
      </c>
      <c r="G76" s="39" t="s">
        <v>56</v>
      </c>
      <c r="H76" s="30"/>
      <c r="I76" s="30"/>
      <c r="J76" s="91" t="s">
        <v>57</v>
      </c>
      <c r="K76" s="30"/>
      <c r="L76" s="28"/>
    </row>
    <row r="77" spans="2:12" s="1" customFormat="1" ht="14.4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28"/>
    </row>
    <row r="81" spans="2:47" s="1" customFormat="1" ht="6.9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28"/>
    </row>
    <row r="82" spans="2:47" s="1" customFormat="1" ht="24.9" customHeight="1">
      <c r="B82" s="28"/>
      <c r="C82" s="17" t="s">
        <v>89</v>
      </c>
      <c r="L82" s="28"/>
    </row>
    <row r="83" spans="2:47" s="1" customFormat="1" ht="6.9" customHeight="1">
      <c r="B83" s="28"/>
      <c r="L83" s="28"/>
    </row>
    <row r="84" spans="2:47" s="1" customFormat="1" ht="12" customHeight="1">
      <c r="B84" s="28"/>
      <c r="C84" s="23" t="s">
        <v>16</v>
      </c>
      <c r="L84" s="28"/>
    </row>
    <row r="85" spans="2:47" s="1" customFormat="1" ht="30" customHeight="1">
      <c r="B85" s="28"/>
      <c r="E85" s="164" t="str">
        <f>E7</f>
        <v>D.1.2.4. – REKONSTRUKCE KOTELNY PRO VYTÁPĚNÍ, A ÚPRAVY A VYREGULOVÁNÍ TOPNÉ SOUSTAVY</v>
      </c>
      <c r="F85" s="191"/>
      <c r="G85" s="191"/>
      <c r="H85" s="191"/>
      <c r="L85" s="28"/>
    </row>
    <row r="86" spans="2:47" s="1" customFormat="1" ht="6.9" customHeight="1">
      <c r="B86" s="28"/>
      <c r="L86" s="28"/>
    </row>
    <row r="87" spans="2:47" s="1" customFormat="1" ht="12" customHeight="1">
      <c r="B87" s="28"/>
      <c r="C87" s="23" t="s">
        <v>22</v>
      </c>
      <c r="F87" s="21" t="str">
        <f>F10</f>
        <v>Objekty Městského Úřadu, Bohušovice nad Ohří, Huso</v>
      </c>
      <c r="I87" s="23" t="s">
        <v>24</v>
      </c>
      <c r="J87" s="48" t="str">
        <f>IF(J10="","",J10)</f>
        <v>2. 11. 2025</v>
      </c>
      <c r="L87" s="28"/>
    </row>
    <row r="88" spans="2:47" s="1" customFormat="1" ht="6.9" customHeight="1">
      <c r="B88" s="28"/>
      <c r="L88" s="28"/>
    </row>
    <row r="89" spans="2:47" s="1" customFormat="1" ht="15.15" customHeight="1">
      <c r="B89" s="28"/>
      <c r="C89" s="23" t="s">
        <v>28</v>
      </c>
      <c r="F89" s="21" t="str">
        <f>E13</f>
        <v>Město Bohušovice nad Ohří, Husovo náměstí čp.42, P</v>
      </c>
      <c r="I89" s="23" t="s">
        <v>36</v>
      </c>
      <c r="J89" s="26" t="str">
        <f>E19</f>
        <v xml:space="preserve">Tomáš Hanzlík </v>
      </c>
      <c r="L89" s="28"/>
    </row>
    <row r="90" spans="2:47" s="1" customFormat="1" ht="15.15" customHeight="1">
      <c r="B90" s="28"/>
      <c r="C90" s="23" t="s">
        <v>33</v>
      </c>
      <c r="F90" s="21" t="str">
        <f>IF(E16="","",E16)</f>
        <v>Vyplň údaj</v>
      </c>
      <c r="I90" s="23" t="s">
        <v>39</v>
      </c>
      <c r="J90" s="26" t="str">
        <f>E22</f>
        <v xml:space="preserve">Tomáš Hanzlík </v>
      </c>
      <c r="L90" s="28"/>
    </row>
    <row r="91" spans="2:47" s="1" customFormat="1" ht="10.35" customHeight="1">
      <c r="B91" s="28"/>
      <c r="L91" s="28"/>
    </row>
    <row r="92" spans="2:47" s="1" customFormat="1" ht="29.25" customHeight="1">
      <c r="B92" s="28"/>
      <c r="C92" s="92" t="s">
        <v>90</v>
      </c>
      <c r="D92" s="84"/>
      <c r="E92" s="84"/>
      <c r="F92" s="84"/>
      <c r="G92" s="84"/>
      <c r="H92" s="84"/>
      <c r="I92" s="84"/>
      <c r="J92" s="93" t="s">
        <v>91</v>
      </c>
      <c r="K92" s="84"/>
      <c r="L92" s="28"/>
    </row>
    <row r="93" spans="2:47" s="1" customFormat="1" ht="10.35" customHeight="1">
      <c r="B93" s="28"/>
      <c r="L93" s="28"/>
    </row>
    <row r="94" spans="2:47" s="1" customFormat="1" ht="22.95" customHeight="1">
      <c r="B94" s="28"/>
      <c r="C94" s="94" t="s">
        <v>92</v>
      </c>
      <c r="J94" s="62">
        <f>J131</f>
        <v>0</v>
      </c>
      <c r="L94" s="28"/>
      <c r="AU94" s="13" t="s">
        <v>93</v>
      </c>
    </row>
    <row r="95" spans="2:47" s="8" customFormat="1" ht="24.9" customHeight="1">
      <c r="B95" s="95"/>
      <c r="D95" s="96" t="s">
        <v>94</v>
      </c>
      <c r="E95" s="97"/>
      <c r="F95" s="97"/>
      <c r="G95" s="97"/>
      <c r="H95" s="97"/>
      <c r="I95" s="97"/>
      <c r="J95" s="98">
        <f>J132</f>
        <v>0</v>
      </c>
      <c r="L95" s="95"/>
    </row>
    <row r="96" spans="2:47" s="9" customFormat="1" ht="19.95" customHeight="1">
      <c r="B96" s="99"/>
      <c r="D96" s="100" t="s">
        <v>95</v>
      </c>
      <c r="E96" s="101"/>
      <c r="F96" s="101"/>
      <c r="G96" s="101"/>
      <c r="H96" s="101"/>
      <c r="I96" s="101"/>
      <c r="J96" s="102">
        <f>J133</f>
        <v>0</v>
      </c>
      <c r="L96" s="99"/>
    </row>
    <row r="97" spans="2:12" s="9" customFormat="1" ht="19.95" customHeight="1">
      <c r="B97" s="99"/>
      <c r="D97" s="100" t="s">
        <v>96</v>
      </c>
      <c r="E97" s="101"/>
      <c r="F97" s="101"/>
      <c r="G97" s="101"/>
      <c r="H97" s="101"/>
      <c r="I97" s="101"/>
      <c r="J97" s="102">
        <f>J137</f>
        <v>0</v>
      </c>
      <c r="L97" s="99"/>
    </row>
    <row r="98" spans="2:12" s="9" customFormat="1" ht="19.95" customHeight="1">
      <c r="B98" s="99"/>
      <c r="D98" s="100" t="s">
        <v>97</v>
      </c>
      <c r="E98" s="101"/>
      <c r="F98" s="101"/>
      <c r="G98" s="101"/>
      <c r="H98" s="101"/>
      <c r="I98" s="101"/>
      <c r="J98" s="102">
        <f>J148</f>
        <v>0</v>
      </c>
      <c r="L98" s="99"/>
    </row>
    <row r="99" spans="2:12" s="9" customFormat="1" ht="19.95" customHeight="1">
      <c r="B99" s="99"/>
      <c r="D99" s="100" t="s">
        <v>98</v>
      </c>
      <c r="E99" s="101"/>
      <c r="F99" s="101"/>
      <c r="G99" s="101"/>
      <c r="H99" s="101"/>
      <c r="I99" s="101"/>
      <c r="J99" s="102">
        <f>J157</f>
        <v>0</v>
      </c>
      <c r="L99" s="99"/>
    </row>
    <row r="100" spans="2:12" s="9" customFormat="1" ht="19.95" customHeight="1">
      <c r="B100" s="99"/>
      <c r="D100" s="100" t="s">
        <v>99</v>
      </c>
      <c r="E100" s="101"/>
      <c r="F100" s="101"/>
      <c r="G100" s="101"/>
      <c r="H100" s="101"/>
      <c r="I100" s="101"/>
      <c r="J100" s="102">
        <f>J159</f>
        <v>0</v>
      </c>
      <c r="L100" s="99"/>
    </row>
    <row r="101" spans="2:12" s="9" customFormat="1" ht="19.95" customHeight="1">
      <c r="B101" s="99"/>
      <c r="D101" s="100" t="s">
        <v>100</v>
      </c>
      <c r="E101" s="101"/>
      <c r="F101" s="101"/>
      <c r="G101" s="101"/>
      <c r="H101" s="101"/>
      <c r="I101" s="101"/>
      <c r="J101" s="102">
        <f>J167</f>
        <v>0</v>
      </c>
      <c r="L101" s="99"/>
    </row>
    <row r="102" spans="2:12" s="8" customFormat="1" ht="24.9" customHeight="1">
      <c r="B102" s="95"/>
      <c r="D102" s="96" t="s">
        <v>101</v>
      </c>
      <c r="E102" s="97"/>
      <c r="F102" s="97"/>
      <c r="G102" s="97"/>
      <c r="H102" s="97"/>
      <c r="I102" s="97"/>
      <c r="J102" s="98">
        <f>J169</f>
        <v>0</v>
      </c>
      <c r="L102" s="95"/>
    </row>
    <row r="103" spans="2:12" s="9" customFormat="1" ht="19.95" customHeight="1">
      <c r="B103" s="99"/>
      <c r="D103" s="100" t="s">
        <v>102</v>
      </c>
      <c r="E103" s="101"/>
      <c r="F103" s="101"/>
      <c r="G103" s="101"/>
      <c r="H103" s="101"/>
      <c r="I103" s="101"/>
      <c r="J103" s="102">
        <f>J170</f>
        <v>0</v>
      </c>
      <c r="L103" s="99"/>
    </row>
    <row r="104" spans="2:12" s="9" customFormat="1" ht="19.95" customHeight="1">
      <c r="B104" s="99"/>
      <c r="D104" s="100" t="s">
        <v>103</v>
      </c>
      <c r="E104" s="101"/>
      <c r="F104" s="101"/>
      <c r="G104" s="101"/>
      <c r="H104" s="101"/>
      <c r="I104" s="101"/>
      <c r="J104" s="102">
        <f>J182</f>
        <v>0</v>
      </c>
      <c r="L104" s="99"/>
    </row>
    <row r="105" spans="2:12" s="9" customFormat="1" ht="19.95" customHeight="1">
      <c r="B105" s="99"/>
      <c r="D105" s="100" t="s">
        <v>104</v>
      </c>
      <c r="E105" s="101"/>
      <c r="F105" s="101"/>
      <c r="G105" s="101"/>
      <c r="H105" s="101"/>
      <c r="I105" s="101"/>
      <c r="J105" s="102">
        <f>J207</f>
        <v>0</v>
      </c>
      <c r="L105" s="99"/>
    </row>
    <row r="106" spans="2:12" s="9" customFormat="1" ht="19.95" customHeight="1">
      <c r="B106" s="99"/>
      <c r="D106" s="100" t="s">
        <v>105</v>
      </c>
      <c r="E106" s="101"/>
      <c r="F106" s="101"/>
      <c r="G106" s="101"/>
      <c r="H106" s="101"/>
      <c r="I106" s="101"/>
      <c r="J106" s="102">
        <f>J223</f>
        <v>0</v>
      </c>
      <c r="L106" s="99"/>
    </row>
    <row r="107" spans="2:12" s="9" customFormat="1" ht="19.95" customHeight="1">
      <c r="B107" s="99"/>
      <c r="D107" s="100" t="s">
        <v>106</v>
      </c>
      <c r="E107" s="101"/>
      <c r="F107" s="101"/>
      <c r="G107" s="101"/>
      <c r="H107" s="101"/>
      <c r="I107" s="101"/>
      <c r="J107" s="102">
        <f>J248</f>
        <v>0</v>
      </c>
      <c r="L107" s="99"/>
    </row>
    <row r="108" spans="2:12" s="9" customFormat="1" ht="19.95" customHeight="1">
      <c r="B108" s="99"/>
      <c r="D108" s="100" t="s">
        <v>107</v>
      </c>
      <c r="E108" s="101"/>
      <c r="F108" s="101"/>
      <c r="G108" s="101"/>
      <c r="H108" s="101"/>
      <c r="I108" s="101"/>
      <c r="J108" s="102">
        <f>J285</f>
        <v>0</v>
      </c>
      <c r="L108" s="99"/>
    </row>
    <row r="109" spans="2:12" s="9" customFormat="1" ht="19.95" customHeight="1">
      <c r="B109" s="99"/>
      <c r="D109" s="100" t="s">
        <v>108</v>
      </c>
      <c r="E109" s="101"/>
      <c r="F109" s="101"/>
      <c r="G109" s="101"/>
      <c r="H109" s="101"/>
      <c r="I109" s="101"/>
      <c r="J109" s="102">
        <f>J316</f>
        <v>0</v>
      </c>
      <c r="L109" s="99"/>
    </row>
    <row r="110" spans="2:12" s="9" customFormat="1" ht="19.95" customHeight="1">
      <c r="B110" s="99"/>
      <c r="D110" s="100" t="s">
        <v>109</v>
      </c>
      <c r="E110" s="101"/>
      <c r="F110" s="101"/>
      <c r="G110" s="101"/>
      <c r="H110" s="101"/>
      <c r="I110" s="101"/>
      <c r="J110" s="102">
        <f>J322</f>
        <v>0</v>
      </c>
      <c r="L110" s="99"/>
    </row>
    <row r="111" spans="2:12" s="8" customFormat="1" ht="24.9" customHeight="1">
      <c r="B111" s="95"/>
      <c r="D111" s="96" t="s">
        <v>110</v>
      </c>
      <c r="E111" s="97"/>
      <c r="F111" s="97"/>
      <c r="G111" s="97"/>
      <c r="H111" s="97"/>
      <c r="I111" s="97"/>
      <c r="J111" s="98">
        <f>J330</f>
        <v>0</v>
      </c>
      <c r="L111" s="95"/>
    </row>
    <row r="112" spans="2:12" s="9" customFormat="1" ht="19.95" customHeight="1">
      <c r="B112" s="99"/>
      <c r="D112" s="100" t="s">
        <v>111</v>
      </c>
      <c r="E112" s="101"/>
      <c r="F112" s="101"/>
      <c r="G112" s="101"/>
      <c r="H112" s="101"/>
      <c r="I112" s="101"/>
      <c r="J112" s="102">
        <f>J331</f>
        <v>0</v>
      </c>
      <c r="L112" s="99"/>
    </row>
    <row r="113" spans="2:12" s="8" customFormat="1" ht="24.9" customHeight="1">
      <c r="B113" s="95"/>
      <c r="D113" s="96" t="s">
        <v>112</v>
      </c>
      <c r="E113" s="97"/>
      <c r="F113" s="97"/>
      <c r="G113" s="97"/>
      <c r="H113" s="97"/>
      <c r="I113" s="97"/>
      <c r="J113" s="98">
        <f>J338</f>
        <v>0</v>
      </c>
      <c r="L113" s="95"/>
    </row>
    <row r="114" spans="2:12" s="1" customFormat="1" ht="21.75" customHeight="1">
      <c r="B114" s="28"/>
      <c r="L114" s="28"/>
    </row>
    <row r="115" spans="2:12" s="1" customFormat="1" ht="6.9" customHeight="1">
      <c r="B115" s="40"/>
      <c r="C115" s="41"/>
      <c r="D115" s="41"/>
      <c r="E115" s="41"/>
      <c r="F115" s="41"/>
      <c r="G115" s="41"/>
      <c r="H115" s="41"/>
      <c r="I115" s="41"/>
      <c r="J115" s="41"/>
      <c r="K115" s="41"/>
      <c r="L115" s="28"/>
    </row>
    <row r="119" spans="2:12" s="1" customFormat="1" ht="6.9" customHeight="1">
      <c r="B119" s="42"/>
      <c r="C119" s="43"/>
      <c r="D119" s="43"/>
      <c r="E119" s="43"/>
      <c r="F119" s="43"/>
      <c r="G119" s="43"/>
      <c r="H119" s="43"/>
      <c r="I119" s="43"/>
      <c r="J119" s="43"/>
      <c r="K119" s="43"/>
      <c r="L119" s="28"/>
    </row>
    <row r="120" spans="2:12" s="1" customFormat="1" ht="24.9" customHeight="1">
      <c r="B120" s="28"/>
      <c r="C120" s="17" t="s">
        <v>113</v>
      </c>
      <c r="L120" s="28"/>
    </row>
    <row r="121" spans="2:12" s="1" customFormat="1" ht="6.9" customHeight="1">
      <c r="B121" s="28"/>
      <c r="L121" s="28"/>
    </row>
    <row r="122" spans="2:12" s="1" customFormat="1" ht="12" customHeight="1">
      <c r="B122" s="28"/>
      <c r="C122" s="23" t="s">
        <v>16</v>
      </c>
      <c r="L122" s="28"/>
    </row>
    <row r="123" spans="2:12" s="1" customFormat="1" ht="30" customHeight="1">
      <c r="B123" s="28"/>
      <c r="E123" s="164" t="str">
        <f>E7</f>
        <v>D.1.2.4. – REKONSTRUKCE KOTELNY PRO VYTÁPĚNÍ, A ÚPRAVY A VYREGULOVÁNÍ TOPNÉ SOUSTAVY</v>
      </c>
      <c r="F123" s="191"/>
      <c r="G123" s="191"/>
      <c r="H123" s="191"/>
      <c r="L123" s="28"/>
    </row>
    <row r="124" spans="2:12" s="1" customFormat="1" ht="6.9" customHeight="1">
      <c r="B124" s="28"/>
      <c r="L124" s="28"/>
    </row>
    <row r="125" spans="2:12" s="1" customFormat="1" ht="12" customHeight="1">
      <c r="B125" s="28"/>
      <c r="C125" s="23" t="s">
        <v>22</v>
      </c>
      <c r="F125" s="21" t="str">
        <f>F10</f>
        <v>Objekty Městského Úřadu, Bohušovice nad Ohří, Huso</v>
      </c>
      <c r="I125" s="23" t="s">
        <v>24</v>
      </c>
      <c r="J125" s="48" t="str">
        <f>IF(J10="","",J10)</f>
        <v>2. 11. 2025</v>
      </c>
      <c r="L125" s="28"/>
    </row>
    <row r="126" spans="2:12" s="1" customFormat="1" ht="6.9" customHeight="1">
      <c r="B126" s="28"/>
      <c r="L126" s="28"/>
    </row>
    <row r="127" spans="2:12" s="1" customFormat="1" ht="15.15" customHeight="1">
      <c r="B127" s="28"/>
      <c r="C127" s="23" t="s">
        <v>28</v>
      </c>
      <c r="F127" s="21" t="str">
        <f>E13</f>
        <v>Město Bohušovice nad Ohří, Husovo náměstí čp.42, P</v>
      </c>
      <c r="I127" s="23" t="s">
        <v>36</v>
      </c>
      <c r="J127" s="26" t="str">
        <f>E19</f>
        <v xml:space="preserve">Tomáš Hanzlík </v>
      </c>
      <c r="L127" s="28"/>
    </row>
    <row r="128" spans="2:12" s="1" customFormat="1" ht="15.15" customHeight="1">
      <c r="B128" s="28"/>
      <c r="C128" s="23" t="s">
        <v>33</v>
      </c>
      <c r="F128" s="21" t="str">
        <f>IF(E16="","",E16)</f>
        <v>Vyplň údaj</v>
      </c>
      <c r="I128" s="23" t="s">
        <v>39</v>
      </c>
      <c r="J128" s="26" t="str">
        <f>E22</f>
        <v xml:space="preserve">Tomáš Hanzlík </v>
      </c>
      <c r="L128" s="28"/>
    </row>
    <row r="129" spans="2:65" s="1" customFormat="1" ht="10.35" customHeight="1">
      <c r="B129" s="28"/>
      <c r="L129" s="28"/>
    </row>
    <row r="130" spans="2:65" s="10" customFormat="1" ht="29.25" customHeight="1">
      <c r="B130" s="103"/>
      <c r="C130" s="104" t="s">
        <v>114</v>
      </c>
      <c r="D130" s="105" t="s">
        <v>66</v>
      </c>
      <c r="E130" s="105" t="s">
        <v>62</v>
      </c>
      <c r="F130" s="105" t="s">
        <v>63</v>
      </c>
      <c r="G130" s="105" t="s">
        <v>115</v>
      </c>
      <c r="H130" s="105" t="s">
        <v>116</v>
      </c>
      <c r="I130" s="105" t="s">
        <v>117</v>
      </c>
      <c r="J130" s="106" t="s">
        <v>91</v>
      </c>
      <c r="K130" s="107" t="s">
        <v>118</v>
      </c>
      <c r="L130" s="103"/>
      <c r="M130" s="55" t="s">
        <v>1</v>
      </c>
      <c r="N130" s="56" t="s">
        <v>45</v>
      </c>
      <c r="O130" s="56" t="s">
        <v>119</v>
      </c>
      <c r="P130" s="56" t="s">
        <v>120</v>
      </c>
      <c r="Q130" s="56" t="s">
        <v>121</v>
      </c>
      <c r="R130" s="56" t="s">
        <v>122</v>
      </c>
      <c r="S130" s="56" t="s">
        <v>123</v>
      </c>
      <c r="T130" s="57" t="s">
        <v>124</v>
      </c>
    </row>
    <row r="131" spans="2:65" s="1" customFormat="1" ht="22.95" customHeight="1">
      <c r="B131" s="28"/>
      <c r="C131" s="60" t="s">
        <v>125</v>
      </c>
      <c r="J131" s="108">
        <f>BK131</f>
        <v>0</v>
      </c>
      <c r="L131" s="28"/>
      <c r="M131" s="58"/>
      <c r="N131" s="49"/>
      <c r="O131" s="49"/>
      <c r="P131" s="109">
        <f>P132+P169+P330+P338</f>
        <v>0</v>
      </c>
      <c r="Q131" s="49"/>
      <c r="R131" s="109">
        <f>R132+R169+R330+R338</f>
        <v>8.9075766879999989</v>
      </c>
      <c r="S131" s="49"/>
      <c r="T131" s="110">
        <f>T132+T169+T330+T338</f>
        <v>5.7977600000000002</v>
      </c>
      <c r="AT131" s="13" t="s">
        <v>80</v>
      </c>
      <c r="AU131" s="13" t="s">
        <v>93</v>
      </c>
      <c r="BK131" s="111">
        <f>BK132+BK169+BK330+BK338</f>
        <v>0</v>
      </c>
    </row>
    <row r="132" spans="2:65" s="11" customFormat="1" ht="25.95" customHeight="1">
      <c r="B132" s="112"/>
      <c r="D132" s="113" t="s">
        <v>80</v>
      </c>
      <c r="E132" s="114" t="s">
        <v>126</v>
      </c>
      <c r="F132" s="114" t="s">
        <v>127</v>
      </c>
      <c r="I132" s="115"/>
      <c r="J132" s="116">
        <f>BK132</f>
        <v>0</v>
      </c>
      <c r="L132" s="112"/>
      <c r="M132" s="117"/>
      <c r="P132" s="118">
        <f>P133+P137+P148+P157+P159+P167</f>
        <v>0</v>
      </c>
      <c r="R132" s="118">
        <f>R133+R137+R148+R157+R159+R167</f>
        <v>3.2997238879999999</v>
      </c>
      <c r="T132" s="119">
        <f>T133+T137+T148+T157+T159+T167</f>
        <v>1.8800000000000001</v>
      </c>
      <c r="AR132" s="113" t="s">
        <v>21</v>
      </c>
      <c r="AT132" s="120" t="s">
        <v>80</v>
      </c>
      <c r="AU132" s="120" t="s">
        <v>81</v>
      </c>
      <c r="AY132" s="113" t="s">
        <v>128</v>
      </c>
      <c r="BK132" s="121">
        <f>BK133+BK137+BK148+BK157+BK159+BK167</f>
        <v>0</v>
      </c>
    </row>
    <row r="133" spans="2:65" s="11" customFormat="1" ht="22.95" customHeight="1">
      <c r="B133" s="112"/>
      <c r="D133" s="113" t="s">
        <v>80</v>
      </c>
      <c r="E133" s="122" t="s">
        <v>129</v>
      </c>
      <c r="F133" s="122" t="s">
        <v>130</v>
      </c>
      <c r="I133" s="115"/>
      <c r="J133" s="123">
        <f>BK133</f>
        <v>0</v>
      </c>
      <c r="L133" s="112"/>
      <c r="M133" s="117"/>
      <c r="P133" s="118">
        <f>SUM(P134:P136)</f>
        <v>0</v>
      </c>
      <c r="R133" s="118">
        <f>SUM(R134:R136)</f>
        <v>1.875097896</v>
      </c>
      <c r="T133" s="119">
        <f>SUM(T134:T136)</f>
        <v>0</v>
      </c>
      <c r="AR133" s="113" t="s">
        <v>21</v>
      </c>
      <c r="AT133" s="120" t="s">
        <v>80</v>
      </c>
      <c r="AU133" s="120" t="s">
        <v>21</v>
      </c>
      <c r="AY133" s="113" t="s">
        <v>128</v>
      </c>
      <c r="BK133" s="121">
        <f>SUM(BK134:BK136)</f>
        <v>0</v>
      </c>
    </row>
    <row r="134" spans="2:65" s="1" customFormat="1" ht="24.15" customHeight="1">
      <c r="B134" s="28"/>
      <c r="C134" s="124" t="s">
        <v>21</v>
      </c>
      <c r="D134" s="124" t="s">
        <v>131</v>
      </c>
      <c r="E134" s="125" t="s">
        <v>132</v>
      </c>
      <c r="F134" s="126" t="s">
        <v>133</v>
      </c>
      <c r="G134" s="127" t="s">
        <v>134</v>
      </c>
      <c r="H134" s="128">
        <v>31</v>
      </c>
      <c r="I134" s="129"/>
      <c r="J134" s="130">
        <f>ROUND(I134*H134,3)</f>
        <v>0</v>
      </c>
      <c r="K134" s="131"/>
      <c r="L134" s="28"/>
      <c r="M134" s="132" t="s">
        <v>1</v>
      </c>
      <c r="N134" s="133" t="s">
        <v>46</v>
      </c>
      <c r="P134" s="134">
        <f>O134*H134</f>
        <v>0</v>
      </c>
      <c r="Q134" s="134">
        <v>2.6115415999999999E-2</v>
      </c>
      <c r="R134" s="134">
        <f>Q134*H134</f>
        <v>0.80957789599999996</v>
      </c>
      <c r="S134" s="134">
        <v>0</v>
      </c>
      <c r="T134" s="135">
        <f>S134*H134</f>
        <v>0</v>
      </c>
      <c r="AR134" s="136" t="s">
        <v>135</v>
      </c>
      <c r="AT134" s="136" t="s">
        <v>131</v>
      </c>
      <c r="AU134" s="136" t="s">
        <v>87</v>
      </c>
      <c r="AY134" s="13" t="s">
        <v>128</v>
      </c>
      <c r="BE134" s="137">
        <f>IF(N134="základní",J134,0)</f>
        <v>0</v>
      </c>
      <c r="BF134" s="137">
        <f>IF(N134="snížená",J134,0)</f>
        <v>0</v>
      </c>
      <c r="BG134" s="137">
        <f>IF(N134="zákl. přenesená",J134,0)</f>
        <v>0</v>
      </c>
      <c r="BH134" s="137">
        <f>IF(N134="sníž. přenesená",J134,0)</f>
        <v>0</v>
      </c>
      <c r="BI134" s="137">
        <f>IF(N134="nulová",J134,0)</f>
        <v>0</v>
      </c>
      <c r="BJ134" s="13" t="s">
        <v>21</v>
      </c>
      <c r="BK134" s="137">
        <f>ROUND(I134*H134,3)</f>
        <v>0</v>
      </c>
      <c r="BL134" s="13" t="s">
        <v>135</v>
      </c>
      <c r="BM134" s="136" t="s">
        <v>136</v>
      </c>
    </row>
    <row r="135" spans="2:65" s="1" customFormat="1" ht="24.15" customHeight="1">
      <c r="B135" s="28"/>
      <c r="C135" s="124" t="s">
        <v>87</v>
      </c>
      <c r="D135" s="124" t="s">
        <v>131</v>
      </c>
      <c r="E135" s="125" t="s">
        <v>137</v>
      </c>
      <c r="F135" s="126" t="s">
        <v>138</v>
      </c>
      <c r="G135" s="127" t="s">
        <v>139</v>
      </c>
      <c r="H135" s="128">
        <v>8</v>
      </c>
      <c r="I135" s="129"/>
      <c r="J135" s="130">
        <f>ROUND(I135*H135,3)</f>
        <v>0</v>
      </c>
      <c r="K135" s="131"/>
      <c r="L135" s="28"/>
      <c r="M135" s="132" t="s">
        <v>1</v>
      </c>
      <c r="N135" s="133" t="s">
        <v>46</v>
      </c>
      <c r="P135" s="134">
        <f>O135*H135</f>
        <v>0</v>
      </c>
      <c r="Q135" s="134">
        <v>0.13319</v>
      </c>
      <c r="R135" s="134">
        <f>Q135*H135</f>
        <v>1.06552</v>
      </c>
      <c r="S135" s="134">
        <v>0</v>
      </c>
      <c r="T135" s="135">
        <f>S135*H135</f>
        <v>0</v>
      </c>
      <c r="AR135" s="136" t="s">
        <v>135</v>
      </c>
      <c r="AT135" s="136" t="s">
        <v>131</v>
      </c>
      <c r="AU135" s="136" t="s">
        <v>87</v>
      </c>
      <c r="AY135" s="13" t="s">
        <v>128</v>
      </c>
      <c r="BE135" s="137">
        <f>IF(N135="základní",J135,0)</f>
        <v>0</v>
      </c>
      <c r="BF135" s="137">
        <f>IF(N135="snížená",J135,0)</f>
        <v>0</v>
      </c>
      <c r="BG135" s="137">
        <f>IF(N135="zákl. přenesená",J135,0)</f>
        <v>0</v>
      </c>
      <c r="BH135" s="137">
        <f>IF(N135="sníž. přenesená",J135,0)</f>
        <v>0</v>
      </c>
      <c r="BI135" s="137">
        <f>IF(N135="nulová",J135,0)</f>
        <v>0</v>
      </c>
      <c r="BJ135" s="13" t="s">
        <v>21</v>
      </c>
      <c r="BK135" s="137">
        <f>ROUND(I135*H135,3)</f>
        <v>0</v>
      </c>
      <c r="BL135" s="13" t="s">
        <v>135</v>
      </c>
      <c r="BM135" s="136" t="s">
        <v>140</v>
      </c>
    </row>
    <row r="136" spans="2:65" s="1" customFormat="1" ht="24.15" customHeight="1">
      <c r="B136" s="28"/>
      <c r="C136" s="124" t="s">
        <v>129</v>
      </c>
      <c r="D136" s="124" t="s">
        <v>131</v>
      </c>
      <c r="E136" s="125" t="s">
        <v>141</v>
      </c>
      <c r="F136" s="126" t="s">
        <v>142</v>
      </c>
      <c r="G136" s="127" t="s">
        <v>143</v>
      </c>
      <c r="H136" s="128">
        <v>0</v>
      </c>
      <c r="I136" s="129"/>
      <c r="J136" s="130">
        <f>ROUND(I136*H136,3)</f>
        <v>0</v>
      </c>
      <c r="K136" s="131"/>
      <c r="L136" s="28"/>
      <c r="M136" s="132" t="s">
        <v>1</v>
      </c>
      <c r="N136" s="133" t="s">
        <v>46</v>
      </c>
      <c r="P136" s="134">
        <f>O136*H136</f>
        <v>0</v>
      </c>
      <c r="Q136" s="134">
        <v>0.25364999999999999</v>
      </c>
      <c r="R136" s="134">
        <f>Q136*H136</f>
        <v>0</v>
      </c>
      <c r="S136" s="134">
        <v>0</v>
      </c>
      <c r="T136" s="135">
        <f>S136*H136</f>
        <v>0</v>
      </c>
      <c r="AR136" s="136" t="s">
        <v>135</v>
      </c>
      <c r="AT136" s="136" t="s">
        <v>131</v>
      </c>
      <c r="AU136" s="136" t="s">
        <v>87</v>
      </c>
      <c r="AY136" s="13" t="s">
        <v>128</v>
      </c>
      <c r="BE136" s="137">
        <f>IF(N136="základní",J136,0)</f>
        <v>0</v>
      </c>
      <c r="BF136" s="137">
        <f>IF(N136="snížená",J136,0)</f>
        <v>0</v>
      </c>
      <c r="BG136" s="137">
        <f>IF(N136="zákl. přenesená",J136,0)</f>
        <v>0</v>
      </c>
      <c r="BH136" s="137">
        <f>IF(N136="sníž. přenesená",J136,0)</f>
        <v>0</v>
      </c>
      <c r="BI136" s="137">
        <f>IF(N136="nulová",J136,0)</f>
        <v>0</v>
      </c>
      <c r="BJ136" s="13" t="s">
        <v>21</v>
      </c>
      <c r="BK136" s="137">
        <f>ROUND(I136*H136,3)</f>
        <v>0</v>
      </c>
      <c r="BL136" s="13" t="s">
        <v>135</v>
      </c>
      <c r="BM136" s="136" t="s">
        <v>144</v>
      </c>
    </row>
    <row r="137" spans="2:65" s="11" customFormat="1" ht="22.95" customHeight="1">
      <c r="B137" s="112"/>
      <c r="D137" s="113" t="s">
        <v>80</v>
      </c>
      <c r="E137" s="122" t="s">
        <v>145</v>
      </c>
      <c r="F137" s="122" t="s">
        <v>146</v>
      </c>
      <c r="I137" s="115"/>
      <c r="J137" s="123">
        <f>BK137</f>
        <v>0</v>
      </c>
      <c r="L137" s="112"/>
      <c r="M137" s="117"/>
      <c r="P137" s="118">
        <f>SUM(P138:P147)</f>
        <v>0</v>
      </c>
      <c r="R137" s="118">
        <f>SUM(R138:R147)</f>
        <v>1.2321259919999998</v>
      </c>
      <c r="T137" s="119">
        <f>SUM(T138:T147)</f>
        <v>0</v>
      </c>
      <c r="AR137" s="113" t="s">
        <v>21</v>
      </c>
      <c r="AT137" s="120" t="s">
        <v>80</v>
      </c>
      <c r="AU137" s="120" t="s">
        <v>21</v>
      </c>
      <c r="AY137" s="113" t="s">
        <v>128</v>
      </c>
      <c r="BK137" s="121">
        <f>SUM(BK138:BK147)</f>
        <v>0</v>
      </c>
    </row>
    <row r="138" spans="2:65" s="1" customFormat="1" ht="24.15" customHeight="1">
      <c r="B138" s="28"/>
      <c r="C138" s="124" t="s">
        <v>135</v>
      </c>
      <c r="D138" s="124" t="s">
        <v>131</v>
      </c>
      <c r="E138" s="125" t="s">
        <v>147</v>
      </c>
      <c r="F138" s="126" t="s">
        <v>148</v>
      </c>
      <c r="G138" s="127" t="s">
        <v>139</v>
      </c>
      <c r="H138" s="128">
        <v>15</v>
      </c>
      <c r="I138" s="129"/>
      <c r="J138" s="130">
        <f t="shared" ref="J138:J147" si="0">ROUND(I138*H138,3)</f>
        <v>0</v>
      </c>
      <c r="K138" s="131"/>
      <c r="L138" s="28"/>
      <c r="M138" s="132" t="s">
        <v>1</v>
      </c>
      <c r="N138" s="133" t="s">
        <v>46</v>
      </c>
      <c r="P138" s="134">
        <f t="shared" ref="P138:P147" si="1">O138*H138</f>
        <v>0</v>
      </c>
      <c r="Q138" s="134">
        <v>2.5999999999999998E-4</v>
      </c>
      <c r="R138" s="134">
        <f t="shared" ref="R138:R147" si="2">Q138*H138</f>
        <v>3.8999999999999998E-3</v>
      </c>
      <c r="S138" s="134">
        <v>0</v>
      </c>
      <c r="T138" s="135">
        <f t="shared" ref="T138:T147" si="3">S138*H138</f>
        <v>0</v>
      </c>
      <c r="AR138" s="136" t="s">
        <v>135</v>
      </c>
      <c r="AT138" s="136" t="s">
        <v>131</v>
      </c>
      <c r="AU138" s="136" t="s">
        <v>87</v>
      </c>
      <c r="AY138" s="13" t="s">
        <v>128</v>
      </c>
      <c r="BE138" s="137">
        <f t="shared" ref="BE138:BE147" si="4">IF(N138="základní",J138,0)</f>
        <v>0</v>
      </c>
      <c r="BF138" s="137">
        <f t="shared" ref="BF138:BF147" si="5">IF(N138="snížená",J138,0)</f>
        <v>0</v>
      </c>
      <c r="BG138" s="137">
        <f t="shared" ref="BG138:BG147" si="6">IF(N138="zákl. přenesená",J138,0)</f>
        <v>0</v>
      </c>
      <c r="BH138" s="137">
        <f t="shared" ref="BH138:BH147" si="7">IF(N138="sníž. přenesená",J138,0)</f>
        <v>0</v>
      </c>
      <c r="BI138" s="137">
        <f t="shared" ref="BI138:BI147" si="8">IF(N138="nulová",J138,0)</f>
        <v>0</v>
      </c>
      <c r="BJ138" s="13" t="s">
        <v>21</v>
      </c>
      <c r="BK138" s="137">
        <f t="shared" ref="BK138:BK147" si="9">ROUND(I138*H138,3)</f>
        <v>0</v>
      </c>
      <c r="BL138" s="13" t="s">
        <v>135</v>
      </c>
      <c r="BM138" s="136" t="s">
        <v>149</v>
      </c>
    </row>
    <row r="139" spans="2:65" s="1" customFormat="1" ht="33" customHeight="1">
      <c r="B139" s="28"/>
      <c r="C139" s="124" t="s">
        <v>150</v>
      </c>
      <c r="D139" s="124" t="s">
        <v>131</v>
      </c>
      <c r="E139" s="125" t="s">
        <v>151</v>
      </c>
      <c r="F139" s="126" t="s">
        <v>152</v>
      </c>
      <c r="G139" s="127" t="s">
        <v>139</v>
      </c>
      <c r="H139" s="128">
        <v>15</v>
      </c>
      <c r="I139" s="129"/>
      <c r="J139" s="130">
        <f t="shared" si="0"/>
        <v>0</v>
      </c>
      <c r="K139" s="131"/>
      <c r="L139" s="28"/>
      <c r="M139" s="132" t="s">
        <v>1</v>
      </c>
      <c r="N139" s="133" t="s">
        <v>46</v>
      </c>
      <c r="P139" s="134">
        <f t="shared" si="1"/>
        <v>0</v>
      </c>
      <c r="Q139" s="134">
        <v>3.3300000000000003E-2</v>
      </c>
      <c r="R139" s="134">
        <f t="shared" si="2"/>
        <v>0.49950000000000006</v>
      </c>
      <c r="S139" s="134">
        <v>0</v>
      </c>
      <c r="T139" s="135">
        <f t="shared" si="3"/>
        <v>0</v>
      </c>
      <c r="AR139" s="136" t="s">
        <v>135</v>
      </c>
      <c r="AT139" s="136" t="s">
        <v>131</v>
      </c>
      <c r="AU139" s="136" t="s">
        <v>87</v>
      </c>
      <c r="AY139" s="13" t="s">
        <v>128</v>
      </c>
      <c r="BE139" s="137">
        <f t="shared" si="4"/>
        <v>0</v>
      </c>
      <c r="BF139" s="137">
        <f t="shared" si="5"/>
        <v>0</v>
      </c>
      <c r="BG139" s="137">
        <f t="shared" si="6"/>
        <v>0</v>
      </c>
      <c r="BH139" s="137">
        <f t="shared" si="7"/>
        <v>0</v>
      </c>
      <c r="BI139" s="137">
        <f t="shared" si="8"/>
        <v>0</v>
      </c>
      <c r="BJ139" s="13" t="s">
        <v>21</v>
      </c>
      <c r="BK139" s="137">
        <f t="shared" si="9"/>
        <v>0</v>
      </c>
      <c r="BL139" s="13" t="s">
        <v>135</v>
      </c>
      <c r="BM139" s="136" t="s">
        <v>153</v>
      </c>
    </row>
    <row r="140" spans="2:65" s="1" customFormat="1" ht="33" customHeight="1">
      <c r="B140" s="28"/>
      <c r="C140" s="124" t="s">
        <v>145</v>
      </c>
      <c r="D140" s="124" t="s">
        <v>131</v>
      </c>
      <c r="E140" s="125" t="s">
        <v>154</v>
      </c>
      <c r="F140" s="126" t="s">
        <v>155</v>
      </c>
      <c r="G140" s="127" t="s">
        <v>139</v>
      </c>
      <c r="H140" s="128">
        <v>15</v>
      </c>
      <c r="I140" s="129"/>
      <c r="J140" s="130">
        <f t="shared" si="0"/>
        <v>0</v>
      </c>
      <c r="K140" s="131"/>
      <c r="L140" s="28"/>
      <c r="M140" s="132" t="s">
        <v>1</v>
      </c>
      <c r="N140" s="133" t="s">
        <v>46</v>
      </c>
      <c r="P140" s="134">
        <f t="shared" si="1"/>
        <v>0</v>
      </c>
      <c r="Q140" s="134">
        <v>1.04E-2</v>
      </c>
      <c r="R140" s="134">
        <f t="shared" si="2"/>
        <v>0.156</v>
      </c>
      <c r="S140" s="134">
        <v>0</v>
      </c>
      <c r="T140" s="135">
        <f t="shared" si="3"/>
        <v>0</v>
      </c>
      <c r="AR140" s="136" t="s">
        <v>135</v>
      </c>
      <c r="AT140" s="136" t="s">
        <v>131</v>
      </c>
      <c r="AU140" s="136" t="s">
        <v>87</v>
      </c>
      <c r="AY140" s="13" t="s">
        <v>128</v>
      </c>
      <c r="BE140" s="137">
        <f t="shared" si="4"/>
        <v>0</v>
      </c>
      <c r="BF140" s="137">
        <f t="shared" si="5"/>
        <v>0</v>
      </c>
      <c r="BG140" s="137">
        <f t="shared" si="6"/>
        <v>0</v>
      </c>
      <c r="BH140" s="137">
        <f t="shared" si="7"/>
        <v>0</v>
      </c>
      <c r="BI140" s="137">
        <f t="shared" si="8"/>
        <v>0</v>
      </c>
      <c r="BJ140" s="13" t="s">
        <v>21</v>
      </c>
      <c r="BK140" s="137">
        <f t="shared" si="9"/>
        <v>0</v>
      </c>
      <c r="BL140" s="13" t="s">
        <v>135</v>
      </c>
      <c r="BM140" s="136" t="s">
        <v>156</v>
      </c>
    </row>
    <row r="141" spans="2:65" s="1" customFormat="1" ht="24.15" customHeight="1">
      <c r="B141" s="28"/>
      <c r="C141" s="124" t="s">
        <v>157</v>
      </c>
      <c r="D141" s="124" t="s">
        <v>131</v>
      </c>
      <c r="E141" s="125" t="s">
        <v>158</v>
      </c>
      <c r="F141" s="126" t="s">
        <v>159</v>
      </c>
      <c r="G141" s="127" t="s">
        <v>139</v>
      </c>
      <c r="H141" s="128">
        <v>8</v>
      </c>
      <c r="I141" s="129"/>
      <c r="J141" s="130">
        <f t="shared" si="0"/>
        <v>0</v>
      </c>
      <c r="K141" s="131"/>
      <c r="L141" s="28"/>
      <c r="M141" s="132" t="s">
        <v>1</v>
      </c>
      <c r="N141" s="133" t="s">
        <v>46</v>
      </c>
      <c r="P141" s="134">
        <f t="shared" si="1"/>
        <v>0</v>
      </c>
      <c r="Q141" s="134">
        <v>7.3499999999999998E-3</v>
      </c>
      <c r="R141" s="134">
        <f t="shared" si="2"/>
        <v>5.8799999999999998E-2</v>
      </c>
      <c r="S141" s="134">
        <v>0</v>
      </c>
      <c r="T141" s="135">
        <f t="shared" si="3"/>
        <v>0</v>
      </c>
      <c r="AR141" s="136" t="s">
        <v>135</v>
      </c>
      <c r="AT141" s="136" t="s">
        <v>131</v>
      </c>
      <c r="AU141" s="136" t="s">
        <v>87</v>
      </c>
      <c r="AY141" s="13" t="s">
        <v>128</v>
      </c>
      <c r="BE141" s="137">
        <f t="shared" si="4"/>
        <v>0</v>
      </c>
      <c r="BF141" s="137">
        <f t="shared" si="5"/>
        <v>0</v>
      </c>
      <c r="BG141" s="137">
        <f t="shared" si="6"/>
        <v>0</v>
      </c>
      <c r="BH141" s="137">
        <f t="shared" si="7"/>
        <v>0</v>
      </c>
      <c r="BI141" s="137">
        <f t="shared" si="8"/>
        <v>0</v>
      </c>
      <c r="BJ141" s="13" t="s">
        <v>21</v>
      </c>
      <c r="BK141" s="137">
        <f t="shared" si="9"/>
        <v>0</v>
      </c>
      <c r="BL141" s="13" t="s">
        <v>135</v>
      </c>
      <c r="BM141" s="136" t="s">
        <v>160</v>
      </c>
    </row>
    <row r="142" spans="2:65" s="1" customFormat="1" ht="24.15" customHeight="1">
      <c r="B142" s="28"/>
      <c r="C142" s="124" t="s">
        <v>161</v>
      </c>
      <c r="D142" s="124" t="s">
        <v>131</v>
      </c>
      <c r="E142" s="125" t="s">
        <v>162</v>
      </c>
      <c r="F142" s="126" t="s">
        <v>163</v>
      </c>
      <c r="G142" s="127" t="s">
        <v>139</v>
      </c>
      <c r="H142" s="128">
        <v>8</v>
      </c>
      <c r="I142" s="129"/>
      <c r="J142" s="130">
        <f t="shared" si="0"/>
        <v>0</v>
      </c>
      <c r="K142" s="131"/>
      <c r="L142" s="28"/>
      <c r="M142" s="132" t="s">
        <v>1</v>
      </c>
      <c r="N142" s="133" t="s">
        <v>46</v>
      </c>
      <c r="P142" s="134">
        <f t="shared" si="1"/>
        <v>0</v>
      </c>
      <c r="Q142" s="134">
        <v>2.5999999999999998E-4</v>
      </c>
      <c r="R142" s="134">
        <f t="shared" si="2"/>
        <v>2.0799999999999998E-3</v>
      </c>
      <c r="S142" s="134">
        <v>0</v>
      </c>
      <c r="T142" s="135">
        <f t="shared" si="3"/>
        <v>0</v>
      </c>
      <c r="AR142" s="136" t="s">
        <v>135</v>
      </c>
      <c r="AT142" s="136" t="s">
        <v>131</v>
      </c>
      <c r="AU142" s="136" t="s">
        <v>87</v>
      </c>
      <c r="AY142" s="13" t="s">
        <v>128</v>
      </c>
      <c r="BE142" s="137">
        <f t="shared" si="4"/>
        <v>0</v>
      </c>
      <c r="BF142" s="137">
        <f t="shared" si="5"/>
        <v>0</v>
      </c>
      <c r="BG142" s="137">
        <f t="shared" si="6"/>
        <v>0</v>
      </c>
      <c r="BH142" s="137">
        <f t="shared" si="7"/>
        <v>0</v>
      </c>
      <c r="BI142" s="137">
        <f t="shared" si="8"/>
        <v>0</v>
      </c>
      <c r="BJ142" s="13" t="s">
        <v>21</v>
      </c>
      <c r="BK142" s="137">
        <f t="shared" si="9"/>
        <v>0</v>
      </c>
      <c r="BL142" s="13" t="s">
        <v>135</v>
      </c>
      <c r="BM142" s="136" t="s">
        <v>164</v>
      </c>
    </row>
    <row r="143" spans="2:65" s="1" customFormat="1" ht="24.15" customHeight="1">
      <c r="B143" s="28"/>
      <c r="C143" s="124" t="s">
        <v>165</v>
      </c>
      <c r="D143" s="124" t="s">
        <v>131</v>
      </c>
      <c r="E143" s="125" t="s">
        <v>166</v>
      </c>
      <c r="F143" s="126" t="s">
        <v>167</v>
      </c>
      <c r="G143" s="127" t="s">
        <v>139</v>
      </c>
      <c r="H143" s="128">
        <v>8</v>
      </c>
      <c r="I143" s="129"/>
      <c r="J143" s="130">
        <f t="shared" si="0"/>
        <v>0</v>
      </c>
      <c r="K143" s="131"/>
      <c r="L143" s="28"/>
      <c r="M143" s="132" t="s">
        <v>1</v>
      </c>
      <c r="N143" s="133" t="s">
        <v>46</v>
      </c>
      <c r="P143" s="134">
        <f t="shared" si="1"/>
        <v>0</v>
      </c>
      <c r="Q143" s="134">
        <v>1.8380000000000001E-2</v>
      </c>
      <c r="R143" s="134">
        <f t="shared" si="2"/>
        <v>0.14704</v>
      </c>
      <c r="S143" s="134">
        <v>0</v>
      </c>
      <c r="T143" s="135">
        <f t="shared" si="3"/>
        <v>0</v>
      </c>
      <c r="AR143" s="136" t="s">
        <v>135</v>
      </c>
      <c r="AT143" s="136" t="s">
        <v>131</v>
      </c>
      <c r="AU143" s="136" t="s">
        <v>87</v>
      </c>
      <c r="AY143" s="13" t="s">
        <v>128</v>
      </c>
      <c r="BE143" s="137">
        <f t="shared" si="4"/>
        <v>0</v>
      </c>
      <c r="BF143" s="137">
        <f t="shared" si="5"/>
        <v>0</v>
      </c>
      <c r="BG143" s="137">
        <f t="shared" si="6"/>
        <v>0</v>
      </c>
      <c r="BH143" s="137">
        <f t="shared" si="7"/>
        <v>0</v>
      </c>
      <c r="BI143" s="137">
        <f t="shared" si="8"/>
        <v>0</v>
      </c>
      <c r="BJ143" s="13" t="s">
        <v>21</v>
      </c>
      <c r="BK143" s="137">
        <f t="shared" si="9"/>
        <v>0</v>
      </c>
      <c r="BL143" s="13" t="s">
        <v>135</v>
      </c>
      <c r="BM143" s="136" t="s">
        <v>168</v>
      </c>
    </row>
    <row r="144" spans="2:65" s="1" customFormat="1" ht="21.75" customHeight="1">
      <c r="B144" s="28"/>
      <c r="C144" s="124" t="s">
        <v>26</v>
      </c>
      <c r="D144" s="124" t="s">
        <v>131</v>
      </c>
      <c r="E144" s="125" t="s">
        <v>169</v>
      </c>
      <c r="F144" s="126" t="s">
        <v>170</v>
      </c>
      <c r="G144" s="127" t="s">
        <v>134</v>
      </c>
      <c r="H144" s="128">
        <v>6</v>
      </c>
      <c r="I144" s="129"/>
      <c r="J144" s="130">
        <f t="shared" si="0"/>
        <v>0</v>
      </c>
      <c r="K144" s="131"/>
      <c r="L144" s="28"/>
      <c r="M144" s="132" t="s">
        <v>1</v>
      </c>
      <c r="N144" s="133" t="s">
        <v>46</v>
      </c>
      <c r="P144" s="134">
        <f t="shared" si="1"/>
        <v>0</v>
      </c>
      <c r="Q144" s="134">
        <v>6.884332E-3</v>
      </c>
      <c r="R144" s="134">
        <f t="shared" si="2"/>
        <v>4.1305992E-2</v>
      </c>
      <c r="S144" s="134">
        <v>0</v>
      </c>
      <c r="T144" s="135">
        <f t="shared" si="3"/>
        <v>0</v>
      </c>
      <c r="AR144" s="136" t="s">
        <v>135</v>
      </c>
      <c r="AT144" s="136" t="s">
        <v>131</v>
      </c>
      <c r="AU144" s="136" t="s">
        <v>87</v>
      </c>
      <c r="AY144" s="13" t="s">
        <v>128</v>
      </c>
      <c r="BE144" s="137">
        <f t="shared" si="4"/>
        <v>0</v>
      </c>
      <c r="BF144" s="137">
        <f t="shared" si="5"/>
        <v>0</v>
      </c>
      <c r="BG144" s="137">
        <f t="shared" si="6"/>
        <v>0</v>
      </c>
      <c r="BH144" s="137">
        <f t="shared" si="7"/>
        <v>0</v>
      </c>
      <c r="BI144" s="137">
        <f t="shared" si="8"/>
        <v>0</v>
      </c>
      <c r="BJ144" s="13" t="s">
        <v>21</v>
      </c>
      <c r="BK144" s="137">
        <f t="shared" si="9"/>
        <v>0</v>
      </c>
      <c r="BL144" s="13" t="s">
        <v>135</v>
      </c>
      <c r="BM144" s="136" t="s">
        <v>171</v>
      </c>
    </row>
    <row r="145" spans="2:65" s="1" customFormat="1" ht="24.15" customHeight="1">
      <c r="B145" s="28"/>
      <c r="C145" s="124" t="s">
        <v>172</v>
      </c>
      <c r="D145" s="124" t="s">
        <v>131</v>
      </c>
      <c r="E145" s="125" t="s">
        <v>173</v>
      </c>
      <c r="F145" s="126" t="s">
        <v>174</v>
      </c>
      <c r="G145" s="127" t="s">
        <v>134</v>
      </c>
      <c r="H145" s="128">
        <v>31</v>
      </c>
      <c r="I145" s="129"/>
      <c r="J145" s="130">
        <f t="shared" si="0"/>
        <v>0</v>
      </c>
      <c r="K145" s="131"/>
      <c r="L145" s="28"/>
      <c r="M145" s="132" t="s">
        <v>1</v>
      </c>
      <c r="N145" s="133" t="s">
        <v>46</v>
      </c>
      <c r="P145" s="134">
        <f t="shared" si="1"/>
        <v>0</v>
      </c>
      <c r="Q145" s="134">
        <v>3.5000000000000001E-3</v>
      </c>
      <c r="R145" s="134">
        <f t="shared" si="2"/>
        <v>0.1085</v>
      </c>
      <c r="S145" s="134">
        <v>0</v>
      </c>
      <c r="T145" s="135">
        <f t="shared" si="3"/>
        <v>0</v>
      </c>
      <c r="AR145" s="136" t="s">
        <v>135</v>
      </c>
      <c r="AT145" s="136" t="s">
        <v>131</v>
      </c>
      <c r="AU145" s="136" t="s">
        <v>87</v>
      </c>
      <c r="AY145" s="13" t="s">
        <v>128</v>
      </c>
      <c r="BE145" s="137">
        <f t="shared" si="4"/>
        <v>0</v>
      </c>
      <c r="BF145" s="137">
        <f t="shared" si="5"/>
        <v>0</v>
      </c>
      <c r="BG145" s="137">
        <f t="shared" si="6"/>
        <v>0</v>
      </c>
      <c r="BH145" s="137">
        <f t="shared" si="7"/>
        <v>0</v>
      </c>
      <c r="BI145" s="137">
        <f t="shared" si="8"/>
        <v>0</v>
      </c>
      <c r="BJ145" s="13" t="s">
        <v>21</v>
      </c>
      <c r="BK145" s="137">
        <f t="shared" si="9"/>
        <v>0</v>
      </c>
      <c r="BL145" s="13" t="s">
        <v>135</v>
      </c>
      <c r="BM145" s="136" t="s">
        <v>175</v>
      </c>
    </row>
    <row r="146" spans="2:65" s="1" customFormat="1" ht="24.15" customHeight="1">
      <c r="B146" s="28"/>
      <c r="C146" s="124" t="s">
        <v>176</v>
      </c>
      <c r="D146" s="124" t="s">
        <v>131</v>
      </c>
      <c r="E146" s="125" t="s">
        <v>177</v>
      </c>
      <c r="F146" s="126" t="s">
        <v>178</v>
      </c>
      <c r="G146" s="127" t="s">
        <v>179</v>
      </c>
      <c r="H146" s="128">
        <v>15</v>
      </c>
      <c r="I146" s="129"/>
      <c r="J146" s="130">
        <f t="shared" si="0"/>
        <v>0</v>
      </c>
      <c r="K146" s="131"/>
      <c r="L146" s="28"/>
      <c r="M146" s="132" t="s">
        <v>1</v>
      </c>
      <c r="N146" s="133" t="s">
        <v>46</v>
      </c>
      <c r="P146" s="134">
        <f t="shared" si="1"/>
        <v>0</v>
      </c>
      <c r="Q146" s="134">
        <v>1.5E-3</v>
      </c>
      <c r="R146" s="134">
        <f t="shared" si="2"/>
        <v>2.2499999999999999E-2</v>
      </c>
      <c r="S146" s="134">
        <v>0</v>
      </c>
      <c r="T146" s="135">
        <f t="shared" si="3"/>
        <v>0</v>
      </c>
      <c r="AR146" s="136" t="s">
        <v>135</v>
      </c>
      <c r="AT146" s="136" t="s">
        <v>131</v>
      </c>
      <c r="AU146" s="136" t="s">
        <v>87</v>
      </c>
      <c r="AY146" s="13" t="s">
        <v>128</v>
      </c>
      <c r="BE146" s="137">
        <f t="shared" si="4"/>
        <v>0</v>
      </c>
      <c r="BF146" s="137">
        <f t="shared" si="5"/>
        <v>0</v>
      </c>
      <c r="BG146" s="137">
        <f t="shared" si="6"/>
        <v>0</v>
      </c>
      <c r="BH146" s="137">
        <f t="shared" si="7"/>
        <v>0</v>
      </c>
      <c r="BI146" s="137">
        <f t="shared" si="8"/>
        <v>0</v>
      </c>
      <c r="BJ146" s="13" t="s">
        <v>21</v>
      </c>
      <c r="BK146" s="137">
        <f t="shared" si="9"/>
        <v>0</v>
      </c>
      <c r="BL146" s="13" t="s">
        <v>135</v>
      </c>
      <c r="BM146" s="136" t="s">
        <v>180</v>
      </c>
    </row>
    <row r="147" spans="2:65" s="1" customFormat="1" ht="37.950000000000003" customHeight="1">
      <c r="B147" s="28"/>
      <c r="C147" s="124" t="s">
        <v>181</v>
      </c>
      <c r="D147" s="124" t="s">
        <v>131</v>
      </c>
      <c r="E147" s="125" t="s">
        <v>182</v>
      </c>
      <c r="F147" s="126" t="s">
        <v>183</v>
      </c>
      <c r="G147" s="127" t="s">
        <v>139</v>
      </c>
      <c r="H147" s="128">
        <v>55</v>
      </c>
      <c r="I147" s="129"/>
      <c r="J147" s="130">
        <f t="shared" si="0"/>
        <v>0</v>
      </c>
      <c r="K147" s="131"/>
      <c r="L147" s="28"/>
      <c r="M147" s="132" t="s">
        <v>1</v>
      </c>
      <c r="N147" s="133" t="s">
        <v>46</v>
      </c>
      <c r="P147" s="134">
        <f t="shared" si="1"/>
        <v>0</v>
      </c>
      <c r="Q147" s="134">
        <v>3.5000000000000001E-3</v>
      </c>
      <c r="R147" s="134">
        <f t="shared" si="2"/>
        <v>0.1925</v>
      </c>
      <c r="S147" s="134">
        <v>0</v>
      </c>
      <c r="T147" s="135">
        <f t="shared" si="3"/>
        <v>0</v>
      </c>
      <c r="AR147" s="136" t="s">
        <v>135</v>
      </c>
      <c r="AT147" s="136" t="s">
        <v>131</v>
      </c>
      <c r="AU147" s="136" t="s">
        <v>87</v>
      </c>
      <c r="AY147" s="13" t="s">
        <v>128</v>
      </c>
      <c r="BE147" s="137">
        <f t="shared" si="4"/>
        <v>0</v>
      </c>
      <c r="BF147" s="137">
        <f t="shared" si="5"/>
        <v>0</v>
      </c>
      <c r="BG147" s="137">
        <f t="shared" si="6"/>
        <v>0</v>
      </c>
      <c r="BH147" s="137">
        <f t="shared" si="7"/>
        <v>0</v>
      </c>
      <c r="BI147" s="137">
        <f t="shared" si="8"/>
        <v>0</v>
      </c>
      <c r="BJ147" s="13" t="s">
        <v>21</v>
      </c>
      <c r="BK147" s="137">
        <f t="shared" si="9"/>
        <v>0</v>
      </c>
      <c r="BL147" s="13" t="s">
        <v>135</v>
      </c>
      <c r="BM147" s="136" t="s">
        <v>184</v>
      </c>
    </row>
    <row r="148" spans="2:65" s="11" customFormat="1" ht="22.95" customHeight="1">
      <c r="B148" s="112"/>
      <c r="D148" s="113" t="s">
        <v>80</v>
      </c>
      <c r="E148" s="122" t="s">
        <v>165</v>
      </c>
      <c r="F148" s="122" t="s">
        <v>185</v>
      </c>
      <c r="I148" s="115"/>
      <c r="J148" s="123">
        <f>BK148</f>
        <v>0</v>
      </c>
      <c r="L148" s="112"/>
      <c r="M148" s="117"/>
      <c r="P148" s="118">
        <f>SUM(P149:P156)</f>
        <v>0</v>
      </c>
      <c r="R148" s="118">
        <f>SUM(R149:R156)</f>
        <v>0.1925</v>
      </c>
      <c r="T148" s="119">
        <f>SUM(T149:T156)</f>
        <v>1.8800000000000001</v>
      </c>
      <c r="AR148" s="113" t="s">
        <v>21</v>
      </c>
      <c r="AT148" s="120" t="s">
        <v>80</v>
      </c>
      <c r="AU148" s="120" t="s">
        <v>21</v>
      </c>
      <c r="AY148" s="113" t="s">
        <v>128</v>
      </c>
      <c r="BK148" s="121">
        <f>SUM(BK149:BK156)</f>
        <v>0</v>
      </c>
    </row>
    <row r="149" spans="2:65" s="1" customFormat="1" ht="24.15" customHeight="1">
      <c r="B149" s="28"/>
      <c r="C149" s="124" t="s">
        <v>186</v>
      </c>
      <c r="D149" s="124" t="s">
        <v>131</v>
      </c>
      <c r="E149" s="125" t="s">
        <v>187</v>
      </c>
      <c r="F149" s="126" t="s">
        <v>188</v>
      </c>
      <c r="G149" s="127" t="s">
        <v>139</v>
      </c>
      <c r="H149" s="128">
        <v>2</v>
      </c>
      <c r="I149" s="129"/>
      <c r="J149" s="130">
        <f t="shared" ref="J149:J156" si="10">ROUND(I149*H149,3)</f>
        <v>0</v>
      </c>
      <c r="K149" s="131"/>
      <c r="L149" s="28"/>
      <c r="M149" s="132" t="s">
        <v>1</v>
      </c>
      <c r="N149" s="133" t="s">
        <v>46</v>
      </c>
      <c r="P149" s="134">
        <f t="shared" ref="P149:P156" si="11">O149*H149</f>
        <v>0</v>
      </c>
      <c r="Q149" s="134">
        <v>0</v>
      </c>
      <c r="R149" s="134">
        <f t="shared" ref="R149:R156" si="12">Q149*H149</f>
        <v>0</v>
      </c>
      <c r="S149" s="134">
        <v>4.1000000000000002E-2</v>
      </c>
      <c r="T149" s="135">
        <f t="shared" ref="T149:T156" si="13">S149*H149</f>
        <v>8.2000000000000003E-2</v>
      </c>
      <c r="AR149" s="136" t="s">
        <v>135</v>
      </c>
      <c r="AT149" s="136" t="s">
        <v>131</v>
      </c>
      <c r="AU149" s="136" t="s">
        <v>87</v>
      </c>
      <c r="AY149" s="13" t="s">
        <v>128</v>
      </c>
      <c r="BE149" s="137">
        <f t="shared" ref="BE149:BE156" si="14">IF(N149="základní",J149,0)</f>
        <v>0</v>
      </c>
      <c r="BF149" s="137">
        <f t="shared" ref="BF149:BF156" si="15">IF(N149="snížená",J149,0)</f>
        <v>0</v>
      </c>
      <c r="BG149" s="137">
        <f t="shared" ref="BG149:BG156" si="16">IF(N149="zákl. přenesená",J149,0)</f>
        <v>0</v>
      </c>
      <c r="BH149" s="137">
        <f t="shared" ref="BH149:BH156" si="17">IF(N149="sníž. přenesená",J149,0)</f>
        <v>0</v>
      </c>
      <c r="BI149" s="137">
        <f t="shared" ref="BI149:BI156" si="18">IF(N149="nulová",J149,0)</f>
        <v>0</v>
      </c>
      <c r="BJ149" s="13" t="s">
        <v>21</v>
      </c>
      <c r="BK149" s="137">
        <f t="shared" ref="BK149:BK156" si="19">ROUND(I149*H149,3)</f>
        <v>0</v>
      </c>
      <c r="BL149" s="13" t="s">
        <v>135</v>
      </c>
      <c r="BM149" s="136" t="s">
        <v>189</v>
      </c>
    </row>
    <row r="150" spans="2:65" s="1" customFormat="1" ht="21.75" customHeight="1">
      <c r="B150" s="28"/>
      <c r="C150" s="124" t="s">
        <v>8</v>
      </c>
      <c r="D150" s="124" t="s">
        <v>131</v>
      </c>
      <c r="E150" s="125" t="s">
        <v>190</v>
      </c>
      <c r="F150" s="126" t="s">
        <v>191</v>
      </c>
      <c r="G150" s="127" t="s">
        <v>139</v>
      </c>
      <c r="H150" s="128">
        <v>2</v>
      </c>
      <c r="I150" s="129"/>
      <c r="J150" s="130">
        <f t="shared" si="10"/>
        <v>0</v>
      </c>
      <c r="K150" s="131"/>
      <c r="L150" s="28"/>
      <c r="M150" s="132" t="s">
        <v>1</v>
      </c>
      <c r="N150" s="133" t="s">
        <v>46</v>
      </c>
      <c r="P150" s="134">
        <f t="shared" si="11"/>
        <v>0</v>
      </c>
      <c r="Q150" s="134">
        <v>0</v>
      </c>
      <c r="R150" s="134">
        <f t="shared" si="12"/>
        <v>0</v>
      </c>
      <c r="S150" s="134">
        <v>7.5999999999999998E-2</v>
      </c>
      <c r="T150" s="135">
        <f t="shared" si="13"/>
        <v>0.152</v>
      </c>
      <c r="AR150" s="136" t="s">
        <v>135</v>
      </c>
      <c r="AT150" s="136" t="s">
        <v>131</v>
      </c>
      <c r="AU150" s="136" t="s">
        <v>87</v>
      </c>
      <c r="AY150" s="13" t="s">
        <v>128</v>
      </c>
      <c r="BE150" s="137">
        <f t="shared" si="14"/>
        <v>0</v>
      </c>
      <c r="BF150" s="137">
        <f t="shared" si="15"/>
        <v>0</v>
      </c>
      <c r="BG150" s="137">
        <f t="shared" si="16"/>
        <v>0</v>
      </c>
      <c r="BH150" s="137">
        <f t="shared" si="17"/>
        <v>0</v>
      </c>
      <c r="BI150" s="137">
        <f t="shared" si="18"/>
        <v>0</v>
      </c>
      <c r="BJ150" s="13" t="s">
        <v>21</v>
      </c>
      <c r="BK150" s="137">
        <f t="shared" si="19"/>
        <v>0</v>
      </c>
      <c r="BL150" s="13" t="s">
        <v>135</v>
      </c>
      <c r="BM150" s="136" t="s">
        <v>192</v>
      </c>
    </row>
    <row r="151" spans="2:65" s="1" customFormat="1" ht="24.15" customHeight="1">
      <c r="B151" s="28"/>
      <c r="C151" s="124" t="s">
        <v>193</v>
      </c>
      <c r="D151" s="124" t="s">
        <v>131</v>
      </c>
      <c r="E151" s="125" t="s">
        <v>194</v>
      </c>
      <c r="F151" s="126" t="s">
        <v>195</v>
      </c>
      <c r="G151" s="127" t="s">
        <v>139</v>
      </c>
      <c r="H151" s="128">
        <v>4</v>
      </c>
      <c r="I151" s="129"/>
      <c r="J151" s="130">
        <f t="shared" si="10"/>
        <v>0</v>
      </c>
      <c r="K151" s="131"/>
      <c r="L151" s="28"/>
      <c r="M151" s="132" t="s">
        <v>1</v>
      </c>
      <c r="N151" s="133" t="s">
        <v>46</v>
      </c>
      <c r="P151" s="134">
        <f t="shared" si="11"/>
        <v>0</v>
      </c>
      <c r="Q151" s="134">
        <v>0</v>
      </c>
      <c r="R151" s="134">
        <f t="shared" si="12"/>
        <v>0</v>
      </c>
      <c r="S151" s="134">
        <v>0.27</v>
      </c>
      <c r="T151" s="135">
        <f t="shared" si="13"/>
        <v>1.08</v>
      </c>
      <c r="AR151" s="136" t="s">
        <v>135</v>
      </c>
      <c r="AT151" s="136" t="s">
        <v>131</v>
      </c>
      <c r="AU151" s="136" t="s">
        <v>87</v>
      </c>
      <c r="AY151" s="13" t="s">
        <v>128</v>
      </c>
      <c r="BE151" s="137">
        <f t="shared" si="14"/>
        <v>0</v>
      </c>
      <c r="BF151" s="137">
        <f t="shared" si="15"/>
        <v>0</v>
      </c>
      <c r="BG151" s="137">
        <f t="shared" si="16"/>
        <v>0</v>
      </c>
      <c r="BH151" s="137">
        <f t="shared" si="17"/>
        <v>0</v>
      </c>
      <c r="BI151" s="137">
        <f t="shared" si="18"/>
        <v>0</v>
      </c>
      <c r="BJ151" s="13" t="s">
        <v>21</v>
      </c>
      <c r="BK151" s="137">
        <f t="shared" si="19"/>
        <v>0</v>
      </c>
      <c r="BL151" s="13" t="s">
        <v>135</v>
      </c>
      <c r="BM151" s="136" t="s">
        <v>196</v>
      </c>
    </row>
    <row r="152" spans="2:65" s="1" customFormat="1" ht="33" customHeight="1">
      <c r="B152" s="28"/>
      <c r="C152" s="124" t="s">
        <v>197</v>
      </c>
      <c r="D152" s="124" t="s">
        <v>131</v>
      </c>
      <c r="E152" s="125" t="s">
        <v>198</v>
      </c>
      <c r="F152" s="126" t="s">
        <v>199</v>
      </c>
      <c r="G152" s="127" t="s">
        <v>139</v>
      </c>
      <c r="H152" s="128">
        <v>55</v>
      </c>
      <c r="I152" s="129"/>
      <c r="J152" s="130">
        <f t="shared" si="10"/>
        <v>0</v>
      </c>
      <c r="K152" s="131"/>
      <c r="L152" s="28"/>
      <c r="M152" s="132" t="s">
        <v>1</v>
      </c>
      <c r="N152" s="133" t="s">
        <v>46</v>
      </c>
      <c r="P152" s="134">
        <f t="shared" si="11"/>
        <v>0</v>
      </c>
      <c r="Q152" s="134">
        <v>3.5000000000000001E-3</v>
      </c>
      <c r="R152" s="134">
        <f t="shared" si="12"/>
        <v>0.1925</v>
      </c>
      <c r="S152" s="134">
        <v>0</v>
      </c>
      <c r="T152" s="135">
        <f t="shared" si="13"/>
        <v>0</v>
      </c>
      <c r="AR152" s="136" t="s">
        <v>135</v>
      </c>
      <c r="AT152" s="136" t="s">
        <v>131</v>
      </c>
      <c r="AU152" s="136" t="s">
        <v>87</v>
      </c>
      <c r="AY152" s="13" t="s">
        <v>128</v>
      </c>
      <c r="BE152" s="137">
        <f t="shared" si="14"/>
        <v>0</v>
      </c>
      <c r="BF152" s="137">
        <f t="shared" si="15"/>
        <v>0</v>
      </c>
      <c r="BG152" s="137">
        <f t="shared" si="16"/>
        <v>0</v>
      </c>
      <c r="BH152" s="137">
        <f t="shared" si="17"/>
        <v>0</v>
      </c>
      <c r="BI152" s="137">
        <f t="shared" si="18"/>
        <v>0</v>
      </c>
      <c r="BJ152" s="13" t="s">
        <v>21</v>
      </c>
      <c r="BK152" s="137">
        <f t="shared" si="19"/>
        <v>0</v>
      </c>
      <c r="BL152" s="13" t="s">
        <v>135</v>
      </c>
      <c r="BM152" s="136" t="s">
        <v>200</v>
      </c>
    </row>
    <row r="153" spans="2:65" s="1" customFormat="1" ht="24.15" customHeight="1">
      <c r="B153" s="28"/>
      <c r="C153" s="124" t="s">
        <v>201</v>
      </c>
      <c r="D153" s="124" t="s">
        <v>131</v>
      </c>
      <c r="E153" s="125" t="s">
        <v>202</v>
      </c>
      <c r="F153" s="126" t="s">
        <v>203</v>
      </c>
      <c r="G153" s="127" t="s">
        <v>134</v>
      </c>
      <c r="H153" s="128">
        <v>6</v>
      </c>
      <c r="I153" s="129"/>
      <c r="J153" s="130">
        <f t="shared" si="10"/>
        <v>0</v>
      </c>
      <c r="K153" s="131"/>
      <c r="L153" s="28"/>
      <c r="M153" s="132" t="s">
        <v>1</v>
      </c>
      <c r="N153" s="133" t="s">
        <v>46</v>
      </c>
      <c r="P153" s="134">
        <f t="shared" si="11"/>
        <v>0</v>
      </c>
      <c r="Q153" s="134">
        <v>0</v>
      </c>
      <c r="R153" s="134">
        <f t="shared" si="12"/>
        <v>0</v>
      </c>
      <c r="S153" s="134">
        <v>8.0000000000000002E-3</v>
      </c>
      <c r="T153" s="135">
        <f t="shared" si="13"/>
        <v>4.8000000000000001E-2</v>
      </c>
      <c r="AR153" s="136" t="s">
        <v>135</v>
      </c>
      <c r="AT153" s="136" t="s">
        <v>131</v>
      </c>
      <c r="AU153" s="136" t="s">
        <v>87</v>
      </c>
      <c r="AY153" s="13" t="s">
        <v>128</v>
      </c>
      <c r="BE153" s="137">
        <f t="shared" si="14"/>
        <v>0</v>
      </c>
      <c r="BF153" s="137">
        <f t="shared" si="15"/>
        <v>0</v>
      </c>
      <c r="BG153" s="137">
        <f t="shared" si="16"/>
        <v>0</v>
      </c>
      <c r="BH153" s="137">
        <f t="shared" si="17"/>
        <v>0</v>
      </c>
      <c r="BI153" s="137">
        <f t="shared" si="18"/>
        <v>0</v>
      </c>
      <c r="BJ153" s="13" t="s">
        <v>21</v>
      </c>
      <c r="BK153" s="137">
        <f t="shared" si="19"/>
        <v>0</v>
      </c>
      <c r="BL153" s="13" t="s">
        <v>135</v>
      </c>
      <c r="BM153" s="136" t="s">
        <v>204</v>
      </c>
    </row>
    <row r="154" spans="2:65" s="1" customFormat="1" ht="24.15" customHeight="1">
      <c r="B154" s="28"/>
      <c r="C154" s="124" t="s">
        <v>205</v>
      </c>
      <c r="D154" s="124" t="s">
        <v>131</v>
      </c>
      <c r="E154" s="125" t="s">
        <v>206</v>
      </c>
      <c r="F154" s="126" t="s">
        <v>207</v>
      </c>
      <c r="G154" s="127" t="s">
        <v>134</v>
      </c>
      <c r="H154" s="128">
        <v>20</v>
      </c>
      <c r="I154" s="129"/>
      <c r="J154" s="130">
        <f t="shared" si="10"/>
        <v>0</v>
      </c>
      <c r="K154" s="131"/>
      <c r="L154" s="28"/>
      <c r="M154" s="132" t="s">
        <v>1</v>
      </c>
      <c r="N154" s="133" t="s">
        <v>46</v>
      </c>
      <c r="P154" s="134">
        <f t="shared" si="11"/>
        <v>0</v>
      </c>
      <c r="Q154" s="134">
        <v>0</v>
      </c>
      <c r="R154" s="134">
        <f t="shared" si="12"/>
        <v>0</v>
      </c>
      <c r="S154" s="134">
        <v>8.0000000000000002E-3</v>
      </c>
      <c r="T154" s="135">
        <f t="shared" si="13"/>
        <v>0.16</v>
      </c>
      <c r="AR154" s="136" t="s">
        <v>135</v>
      </c>
      <c r="AT154" s="136" t="s">
        <v>131</v>
      </c>
      <c r="AU154" s="136" t="s">
        <v>87</v>
      </c>
      <c r="AY154" s="13" t="s">
        <v>128</v>
      </c>
      <c r="BE154" s="137">
        <f t="shared" si="14"/>
        <v>0</v>
      </c>
      <c r="BF154" s="137">
        <f t="shared" si="15"/>
        <v>0</v>
      </c>
      <c r="BG154" s="137">
        <f t="shared" si="16"/>
        <v>0</v>
      </c>
      <c r="BH154" s="137">
        <f t="shared" si="17"/>
        <v>0</v>
      </c>
      <c r="BI154" s="137">
        <f t="shared" si="18"/>
        <v>0</v>
      </c>
      <c r="BJ154" s="13" t="s">
        <v>21</v>
      </c>
      <c r="BK154" s="137">
        <f t="shared" si="19"/>
        <v>0</v>
      </c>
      <c r="BL154" s="13" t="s">
        <v>135</v>
      </c>
      <c r="BM154" s="136" t="s">
        <v>208</v>
      </c>
    </row>
    <row r="155" spans="2:65" s="1" customFormat="1" ht="24.15" customHeight="1">
      <c r="B155" s="28"/>
      <c r="C155" s="124" t="s">
        <v>209</v>
      </c>
      <c r="D155" s="124" t="s">
        <v>131</v>
      </c>
      <c r="E155" s="125" t="s">
        <v>210</v>
      </c>
      <c r="F155" s="126" t="s">
        <v>211</v>
      </c>
      <c r="G155" s="127" t="s">
        <v>134</v>
      </c>
      <c r="H155" s="128">
        <v>5</v>
      </c>
      <c r="I155" s="129"/>
      <c r="J155" s="130">
        <f t="shared" si="10"/>
        <v>0</v>
      </c>
      <c r="K155" s="131"/>
      <c r="L155" s="28"/>
      <c r="M155" s="132" t="s">
        <v>1</v>
      </c>
      <c r="N155" s="133" t="s">
        <v>46</v>
      </c>
      <c r="P155" s="134">
        <f t="shared" si="11"/>
        <v>0</v>
      </c>
      <c r="Q155" s="134">
        <v>0</v>
      </c>
      <c r="R155" s="134">
        <f t="shared" si="12"/>
        <v>0</v>
      </c>
      <c r="S155" s="134">
        <v>1.2E-2</v>
      </c>
      <c r="T155" s="135">
        <f t="shared" si="13"/>
        <v>0.06</v>
      </c>
      <c r="AR155" s="136" t="s">
        <v>135</v>
      </c>
      <c r="AT155" s="136" t="s">
        <v>131</v>
      </c>
      <c r="AU155" s="136" t="s">
        <v>87</v>
      </c>
      <c r="AY155" s="13" t="s">
        <v>128</v>
      </c>
      <c r="BE155" s="137">
        <f t="shared" si="14"/>
        <v>0</v>
      </c>
      <c r="BF155" s="137">
        <f t="shared" si="15"/>
        <v>0</v>
      </c>
      <c r="BG155" s="137">
        <f t="shared" si="16"/>
        <v>0</v>
      </c>
      <c r="BH155" s="137">
        <f t="shared" si="17"/>
        <v>0</v>
      </c>
      <c r="BI155" s="137">
        <f t="shared" si="18"/>
        <v>0</v>
      </c>
      <c r="BJ155" s="13" t="s">
        <v>21</v>
      </c>
      <c r="BK155" s="137">
        <f t="shared" si="19"/>
        <v>0</v>
      </c>
      <c r="BL155" s="13" t="s">
        <v>135</v>
      </c>
      <c r="BM155" s="136" t="s">
        <v>212</v>
      </c>
    </row>
    <row r="156" spans="2:65" s="1" customFormat="1" ht="24.15" customHeight="1">
      <c r="B156" s="28"/>
      <c r="C156" s="124" t="s">
        <v>7</v>
      </c>
      <c r="D156" s="124" t="s">
        <v>131</v>
      </c>
      <c r="E156" s="125" t="s">
        <v>213</v>
      </c>
      <c r="F156" s="126" t="s">
        <v>214</v>
      </c>
      <c r="G156" s="127" t="s">
        <v>134</v>
      </c>
      <c r="H156" s="128">
        <v>2</v>
      </c>
      <c r="I156" s="129"/>
      <c r="J156" s="130">
        <f t="shared" si="10"/>
        <v>0</v>
      </c>
      <c r="K156" s="131"/>
      <c r="L156" s="28"/>
      <c r="M156" s="132" t="s">
        <v>1</v>
      </c>
      <c r="N156" s="133" t="s">
        <v>46</v>
      </c>
      <c r="P156" s="134">
        <f t="shared" si="11"/>
        <v>0</v>
      </c>
      <c r="Q156" s="134">
        <v>0</v>
      </c>
      <c r="R156" s="134">
        <f t="shared" si="12"/>
        <v>0</v>
      </c>
      <c r="S156" s="134">
        <v>0.14899999999999999</v>
      </c>
      <c r="T156" s="135">
        <f t="shared" si="13"/>
        <v>0.29799999999999999</v>
      </c>
      <c r="AR156" s="136" t="s">
        <v>135</v>
      </c>
      <c r="AT156" s="136" t="s">
        <v>131</v>
      </c>
      <c r="AU156" s="136" t="s">
        <v>87</v>
      </c>
      <c r="AY156" s="13" t="s">
        <v>128</v>
      </c>
      <c r="BE156" s="137">
        <f t="shared" si="14"/>
        <v>0</v>
      </c>
      <c r="BF156" s="137">
        <f t="shared" si="15"/>
        <v>0</v>
      </c>
      <c r="BG156" s="137">
        <f t="shared" si="16"/>
        <v>0</v>
      </c>
      <c r="BH156" s="137">
        <f t="shared" si="17"/>
        <v>0</v>
      </c>
      <c r="BI156" s="137">
        <f t="shared" si="18"/>
        <v>0</v>
      </c>
      <c r="BJ156" s="13" t="s">
        <v>21</v>
      </c>
      <c r="BK156" s="137">
        <f t="shared" si="19"/>
        <v>0</v>
      </c>
      <c r="BL156" s="13" t="s">
        <v>135</v>
      </c>
      <c r="BM156" s="136" t="s">
        <v>215</v>
      </c>
    </row>
    <row r="157" spans="2:65" s="11" customFormat="1" ht="22.95" customHeight="1">
      <c r="B157" s="112"/>
      <c r="D157" s="113" t="s">
        <v>80</v>
      </c>
      <c r="E157" s="122" t="s">
        <v>216</v>
      </c>
      <c r="F157" s="122" t="s">
        <v>217</v>
      </c>
      <c r="I157" s="115"/>
      <c r="J157" s="123">
        <f>BK157</f>
        <v>0</v>
      </c>
      <c r="L157" s="112"/>
      <c r="M157" s="117"/>
      <c r="P157" s="118">
        <f>P158</f>
        <v>0</v>
      </c>
      <c r="R157" s="118">
        <f>R158</f>
        <v>0</v>
      </c>
      <c r="T157" s="119">
        <f>T158</f>
        <v>0</v>
      </c>
      <c r="AR157" s="113" t="s">
        <v>21</v>
      </c>
      <c r="AT157" s="120" t="s">
        <v>80</v>
      </c>
      <c r="AU157" s="120" t="s">
        <v>21</v>
      </c>
      <c r="AY157" s="113" t="s">
        <v>128</v>
      </c>
      <c r="BK157" s="121">
        <f>BK158</f>
        <v>0</v>
      </c>
    </row>
    <row r="158" spans="2:65" s="1" customFormat="1" ht="21.75" customHeight="1">
      <c r="B158" s="28"/>
      <c r="C158" s="124" t="s">
        <v>218</v>
      </c>
      <c r="D158" s="124" t="s">
        <v>131</v>
      </c>
      <c r="E158" s="125" t="s">
        <v>219</v>
      </c>
      <c r="F158" s="126" t="s">
        <v>220</v>
      </c>
      <c r="G158" s="127" t="s">
        <v>221</v>
      </c>
      <c r="H158" s="128">
        <v>3.3050000000000002</v>
      </c>
      <c r="I158" s="129"/>
      <c r="J158" s="130">
        <f>ROUND(I158*H158,3)</f>
        <v>0</v>
      </c>
      <c r="K158" s="131"/>
      <c r="L158" s="28"/>
      <c r="M158" s="132" t="s">
        <v>1</v>
      </c>
      <c r="N158" s="133" t="s">
        <v>46</v>
      </c>
      <c r="P158" s="134">
        <f>O158*H158</f>
        <v>0</v>
      </c>
      <c r="Q158" s="134">
        <v>0</v>
      </c>
      <c r="R158" s="134">
        <f>Q158*H158</f>
        <v>0</v>
      </c>
      <c r="S158" s="134">
        <v>0</v>
      </c>
      <c r="T158" s="135">
        <f>S158*H158</f>
        <v>0</v>
      </c>
      <c r="AR158" s="136" t="s">
        <v>135</v>
      </c>
      <c r="AT158" s="136" t="s">
        <v>131</v>
      </c>
      <c r="AU158" s="136" t="s">
        <v>87</v>
      </c>
      <c r="AY158" s="13" t="s">
        <v>128</v>
      </c>
      <c r="BE158" s="137">
        <f>IF(N158="základní",J158,0)</f>
        <v>0</v>
      </c>
      <c r="BF158" s="137">
        <f>IF(N158="snížená",J158,0)</f>
        <v>0</v>
      </c>
      <c r="BG158" s="137">
        <f>IF(N158="zákl. přenesená",J158,0)</f>
        <v>0</v>
      </c>
      <c r="BH158" s="137">
        <f>IF(N158="sníž. přenesená",J158,0)</f>
        <v>0</v>
      </c>
      <c r="BI158" s="137">
        <f>IF(N158="nulová",J158,0)</f>
        <v>0</v>
      </c>
      <c r="BJ158" s="13" t="s">
        <v>21</v>
      </c>
      <c r="BK158" s="137">
        <f>ROUND(I158*H158,3)</f>
        <v>0</v>
      </c>
      <c r="BL158" s="13" t="s">
        <v>135</v>
      </c>
      <c r="BM158" s="136" t="s">
        <v>222</v>
      </c>
    </row>
    <row r="159" spans="2:65" s="11" customFormat="1" ht="22.95" customHeight="1">
      <c r="B159" s="112"/>
      <c r="D159" s="113" t="s">
        <v>80</v>
      </c>
      <c r="E159" s="122" t="s">
        <v>223</v>
      </c>
      <c r="F159" s="122" t="s">
        <v>224</v>
      </c>
      <c r="I159" s="115"/>
      <c r="J159" s="123">
        <f>BK159</f>
        <v>0</v>
      </c>
      <c r="L159" s="112"/>
      <c r="M159" s="117"/>
      <c r="P159" s="118">
        <f>SUM(P160:P166)</f>
        <v>0</v>
      </c>
      <c r="R159" s="118">
        <f>SUM(R160:R166)</f>
        <v>0</v>
      </c>
      <c r="T159" s="119">
        <f>SUM(T160:T166)</f>
        <v>0</v>
      </c>
      <c r="AR159" s="113" t="s">
        <v>21</v>
      </c>
      <c r="AT159" s="120" t="s">
        <v>80</v>
      </c>
      <c r="AU159" s="120" t="s">
        <v>21</v>
      </c>
      <c r="AY159" s="113" t="s">
        <v>128</v>
      </c>
      <c r="BK159" s="121">
        <f>SUM(BK160:BK166)</f>
        <v>0</v>
      </c>
    </row>
    <row r="160" spans="2:65" s="1" customFormat="1" ht="24.15" customHeight="1">
      <c r="B160" s="28"/>
      <c r="C160" s="124" t="s">
        <v>225</v>
      </c>
      <c r="D160" s="124" t="s">
        <v>131</v>
      </c>
      <c r="E160" s="125" t="s">
        <v>226</v>
      </c>
      <c r="F160" s="126" t="s">
        <v>227</v>
      </c>
      <c r="G160" s="127" t="s">
        <v>221</v>
      </c>
      <c r="H160" s="128">
        <v>4.5010000000000003</v>
      </c>
      <c r="I160" s="129"/>
      <c r="J160" s="130">
        <f t="shared" ref="J160:J166" si="20">ROUND(I160*H160,3)</f>
        <v>0</v>
      </c>
      <c r="K160" s="131"/>
      <c r="L160" s="28"/>
      <c r="M160" s="132" t="s">
        <v>1</v>
      </c>
      <c r="N160" s="133" t="s">
        <v>46</v>
      </c>
      <c r="P160" s="134">
        <f t="shared" ref="P160:P166" si="21">O160*H160</f>
        <v>0</v>
      </c>
      <c r="Q160" s="134">
        <v>0</v>
      </c>
      <c r="R160" s="134">
        <f t="shared" ref="R160:R166" si="22">Q160*H160</f>
        <v>0</v>
      </c>
      <c r="S160" s="134">
        <v>0</v>
      </c>
      <c r="T160" s="135">
        <f t="shared" ref="T160:T166" si="23">S160*H160</f>
        <v>0</v>
      </c>
      <c r="AR160" s="136" t="s">
        <v>135</v>
      </c>
      <c r="AT160" s="136" t="s">
        <v>131</v>
      </c>
      <c r="AU160" s="136" t="s">
        <v>87</v>
      </c>
      <c r="AY160" s="13" t="s">
        <v>128</v>
      </c>
      <c r="BE160" s="137">
        <f t="shared" ref="BE160:BE166" si="24">IF(N160="základní",J160,0)</f>
        <v>0</v>
      </c>
      <c r="BF160" s="137">
        <f t="shared" ref="BF160:BF166" si="25">IF(N160="snížená",J160,0)</f>
        <v>0</v>
      </c>
      <c r="BG160" s="137">
        <f t="shared" ref="BG160:BG166" si="26">IF(N160="zákl. přenesená",J160,0)</f>
        <v>0</v>
      </c>
      <c r="BH160" s="137">
        <f t="shared" ref="BH160:BH166" si="27">IF(N160="sníž. přenesená",J160,0)</f>
        <v>0</v>
      </c>
      <c r="BI160" s="137">
        <f t="shared" ref="BI160:BI166" si="28">IF(N160="nulová",J160,0)</f>
        <v>0</v>
      </c>
      <c r="BJ160" s="13" t="s">
        <v>21</v>
      </c>
      <c r="BK160" s="137">
        <f t="shared" ref="BK160:BK166" si="29">ROUND(I160*H160,3)</f>
        <v>0</v>
      </c>
      <c r="BL160" s="13" t="s">
        <v>135</v>
      </c>
      <c r="BM160" s="136" t="s">
        <v>228</v>
      </c>
    </row>
    <row r="161" spans="2:65" s="1" customFormat="1" ht="24.15" customHeight="1">
      <c r="B161" s="28"/>
      <c r="C161" s="124" t="s">
        <v>229</v>
      </c>
      <c r="D161" s="124" t="s">
        <v>131</v>
      </c>
      <c r="E161" s="125" t="s">
        <v>230</v>
      </c>
      <c r="F161" s="126" t="s">
        <v>231</v>
      </c>
      <c r="G161" s="127" t="s">
        <v>221</v>
      </c>
      <c r="H161" s="128">
        <v>0.56299999999999994</v>
      </c>
      <c r="I161" s="129"/>
      <c r="J161" s="130">
        <f t="shared" si="20"/>
        <v>0</v>
      </c>
      <c r="K161" s="131"/>
      <c r="L161" s="28"/>
      <c r="M161" s="132" t="s">
        <v>1</v>
      </c>
      <c r="N161" s="133" t="s">
        <v>46</v>
      </c>
      <c r="P161" s="134">
        <f t="shared" si="21"/>
        <v>0</v>
      </c>
      <c r="Q161" s="134">
        <v>0</v>
      </c>
      <c r="R161" s="134">
        <f t="shared" si="22"/>
        <v>0</v>
      </c>
      <c r="S161" s="134">
        <v>0</v>
      </c>
      <c r="T161" s="135">
        <f t="shared" si="23"/>
        <v>0</v>
      </c>
      <c r="AR161" s="136" t="s">
        <v>135</v>
      </c>
      <c r="AT161" s="136" t="s">
        <v>131</v>
      </c>
      <c r="AU161" s="136" t="s">
        <v>87</v>
      </c>
      <c r="AY161" s="13" t="s">
        <v>128</v>
      </c>
      <c r="BE161" s="137">
        <f t="shared" si="24"/>
        <v>0</v>
      </c>
      <c r="BF161" s="137">
        <f t="shared" si="25"/>
        <v>0</v>
      </c>
      <c r="BG161" s="137">
        <f t="shared" si="26"/>
        <v>0</v>
      </c>
      <c r="BH161" s="137">
        <f t="shared" si="27"/>
        <v>0</v>
      </c>
      <c r="BI161" s="137">
        <f t="shared" si="28"/>
        <v>0</v>
      </c>
      <c r="BJ161" s="13" t="s">
        <v>21</v>
      </c>
      <c r="BK161" s="137">
        <f t="shared" si="29"/>
        <v>0</v>
      </c>
      <c r="BL161" s="13" t="s">
        <v>135</v>
      </c>
      <c r="BM161" s="136" t="s">
        <v>232</v>
      </c>
    </row>
    <row r="162" spans="2:65" s="1" customFormat="1" ht="24.15" customHeight="1">
      <c r="B162" s="28"/>
      <c r="C162" s="124" t="s">
        <v>233</v>
      </c>
      <c r="D162" s="124" t="s">
        <v>131</v>
      </c>
      <c r="E162" s="125" t="s">
        <v>234</v>
      </c>
      <c r="F162" s="126" t="s">
        <v>235</v>
      </c>
      <c r="G162" s="127" t="s">
        <v>221</v>
      </c>
      <c r="H162" s="128">
        <v>0.56299999999999994</v>
      </c>
      <c r="I162" s="129"/>
      <c r="J162" s="130">
        <f t="shared" si="20"/>
        <v>0</v>
      </c>
      <c r="K162" s="131"/>
      <c r="L162" s="28"/>
      <c r="M162" s="132" t="s">
        <v>1</v>
      </c>
      <c r="N162" s="133" t="s">
        <v>46</v>
      </c>
      <c r="P162" s="134">
        <f t="shared" si="21"/>
        <v>0</v>
      </c>
      <c r="Q162" s="134">
        <v>0</v>
      </c>
      <c r="R162" s="134">
        <f t="shared" si="22"/>
        <v>0</v>
      </c>
      <c r="S162" s="134">
        <v>0</v>
      </c>
      <c r="T162" s="135">
        <f t="shared" si="23"/>
        <v>0</v>
      </c>
      <c r="AR162" s="136" t="s">
        <v>135</v>
      </c>
      <c r="AT162" s="136" t="s">
        <v>131</v>
      </c>
      <c r="AU162" s="136" t="s">
        <v>87</v>
      </c>
      <c r="AY162" s="13" t="s">
        <v>128</v>
      </c>
      <c r="BE162" s="137">
        <f t="shared" si="24"/>
        <v>0</v>
      </c>
      <c r="BF162" s="137">
        <f t="shared" si="25"/>
        <v>0</v>
      </c>
      <c r="BG162" s="137">
        <f t="shared" si="26"/>
        <v>0</v>
      </c>
      <c r="BH162" s="137">
        <f t="shared" si="27"/>
        <v>0</v>
      </c>
      <c r="BI162" s="137">
        <f t="shared" si="28"/>
        <v>0</v>
      </c>
      <c r="BJ162" s="13" t="s">
        <v>21</v>
      </c>
      <c r="BK162" s="137">
        <f t="shared" si="29"/>
        <v>0</v>
      </c>
      <c r="BL162" s="13" t="s">
        <v>135</v>
      </c>
      <c r="BM162" s="136" t="s">
        <v>236</v>
      </c>
    </row>
    <row r="163" spans="2:65" s="1" customFormat="1" ht="24.15" customHeight="1">
      <c r="B163" s="28"/>
      <c r="C163" s="124" t="s">
        <v>237</v>
      </c>
      <c r="D163" s="124" t="s">
        <v>131</v>
      </c>
      <c r="E163" s="125" t="s">
        <v>238</v>
      </c>
      <c r="F163" s="126" t="s">
        <v>239</v>
      </c>
      <c r="G163" s="127" t="s">
        <v>221</v>
      </c>
      <c r="H163" s="128">
        <v>5.6260000000000003</v>
      </c>
      <c r="I163" s="129"/>
      <c r="J163" s="130">
        <f t="shared" si="20"/>
        <v>0</v>
      </c>
      <c r="K163" s="131"/>
      <c r="L163" s="28"/>
      <c r="M163" s="132" t="s">
        <v>1</v>
      </c>
      <c r="N163" s="133" t="s">
        <v>46</v>
      </c>
      <c r="P163" s="134">
        <f t="shared" si="21"/>
        <v>0</v>
      </c>
      <c r="Q163" s="134">
        <v>0</v>
      </c>
      <c r="R163" s="134">
        <f t="shared" si="22"/>
        <v>0</v>
      </c>
      <c r="S163" s="134">
        <v>0</v>
      </c>
      <c r="T163" s="135">
        <f t="shared" si="23"/>
        <v>0</v>
      </c>
      <c r="AR163" s="136" t="s">
        <v>135</v>
      </c>
      <c r="AT163" s="136" t="s">
        <v>131</v>
      </c>
      <c r="AU163" s="136" t="s">
        <v>87</v>
      </c>
      <c r="AY163" s="13" t="s">
        <v>128</v>
      </c>
      <c r="BE163" s="137">
        <f t="shared" si="24"/>
        <v>0</v>
      </c>
      <c r="BF163" s="137">
        <f t="shared" si="25"/>
        <v>0</v>
      </c>
      <c r="BG163" s="137">
        <f t="shared" si="26"/>
        <v>0</v>
      </c>
      <c r="BH163" s="137">
        <f t="shared" si="27"/>
        <v>0</v>
      </c>
      <c r="BI163" s="137">
        <f t="shared" si="28"/>
        <v>0</v>
      </c>
      <c r="BJ163" s="13" t="s">
        <v>21</v>
      </c>
      <c r="BK163" s="137">
        <f t="shared" si="29"/>
        <v>0</v>
      </c>
      <c r="BL163" s="13" t="s">
        <v>135</v>
      </c>
      <c r="BM163" s="136" t="s">
        <v>240</v>
      </c>
    </row>
    <row r="164" spans="2:65" s="1" customFormat="1" ht="24.15" customHeight="1">
      <c r="B164" s="28"/>
      <c r="C164" s="124" t="s">
        <v>241</v>
      </c>
      <c r="D164" s="124" t="s">
        <v>131</v>
      </c>
      <c r="E164" s="125" t="s">
        <v>242</v>
      </c>
      <c r="F164" s="126" t="s">
        <v>243</v>
      </c>
      <c r="G164" s="127" t="s">
        <v>221</v>
      </c>
      <c r="H164" s="128">
        <v>78.763999999999996</v>
      </c>
      <c r="I164" s="129"/>
      <c r="J164" s="130">
        <f t="shared" si="20"/>
        <v>0</v>
      </c>
      <c r="K164" s="131"/>
      <c r="L164" s="28"/>
      <c r="M164" s="132" t="s">
        <v>1</v>
      </c>
      <c r="N164" s="133" t="s">
        <v>46</v>
      </c>
      <c r="P164" s="134">
        <f t="shared" si="21"/>
        <v>0</v>
      </c>
      <c r="Q164" s="134">
        <v>0</v>
      </c>
      <c r="R164" s="134">
        <f t="shared" si="22"/>
        <v>0</v>
      </c>
      <c r="S164" s="134">
        <v>0</v>
      </c>
      <c r="T164" s="135">
        <f t="shared" si="23"/>
        <v>0</v>
      </c>
      <c r="AR164" s="136" t="s">
        <v>135</v>
      </c>
      <c r="AT164" s="136" t="s">
        <v>131</v>
      </c>
      <c r="AU164" s="136" t="s">
        <v>87</v>
      </c>
      <c r="AY164" s="13" t="s">
        <v>128</v>
      </c>
      <c r="BE164" s="137">
        <f t="shared" si="24"/>
        <v>0</v>
      </c>
      <c r="BF164" s="137">
        <f t="shared" si="25"/>
        <v>0</v>
      </c>
      <c r="BG164" s="137">
        <f t="shared" si="26"/>
        <v>0</v>
      </c>
      <c r="BH164" s="137">
        <f t="shared" si="27"/>
        <v>0</v>
      </c>
      <c r="BI164" s="137">
        <f t="shared" si="28"/>
        <v>0</v>
      </c>
      <c r="BJ164" s="13" t="s">
        <v>21</v>
      </c>
      <c r="BK164" s="137">
        <f t="shared" si="29"/>
        <v>0</v>
      </c>
      <c r="BL164" s="13" t="s">
        <v>135</v>
      </c>
      <c r="BM164" s="136" t="s">
        <v>244</v>
      </c>
    </row>
    <row r="165" spans="2:65" s="1" customFormat="1" ht="33" customHeight="1">
      <c r="B165" s="28"/>
      <c r="C165" s="124" t="s">
        <v>245</v>
      </c>
      <c r="D165" s="124" t="s">
        <v>131</v>
      </c>
      <c r="E165" s="125" t="s">
        <v>246</v>
      </c>
      <c r="F165" s="126" t="s">
        <v>247</v>
      </c>
      <c r="G165" s="127" t="s">
        <v>221</v>
      </c>
      <c r="H165" s="128">
        <v>5.6260000000000003</v>
      </c>
      <c r="I165" s="129"/>
      <c r="J165" s="130">
        <f t="shared" si="20"/>
        <v>0</v>
      </c>
      <c r="K165" s="131"/>
      <c r="L165" s="28"/>
      <c r="M165" s="132" t="s">
        <v>1</v>
      </c>
      <c r="N165" s="133" t="s">
        <v>46</v>
      </c>
      <c r="P165" s="134">
        <f t="shared" si="21"/>
        <v>0</v>
      </c>
      <c r="Q165" s="134">
        <v>0</v>
      </c>
      <c r="R165" s="134">
        <f t="shared" si="22"/>
        <v>0</v>
      </c>
      <c r="S165" s="134">
        <v>0</v>
      </c>
      <c r="T165" s="135">
        <f t="shared" si="23"/>
        <v>0</v>
      </c>
      <c r="AR165" s="136" t="s">
        <v>135</v>
      </c>
      <c r="AT165" s="136" t="s">
        <v>131</v>
      </c>
      <c r="AU165" s="136" t="s">
        <v>87</v>
      </c>
      <c r="AY165" s="13" t="s">
        <v>128</v>
      </c>
      <c r="BE165" s="137">
        <f t="shared" si="24"/>
        <v>0</v>
      </c>
      <c r="BF165" s="137">
        <f t="shared" si="25"/>
        <v>0</v>
      </c>
      <c r="BG165" s="137">
        <f t="shared" si="26"/>
        <v>0</v>
      </c>
      <c r="BH165" s="137">
        <f t="shared" si="27"/>
        <v>0</v>
      </c>
      <c r="BI165" s="137">
        <f t="shared" si="28"/>
        <v>0</v>
      </c>
      <c r="BJ165" s="13" t="s">
        <v>21</v>
      </c>
      <c r="BK165" s="137">
        <f t="shared" si="29"/>
        <v>0</v>
      </c>
      <c r="BL165" s="13" t="s">
        <v>135</v>
      </c>
      <c r="BM165" s="136" t="s">
        <v>248</v>
      </c>
    </row>
    <row r="166" spans="2:65" s="1" customFormat="1" ht="33" customHeight="1">
      <c r="B166" s="28"/>
      <c r="C166" s="124" t="s">
        <v>249</v>
      </c>
      <c r="D166" s="124" t="s">
        <v>131</v>
      </c>
      <c r="E166" s="125" t="s">
        <v>250</v>
      </c>
      <c r="F166" s="126" t="s">
        <v>251</v>
      </c>
      <c r="G166" s="127" t="s">
        <v>221</v>
      </c>
      <c r="H166" s="128">
        <v>5.6260000000000003</v>
      </c>
      <c r="I166" s="129"/>
      <c r="J166" s="130">
        <f t="shared" si="20"/>
        <v>0</v>
      </c>
      <c r="K166" s="131"/>
      <c r="L166" s="28"/>
      <c r="M166" s="132" t="s">
        <v>1</v>
      </c>
      <c r="N166" s="133" t="s">
        <v>46</v>
      </c>
      <c r="P166" s="134">
        <f t="shared" si="21"/>
        <v>0</v>
      </c>
      <c r="Q166" s="134">
        <v>0</v>
      </c>
      <c r="R166" s="134">
        <f t="shared" si="22"/>
        <v>0</v>
      </c>
      <c r="S166" s="134">
        <v>0</v>
      </c>
      <c r="T166" s="135">
        <f t="shared" si="23"/>
        <v>0</v>
      </c>
      <c r="AR166" s="136" t="s">
        <v>135</v>
      </c>
      <c r="AT166" s="136" t="s">
        <v>131</v>
      </c>
      <c r="AU166" s="136" t="s">
        <v>87</v>
      </c>
      <c r="AY166" s="13" t="s">
        <v>128</v>
      </c>
      <c r="BE166" s="137">
        <f t="shared" si="24"/>
        <v>0</v>
      </c>
      <c r="BF166" s="137">
        <f t="shared" si="25"/>
        <v>0</v>
      </c>
      <c r="BG166" s="137">
        <f t="shared" si="26"/>
        <v>0</v>
      </c>
      <c r="BH166" s="137">
        <f t="shared" si="27"/>
        <v>0</v>
      </c>
      <c r="BI166" s="137">
        <f t="shared" si="28"/>
        <v>0</v>
      </c>
      <c r="BJ166" s="13" t="s">
        <v>21</v>
      </c>
      <c r="BK166" s="137">
        <f t="shared" si="29"/>
        <v>0</v>
      </c>
      <c r="BL166" s="13" t="s">
        <v>135</v>
      </c>
      <c r="BM166" s="136" t="s">
        <v>252</v>
      </c>
    </row>
    <row r="167" spans="2:65" s="11" customFormat="1" ht="22.95" customHeight="1">
      <c r="B167" s="112"/>
      <c r="D167" s="113" t="s">
        <v>80</v>
      </c>
      <c r="E167" s="122" t="s">
        <v>253</v>
      </c>
      <c r="F167" s="122" t="s">
        <v>217</v>
      </c>
      <c r="I167" s="115"/>
      <c r="J167" s="123">
        <f>BK167</f>
        <v>0</v>
      </c>
      <c r="L167" s="112"/>
      <c r="M167" s="117"/>
      <c r="P167" s="118">
        <f>P168</f>
        <v>0</v>
      </c>
      <c r="R167" s="118">
        <f>R168</f>
        <v>0</v>
      </c>
      <c r="T167" s="119">
        <f>T168</f>
        <v>0</v>
      </c>
      <c r="AR167" s="113" t="s">
        <v>21</v>
      </c>
      <c r="AT167" s="120" t="s">
        <v>80</v>
      </c>
      <c r="AU167" s="120" t="s">
        <v>21</v>
      </c>
      <c r="AY167" s="113" t="s">
        <v>128</v>
      </c>
      <c r="BK167" s="121">
        <f>BK168</f>
        <v>0</v>
      </c>
    </row>
    <row r="168" spans="2:65" s="1" customFormat="1" ht="16.5" customHeight="1">
      <c r="B168" s="28"/>
      <c r="C168" s="124" t="s">
        <v>254</v>
      </c>
      <c r="D168" s="124" t="s">
        <v>131</v>
      </c>
      <c r="E168" s="125" t="s">
        <v>255</v>
      </c>
      <c r="F168" s="126" t="s">
        <v>256</v>
      </c>
      <c r="G168" s="127" t="s">
        <v>221</v>
      </c>
      <c r="H168" s="128">
        <v>3.3050000000000002</v>
      </c>
      <c r="I168" s="129"/>
      <c r="J168" s="130">
        <f>ROUND(I168*H168,3)</f>
        <v>0</v>
      </c>
      <c r="K168" s="131"/>
      <c r="L168" s="28"/>
      <c r="M168" s="132" t="s">
        <v>1</v>
      </c>
      <c r="N168" s="133" t="s">
        <v>46</v>
      </c>
      <c r="P168" s="134">
        <f>O168*H168</f>
        <v>0</v>
      </c>
      <c r="Q168" s="134">
        <v>0</v>
      </c>
      <c r="R168" s="134">
        <f>Q168*H168</f>
        <v>0</v>
      </c>
      <c r="S168" s="134">
        <v>0</v>
      </c>
      <c r="T168" s="135">
        <f>S168*H168</f>
        <v>0</v>
      </c>
      <c r="AR168" s="136" t="s">
        <v>135</v>
      </c>
      <c r="AT168" s="136" t="s">
        <v>131</v>
      </c>
      <c r="AU168" s="136" t="s">
        <v>87</v>
      </c>
      <c r="AY168" s="13" t="s">
        <v>128</v>
      </c>
      <c r="BE168" s="137">
        <f>IF(N168="základní",J168,0)</f>
        <v>0</v>
      </c>
      <c r="BF168" s="137">
        <f>IF(N168="snížená",J168,0)</f>
        <v>0</v>
      </c>
      <c r="BG168" s="137">
        <f>IF(N168="zákl. přenesená",J168,0)</f>
        <v>0</v>
      </c>
      <c r="BH168" s="137">
        <f>IF(N168="sníž. přenesená",J168,0)</f>
        <v>0</v>
      </c>
      <c r="BI168" s="137">
        <f>IF(N168="nulová",J168,0)</f>
        <v>0</v>
      </c>
      <c r="BJ168" s="13" t="s">
        <v>21</v>
      </c>
      <c r="BK168" s="137">
        <f>ROUND(I168*H168,3)</f>
        <v>0</v>
      </c>
      <c r="BL168" s="13" t="s">
        <v>135</v>
      </c>
      <c r="BM168" s="136" t="s">
        <v>257</v>
      </c>
    </row>
    <row r="169" spans="2:65" s="11" customFormat="1" ht="25.95" customHeight="1">
      <c r="B169" s="112"/>
      <c r="D169" s="113" t="s">
        <v>80</v>
      </c>
      <c r="E169" s="114" t="s">
        <v>258</v>
      </c>
      <c r="F169" s="114" t="s">
        <v>259</v>
      </c>
      <c r="I169" s="115"/>
      <c r="J169" s="116">
        <f>BK169</f>
        <v>0</v>
      </c>
      <c r="L169" s="112"/>
      <c r="M169" s="117"/>
      <c r="P169" s="118">
        <f>P170+P182+P207+P223+P248+P285+P316+P322</f>
        <v>0</v>
      </c>
      <c r="R169" s="118">
        <f>R170+R182+R207+R223+R248+R285+R316+R322</f>
        <v>4.9986527999999995</v>
      </c>
      <c r="T169" s="119">
        <f>T170+T182+T207+T223+T248+T285+T316+T322</f>
        <v>3.9177599999999999</v>
      </c>
      <c r="AR169" s="113" t="s">
        <v>87</v>
      </c>
      <c r="AT169" s="120" t="s">
        <v>80</v>
      </c>
      <c r="AU169" s="120" t="s">
        <v>81</v>
      </c>
      <c r="AY169" s="113" t="s">
        <v>128</v>
      </c>
      <c r="BK169" s="121">
        <f>BK170+BK182+BK207+BK223+BK248+BK285+BK316+BK322</f>
        <v>0</v>
      </c>
    </row>
    <row r="170" spans="2:65" s="11" customFormat="1" ht="22.95" customHeight="1">
      <c r="B170" s="112"/>
      <c r="D170" s="113" t="s">
        <v>80</v>
      </c>
      <c r="E170" s="122" t="s">
        <v>260</v>
      </c>
      <c r="F170" s="122" t="s">
        <v>261</v>
      </c>
      <c r="I170" s="115"/>
      <c r="J170" s="123">
        <f>BK170</f>
        <v>0</v>
      </c>
      <c r="L170" s="112"/>
      <c r="M170" s="117"/>
      <c r="P170" s="118">
        <f>SUM(P171:P181)</f>
        <v>0</v>
      </c>
      <c r="R170" s="118">
        <f>SUM(R171:R181)</f>
        <v>0.18620000000000003</v>
      </c>
      <c r="T170" s="119">
        <f>SUM(T171:T181)</f>
        <v>0.17180000000000001</v>
      </c>
      <c r="AR170" s="113" t="s">
        <v>87</v>
      </c>
      <c r="AT170" s="120" t="s">
        <v>80</v>
      </c>
      <c r="AU170" s="120" t="s">
        <v>21</v>
      </c>
      <c r="AY170" s="113" t="s">
        <v>128</v>
      </c>
      <c r="BK170" s="121">
        <f>SUM(BK171:BK181)</f>
        <v>0</v>
      </c>
    </row>
    <row r="171" spans="2:65" s="1" customFormat="1" ht="33" customHeight="1">
      <c r="B171" s="28"/>
      <c r="C171" s="124" t="s">
        <v>262</v>
      </c>
      <c r="D171" s="124" t="s">
        <v>131</v>
      </c>
      <c r="E171" s="125" t="s">
        <v>263</v>
      </c>
      <c r="F171" s="126" t="s">
        <v>264</v>
      </c>
      <c r="G171" s="127" t="s">
        <v>179</v>
      </c>
      <c r="H171" s="128">
        <v>20</v>
      </c>
      <c r="I171" s="129"/>
      <c r="J171" s="130">
        <f t="shared" ref="J171:J181" si="30">ROUND(I171*H171,3)</f>
        <v>0</v>
      </c>
      <c r="K171" s="131"/>
      <c r="L171" s="28"/>
      <c r="M171" s="132" t="s">
        <v>1</v>
      </c>
      <c r="N171" s="133" t="s">
        <v>46</v>
      </c>
      <c r="P171" s="134">
        <f t="shared" ref="P171:P181" si="31">O171*H171</f>
        <v>0</v>
      </c>
      <c r="Q171" s="134">
        <v>0</v>
      </c>
      <c r="R171" s="134">
        <f t="shared" ref="R171:R181" si="32">Q171*H171</f>
        <v>0</v>
      </c>
      <c r="S171" s="134">
        <v>8.5900000000000004E-3</v>
      </c>
      <c r="T171" s="135">
        <f t="shared" ref="T171:T181" si="33">S171*H171</f>
        <v>0.17180000000000001</v>
      </c>
      <c r="AR171" s="136" t="s">
        <v>265</v>
      </c>
      <c r="AT171" s="136" t="s">
        <v>131</v>
      </c>
      <c r="AU171" s="136" t="s">
        <v>87</v>
      </c>
      <c r="AY171" s="13" t="s">
        <v>128</v>
      </c>
      <c r="BE171" s="137">
        <f t="shared" ref="BE171:BE181" si="34">IF(N171="základní",J171,0)</f>
        <v>0</v>
      </c>
      <c r="BF171" s="137">
        <f t="shared" ref="BF171:BF181" si="35">IF(N171="snížená",J171,0)</f>
        <v>0</v>
      </c>
      <c r="BG171" s="137">
        <f t="shared" ref="BG171:BG181" si="36">IF(N171="zákl. přenesená",J171,0)</f>
        <v>0</v>
      </c>
      <c r="BH171" s="137">
        <f t="shared" ref="BH171:BH181" si="37">IF(N171="sníž. přenesená",J171,0)</f>
        <v>0</v>
      </c>
      <c r="BI171" s="137">
        <f t="shared" ref="BI171:BI181" si="38">IF(N171="nulová",J171,0)</f>
        <v>0</v>
      </c>
      <c r="BJ171" s="13" t="s">
        <v>21</v>
      </c>
      <c r="BK171" s="137">
        <f t="shared" ref="BK171:BK181" si="39">ROUND(I171*H171,3)</f>
        <v>0</v>
      </c>
      <c r="BL171" s="13" t="s">
        <v>265</v>
      </c>
      <c r="BM171" s="136" t="s">
        <v>266</v>
      </c>
    </row>
    <row r="172" spans="2:65" s="1" customFormat="1" ht="24.15" customHeight="1">
      <c r="B172" s="28"/>
      <c r="C172" s="124" t="s">
        <v>267</v>
      </c>
      <c r="D172" s="124" t="s">
        <v>131</v>
      </c>
      <c r="E172" s="125" t="s">
        <v>268</v>
      </c>
      <c r="F172" s="126" t="s">
        <v>269</v>
      </c>
      <c r="G172" s="127" t="s">
        <v>179</v>
      </c>
      <c r="H172" s="128">
        <v>796</v>
      </c>
      <c r="I172" s="129"/>
      <c r="J172" s="130">
        <f t="shared" si="30"/>
        <v>0</v>
      </c>
      <c r="K172" s="131"/>
      <c r="L172" s="28"/>
      <c r="M172" s="132" t="s">
        <v>1</v>
      </c>
      <c r="N172" s="133" t="s">
        <v>46</v>
      </c>
      <c r="P172" s="134">
        <f t="shared" si="31"/>
        <v>0</v>
      </c>
      <c r="Q172" s="134">
        <v>1E-4</v>
      </c>
      <c r="R172" s="134">
        <f t="shared" si="32"/>
        <v>7.9600000000000004E-2</v>
      </c>
      <c r="S172" s="134">
        <v>0</v>
      </c>
      <c r="T172" s="135">
        <f t="shared" si="33"/>
        <v>0</v>
      </c>
      <c r="AR172" s="136" t="s">
        <v>193</v>
      </c>
      <c r="AT172" s="136" t="s">
        <v>131</v>
      </c>
      <c r="AU172" s="136" t="s">
        <v>87</v>
      </c>
      <c r="AY172" s="13" t="s">
        <v>128</v>
      </c>
      <c r="BE172" s="137">
        <f t="shared" si="34"/>
        <v>0</v>
      </c>
      <c r="BF172" s="137">
        <f t="shared" si="35"/>
        <v>0</v>
      </c>
      <c r="BG172" s="137">
        <f t="shared" si="36"/>
        <v>0</v>
      </c>
      <c r="BH172" s="137">
        <f t="shared" si="37"/>
        <v>0</v>
      </c>
      <c r="BI172" s="137">
        <f t="shared" si="38"/>
        <v>0</v>
      </c>
      <c r="BJ172" s="13" t="s">
        <v>21</v>
      </c>
      <c r="BK172" s="137">
        <f t="shared" si="39"/>
        <v>0</v>
      </c>
      <c r="BL172" s="13" t="s">
        <v>193</v>
      </c>
      <c r="BM172" s="136" t="s">
        <v>270</v>
      </c>
    </row>
    <row r="173" spans="2:65" s="1" customFormat="1" ht="37.950000000000003" customHeight="1">
      <c r="B173" s="28"/>
      <c r="C173" s="138" t="s">
        <v>271</v>
      </c>
      <c r="D173" s="138" t="s">
        <v>272</v>
      </c>
      <c r="E173" s="139" t="s">
        <v>273</v>
      </c>
      <c r="F173" s="140" t="s">
        <v>274</v>
      </c>
      <c r="G173" s="141" t="s">
        <v>179</v>
      </c>
      <c r="H173" s="142">
        <v>101</v>
      </c>
      <c r="I173" s="143"/>
      <c r="J173" s="144">
        <f t="shared" si="30"/>
        <v>0</v>
      </c>
      <c r="K173" s="145"/>
      <c r="L173" s="146"/>
      <c r="M173" s="147" t="s">
        <v>1</v>
      </c>
      <c r="N173" s="148" t="s">
        <v>46</v>
      </c>
      <c r="P173" s="134">
        <f t="shared" si="31"/>
        <v>0</v>
      </c>
      <c r="Q173" s="134">
        <v>1E-4</v>
      </c>
      <c r="R173" s="134">
        <f t="shared" si="32"/>
        <v>1.0100000000000001E-2</v>
      </c>
      <c r="S173" s="134">
        <v>0</v>
      </c>
      <c r="T173" s="135">
        <f t="shared" si="33"/>
        <v>0</v>
      </c>
      <c r="AR173" s="136" t="s">
        <v>267</v>
      </c>
      <c r="AT173" s="136" t="s">
        <v>272</v>
      </c>
      <c r="AU173" s="136" t="s">
        <v>87</v>
      </c>
      <c r="AY173" s="13" t="s">
        <v>128</v>
      </c>
      <c r="BE173" s="137">
        <f t="shared" si="34"/>
        <v>0</v>
      </c>
      <c r="BF173" s="137">
        <f t="shared" si="35"/>
        <v>0</v>
      </c>
      <c r="BG173" s="137">
        <f t="shared" si="36"/>
        <v>0</v>
      </c>
      <c r="BH173" s="137">
        <f t="shared" si="37"/>
        <v>0</v>
      </c>
      <c r="BI173" s="137">
        <f t="shared" si="38"/>
        <v>0</v>
      </c>
      <c r="BJ173" s="13" t="s">
        <v>21</v>
      </c>
      <c r="BK173" s="137">
        <f t="shared" si="39"/>
        <v>0</v>
      </c>
      <c r="BL173" s="13" t="s">
        <v>193</v>
      </c>
      <c r="BM173" s="136" t="s">
        <v>275</v>
      </c>
    </row>
    <row r="174" spans="2:65" s="1" customFormat="1" ht="37.950000000000003" customHeight="1">
      <c r="B174" s="28"/>
      <c r="C174" s="138" t="s">
        <v>276</v>
      </c>
      <c r="D174" s="138" t="s">
        <v>272</v>
      </c>
      <c r="E174" s="139" t="s">
        <v>277</v>
      </c>
      <c r="F174" s="140" t="s">
        <v>278</v>
      </c>
      <c r="G174" s="141" t="s">
        <v>179</v>
      </c>
      <c r="H174" s="142">
        <v>47</v>
      </c>
      <c r="I174" s="143"/>
      <c r="J174" s="144">
        <f t="shared" si="30"/>
        <v>0</v>
      </c>
      <c r="K174" s="145"/>
      <c r="L174" s="146"/>
      <c r="M174" s="147" t="s">
        <v>1</v>
      </c>
      <c r="N174" s="148" t="s">
        <v>46</v>
      </c>
      <c r="P174" s="134">
        <f t="shared" si="31"/>
        <v>0</v>
      </c>
      <c r="Q174" s="134">
        <v>2.0000000000000001E-4</v>
      </c>
      <c r="R174" s="134">
        <f t="shared" si="32"/>
        <v>9.4000000000000004E-3</v>
      </c>
      <c r="S174" s="134">
        <v>0</v>
      </c>
      <c r="T174" s="135">
        <f t="shared" si="33"/>
        <v>0</v>
      </c>
      <c r="AR174" s="136" t="s">
        <v>267</v>
      </c>
      <c r="AT174" s="136" t="s">
        <v>272</v>
      </c>
      <c r="AU174" s="136" t="s">
        <v>87</v>
      </c>
      <c r="AY174" s="13" t="s">
        <v>128</v>
      </c>
      <c r="BE174" s="137">
        <f t="shared" si="34"/>
        <v>0</v>
      </c>
      <c r="BF174" s="137">
        <f t="shared" si="35"/>
        <v>0</v>
      </c>
      <c r="BG174" s="137">
        <f t="shared" si="36"/>
        <v>0</v>
      </c>
      <c r="BH174" s="137">
        <f t="shared" si="37"/>
        <v>0</v>
      </c>
      <c r="BI174" s="137">
        <f t="shared" si="38"/>
        <v>0</v>
      </c>
      <c r="BJ174" s="13" t="s">
        <v>21</v>
      </c>
      <c r="BK174" s="137">
        <f t="shared" si="39"/>
        <v>0</v>
      </c>
      <c r="BL174" s="13" t="s">
        <v>193</v>
      </c>
      <c r="BM174" s="136" t="s">
        <v>279</v>
      </c>
    </row>
    <row r="175" spans="2:65" s="1" customFormat="1" ht="37.950000000000003" customHeight="1">
      <c r="B175" s="28"/>
      <c r="C175" s="138" t="s">
        <v>280</v>
      </c>
      <c r="D175" s="138" t="s">
        <v>272</v>
      </c>
      <c r="E175" s="139" t="s">
        <v>281</v>
      </c>
      <c r="F175" s="140" t="s">
        <v>282</v>
      </c>
      <c r="G175" s="141" t="s">
        <v>179</v>
      </c>
      <c r="H175" s="142">
        <v>71</v>
      </c>
      <c r="I175" s="143"/>
      <c r="J175" s="144">
        <f t="shared" si="30"/>
        <v>0</v>
      </c>
      <c r="K175" s="145"/>
      <c r="L175" s="146"/>
      <c r="M175" s="147" t="s">
        <v>1</v>
      </c>
      <c r="N175" s="148" t="s">
        <v>46</v>
      </c>
      <c r="P175" s="134">
        <f t="shared" si="31"/>
        <v>0</v>
      </c>
      <c r="Q175" s="134">
        <v>2.0000000000000001E-4</v>
      </c>
      <c r="R175" s="134">
        <f t="shared" si="32"/>
        <v>1.4200000000000001E-2</v>
      </c>
      <c r="S175" s="134">
        <v>0</v>
      </c>
      <c r="T175" s="135">
        <f t="shared" si="33"/>
        <v>0</v>
      </c>
      <c r="AR175" s="136" t="s">
        <v>267</v>
      </c>
      <c r="AT175" s="136" t="s">
        <v>272</v>
      </c>
      <c r="AU175" s="136" t="s">
        <v>87</v>
      </c>
      <c r="AY175" s="13" t="s">
        <v>128</v>
      </c>
      <c r="BE175" s="137">
        <f t="shared" si="34"/>
        <v>0</v>
      </c>
      <c r="BF175" s="137">
        <f t="shared" si="35"/>
        <v>0</v>
      </c>
      <c r="BG175" s="137">
        <f t="shared" si="36"/>
        <v>0</v>
      </c>
      <c r="BH175" s="137">
        <f t="shared" si="37"/>
        <v>0</v>
      </c>
      <c r="BI175" s="137">
        <f t="shared" si="38"/>
        <v>0</v>
      </c>
      <c r="BJ175" s="13" t="s">
        <v>21</v>
      </c>
      <c r="BK175" s="137">
        <f t="shared" si="39"/>
        <v>0</v>
      </c>
      <c r="BL175" s="13" t="s">
        <v>193</v>
      </c>
      <c r="BM175" s="136" t="s">
        <v>283</v>
      </c>
    </row>
    <row r="176" spans="2:65" s="1" customFormat="1" ht="37.950000000000003" customHeight="1">
      <c r="B176" s="28"/>
      <c r="C176" s="138" t="s">
        <v>284</v>
      </c>
      <c r="D176" s="138" t="s">
        <v>272</v>
      </c>
      <c r="E176" s="139" t="s">
        <v>285</v>
      </c>
      <c r="F176" s="140" t="s">
        <v>286</v>
      </c>
      <c r="G176" s="141" t="s">
        <v>179</v>
      </c>
      <c r="H176" s="142">
        <v>87</v>
      </c>
      <c r="I176" s="143"/>
      <c r="J176" s="144">
        <f t="shared" si="30"/>
        <v>0</v>
      </c>
      <c r="K176" s="145"/>
      <c r="L176" s="146"/>
      <c r="M176" s="147" t="s">
        <v>1</v>
      </c>
      <c r="N176" s="148" t="s">
        <v>46</v>
      </c>
      <c r="P176" s="134">
        <f t="shared" si="31"/>
        <v>0</v>
      </c>
      <c r="Q176" s="134">
        <v>2.9999999999999997E-4</v>
      </c>
      <c r="R176" s="134">
        <f t="shared" si="32"/>
        <v>2.6099999999999998E-2</v>
      </c>
      <c r="S176" s="134">
        <v>0</v>
      </c>
      <c r="T176" s="135">
        <f t="shared" si="33"/>
        <v>0</v>
      </c>
      <c r="AR176" s="136" t="s">
        <v>267</v>
      </c>
      <c r="AT176" s="136" t="s">
        <v>272</v>
      </c>
      <c r="AU176" s="136" t="s">
        <v>87</v>
      </c>
      <c r="AY176" s="13" t="s">
        <v>128</v>
      </c>
      <c r="BE176" s="137">
        <f t="shared" si="34"/>
        <v>0</v>
      </c>
      <c r="BF176" s="137">
        <f t="shared" si="35"/>
        <v>0</v>
      </c>
      <c r="BG176" s="137">
        <f t="shared" si="36"/>
        <v>0</v>
      </c>
      <c r="BH176" s="137">
        <f t="shared" si="37"/>
        <v>0</v>
      </c>
      <c r="BI176" s="137">
        <f t="shared" si="38"/>
        <v>0</v>
      </c>
      <c r="BJ176" s="13" t="s">
        <v>21</v>
      </c>
      <c r="BK176" s="137">
        <f t="shared" si="39"/>
        <v>0</v>
      </c>
      <c r="BL176" s="13" t="s">
        <v>193</v>
      </c>
      <c r="BM176" s="136" t="s">
        <v>287</v>
      </c>
    </row>
    <row r="177" spans="2:65" s="1" customFormat="1" ht="37.950000000000003" customHeight="1">
      <c r="B177" s="28"/>
      <c r="C177" s="138" t="s">
        <v>288</v>
      </c>
      <c r="D177" s="138" t="s">
        <v>272</v>
      </c>
      <c r="E177" s="139" t="s">
        <v>289</v>
      </c>
      <c r="F177" s="140" t="s">
        <v>290</v>
      </c>
      <c r="G177" s="141" t="s">
        <v>179</v>
      </c>
      <c r="H177" s="142">
        <v>87</v>
      </c>
      <c r="I177" s="143"/>
      <c r="J177" s="144">
        <f t="shared" si="30"/>
        <v>0</v>
      </c>
      <c r="K177" s="145"/>
      <c r="L177" s="146"/>
      <c r="M177" s="147" t="s">
        <v>1</v>
      </c>
      <c r="N177" s="148" t="s">
        <v>46</v>
      </c>
      <c r="P177" s="134">
        <f t="shared" si="31"/>
        <v>0</v>
      </c>
      <c r="Q177" s="134">
        <v>2.9999999999999997E-4</v>
      </c>
      <c r="R177" s="134">
        <f t="shared" si="32"/>
        <v>2.6099999999999998E-2</v>
      </c>
      <c r="S177" s="134">
        <v>0</v>
      </c>
      <c r="T177" s="135">
        <f t="shared" si="33"/>
        <v>0</v>
      </c>
      <c r="AR177" s="136" t="s">
        <v>267</v>
      </c>
      <c r="AT177" s="136" t="s">
        <v>272</v>
      </c>
      <c r="AU177" s="136" t="s">
        <v>87</v>
      </c>
      <c r="AY177" s="13" t="s">
        <v>128</v>
      </c>
      <c r="BE177" s="137">
        <f t="shared" si="34"/>
        <v>0</v>
      </c>
      <c r="BF177" s="137">
        <f t="shared" si="35"/>
        <v>0</v>
      </c>
      <c r="BG177" s="137">
        <f t="shared" si="36"/>
        <v>0</v>
      </c>
      <c r="BH177" s="137">
        <f t="shared" si="37"/>
        <v>0</v>
      </c>
      <c r="BI177" s="137">
        <f t="shared" si="38"/>
        <v>0</v>
      </c>
      <c r="BJ177" s="13" t="s">
        <v>21</v>
      </c>
      <c r="BK177" s="137">
        <f t="shared" si="39"/>
        <v>0</v>
      </c>
      <c r="BL177" s="13" t="s">
        <v>193</v>
      </c>
      <c r="BM177" s="136" t="s">
        <v>291</v>
      </c>
    </row>
    <row r="178" spans="2:65" s="1" customFormat="1" ht="37.950000000000003" customHeight="1">
      <c r="B178" s="28"/>
      <c r="C178" s="138" t="s">
        <v>292</v>
      </c>
      <c r="D178" s="138" t="s">
        <v>272</v>
      </c>
      <c r="E178" s="139" t="s">
        <v>293</v>
      </c>
      <c r="F178" s="140" t="s">
        <v>294</v>
      </c>
      <c r="G178" s="141" t="s">
        <v>179</v>
      </c>
      <c r="H178" s="142">
        <v>24</v>
      </c>
      <c r="I178" s="143"/>
      <c r="J178" s="144">
        <f t="shared" si="30"/>
        <v>0</v>
      </c>
      <c r="K178" s="145"/>
      <c r="L178" s="146"/>
      <c r="M178" s="147" t="s">
        <v>1</v>
      </c>
      <c r="N178" s="148" t="s">
        <v>46</v>
      </c>
      <c r="P178" s="134">
        <f t="shared" si="31"/>
        <v>0</v>
      </c>
      <c r="Q178" s="134">
        <v>2.9999999999999997E-4</v>
      </c>
      <c r="R178" s="134">
        <f t="shared" si="32"/>
        <v>7.1999999999999998E-3</v>
      </c>
      <c r="S178" s="134">
        <v>0</v>
      </c>
      <c r="T178" s="135">
        <f t="shared" si="33"/>
        <v>0</v>
      </c>
      <c r="AR178" s="136" t="s">
        <v>267</v>
      </c>
      <c r="AT178" s="136" t="s">
        <v>272</v>
      </c>
      <c r="AU178" s="136" t="s">
        <v>87</v>
      </c>
      <c r="AY178" s="13" t="s">
        <v>128</v>
      </c>
      <c r="BE178" s="137">
        <f t="shared" si="34"/>
        <v>0</v>
      </c>
      <c r="BF178" s="137">
        <f t="shared" si="35"/>
        <v>0</v>
      </c>
      <c r="BG178" s="137">
        <f t="shared" si="36"/>
        <v>0</v>
      </c>
      <c r="BH178" s="137">
        <f t="shared" si="37"/>
        <v>0</v>
      </c>
      <c r="BI178" s="137">
        <f t="shared" si="38"/>
        <v>0</v>
      </c>
      <c r="BJ178" s="13" t="s">
        <v>21</v>
      </c>
      <c r="BK178" s="137">
        <f t="shared" si="39"/>
        <v>0</v>
      </c>
      <c r="BL178" s="13" t="s">
        <v>193</v>
      </c>
      <c r="BM178" s="136" t="s">
        <v>295</v>
      </c>
    </row>
    <row r="179" spans="2:65" s="1" customFormat="1" ht="37.950000000000003" customHeight="1">
      <c r="B179" s="28"/>
      <c r="C179" s="138" t="s">
        <v>296</v>
      </c>
      <c r="D179" s="138" t="s">
        <v>272</v>
      </c>
      <c r="E179" s="139" t="s">
        <v>297</v>
      </c>
      <c r="F179" s="140" t="s">
        <v>298</v>
      </c>
      <c r="G179" s="141" t="s">
        <v>179</v>
      </c>
      <c r="H179" s="142">
        <v>45</v>
      </c>
      <c r="I179" s="143"/>
      <c r="J179" s="144">
        <f t="shared" si="30"/>
        <v>0</v>
      </c>
      <c r="K179" s="145"/>
      <c r="L179" s="146"/>
      <c r="M179" s="147" t="s">
        <v>1</v>
      </c>
      <c r="N179" s="148" t="s">
        <v>46</v>
      </c>
      <c r="P179" s="134">
        <f t="shared" si="31"/>
        <v>0</v>
      </c>
      <c r="Q179" s="134">
        <v>2.9999999999999997E-4</v>
      </c>
      <c r="R179" s="134">
        <f t="shared" si="32"/>
        <v>1.3499999999999998E-2</v>
      </c>
      <c r="S179" s="134">
        <v>0</v>
      </c>
      <c r="T179" s="135">
        <f t="shared" si="33"/>
        <v>0</v>
      </c>
      <c r="AR179" s="136" t="s">
        <v>267</v>
      </c>
      <c r="AT179" s="136" t="s">
        <v>272</v>
      </c>
      <c r="AU179" s="136" t="s">
        <v>87</v>
      </c>
      <c r="AY179" s="13" t="s">
        <v>128</v>
      </c>
      <c r="BE179" s="137">
        <f t="shared" si="34"/>
        <v>0</v>
      </c>
      <c r="BF179" s="137">
        <f t="shared" si="35"/>
        <v>0</v>
      </c>
      <c r="BG179" s="137">
        <f t="shared" si="36"/>
        <v>0</v>
      </c>
      <c r="BH179" s="137">
        <f t="shared" si="37"/>
        <v>0</v>
      </c>
      <c r="BI179" s="137">
        <f t="shared" si="38"/>
        <v>0</v>
      </c>
      <c r="BJ179" s="13" t="s">
        <v>21</v>
      </c>
      <c r="BK179" s="137">
        <f t="shared" si="39"/>
        <v>0</v>
      </c>
      <c r="BL179" s="13" t="s">
        <v>193</v>
      </c>
      <c r="BM179" s="136" t="s">
        <v>299</v>
      </c>
    </row>
    <row r="180" spans="2:65" s="1" customFormat="1" ht="24.15" customHeight="1">
      <c r="B180" s="28"/>
      <c r="C180" s="124" t="s">
        <v>300</v>
      </c>
      <c r="D180" s="124" t="s">
        <v>131</v>
      </c>
      <c r="E180" s="125" t="s">
        <v>301</v>
      </c>
      <c r="F180" s="126" t="s">
        <v>302</v>
      </c>
      <c r="G180" s="127" t="s">
        <v>221</v>
      </c>
      <c r="H180" s="128">
        <v>0.14899999999999999</v>
      </c>
      <c r="I180" s="129"/>
      <c r="J180" s="130">
        <f t="shared" si="30"/>
        <v>0</v>
      </c>
      <c r="K180" s="131"/>
      <c r="L180" s="28"/>
      <c r="M180" s="132" t="s">
        <v>1</v>
      </c>
      <c r="N180" s="133" t="s">
        <v>46</v>
      </c>
      <c r="P180" s="134">
        <f t="shared" si="31"/>
        <v>0</v>
      </c>
      <c r="Q180" s="134">
        <v>0</v>
      </c>
      <c r="R180" s="134">
        <f t="shared" si="32"/>
        <v>0</v>
      </c>
      <c r="S180" s="134">
        <v>0</v>
      </c>
      <c r="T180" s="135">
        <f t="shared" si="33"/>
        <v>0</v>
      </c>
      <c r="AR180" s="136" t="s">
        <v>193</v>
      </c>
      <c r="AT180" s="136" t="s">
        <v>131</v>
      </c>
      <c r="AU180" s="136" t="s">
        <v>87</v>
      </c>
      <c r="AY180" s="13" t="s">
        <v>128</v>
      </c>
      <c r="BE180" s="137">
        <f t="shared" si="34"/>
        <v>0</v>
      </c>
      <c r="BF180" s="137">
        <f t="shared" si="35"/>
        <v>0</v>
      </c>
      <c r="BG180" s="137">
        <f t="shared" si="36"/>
        <v>0</v>
      </c>
      <c r="BH180" s="137">
        <f t="shared" si="37"/>
        <v>0</v>
      </c>
      <c r="BI180" s="137">
        <f t="shared" si="38"/>
        <v>0</v>
      </c>
      <c r="BJ180" s="13" t="s">
        <v>21</v>
      </c>
      <c r="BK180" s="137">
        <f t="shared" si="39"/>
        <v>0</v>
      </c>
      <c r="BL180" s="13" t="s">
        <v>193</v>
      </c>
      <c r="BM180" s="136" t="s">
        <v>303</v>
      </c>
    </row>
    <row r="181" spans="2:65" s="1" customFormat="1" ht="24.15" customHeight="1">
      <c r="B181" s="28"/>
      <c r="C181" s="124" t="s">
        <v>304</v>
      </c>
      <c r="D181" s="124" t="s">
        <v>131</v>
      </c>
      <c r="E181" s="125" t="s">
        <v>305</v>
      </c>
      <c r="F181" s="126" t="s">
        <v>306</v>
      </c>
      <c r="G181" s="127" t="s">
        <v>221</v>
      </c>
      <c r="H181" s="128">
        <v>3.6999999999999998E-2</v>
      </c>
      <c r="I181" s="129"/>
      <c r="J181" s="130">
        <f t="shared" si="30"/>
        <v>0</v>
      </c>
      <c r="K181" s="131"/>
      <c r="L181" s="28"/>
      <c r="M181" s="132" t="s">
        <v>1</v>
      </c>
      <c r="N181" s="133" t="s">
        <v>46</v>
      </c>
      <c r="P181" s="134">
        <f t="shared" si="31"/>
        <v>0</v>
      </c>
      <c r="Q181" s="134">
        <v>0</v>
      </c>
      <c r="R181" s="134">
        <f t="shared" si="32"/>
        <v>0</v>
      </c>
      <c r="S181" s="134">
        <v>0</v>
      </c>
      <c r="T181" s="135">
        <f t="shared" si="33"/>
        <v>0</v>
      </c>
      <c r="AR181" s="136" t="s">
        <v>193</v>
      </c>
      <c r="AT181" s="136" t="s">
        <v>131</v>
      </c>
      <c r="AU181" s="136" t="s">
        <v>87</v>
      </c>
      <c r="AY181" s="13" t="s">
        <v>128</v>
      </c>
      <c r="BE181" s="137">
        <f t="shared" si="34"/>
        <v>0</v>
      </c>
      <c r="BF181" s="137">
        <f t="shared" si="35"/>
        <v>0</v>
      </c>
      <c r="BG181" s="137">
        <f t="shared" si="36"/>
        <v>0</v>
      </c>
      <c r="BH181" s="137">
        <f t="shared" si="37"/>
        <v>0</v>
      </c>
      <c r="BI181" s="137">
        <f t="shared" si="38"/>
        <v>0</v>
      </c>
      <c r="BJ181" s="13" t="s">
        <v>21</v>
      </c>
      <c r="BK181" s="137">
        <f t="shared" si="39"/>
        <v>0</v>
      </c>
      <c r="BL181" s="13" t="s">
        <v>193</v>
      </c>
      <c r="BM181" s="136" t="s">
        <v>307</v>
      </c>
    </row>
    <row r="182" spans="2:65" s="11" customFormat="1" ht="22.95" customHeight="1">
      <c r="B182" s="112"/>
      <c r="D182" s="113" t="s">
        <v>80</v>
      </c>
      <c r="E182" s="122" t="s">
        <v>308</v>
      </c>
      <c r="F182" s="122" t="s">
        <v>309</v>
      </c>
      <c r="I182" s="115"/>
      <c r="J182" s="123">
        <f>BK182</f>
        <v>0</v>
      </c>
      <c r="L182" s="112"/>
      <c r="M182" s="117"/>
      <c r="P182" s="118">
        <f>SUM(P183:P206)</f>
        <v>0</v>
      </c>
      <c r="R182" s="118">
        <f>SUM(R183:R206)</f>
        <v>0.37208999999999998</v>
      </c>
      <c r="T182" s="119">
        <f>SUM(T183:T206)</f>
        <v>0.85</v>
      </c>
      <c r="AR182" s="113" t="s">
        <v>87</v>
      </c>
      <c r="AT182" s="120" t="s">
        <v>80</v>
      </c>
      <c r="AU182" s="120" t="s">
        <v>21</v>
      </c>
      <c r="AY182" s="113" t="s">
        <v>128</v>
      </c>
      <c r="BK182" s="121">
        <f>SUM(BK183:BK206)</f>
        <v>0</v>
      </c>
    </row>
    <row r="183" spans="2:65" s="1" customFormat="1" ht="16.5" customHeight="1">
      <c r="B183" s="28"/>
      <c r="C183" s="124" t="s">
        <v>310</v>
      </c>
      <c r="D183" s="124" t="s">
        <v>131</v>
      </c>
      <c r="E183" s="125" t="s">
        <v>311</v>
      </c>
      <c r="F183" s="126" t="s">
        <v>312</v>
      </c>
      <c r="G183" s="127" t="s">
        <v>313</v>
      </c>
      <c r="H183" s="128">
        <v>1</v>
      </c>
      <c r="I183" s="129"/>
      <c r="J183" s="130">
        <f t="shared" ref="J183:J206" si="40">ROUND(I183*H183,3)</f>
        <v>0</v>
      </c>
      <c r="K183" s="131"/>
      <c r="L183" s="28"/>
      <c r="M183" s="132" t="s">
        <v>1</v>
      </c>
      <c r="N183" s="133" t="s">
        <v>46</v>
      </c>
      <c r="P183" s="134">
        <f t="shared" ref="P183:P206" si="41">O183*H183</f>
        <v>0</v>
      </c>
      <c r="Q183" s="134">
        <v>0</v>
      </c>
      <c r="R183" s="134">
        <f t="shared" ref="R183:R206" si="42">Q183*H183</f>
        <v>0</v>
      </c>
      <c r="S183" s="134">
        <v>0</v>
      </c>
      <c r="T183" s="135">
        <f t="shared" ref="T183:T206" si="43">S183*H183</f>
        <v>0</v>
      </c>
      <c r="AR183" s="136" t="s">
        <v>193</v>
      </c>
      <c r="AT183" s="136" t="s">
        <v>131</v>
      </c>
      <c r="AU183" s="136" t="s">
        <v>87</v>
      </c>
      <c r="AY183" s="13" t="s">
        <v>128</v>
      </c>
      <c r="BE183" s="137">
        <f t="shared" ref="BE183:BE206" si="44">IF(N183="základní",J183,0)</f>
        <v>0</v>
      </c>
      <c r="BF183" s="137">
        <f t="shared" ref="BF183:BF206" si="45">IF(N183="snížená",J183,0)</f>
        <v>0</v>
      </c>
      <c r="BG183" s="137">
        <f t="shared" ref="BG183:BG206" si="46">IF(N183="zákl. přenesená",J183,0)</f>
        <v>0</v>
      </c>
      <c r="BH183" s="137">
        <f t="shared" ref="BH183:BH206" si="47">IF(N183="sníž. přenesená",J183,0)</f>
        <v>0</v>
      </c>
      <c r="BI183" s="137">
        <f t="shared" ref="BI183:BI206" si="48">IF(N183="nulová",J183,0)</f>
        <v>0</v>
      </c>
      <c r="BJ183" s="13" t="s">
        <v>21</v>
      </c>
      <c r="BK183" s="137">
        <f t="shared" ref="BK183:BK206" si="49">ROUND(I183*H183,3)</f>
        <v>0</v>
      </c>
      <c r="BL183" s="13" t="s">
        <v>193</v>
      </c>
      <c r="BM183" s="136" t="s">
        <v>314</v>
      </c>
    </row>
    <row r="184" spans="2:65" s="1" customFormat="1" ht="16.5" customHeight="1">
      <c r="B184" s="28"/>
      <c r="C184" s="124" t="s">
        <v>315</v>
      </c>
      <c r="D184" s="124" t="s">
        <v>131</v>
      </c>
      <c r="E184" s="125" t="s">
        <v>316</v>
      </c>
      <c r="F184" s="126" t="s">
        <v>317</v>
      </c>
      <c r="G184" s="127" t="s">
        <v>134</v>
      </c>
      <c r="H184" s="128">
        <v>2</v>
      </c>
      <c r="I184" s="129"/>
      <c r="J184" s="130">
        <f t="shared" si="40"/>
        <v>0</v>
      </c>
      <c r="K184" s="131"/>
      <c r="L184" s="28"/>
      <c r="M184" s="132" t="s">
        <v>1</v>
      </c>
      <c r="N184" s="133" t="s">
        <v>46</v>
      </c>
      <c r="P184" s="134">
        <f t="shared" si="41"/>
        <v>0</v>
      </c>
      <c r="Q184" s="134">
        <v>9.0000000000000006E-5</v>
      </c>
      <c r="R184" s="134">
        <f t="shared" si="42"/>
        <v>1.8000000000000001E-4</v>
      </c>
      <c r="S184" s="134">
        <v>0.42499999999999999</v>
      </c>
      <c r="T184" s="135">
        <f t="shared" si="43"/>
        <v>0.85</v>
      </c>
      <c r="AR184" s="136" t="s">
        <v>193</v>
      </c>
      <c r="AT184" s="136" t="s">
        <v>131</v>
      </c>
      <c r="AU184" s="136" t="s">
        <v>87</v>
      </c>
      <c r="AY184" s="13" t="s">
        <v>128</v>
      </c>
      <c r="BE184" s="137">
        <f t="shared" si="44"/>
        <v>0</v>
      </c>
      <c r="BF184" s="137">
        <f t="shared" si="45"/>
        <v>0</v>
      </c>
      <c r="BG184" s="137">
        <f t="shared" si="46"/>
        <v>0</v>
      </c>
      <c r="BH184" s="137">
        <f t="shared" si="47"/>
        <v>0</v>
      </c>
      <c r="BI184" s="137">
        <f t="shared" si="48"/>
        <v>0</v>
      </c>
      <c r="BJ184" s="13" t="s">
        <v>21</v>
      </c>
      <c r="BK184" s="137">
        <f t="shared" si="49"/>
        <v>0</v>
      </c>
      <c r="BL184" s="13" t="s">
        <v>193</v>
      </c>
      <c r="BM184" s="136" t="s">
        <v>318</v>
      </c>
    </row>
    <row r="185" spans="2:65" s="1" customFormat="1" ht="24.15" customHeight="1">
      <c r="B185" s="28"/>
      <c r="C185" s="124" t="s">
        <v>319</v>
      </c>
      <c r="D185" s="124" t="s">
        <v>131</v>
      </c>
      <c r="E185" s="125" t="s">
        <v>320</v>
      </c>
      <c r="F185" s="126" t="s">
        <v>321</v>
      </c>
      <c r="G185" s="127" t="s">
        <v>313</v>
      </c>
      <c r="H185" s="128">
        <v>6</v>
      </c>
      <c r="I185" s="129"/>
      <c r="J185" s="130">
        <f t="shared" si="40"/>
        <v>0</v>
      </c>
      <c r="K185" s="131"/>
      <c r="L185" s="28"/>
      <c r="M185" s="132" t="s">
        <v>1</v>
      </c>
      <c r="N185" s="133" t="s">
        <v>46</v>
      </c>
      <c r="P185" s="134">
        <f t="shared" si="41"/>
        <v>0</v>
      </c>
      <c r="Q185" s="134">
        <v>2.5200000000000001E-3</v>
      </c>
      <c r="R185" s="134">
        <f t="shared" si="42"/>
        <v>1.5120000000000001E-2</v>
      </c>
      <c r="S185" s="134">
        <v>0</v>
      </c>
      <c r="T185" s="135">
        <f t="shared" si="43"/>
        <v>0</v>
      </c>
      <c r="AR185" s="136" t="s">
        <v>193</v>
      </c>
      <c r="AT185" s="136" t="s">
        <v>131</v>
      </c>
      <c r="AU185" s="136" t="s">
        <v>87</v>
      </c>
      <c r="AY185" s="13" t="s">
        <v>128</v>
      </c>
      <c r="BE185" s="137">
        <f t="shared" si="44"/>
        <v>0</v>
      </c>
      <c r="BF185" s="137">
        <f t="shared" si="45"/>
        <v>0</v>
      </c>
      <c r="BG185" s="137">
        <f t="shared" si="46"/>
        <v>0</v>
      </c>
      <c r="BH185" s="137">
        <f t="shared" si="47"/>
        <v>0</v>
      </c>
      <c r="BI185" s="137">
        <f t="shared" si="48"/>
        <v>0</v>
      </c>
      <c r="BJ185" s="13" t="s">
        <v>21</v>
      </c>
      <c r="BK185" s="137">
        <f t="shared" si="49"/>
        <v>0</v>
      </c>
      <c r="BL185" s="13" t="s">
        <v>193</v>
      </c>
      <c r="BM185" s="136" t="s">
        <v>322</v>
      </c>
    </row>
    <row r="186" spans="2:65" s="1" customFormat="1" ht="16.5" customHeight="1">
      <c r="B186" s="28"/>
      <c r="C186" s="124" t="s">
        <v>323</v>
      </c>
      <c r="D186" s="124" t="s">
        <v>131</v>
      </c>
      <c r="E186" s="125" t="s">
        <v>324</v>
      </c>
      <c r="F186" s="126" t="s">
        <v>325</v>
      </c>
      <c r="G186" s="127" t="s">
        <v>326</v>
      </c>
      <c r="H186" s="128">
        <v>3</v>
      </c>
      <c r="I186" s="129"/>
      <c r="J186" s="130">
        <f t="shared" si="40"/>
        <v>0</v>
      </c>
      <c r="K186" s="131"/>
      <c r="L186" s="28"/>
      <c r="M186" s="132" t="s">
        <v>1</v>
      </c>
      <c r="N186" s="133" t="s">
        <v>46</v>
      </c>
      <c r="P186" s="134">
        <f t="shared" si="41"/>
        <v>0</v>
      </c>
      <c r="Q186" s="134">
        <v>0</v>
      </c>
      <c r="R186" s="134">
        <f t="shared" si="42"/>
        <v>0</v>
      </c>
      <c r="S186" s="134">
        <v>0</v>
      </c>
      <c r="T186" s="135">
        <f t="shared" si="43"/>
        <v>0</v>
      </c>
      <c r="AR186" s="136" t="s">
        <v>193</v>
      </c>
      <c r="AT186" s="136" t="s">
        <v>131</v>
      </c>
      <c r="AU186" s="136" t="s">
        <v>87</v>
      </c>
      <c r="AY186" s="13" t="s">
        <v>128</v>
      </c>
      <c r="BE186" s="137">
        <f t="shared" si="44"/>
        <v>0</v>
      </c>
      <c r="BF186" s="137">
        <f t="shared" si="45"/>
        <v>0</v>
      </c>
      <c r="BG186" s="137">
        <f t="shared" si="46"/>
        <v>0</v>
      </c>
      <c r="BH186" s="137">
        <f t="shared" si="47"/>
        <v>0</v>
      </c>
      <c r="BI186" s="137">
        <f t="shared" si="48"/>
        <v>0</v>
      </c>
      <c r="BJ186" s="13" t="s">
        <v>21</v>
      </c>
      <c r="BK186" s="137">
        <f t="shared" si="49"/>
        <v>0</v>
      </c>
      <c r="BL186" s="13" t="s">
        <v>193</v>
      </c>
      <c r="BM186" s="136" t="s">
        <v>327</v>
      </c>
    </row>
    <row r="187" spans="2:65" s="1" customFormat="1" ht="37.950000000000003" customHeight="1">
      <c r="B187" s="28"/>
      <c r="C187" s="138" t="s">
        <v>328</v>
      </c>
      <c r="D187" s="138" t="s">
        <v>272</v>
      </c>
      <c r="E187" s="139" t="s">
        <v>329</v>
      </c>
      <c r="F187" s="140" t="s">
        <v>330</v>
      </c>
      <c r="G187" s="141" t="s">
        <v>143</v>
      </c>
      <c r="H187" s="142">
        <v>3</v>
      </c>
      <c r="I187" s="143"/>
      <c r="J187" s="144">
        <f t="shared" si="40"/>
        <v>0</v>
      </c>
      <c r="K187" s="145"/>
      <c r="L187" s="146"/>
      <c r="M187" s="147" t="s">
        <v>1</v>
      </c>
      <c r="N187" s="148" t="s">
        <v>46</v>
      </c>
      <c r="P187" s="134">
        <f t="shared" si="41"/>
        <v>0</v>
      </c>
      <c r="Q187" s="134">
        <v>6.4310000000000006E-2</v>
      </c>
      <c r="R187" s="134">
        <f t="shared" si="42"/>
        <v>0.19293000000000002</v>
      </c>
      <c r="S187" s="134">
        <v>0</v>
      </c>
      <c r="T187" s="135">
        <f t="shared" si="43"/>
        <v>0</v>
      </c>
      <c r="AR187" s="136" t="s">
        <v>267</v>
      </c>
      <c r="AT187" s="136" t="s">
        <v>272</v>
      </c>
      <c r="AU187" s="136" t="s">
        <v>87</v>
      </c>
      <c r="AY187" s="13" t="s">
        <v>128</v>
      </c>
      <c r="BE187" s="137">
        <f t="shared" si="44"/>
        <v>0</v>
      </c>
      <c r="BF187" s="137">
        <f t="shared" si="45"/>
        <v>0</v>
      </c>
      <c r="BG187" s="137">
        <f t="shared" si="46"/>
        <v>0</v>
      </c>
      <c r="BH187" s="137">
        <f t="shared" si="47"/>
        <v>0</v>
      </c>
      <c r="BI187" s="137">
        <f t="shared" si="48"/>
        <v>0</v>
      </c>
      <c r="BJ187" s="13" t="s">
        <v>21</v>
      </c>
      <c r="BK187" s="137">
        <f t="shared" si="49"/>
        <v>0</v>
      </c>
      <c r="BL187" s="13" t="s">
        <v>193</v>
      </c>
      <c r="BM187" s="136" t="s">
        <v>331</v>
      </c>
    </row>
    <row r="188" spans="2:65" s="1" customFormat="1" ht="37.950000000000003" customHeight="1">
      <c r="B188" s="28"/>
      <c r="C188" s="138" t="s">
        <v>332</v>
      </c>
      <c r="D188" s="138" t="s">
        <v>272</v>
      </c>
      <c r="E188" s="139" t="s">
        <v>333</v>
      </c>
      <c r="F188" s="140" t="s">
        <v>334</v>
      </c>
      <c r="G188" s="141" t="s">
        <v>143</v>
      </c>
      <c r="H188" s="142">
        <v>3</v>
      </c>
      <c r="I188" s="143"/>
      <c r="J188" s="144">
        <f t="shared" si="40"/>
        <v>0</v>
      </c>
      <c r="K188" s="145"/>
      <c r="L188" s="146"/>
      <c r="M188" s="147" t="s">
        <v>1</v>
      </c>
      <c r="N188" s="148" t="s">
        <v>46</v>
      </c>
      <c r="P188" s="134">
        <f t="shared" si="41"/>
        <v>0</v>
      </c>
      <c r="Q188" s="134">
        <v>2.4000000000000001E-4</v>
      </c>
      <c r="R188" s="134">
        <f t="shared" si="42"/>
        <v>7.2000000000000005E-4</v>
      </c>
      <c r="S188" s="134">
        <v>0</v>
      </c>
      <c r="T188" s="135">
        <f t="shared" si="43"/>
        <v>0</v>
      </c>
      <c r="AR188" s="136" t="s">
        <v>267</v>
      </c>
      <c r="AT188" s="136" t="s">
        <v>272</v>
      </c>
      <c r="AU188" s="136" t="s">
        <v>87</v>
      </c>
      <c r="AY188" s="13" t="s">
        <v>128</v>
      </c>
      <c r="BE188" s="137">
        <f t="shared" si="44"/>
        <v>0</v>
      </c>
      <c r="BF188" s="137">
        <f t="shared" si="45"/>
        <v>0</v>
      </c>
      <c r="BG188" s="137">
        <f t="shared" si="46"/>
        <v>0</v>
      </c>
      <c r="BH188" s="137">
        <f t="shared" si="47"/>
        <v>0</v>
      </c>
      <c r="BI188" s="137">
        <f t="shared" si="48"/>
        <v>0</v>
      </c>
      <c r="BJ188" s="13" t="s">
        <v>21</v>
      </c>
      <c r="BK188" s="137">
        <f t="shared" si="49"/>
        <v>0</v>
      </c>
      <c r="BL188" s="13" t="s">
        <v>193</v>
      </c>
      <c r="BM188" s="136" t="s">
        <v>335</v>
      </c>
    </row>
    <row r="189" spans="2:65" s="1" customFormat="1" ht="24.15" customHeight="1">
      <c r="B189" s="28"/>
      <c r="C189" s="138" t="s">
        <v>336</v>
      </c>
      <c r="D189" s="138" t="s">
        <v>272</v>
      </c>
      <c r="E189" s="139" t="s">
        <v>337</v>
      </c>
      <c r="F189" s="140" t="s">
        <v>338</v>
      </c>
      <c r="G189" s="141" t="s">
        <v>143</v>
      </c>
      <c r="H189" s="142">
        <v>1</v>
      </c>
      <c r="I189" s="143"/>
      <c r="J189" s="144">
        <f t="shared" si="40"/>
        <v>0</v>
      </c>
      <c r="K189" s="145"/>
      <c r="L189" s="146"/>
      <c r="M189" s="147" t="s">
        <v>1</v>
      </c>
      <c r="N189" s="148" t="s">
        <v>46</v>
      </c>
      <c r="P189" s="134">
        <f t="shared" si="41"/>
        <v>0</v>
      </c>
      <c r="Q189" s="134">
        <v>2.002E-2</v>
      </c>
      <c r="R189" s="134">
        <f t="shared" si="42"/>
        <v>2.002E-2</v>
      </c>
      <c r="S189" s="134">
        <v>0</v>
      </c>
      <c r="T189" s="135">
        <f t="shared" si="43"/>
        <v>0</v>
      </c>
      <c r="AR189" s="136" t="s">
        <v>267</v>
      </c>
      <c r="AT189" s="136" t="s">
        <v>272</v>
      </c>
      <c r="AU189" s="136" t="s">
        <v>87</v>
      </c>
      <c r="AY189" s="13" t="s">
        <v>128</v>
      </c>
      <c r="BE189" s="137">
        <f t="shared" si="44"/>
        <v>0</v>
      </c>
      <c r="BF189" s="137">
        <f t="shared" si="45"/>
        <v>0</v>
      </c>
      <c r="BG189" s="137">
        <f t="shared" si="46"/>
        <v>0</v>
      </c>
      <c r="BH189" s="137">
        <f t="shared" si="47"/>
        <v>0</v>
      </c>
      <c r="BI189" s="137">
        <f t="shared" si="48"/>
        <v>0</v>
      </c>
      <c r="BJ189" s="13" t="s">
        <v>21</v>
      </c>
      <c r="BK189" s="137">
        <f t="shared" si="49"/>
        <v>0</v>
      </c>
      <c r="BL189" s="13" t="s">
        <v>193</v>
      </c>
      <c r="BM189" s="136" t="s">
        <v>339</v>
      </c>
    </row>
    <row r="190" spans="2:65" s="1" customFormat="1" ht="24.15" customHeight="1">
      <c r="B190" s="28"/>
      <c r="C190" s="138" t="s">
        <v>340</v>
      </c>
      <c r="D190" s="138" t="s">
        <v>272</v>
      </c>
      <c r="E190" s="139" t="s">
        <v>341</v>
      </c>
      <c r="F190" s="140" t="s">
        <v>342</v>
      </c>
      <c r="G190" s="141" t="s">
        <v>143</v>
      </c>
      <c r="H190" s="142">
        <v>3</v>
      </c>
      <c r="I190" s="143"/>
      <c r="J190" s="144">
        <f t="shared" si="40"/>
        <v>0</v>
      </c>
      <c r="K190" s="145"/>
      <c r="L190" s="146"/>
      <c r="M190" s="147" t="s">
        <v>1</v>
      </c>
      <c r="N190" s="148" t="s">
        <v>46</v>
      </c>
      <c r="P190" s="134">
        <f t="shared" si="41"/>
        <v>0</v>
      </c>
      <c r="Q190" s="134">
        <v>1.1999999999999999E-3</v>
      </c>
      <c r="R190" s="134">
        <f t="shared" si="42"/>
        <v>3.5999999999999999E-3</v>
      </c>
      <c r="S190" s="134">
        <v>0</v>
      </c>
      <c r="T190" s="135">
        <f t="shared" si="43"/>
        <v>0</v>
      </c>
      <c r="AR190" s="136" t="s">
        <v>267</v>
      </c>
      <c r="AT190" s="136" t="s">
        <v>272</v>
      </c>
      <c r="AU190" s="136" t="s">
        <v>87</v>
      </c>
      <c r="AY190" s="13" t="s">
        <v>128</v>
      </c>
      <c r="BE190" s="137">
        <f t="shared" si="44"/>
        <v>0</v>
      </c>
      <c r="BF190" s="137">
        <f t="shared" si="45"/>
        <v>0</v>
      </c>
      <c r="BG190" s="137">
        <f t="shared" si="46"/>
        <v>0</v>
      </c>
      <c r="BH190" s="137">
        <f t="shared" si="47"/>
        <v>0</v>
      </c>
      <c r="BI190" s="137">
        <f t="shared" si="48"/>
        <v>0</v>
      </c>
      <c r="BJ190" s="13" t="s">
        <v>21</v>
      </c>
      <c r="BK190" s="137">
        <f t="shared" si="49"/>
        <v>0</v>
      </c>
      <c r="BL190" s="13" t="s">
        <v>193</v>
      </c>
      <c r="BM190" s="136" t="s">
        <v>343</v>
      </c>
    </row>
    <row r="191" spans="2:65" s="1" customFormat="1" ht="16.5" customHeight="1">
      <c r="B191" s="28"/>
      <c r="C191" s="138" t="s">
        <v>344</v>
      </c>
      <c r="D191" s="138" t="s">
        <v>272</v>
      </c>
      <c r="E191" s="139" t="s">
        <v>345</v>
      </c>
      <c r="F191" s="140" t="s">
        <v>346</v>
      </c>
      <c r="G191" s="141" t="s">
        <v>143</v>
      </c>
      <c r="H191" s="142">
        <v>3</v>
      </c>
      <c r="I191" s="143"/>
      <c r="J191" s="144">
        <f t="shared" si="40"/>
        <v>0</v>
      </c>
      <c r="K191" s="145"/>
      <c r="L191" s="146"/>
      <c r="M191" s="147" t="s">
        <v>1</v>
      </c>
      <c r="N191" s="148" t="s">
        <v>46</v>
      </c>
      <c r="P191" s="134">
        <f t="shared" si="41"/>
        <v>0</v>
      </c>
      <c r="Q191" s="134">
        <v>2.0999999999999999E-3</v>
      </c>
      <c r="R191" s="134">
        <f t="shared" si="42"/>
        <v>6.3E-3</v>
      </c>
      <c r="S191" s="134">
        <v>0</v>
      </c>
      <c r="T191" s="135">
        <f t="shared" si="43"/>
        <v>0</v>
      </c>
      <c r="AR191" s="136" t="s">
        <v>267</v>
      </c>
      <c r="AT191" s="136" t="s">
        <v>272</v>
      </c>
      <c r="AU191" s="136" t="s">
        <v>87</v>
      </c>
      <c r="AY191" s="13" t="s">
        <v>128</v>
      </c>
      <c r="BE191" s="137">
        <f t="shared" si="44"/>
        <v>0</v>
      </c>
      <c r="BF191" s="137">
        <f t="shared" si="45"/>
        <v>0</v>
      </c>
      <c r="BG191" s="137">
        <f t="shared" si="46"/>
        <v>0</v>
      </c>
      <c r="BH191" s="137">
        <f t="shared" si="47"/>
        <v>0</v>
      </c>
      <c r="BI191" s="137">
        <f t="shared" si="48"/>
        <v>0</v>
      </c>
      <c r="BJ191" s="13" t="s">
        <v>21</v>
      </c>
      <c r="BK191" s="137">
        <f t="shared" si="49"/>
        <v>0</v>
      </c>
      <c r="BL191" s="13" t="s">
        <v>193</v>
      </c>
      <c r="BM191" s="136" t="s">
        <v>347</v>
      </c>
    </row>
    <row r="192" spans="2:65" s="1" customFormat="1" ht="24.15" customHeight="1">
      <c r="B192" s="28"/>
      <c r="C192" s="138" t="s">
        <v>348</v>
      </c>
      <c r="D192" s="138" t="s">
        <v>272</v>
      </c>
      <c r="E192" s="139" t="s">
        <v>349</v>
      </c>
      <c r="F192" s="140" t="s">
        <v>350</v>
      </c>
      <c r="G192" s="141" t="s">
        <v>351</v>
      </c>
      <c r="H192" s="142">
        <v>1</v>
      </c>
      <c r="I192" s="143"/>
      <c r="J192" s="144">
        <f t="shared" si="40"/>
        <v>0</v>
      </c>
      <c r="K192" s="145"/>
      <c r="L192" s="146"/>
      <c r="M192" s="147" t="s">
        <v>1</v>
      </c>
      <c r="N192" s="148" t="s">
        <v>46</v>
      </c>
      <c r="P192" s="134">
        <f t="shared" si="41"/>
        <v>0</v>
      </c>
      <c r="Q192" s="134">
        <v>3.0370000000000001E-2</v>
      </c>
      <c r="R192" s="134">
        <f t="shared" si="42"/>
        <v>3.0370000000000001E-2</v>
      </c>
      <c r="S192" s="134">
        <v>0</v>
      </c>
      <c r="T192" s="135">
        <f t="shared" si="43"/>
        <v>0</v>
      </c>
      <c r="AR192" s="136" t="s">
        <v>267</v>
      </c>
      <c r="AT192" s="136" t="s">
        <v>272</v>
      </c>
      <c r="AU192" s="136" t="s">
        <v>87</v>
      </c>
      <c r="AY192" s="13" t="s">
        <v>128</v>
      </c>
      <c r="BE192" s="137">
        <f t="shared" si="44"/>
        <v>0</v>
      </c>
      <c r="BF192" s="137">
        <f t="shared" si="45"/>
        <v>0</v>
      </c>
      <c r="BG192" s="137">
        <f t="shared" si="46"/>
        <v>0</v>
      </c>
      <c r="BH192" s="137">
        <f t="shared" si="47"/>
        <v>0</v>
      </c>
      <c r="BI192" s="137">
        <f t="shared" si="48"/>
        <v>0</v>
      </c>
      <c r="BJ192" s="13" t="s">
        <v>21</v>
      </c>
      <c r="BK192" s="137">
        <f t="shared" si="49"/>
        <v>0</v>
      </c>
      <c r="BL192" s="13" t="s">
        <v>193</v>
      </c>
      <c r="BM192" s="136" t="s">
        <v>352</v>
      </c>
    </row>
    <row r="193" spans="2:65" s="1" customFormat="1" ht="24.15" customHeight="1">
      <c r="B193" s="28"/>
      <c r="C193" s="138" t="s">
        <v>353</v>
      </c>
      <c r="D193" s="138" t="s">
        <v>272</v>
      </c>
      <c r="E193" s="139" t="s">
        <v>354</v>
      </c>
      <c r="F193" s="140" t="s">
        <v>355</v>
      </c>
      <c r="G193" s="141" t="s">
        <v>351</v>
      </c>
      <c r="H193" s="142">
        <v>1</v>
      </c>
      <c r="I193" s="143"/>
      <c r="J193" s="144">
        <f t="shared" si="40"/>
        <v>0</v>
      </c>
      <c r="K193" s="145"/>
      <c r="L193" s="146"/>
      <c r="M193" s="147" t="s">
        <v>1</v>
      </c>
      <c r="N193" s="148" t="s">
        <v>46</v>
      </c>
      <c r="P193" s="134">
        <f t="shared" si="41"/>
        <v>0</v>
      </c>
      <c r="Q193" s="134">
        <v>1.6799999999999999E-2</v>
      </c>
      <c r="R193" s="134">
        <f t="shared" si="42"/>
        <v>1.6799999999999999E-2</v>
      </c>
      <c r="S193" s="134">
        <v>0</v>
      </c>
      <c r="T193" s="135">
        <f t="shared" si="43"/>
        <v>0</v>
      </c>
      <c r="AR193" s="136" t="s">
        <v>267</v>
      </c>
      <c r="AT193" s="136" t="s">
        <v>272</v>
      </c>
      <c r="AU193" s="136" t="s">
        <v>87</v>
      </c>
      <c r="AY193" s="13" t="s">
        <v>128</v>
      </c>
      <c r="BE193" s="137">
        <f t="shared" si="44"/>
        <v>0</v>
      </c>
      <c r="BF193" s="137">
        <f t="shared" si="45"/>
        <v>0</v>
      </c>
      <c r="BG193" s="137">
        <f t="shared" si="46"/>
        <v>0</v>
      </c>
      <c r="BH193" s="137">
        <f t="shared" si="47"/>
        <v>0</v>
      </c>
      <c r="BI193" s="137">
        <f t="shared" si="48"/>
        <v>0</v>
      </c>
      <c r="BJ193" s="13" t="s">
        <v>21</v>
      </c>
      <c r="BK193" s="137">
        <f t="shared" si="49"/>
        <v>0</v>
      </c>
      <c r="BL193" s="13" t="s">
        <v>193</v>
      </c>
      <c r="BM193" s="136" t="s">
        <v>356</v>
      </c>
    </row>
    <row r="194" spans="2:65" s="1" customFormat="1" ht="16.5" customHeight="1">
      <c r="B194" s="28"/>
      <c r="C194" s="138" t="s">
        <v>357</v>
      </c>
      <c r="D194" s="138" t="s">
        <v>272</v>
      </c>
      <c r="E194" s="139" t="s">
        <v>358</v>
      </c>
      <c r="F194" s="140" t="s">
        <v>359</v>
      </c>
      <c r="G194" s="141" t="s">
        <v>143</v>
      </c>
      <c r="H194" s="142">
        <v>1</v>
      </c>
      <c r="I194" s="143"/>
      <c r="J194" s="144">
        <f t="shared" si="40"/>
        <v>0</v>
      </c>
      <c r="K194" s="145"/>
      <c r="L194" s="146"/>
      <c r="M194" s="147" t="s">
        <v>1</v>
      </c>
      <c r="N194" s="148" t="s">
        <v>46</v>
      </c>
      <c r="P194" s="134">
        <f t="shared" si="41"/>
        <v>0</v>
      </c>
      <c r="Q194" s="134">
        <v>1.2700000000000001E-3</v>
      </c>
      <c r="R194" s="134">
        <f t="shared" si="42"/>
        <v>1.2700000000000001E-3</v>
      </c>
      <c r="S194" s="134">
        <v>0</v>
      </c>
      <c r="T194" s="135">
        <f t="shared" si="43"/>
        <v>0</v>
      </c>
      <c r="AR194" s="136" t="s">
        <v>267</v>
      </c>
      <c r="AT194" s="136" t="s">
        <v>272</v>
      </c>
      <c r="AU194" s="136" t="s">
        <v>87</v>
      </c>
      <c r="AY194" s="13" t="s">
        <v>128</v>
      </c>
      <c r="BE194" s="137">
        <f t="shared" si="44"/>
        <v>0</v>
      </c>
      <c r="BF194" s="137">
        <f t="shared" si="45"/>
        <v>0</v>
      </c>
      <c r="BG194" s="137">
        <f t="shared" si="46"/>
        <v>0</v>
      </c>
      <c r="BH194" s="137">
        <f t="shared" si="47"/>
        <v>0</v>
      </c>
      <c r="BI194" s="137">
        <f t="shared" si="48"/>
        <v>0</v>
      </c>
      <c r="BJ194" s="13" t="s">
        <v>21</v>
      </c>
      <c r="BK194" s="137">
        <f t="shared" si="49"/>
        <v>0</v>
      </c>
      <c r="BL194" s="13" t="s">
        <v>193</v>
      </c>
      <c r="BM194" s="136" t="s">
        <v>360</v>
      </c>
    </row>
    <row r="195" spans="2:65" s="1" customFormat="1" ht="16.5" customHeight="1">
      <c r="B195" s="28"/>
      <c r="C195" s="138" t="s">
        <v>361</v>
      </c>
      <c r="D195" s="138" t="s">
        <v>272</v>
      </c>
      <c r="E195" s="139" t="s">
        <v>362</v>
      </c>
      <c r="F195" s="140" t="s">
        <v>363</v>
      </c>
      <c r="G195" s="141" t="s">
        <v>143</v>
      </c>
      <c r="H195" s="142">
        <v>2</v>
      </c>
      <c r="I195" s="143"/>
      <c r="J195" s="144">
        <f t="shared" si="40"/>
        <v>0</v>
      </c>
      <c r="K195" s="145"/>
      <c r="L195" s="146"/>
      <c r="M195" s="147" t="s">
        <v>1</v>
      </c>
      <c r="N195" s="148" t="s">
        <v>46</v>
      </c>
      <c r="P195" s="134">
        <f t="shared" si="41"/>
        <v>0</v>
      </c>
      <c r="Q195" s="134">
        <v>3.0999999999999999E-3</v>
      </c>
      <c r="R195" s="134">
        <f t="shared" si="42"/>
        <v>6.1999999999999998E-3</v>
      </c>
      <c r="S195" s="134">
        <v>0</v>
      </c>
      <c r="T195" s="135">
        <f t="shared" si="43"/>
        <v>0</v>
      </c>
      <c r="AR195" s="136" t="s">
        <v>267</v>
      </c>
      <c r="AT195" s="136" t="s">
        <v>272</v>
      </c>
      <c r="AU195" s="136" t="s">
        <v>87</v>
      </c>
      <c r="AY195" s="13" t="s">
        <v>128</v>
      </c>
      <c r="BE195" s="137">
        <f t="shared" si="44"/>
        <v>0</v>
      </c>
      <c r="BF195" s="137">
        <f t="shared" si="45"/>
        <v>0</v>
      </c>
      <c r="BG195" s="137">
        <f t="shared" si="46"/>
        <v>0</v>
      </c>
      <c r="BH195" s="137">
        <f t="shared" si="47"/>
        <v>0</v>
      </c>
      <c r="BI195" s="137">
        <f t="shared" si="48"/>
        <v>0</v>
      </c>
      <c r="BJ195" s="13" t="s">
        <v>21</v>
      </c>
      <c r="BK195" s="137">
        <f t="shared" si="49"/>
        <v>0</v>
      </c>
      <c r="BL195" s="13" t="s">
        <v>193</v>
      </c>
      <c r="BM195" s="136" t="s">
        <v>364</v>
      </c>
    </row>
    <row r="196" spans="2:65" s="1" customFormat="1" ht="16.5" customHeight="1">
      <c r="B196" s="28"/>
      <c r="C196" s="138" t="s">
        <v>365</v>
      </c>
      <c r="D196" s="138" t="s">
        <v>272</v>
      </c>
      <c r="E196" s="139" t="s">
        <v>366</v>
      </c>
      <c r="F196" s="140" t="s">
        <v>367</v>
      </c>
      <c r="G196" s="141" t="s">
        <v>143</v>
      </c>
      <c r="H196" s="142">
        <v>4</v>
      </c>
      <c r="I196" s="143"/>
      <c r="J196" s="144">
        <f t="shared" si="40"/>
        <v>0</v>
      </c>
      <c r="K196" s="145"/>
      <c r="L196" s="146"/>
      <c r="M196" s="147" t="s">
        <v>1</v>
      </c>
      <c r="N196" s="148" t="s">
        <v>46</v>
      </c>
      <c r="P196" s="134">
        <f t="shared" si="41"/>
        <v>0</v>
      </c>
      <c r="Q196" s="134">
        <v>5.1000000000000004E-3</v>
      </c>
      <c r="R196" s="134">
        <f t="shared" si="42"/>
        <v>2.0400000000000001E-2</v>
      </c>
      <c r="S196" s="134">
        <v>0</v>
      </c>
      <c r="T196" s="135">
        <f t="shared" si="43"/>
        <v>0</v>
      </c>
      <c r="AR196" s="136" t="s">
        <v>267</v>
      </c>
      <c r="AT196" s="136" t="s">
        <v>272</v>
      </c>
      <c r="AU196" s="136" t="s">
        <v>87</v>
      </c>
      <c r="AY196" s="13" t="s">
        <v>128</v>
      </c>
      <c r="BE196" s="137">
        <f t="shared" si="44"/>
        <v>0</v>
      </c>
      <c r="BF196" s="137">
        <f t="shared" si="45"/>
        <v>0</v>
      </c>
      <c r="BG196" s="137">
        <f t="shared" si="46"/>
        <v>0</v>
      </c>
      <c r="BH196" s="137">
        <f t="shared" si="47"/>
        <v>0</v>
      </c>
      <c r="BI196" s="137">
        <f t="shared" si="48"/>
        <v>0</v>
      </c>
      <c r="BJ196" s="13" t="s">
        <v>21</v>
      </c>
      <c r="BK196" s="137">
        <f t="shared" si="49"/>
        <v>0</v>
      </c>
      <c r="BL196" s="13" t="s">
        <v>193</v>
      </c>
      <c r="BM196" s="136" t="s">
        <v>368</v>
      </c>
    </row>
    <row r="197" spans="2:65" s="1" customFormat="1" ht="16.5" customHeight="1">
      <c r="B197" s="28"/>
      <c r="C197" s="138" t="s">
        <v>369</v>
      </c>
      <c r="D197" s="138" t="s">
        <v>272</v>
      </c>
      <c r="E197" s="139" t="s">
        <v>370</v>
      </c>
      <c r="F197" s="140" t="s">
        <v>371</v>
      </c>
      <c r="G197" s="141" t="s">
        <v>143</v>
      </c>
      <c r="H197" s="142">
        <v>1</v>
      </c>
      <c r="I197" s="143"/>
      <c r="J197" s="144">
        <f t="shared" si="40"/>
        <v>0</v>
      </c>
      <c r="K197" s="145"/>
      <c r="L197" s="146"/>
      <c r="M197" s="147" t="s">
        <v>1</v>
      </c>
      <c r="N197" s="148" t="s">
        <v>46</v>
      </c>
      <c r="P197" s="134">
        <f t="shared" si="41"/>
        <v>0</v>
      </c>
      <c r="Q197" s="134">
        <v>1.5E-3</v>
      </c>
      <c r="R197" s="134">
        <f t="shared" si="42"/>
        <v>1.5E-3</v>
      </c>
      <c r="S197" s="134">
        <v>0</v>
      </c>
      <c r="T197" s="135">
        <f t="shared" si="43"/>
        <v>0</v>
      </c>
      <c r="AR197" s="136" t="s">
        <v>267</v>
      </c>
      <c r="AT197" s="136" t="s">
        <v>272</v>
      </c>
      <c r="AU197" s="136" t="s">
        <v>87</v>
      </c>
      <c r="AY197" s="13" t="s">
        <v>128</v>
      </c>
      <c r="BE197" s="137">
        <f t="shared" si="44"/>
        <v>0</v>
      </c>
      <c r="BF197" s="137">
        <f t="shared" si="45"/>
        <v>0</v>
      </c>
      <c r="BG197" s="137">
        <f t="shared" si="46"/>
        <v>0</v>
      </c>
      <c r="BH197" s="137">
        <f t="shared" si="47"/>
        <v>0</v>
      </c>
      <c r="BI197" s="137">
        <f t="shared" si="48"/>
        <v>0</v>
      </c>
      <c r="BJ197" s="13" t="s">
        <v>21</v>
      </c>
      <c r="BK197" s="137">
        <f t="shared" si="49"/>
        <v>0</v>
      </c>
      <c r="BL197" s="13" t="s">
        <v>193</v>
      </c>
      <c r="BM197" s="136" t="s">
        <v>372</v>
      </c>
    </row>
    <row r="198" spans="2:65" s="1" customFormat="1" ht="16.5" customHeight="1">
      <c r="B198" s="28"/>
      <c r="C198" s="138" t="s">
        <v>373</v>
      </c>
      <c r="D198" s="138" t="s">
        <v>272</v>
      </c>
      <c r="E198" s="139" t="s">
        <v>374</v>
      </c>
      <c r="F198" s="140" t="s">
        <v>375</v>
      </c>
      <c r="G198" s="141" t="s">
        <v>143</v>
      </c>
      <c r="H198" s="142">
        <v>1</v>
      </c>
      <c r="I198" s="143"/>
      <c r="J198" s="144">
        <f t="shared" si="40"/>
        <v>0</v>
      </c>
      <c r="K198" s="145"/>
      <c r="L198" s="146"/>
      <c r="M198" s="147" t="s">
        <v>1</v>
      </c>
      <c r="N198" s="148" t="s">
        <v>46</v>
      </c>
      <c r="P198" s="134">
        <f t="shared" si="41"/>
        <v>0</v>
      </c>
      <c r="Q198" s="134">
        <v>1.07E-3</v>
      </c>
      <c r="R198" s="134">
        <f t="shared" si="42"/>
        <v>1.07E-3</v>
      </c>
      <c r="S198" s="134">
        <v>0</v>
      </c>
      <c r="T198" s="135">
        <f t="shared" si="43"/>
        <v>0</v>
      </c>
      <c r="AR198" s="136" t="s">
        <v>267</v>
      </c>
      <c r="AT198" s="136" t="s">
        <v>272</v>
      </c>
      <c r="AU198" s="136" t="s">
        <v>87</v>
      </c>
      <c r="AY198" s="13" t="s">
        <v>128</v>
      </c>
      <c r="BE198" s="137">
        <f t="shared" si="44"/>
        <v>0</v>
      </c>
      <c r="BF198" s="137">
        <f t="shared" si="45"/>
        <v>0</v>
      </c>
      <c r="BG198" s="137">
        <f t="shared" si="46"/>
        <v>0</v>
      </c>
      <c r="BH198" s="137">
        <f t="shared" si="47"/>
        <v>0</v>
      </c>
      <c r="BI198" s="137">
        <f t="shared" si="48"/>
        <v>0</v>
      </c>
      <c r="BJ198" s="13" t="s">
        <v>21</v>
      </c>
      <c r="BK198" s="137">
        <f t="shared" si="49"/>
        <v>0</v>
      </c>
      <c r="BL198" s="13" t="s">
        <v>193</v>
      </c>
      <c r="BM198" s="136" t="s">
        <v>376</v>
      </c>
    </row>
    <row r="199" spans="2:65" s="1" customFormat="1" ht="24.15" customHeight="1">
      <c r="B199" s="28"/>
      <c r="C199" s="138" t="s">
        <v>377</v>
      </c>
      <c r="D199" s="138" t="s">
        <v>272</v>
      </c>
      <c r="E199" s="139" t="s">
        <v>378</v>
      </c>
      <c r="F199" s="140" t="s">
        <v>379</v>
      </c>
      <c r="G199" s="141" t="s">
        <v>143</v>
      </c>
      <c r="H199" s="142">
        <v>1</v>
      </c>
      <c r="I199" s="143"/>
      <c r="J199" s="144">
        <f t="shared" si="40"/>
        <v>0</v>
      </c>
      <c r="K199" s="145"/>
      <c r="L199" s="146"/>
      <c r="M199" s="147" t="s">
        <v>1</v>
      </c>
      <c r="N199" s="148" t="s">
        <v>46</v>
      </c>
      <c r="P199" s="134">
        <f t="shared" si="41"/>
        <v>0</v>
      </c>
      <c r="Q199" s="134">
        <v>1.0699999999999999E-2</v>
      </c>
      <c r="R199" s="134">
        <f t="shared" si="42"/>
        <v>1.0699999999999999E-2</v>
      </c>
      <c r="S199" s="134">
        <v>0</v>
      </c>
      <c r="T199" s="135">
        <f t="shared" si="43"/>
        <v>0</v>
      </c>
      <c r="AR199" s="136" t="s">
        <v>267</v>
      </c>
      <c r="AT199" s="136" t="s">
        <v>272</v>
      </c>
      <c r="AU199" s="136" t="s">
        <v>87</v>
      </c>
      <c r="AY199" s="13" t="s">
        <v>128</v>
      </c>
      <c r="BE199" s="137">
        <f t="shared" si="44"/>
        <v>0</v>
      </c>
      <c r="BF199" s="137">
        <f t="shared" si="45"/>
        <v>0</v>
      </c>
      <c r="BG199" s="137">
        <f t="shared" si="46"/>
        <v>0</v>
      </c>
      <c r="BH199" s="137">
        <f t="shared" si="47"/>
        <v>0</v>
      </c>
      <c r="BI199" s="137">
        <f t="shared" si="48"/>
        <v>0</v>
      </c>
      <c r="BJ199" s="13" t="s">
        <v>21</v>
      </c>
      <c r="BK199" s="137">
        <f t="shared" si="49"/>
        <v>0</v>
      </c>
      <c r="BL199" s="13" t="s">
        <v>193</v>
      </c>
      <c r="BM199" s="136" t="s">
        <v>380</v>
      </c>
    </row>
    <row r="200" spans="2:65" s="1" customFormat="1" ht="16.5" customHeight="1">
      <c r="B200" s="28"/>
      <c r="C200" s="138" t="s">
        <v>381</v>
      </c>
      <c r="D200" s="138" t="s">
        <v>272</v>
      </c>
      <c r="E200" s="139" t="s">
        <v>382</v>
      </c>
      <c r="F200" s="140" t="s">
        <v>383</v>
      </c>
      <c r="G200" s="141" t="s">
        <v>143</v>
      </c>
      <c r="H200" s="142">
        <v>3</v>
      </c>
      <c r="I200" s="143"/>
      <c r="J200" s="144">
        <f t="shared" si="40"/>
        <v>0</v>
      </c>
      <c r="K200" s="145"/>
      <c r="L200" s="146"/>
      <c r="M200" s="147" t="s">
        <v>1</v>
      </c>
      <c r="N200" s="148" t="s">
        <v>46</v>
      </c>
      <c r="P200" s="134">
        <f t="shared" si="41"/>
        <v>0</v>
      </c>
      <c r="Q200" s="134">
        <v>5.1000000000000004E-3</v>
      </c>
      <c r="R200" s="134">
        <f t="shared" si="42"/>
        <v>1.5300000000000001E-2</v>
      </c>
      <c r="S200" s="134">
        <v>0</v>
      </c>
      <c r="T200" s="135">
        <f t="shared" si="43"/>
        <v>0</v>
      </c>
      <c r="AR200" s="136" t="s">
        <v>267</v>
      </c>
      <c r="AT200" s="136" t="s">
        <v>272</v>
      </c>
      <c r="AU200" s="136" t="s">
        <v>87</v>
      </c>
      <c r="AY200" s="13" t="s">
        <v>128</v>
      </c>
      <c r="BE200" s="137">
        <f t="shared" si="44"/>
        <v>0</v>
      </c>
      <c r="BF200" s="137">
        <f t="shared" si="45"/>
        <v>0</v>
      </c>
      <c r="BG200" s="137">
        <f t="shared" si="46"/>
        <v>0</v>
      </c>
      <c r="BH200" s="137">
        <f t="shared" si="47"/>
        <v>0</v>
      </c>
      <c r="BI200" s="137">
        <f t="shared" si="48"/>
        <v>0</v>
      </c>
      <c r="BJ200" s="13" t="s">
        <v>21</v>
      </c>
      <c r="BK200" s="137">
        <f t="shared" si="49"/>
        <v>0</v>
      </c>
      <c r="BL200" s="13" t="s">
        <v>193</v>
      </c>
      <c r="BM200" s="136" t="s">
        <v>384</v>
      </c>
    </row>
    <row r="201" spans="2:65" s="1" customFormat="1" ht="16.5" customHeight="1">
      <c r="B201" s="28"/>
      <c r="C201" s="138" t="s">
        <v>385</v>
      </c>
      <c r="D201" s="138" t="s">
        <v>272</v>
      </c>
      <c r="E201" s="139" t="s">
        <v>386</v>
      </c>
      <c r="F201" s="140" t="s">
        <v>387</v>
      </c>
      <c r="G201" s="141" t="s">
        <v>143</v>
      </c>
      <c r="H201" s="142">
        <v>4</v>
      </c>
      <c r="I201" s="143"/>
      <c r="J201" s="144">
        <f t="shared" si="40"/>
        <v>0</v>
      </c>
      <c r="K201" s="145"/>
      <c r="L201" s="146"/>
      <c r="M201" s="147" t="s">
        <v>1</v>
      </c>
      <c r="N201" s="148" t="s">
        <v>46</v>
      </c>
      <c r="P201" s="134">
        <f t="shared" si="41"/>
        <v>0</v>
      </c>
      <c r="Q201" s="134">
        <v>5.1000000000000004E-4</v>
      </c>
      <c r="R201" s="134">
        <f t="shared" si="42"/>
        <v>2.0400000000000001E-3</v>
      </c>
      <c r="S201" s="134">
        <v>0</v>
      </c>
      <c r="T201" s="135">
        <f t="shared" si="43"/>
        <v>0</v>
      </c>
      <c r="AR201" s="136" t="s">
        <v>267</v>
      </c>
      <c r="AT201" s="136" t="s">
        <v>272</v>
      </c>
      <c r="AU201" s="136" t="s">
        <v>87</v>
      </c>
      <c r="AY201" s="13" t="s">
        <v>128</v>
      </c>
      <c r="BE201" s="137">
        <f t="shared" si="44"/>
        <v>0</v>
      </c>
      <c r="BF201" s="137">
        <f t="shared" si="45"/>
        <v>0</v>
      </c>
      <c r="BG201" s="137">
        <f t="shared" si="46"/>
        <v>0</v>
      </c>
      <c r="BH201" s="137">
        <f t="shared" si="47"/>
        <v>0</v>
      </c>
      <c r="BI201" s="137">
        <f t="shared" si="48"/>
        <v>0</v>
      </c>
      <c r="BJ201" s="13" t="s">
        <v>21</v>
      </c>
      <c r="BK201" s="137">
        <f t="shared" si="49"/>
        <v>0</v>
      </c>
      <c r="BL201" s="13" t="s">
        <v>193</v>
      </c>
      <c r="BM201" s="136" t="s">
        <v>388</v>
      </c>
    </row>
    <row r="202" spans="2:65" s="1" customFormat="1" ht="24.15" customHeight="1">
      <c r="B202" s="28"/>
      <c r="C202" s="138" t="s">
        <v>389</v>
      </c>
      <c r="D202" s="138" t="s">
        <v>272</v>
      </c>
      <c r="E202" s="139" t="s">
        <v>390</v>
      </c>
      <c r="F202" s="140" t="s">
        <v>391</v>
      </c>
      <c r="G202" s="141" t="s">
        <v>143</v>
      </c>
      <c r="H202" s="142">
        <v>1</v>
      </c>
      <c r="I202" s="143"/>
      <c r="J202" s="144">
        <f t="shared" si="40"/>
        <v>0</v>
      </c>
      <c r="K202" s="145"/>
      <c r="L202" s="146"/>
      <c r="M202" s="147" t="s">
        <v>1</v>
      </c>
      <c r="N202" s="148" t="s">
        <v>46</v>
      </c>
      <c r="P202" s="134">
        <f t="shared" si="41"/>
        <v>0</v>
      </c>
      <c r="Q202" s="134">
        <v>1.005E-2</v>
      </c>
      <c r="R202" s="134">
        <f t="shared" si="42"/>
        <v>1.005E-2</v>
      </c>
      <c r="S202" s="134">
        <v>0</v>
      </c>
      <c r="T202" s="135">
        <f t="shared" si="43"/>
        <v>0</v>
      </c>
      <c r="AR202" s="136" t="s">
        <v>267</v>
      </c>
      <c r="AT202" s="136" t="s">
        <v>272</v>
      </c>
      <c r="AU202" s="136" t="s">
        <v>87</v>
      </c>
      <c r="AY202" s="13" t="s">
        <v>128</v>
      </c>
      <c r="BE202" s="137">
        <f t="shared" si="44"/>
        <v>0</v>
      </c>
      <c r="BF202" s="137">
        <f t="shared" si="45"/>
        <v>0</v>
      </c>
      <c r="BG202" s="137">
        <f t="shared" si="46"/>
        <v>0</v>
      </c>
      <c r="BH202" s="137">
        <f t="shared" si="47"/>
        <v>0</v>
      </c>
      <c r="BI202" s="137">
        <f t="shared" si="48"/>
        <v>0</v>
      </c>
      <c r="BJ202" s="13" t="s">
        <v>21</v>
      </c>
      <c r="BK202" s="137">
        <f t="shared" si="49"/>
        <v>0</v>
      </c>
      <c r="BL202" s="13" t="s">
        <v>193</v>
      </c>
      <c r="BM202" s="136" t="s">
        <v>392</v>
      </c>
    </row>
    <row r="203" spans="2:65" s="1" customFormat="1" ht="24.15" customHeight="1">
      <c r="B203" s="28"/>
      <c r="C203" s="138" t="s">
        <v>393</v>
      </c>
      <c r="D203" s="138" t="s">
        <v>272</v>
      </c>
      <c r="E203" s="139" t="s">
        <v>394</v>
      </c>
      <c r="F203" s="140" t="s">
        <v>395</v>
      </c>
      <c r="G203" s="141" t="s">
        <v>143</v>
      </c>
      <c r="H203" s="142">
        <v>2</v>
      </c>
      <c r="I203" s="143"/>
      <c r="J203" s="144">
        <f t="shared" si="40"/>
        <v>0</v>
      </c>
      <c r="K203" s="145"/>
      <c r="L203" s="146"/>
      <c r="M203" s="147" t="s">
        <v>1</v>
      </c>
      <c r="N203" s="148" t="s">
        <v>46</v>
      </c>
      <c r="P203" s="134">
        <f t="shared" si="41"/>
        <v>0</v>
      </c>
      <c r="Q203" s="134">
        <v>7.5100000000000002E-3</v>
      </c>
      <c r="R203" s="134">
        <f t="shared" si="42"/>
        <v>1.502E-2</v>
      </c>
      <c r="S203" s="134">
        <v>0</v>
      </c>
      <c r="T203" s="135">
        <f t="shared" si="43"/>
        <v>0</v>
      </c>
      <c r="AR203" s="136" t="s">
        <v>267</v>
      </c>
      <c r="AT203" s="136" t="s">
        <v>272</v>
      </c>
      <c r="AU203" s="136" t="s">
        <v>87</v>
      </c>
      <c r="AY203" s="13" t="s">
        <v>128</v>
      </c>
      <c r="BE203" s="137">
        <f t="shared" si="44"/>
        <v>0</v>
      </c>
      <c r="BF203" s="137">
        <f t="shared" si="45"/>
        <v>0</v>
      </c>
      <c r="BG203" s="137">
        <f t="shared" si="46"/>
        <v>0</v>
      </c>
      <c r="BH203" s="137">
        <f t="shared" si="47"/>
        <v>0</v>
      </c>
      <c r="BI203" s="137">
        <f t="shared" si="48"/>
        <v>0</v>
      </c>
      <c r="BJ203" s="13" t="s">
        <v>21</v>
      </c>
      <c r="BK203" s="137">
        <f t="shared" si="49"/>
        <v>0</v>
      </c>
      <c r="BL203" s="13" t="s">
        <v>193</v>
      </c>
      <c r="BM203" s="136" t="s">
        <v>396</v>
      </c>
    </row>
    <row r="204" spans="2:65" s="1" customFormat="1" ht="33" customHeight="1">
      <c r="B204" s="28"/>
      <c r="C204" s="124" t="s">
        <v>397</v>
      </c>
      <c r="D204" s="124" t="s">
        <v>131</v>
      </c>
      <c r="E204" s="125" t="s">
        <v>398</v>
      </c>
      <c r="F204" s="126" t="s">
        <v>399</v>
      </c>
      <c r="G204" s="127" t="s">
        <v>400</v>
      </c>
      <c r="H204" s="128">
        <v>1</v>
      </c>
      <c r="I204" s="129"/>
      <c r="J204" s="130">
        <f t="shared" si="40"/>
        <v>0</v>
      </c>
      <c r="K204" s="131"/>
      <c r="L204" s="28"/>
      <c r="M204" s="132" t="s">
        <v>1</v>
      </c>
      <c r="N204" s="133" t="s">
        <v>46</v>
      </c>
      <c r="P204" s="134">
        <f t="shared" si="41"/>
        <v>0</v>
      </c>
      <c r="Q204" s="134">
        <v>1E-4</v>
      </c>
      <c r="R204" s="134">
        <f t="shared" si="42"/>
        <v>1E-4</v>
      </c>
      <c r="S204" s="134">
        <v>0</v>
      </c>
      <c r="T204" s="135">
        <f t="shared" si="43"/>
        <v>0</v>
      </c>
      <c r="AR204" s="136" t="s">
        <v>193</v>
      </c>
      <c r="AT204" s="136" t="s">
        <v>131</v>
      </c>
      <c r="AU204" s="136" t="s">
        <v>87</v>
      </c>
      <c r="AY204" s="13" t="s">
        <v>128</v>
      </c>
      <c r="BE204" s="137">
        <f t="shared" si="44"/>
        <v>0</v>
      </c>
      <c r="BF204" s="137">
        <f t="shared" si="45"/>
        <v>0</v>
      </c>
      <c r="BG204" s="137">
        <f t="shared" si="46"/>
        <v>0</v>
      </c>
      <c r="BH204" s="137">
        <f t="shared" si="47"/>
        <v>0</v>
      </c>
      <c r="BI204" s="137">
        <f t="shared" si="48"/>
        <v>0</v>
      </c>
      <c r="BJ204" s="13" t="s">
        <v>21</v>
      </c>
      <c r="BK204" s="137">
        <f t="shared" si="49"/>
        <v>0</v>
      </c>
      <c r="BL204" s="13" t="s">
        <v>193</v>
      </c>
      <c r="BM204" s="136" t="s">
        <v>401</v>
      </c>
    </row>
    <row r="205" spans="2:65" s="1" customFormat="1" ht="16.5" customHeight="1">
      <c r="B205" s="28"/>
      <c r="C205" s="124" t="s">
        <v>402</v>
      </c>
      <c r="D205" s="124" t="s">
        <v>131</v>
      </c>
      <c r="E205" s="125" t="s">
        <v>403</v>
      </c>
      <c r="F205" s="126" t="s">
        <v>404</v>
      </c>
      <c r="G205" s="127" t="s">
        <v>313</v>
      </c>
      <c r="H205" s="128">
        <v>24</v>
      </c>
      <c r="I205" s="129"/>
      <c r="J205" s="130">
        <f t="shared" si="40"/>
        <v>0</v>
      </c>
      <c r="K205" s="131"/>
      <c r="L205" s="28"/>
      <c r="M205" s="132" t="s">
        <v>1</v>
      </c>
      <c r="N205" s="133" t="s">
        <v>46</v>
      </c>
      <c r="P205" s="134">
        <f t="shared" si="41"/>
        <v>0</v>
      </c>
      <c r="Q205" s="134">
        <v>1E-4</v>
      </c>
      <c r="R205" s="134">
        <f t="shared" si="42"/>
        <v>2.4000000000000002E-3</v>
      </c>
      <c r="S205" s="134">
        <v>0</v>
      </c>
      <c r="T205" s="135">
        <f t="shared" si="43"/>
        <v>0</v>
      </c>
      <c r="AR205" s="136" t="s">
        <v>193</v>
      </c>
      <c r="AT205" s="136" t="s">
        <v>131</v>
      </c>
      <c r="AU205" s="136" t="s">
        <v>87</v>
      </c>
      <c r="AY205" s="13" t="s">
        <v>128</v>
      </c>
      <c r="BE205" s="137">
        <f t="shared" si="44"/>
        <v>0</v>
      </c>
      <c r="BF205" s="137">
        <f t="shared" si="45"/>
        <v>0</v>
      </c>
      <c r="BG205" s="137">
        <f t="shared" si="46"/>
        <v>0</v>
      </c>
      <c r="BH205" s="137">
        <f t="shared" si="47"/>
        <v>0</v>
      </c>
      <c r="BI205" s="137">
        <f t="shared" si="48"/>
        <v>0</v>
      </c>
      <c r="BJ205" s="13" t="s">
        <v>21</v>
      </c>
      <c r="BK205" s="137">
        <f t="shared" si="49"/>
        <v>0</v>
      </c>
      <c r="BL205" s="13" t="s">
        <v>193</v>
      </c>
      <c r="BM205" s="136" t="s">
        <v>405</v>
      </c>
    </row>
    <row r="206" spans="2:65" s="1" customFormat="1" ht="24.15" customHeight="1">
      <c r="B206" s="28"/>
      <c r="C206" s="124" t="s">
        <v>406</v>
      </c>
      <c r="D206" s="124" t="s">
        <v>131</v>
      </c>
      <c r="E206" s="125" t="s">
        <v>407</v>
      </c>
      <c r="F206" s="126" t="s">
        <v>408</v>
      </c>
      <c r="G206" s="127" t="s">
        <v>221</v>
      </c>
      <c r="H206" s="128">
        <v>0.372</v>
      </c>
      <c r="I206" s="129"/>
      <c r="J206" s="130">
        <f t="shared" si="40"/>
        <v>0</v>
      </c>
      <c r="K206" s="131"/>
      <c r="L206" s="28"/>
      <c r="M206" s="132" t="s">
        <v>1</v>
      </c>
      <c r="N206" s="133" t="s">
        <v>46</v>
      </c>
      <c r="P206" s="134">
        <f t="shared" si="41"/>
        <v>0</v>
      </c>
      <c r="Q206" s="134">
        <v>0</v>
      </c>
      <c r="R206" s="134">
        <f t="shared" si="42"/>
        <v>0</v>
      </c>
      <c r="S206" s="134">
        <v>0</v>
      </c>
      <c r="T206" s="135">
        <f t="shared" si="43"/>
        <v>0</v>
      </c>
      <c r="AR206" s="136" t="s">
        <v>193</v>
      </c>
      <c r="AT206" s="136" t="s">
        <v>131</v>
      </c>
      <c r="AU206" s="136" t="s">
        <v>87</v>
      </c>
      <c r="AY206" s="13" t="s">
        <v>128</v>
      </c>
      <c r="BE206" s="137">
        <f t="shared" si="44"/>
        <v>0</v>
      </c>
      <c r="BF206" s="137">
        <f t="shared" si="45"/>
        <v>0</v>
      </c>
      <c r="BG206" s="137">
        <f t="shared" si="46"/>
        <v>0</v>
      </c>
      <c r="BH206" s="137">
        <f t="shared" si="47"/>
        <v>0</v>
      </c>
      <c r="BI206" s="137">
        <f t="shared" si="48"/>
        <v>0</v>
      </c>
      <c r="BJ206" s="13" t="s">
        <v>21</v>
      </c>
      <c r="BK206" s="137">
        <f t="shared" si="49"/>
        <v>0</v>
      </c>
      <c r="BL206" s="13" t="s">
        <v>193</v>
      </c>
      <c r="BM206" s="136" t="s">
        <v>409</v>
      </c>
    </row>
    <row r="207" spans="2:65" s="11" customFormat="1" ht="22.95" customHeight="1">
      <c r="B207" s="112"/>
      <c r="D207" s="113" t="s">
        <v>80</v>
      </c>
      <c r="E207" s="122" t="s">
        <v>410</v>
      </c>
      <c r="F207" s="122" t="s">
        <v>411</v>
      </c>
      <c r="I207" s="115"/>
      <c r="J207" s="123">
        <f>BK207</f>
        <v>0</v>
      </c>
      <c r="L207" s="112"/>
      <c r="M207" s="117"/>
      <c r="P207" s="118">
        <f>SUM(P208:P222)</f>
        <v>0</v>
      </c>
      <c r="R207" s="118">
        <f>SUM(R208:R222)</f>
        <v>0.13663999999999998</v>
      </c>
      <c r="T207" s="119">
        <f>SUM(T208:T222)</f>
        <v>0.38184000000000001</v>
      </c>
      <c r="AR207" s="113" t="s">
        <v>87</v>
      </c>
      <c r="AT207" s="120" t="s">
        <v>80</v>
      </c>
      <c r="AU207" s="120" t="s">
        <v>21</v>
      </c>
      <c r="AY207" s="113" t="s">
        <v>128</v>
      </c>
      <c r="BK207" s="121">
        <f>SUM(BK208:BK222)</f>
        <v>0</v>
      </c>
    </row>
    <row r="208" spans="2:65" s="1" customFormat="1" ht="24.15" customHeight="1">
      <c r="B208" s="28"/>
      <c r="C208" s="124" t="s">
        <v>412</v>
      </c>
      <c r="D208" s="124" t="s">
        <v>131</v>
      </c>
      <c r="E208" s="125" t="s">
        <v>413</v>
      </c>
      <c r="F208" s="126" t="s">
        <v>414</v>
      </c>
      <c r="G208" s="127" t="s">
        <v>179</v>
      </c>
      <c r="H208" s="128">
        <v>3</v>
      </c>
      <c r="I208" s="129"/>
      <c r="J208" s="130">
        <f t="shared" ref="J208:J222" si="50">ROUND(I208*H208,3)</f>
        <v>0</v>
      </c>
      <c r="K208" s="131"/>
      <c r="L208" s="28"/>
      <c r="M208" s="132" t="s">
        <v>1</v>
      </c>
      <c r="N208" s="133" t="s">
        <v>46</v>
      </c>
      <c r="P208" s="134">
        <f t="shared" ref="P208:P222" si="51">O208*H208</f>
        <v>0</v>
      </c>
      <c r="Q208" s="134">
        <v>0</v>
      </c>
      <c r="R208" s="134">
        <f t="shared" ref="R208:R222" si="52">Q208*H208</f>
        <v>0</v>
      </c>
      <c r="S208" s="134">
        <v>9.3579999999999997E-2</v>
      </c>
      <c r="T208" s="135">
        <f t="shared" ref="T208:T222" si="53">S208*H208</f>
        <v>0.28073999999999999</v>
      </c>
      <c r="AR208" s="136" t="s">
        <v>193</v>
      </c>
      <c r="AT208" s="136" t="s">
        <v>131</v>
      </c>
      <c r="AU208" s="136" t="s">
        <v>87</v>
      </c>
      <c r="AY208" s="13" t="s">
        <v>128</v>
      </c>
      <c r="BE208" s="137">
        <f t="shared" ref="BE208:BE222" si="54">IF(N208="základní",J208,0)</f>
        <v>0</v>
      </c>
      <c r="BF208" s="137">
        <f t="shared" ref="BF208:BF222" si="55">IF(N208="snížená",J208,0)</f>
        <v>0</v>
      </c>
      <c r="BG208" s="137">
        <f t="shared" ref="BG208:BG222" si="56">IF(N208="zákl. přenesená",J208,0)</f>
        <v>0</v>
      </c>
      <c r="BH208" s="137">
        <f t="shared" ref="BH208:BH222" si="57">IF(N208="sníž. přenesená",J208,0)</f>
        <v>0</v>
      </c>
      <c r="BI208" s="137">
        <f t="shared" ref="BI208:BI222" si="58">IF(N208="nulová",J208,0)</f>
        <v>0</v>
      </c>
      <c r="BJ208" s="13" t="s">
        <v>21</v>
      </c>
      <c r="BK208" s="137">
        <f t="shared" ref="BK208:BK222" si="59">ROUND(I208*H208,3)</f>
        <v>0</v>
      </c>
      <c r="BL208" s="13" t="s">
        <v>193</v>
      </c>
      <c r="BM208" s="136" t="s">
        <v>415</v>
      </c>
    </row>
    <row r="209" spans="2:65" s="1" customFormat="1" ht="24.15" customHeight="1">
      <c r="B209" s="28"/>
      <c r="C209" s="124" t="s">
        <v>416</v>
      </c>
      <c r="D209" s="124" t="s">
        <v>131</v>
      </c>
      <c r="E209" s="125" t="s">
        <v>417</v>
      </c>
      <c r="F209" s="126" t="s">
        <v>418</v>
      </c>
      <c r="G209" s="127" t="s">
        <v>134</v>
      </c>
      <c r="H209" s="128">
        <v>3</v>
      </c>
      <c r="I209" s="129"/>
      <c r="J209" s="130">
        <f t="shared" si="50"/>
        <v>0</v>
      </c>
      <c r="K209" s="131"/>
      <c r="L209" s="28"/>
      <c r="M209" s="132" t="s">
        <v>1</v>
      </c>
      <c r="N209" s="133" t="s">
        <v>46</v>
      </c>
      <c r="P209" s="134">
        <f t="shared" si="51"/>
        <v>0</v>
      </c>
      <c r="Q209" s="134">
        <v>0</v>
      </c>
      <c r="R209" s="134">
        <f t="shared" si="52"/>
        <v>0</v>
      </c>
      <c r="S209" s="134">
        <v>1.17E-2</v>
      </c>
      <c r="T209" s="135">
        <f t="shared" si="53"/>
        <v>3.5099999999999999E-2</v>
      </c>
      <c r="AR209" s="136" t="s">
        <v>193</v>
      </c>
      <c r="AT209" s="136" t="s">
        <v>131</v>
      </c>
      <c r="AU209" s="136" t="s">
        <v>87</v>
      </c>
      <c r="AY209" s="13" t="s">
        <v>128</v>
      </c>
      <c r="BE209" s="137">
        <f t="shared" si="54"/>
        <v>0</v>
      </c>
      <c r="BF209" s="137">
        <f t="shared" si="55"/>
        <v>0</v>
      </c>
      <c r="BG209" s="137">
        <f t="shared" si="56"/>
        <v>0</v>
      </c>
      <c r="BH209" s="137">
        <f t="shared" si="57"/>
        <v>0</v>
      </c>
      <c r="BI209" s="137">
        <f t="shared" si="58"/>
        <v>0</v>
      </c>
      <c r="BJ209" s="13" t="s">
        <v>21</v>
      </c>
      <c r="BK209" s="137">
        <f t="shared" si="59"/>
        <v>0</v>
      </c>
      <c r="BL209" s="13" t="s">
        <v>193</v>
      </c>
      <c r="BM209" s="136" t="s">
        <v>419</v>
      </c>
    </row>
    <row r="210" spans="2:65" s="1" customFormat="1" ht="24.15" customHeight="1">
      <c r="B210" s="28"/>
      <c r="C210" s="124" t="s">
        <v>420</v>
      </c>
      <c r="D210" s="124" t="s">
        <v>131</v>
      </c>
      <c r="E210" s="125" t="s">
        <v>421</v>
      </c>
      <c r="F210" s="126" t="s">
        <v>422</v>
      </c>
      <c r="G210" s="127" t="s">
        <v>143</v>
      </c>
      <c r="H210" s="128">
        <v>1</v>
      </c>
      <c r="I210" s="129"/>
      <c r="J210" s="130">
        <f t="shared" si="50"/>
        <v>0</v>
      </c>
      <c r="K210" s="131"/>
      <c r="L210" s="28"/>
      <c r="M210" s="132" t="s">
        <v>1</v>
      </c>
      <c r="N210" s="133" t="s">
        <v>46</v>
      </c>
      <c r="P210" s="134">
        <f t="shared" si="51"/>
        <v>0</v>
      </c>
      <c r="Q210" s="134">
        <v>2.8369999999999999E-2</v>
      </c>
      <c r="R210" s="134">
        <f t="shared" si="52"/>
        <v>2.8369999999999999E-2</v>
      </c>
      <c r="S210" s="134">
        <v>0</v>
      </c>
      <c r="T210" s="135">
        <f t="shared" si="53"/>
        <v>0</v>
      </c>
      <c r="AR210" s="136" t="s">
        <v>193</v>
      </c>
      <c r="AT210" s="136" t="s">
        <v>131</v>
      </c>
      <c r="AU210" s="136" t="s">
        <v>87</v>
      </c>
      <c r="AY210" s="13" t="s">
        <v>128</v>
      </c>
      <c r="BE210" s="137">
        <f t="shared" si="54"/>
        <v>0</v>
      </c>
      <c r="BF210" s="137">
        <f t="shared" si="55"/>
        <v>0</v>
      </c>
      <c r="BG210" s="137">
        <f t="shared" si="56"/>
        <v>0</v>
      </c>
      <c r="BH210" s="137">
        <f t="shared" si="57"/>
        <v>0</v>
      </c>
      <c r="BI210" s="137">
        <f t="shared" si="58"/>
        <v>0</v>
      </c>
      <c r="BJ210" s="13" t="s">
        <v>21</v>
      </c>
      <c r="BK210" s="137">
        <f t="shared" si="59"/>
        <v>0</v>
      </c>
      <c r="BL210" s="13" t="s">
        <v>193</v>
      </c>
      <c r="BM210" s="136" t="s">
        <v>423</v>
      </c>
    </row>
    <row r="211" spans="2:65" s="1" customFormat="1" ht="16.5" customHeight="1">
      <c r="B211" s="28"/>
      <c r="C211" s="124" t="s">
        <v>424</v>
      </c>
      <c r="D211" s="124" t="s">
        <v>131</v>
      </c>
      <c r="E211" s="125" t="s">
        <v>425</v>
      </c>
      <c r="F211" s="126" t="s">
        <v>426</v>
      </c>
      <c r="G211" s="127" t="s">
        <v>134</v>
      </c>
      <c r="H211" s="128">
        <v>3</v>
      </c>
      <c r="I211" s="129"/>
      <c r="J211" s="130">
        <f t="shared" si="50"/>
        <v>0</v>
      </c>
      <c r="K211" s="131"/>
      <c r="L211" s="28"/>
      <c r="M211" s="132" t="s">
        <v>1</v>
      </c>
      <c r="N211" s="133" t="s">
        <v>46</v>
      </c>
      <c r="P211" s="134">
        <f t="shared" si="51"/>
        <v>0</v>
      </c>
      <c r="Q211" s="134">
        <v>6.9999999999999994E-5</v>
      </c>
      <c r="R211" s="134">
        <f t="shared" si="52"/>
        <v>2.0999999999999998E-4</v>
      </c>
      <c r="S211" s="134">
        <v>2.1999999999999999E-2</v>
      </c>
      <c r="T211" s="135">
        <f t="shared" si="53"/>
        <v>6.6000000000000003E-2</v>
      </c>
      <c r="AR211" s="136" t="s">
        <v>193</v>
      </c>
      <c r="AT211" s="136" t="s">
        <v>131</v>
      </c>
      <c r="AU211" s="136" t="s">
        <v>87</v>
      </c>
      <c r="AY211" s="13" t="s">
        <v>128</v>
      </c>
      <c r="BE211" s="137">
        <f t="shared" si="54"/>
        <v>0</v>
      </c>
      <c r="BF211" s="137">
        <f t="shared" si="55"/>
        <v>0</v>
      </c>
      <c r="BG211" s="137">
        <f t="shared" si="56"/>
        <v>0</v>
      </c>
      <c r="BH211" s="137">
        <f t="shared" si="57"/>
        <v>0</v>
      </c>
      <c r="BI211" s="137">
        <f t="shared" si="58"/>
        <v>0</v>
      </c>
      <c r="BJ211" s="13" t="s">
        <v>21</v>
      </c>
      <c r="BK211" s="137">
        <f t="shared" si="59"/>
        <v>0</v>
      </c>
      <c r="BL211" s="13" t="s">
        <v>193</v>
      </c>
      <c r="BM211" s="136" t="s">
        <v>427</v>
      </c>
    </row>
    <row r="212" spans="2:65" s="1" customFormat="1" ht="37.950000000000003" customHeight="1">
      <c r="B212" s="28"/>
      <c r="C212" s="124" t="s">
        <v>428</v>
      </c>
      <c r="D212" s="124" t="s">
        <v>131</v>
      </c>
      <c r="E212" s="125" t="s">
        <v>429</v>
      </c>
      <c r="F212" s="126" t="s">
        <v>430</v>
      </c>
      <c r="G212" s="127" t="s">
        <v>143</v>
      </c>
      <c r="H212" s="128">
        <v>1</v>
      </c>
      <c r="I212" s="129"/>
      <c r="J212" s="130">
        <f t="shared" si="50"/>
        <v>0</v>
      </c>
      <c r="K212" s="131"/>
      <c r="L212" s="28"/>
      <c r="M212" s="132" t="s">
        <v>1</v>
      </c>
      <c r="N212" s="133" t="s">
        <v>46</v>
      </c>
      <c r="P212" s="134">
        <f t="shared" si="51"/>
        <v>0</v>
      </c>
      <c r="Q212" s="134">
        <v>2.2239999999999999E-2</v>
      </c>
      <c r="R212" s="134">
        <f t="shared" si="52"/>
        <v>2.2239999999999999E-2</v>
      </c>
      <c r="S212" s="134">
        <v>0</v>
      </c>
      <c r="T212" s="135">
        <f t="shared" si="53"/>
        <v>0</v>
      </c>
      <c r="AR212" s="136" t="s">
        <v>193</v>
      </c>
      <c r="AT212" s="136" t="s">
        <v>131</v>
      </c>
      <c r="AU212" s="136" t="s">
        <v>87</v>
      </c>
      <c r="AY212" s="13" t="s">
        <v>128</v>
      </c>
      <c r="BE212" s="137">
        <f t="shared" si="54"/>
        <v>0</v>
      </c>
      <c r="BF212" s="137">
        <f t="shared" si="55"/>
        <v>0</v>
      </c>
      <c r="BG212" s="137">
        <f t="shared" si="56"/>
        <v>0</v>
      </c>
      <c r="BH212" s="137">
        <f t="shared" si="57"/>
        <v>0</v>
      </c>
      <c r="BI212" s="137">
        <f t="shared" si="58"/>
        <v>0</v>
      </c>
      <c r="BJ212" s="13" t="s">
        <v>21</v>
      </c>
      <c r="BK212" s="137">
        <f t="shared" si="59"/>
        <v>0</v>
      </c>
      <c r="BL212" s="13" t="s">
        <v>193</v>
      </c>
      <c r="BM212" s="136" t="s">
        <v>431</v>
      </c>
    </row>
    <row r="213" spans="2:65" s="1" customFormat="1" ht="24.15" customHeight="1">
      <c r="B213" s="28"/>
      <c r="C213" s="124" t="s">
        <v>432</v>
      </c>
      <c r="D213" s="124" t="s">
        <v>131</v>
      </c>
      <c r="E213" s="125" t="s">
        <v>433</v>
      </c>
      <c r="F213" s="126" t="s">
        <v>434</v>
      </c>
      <c r="G213" s="127" t="s">
        <v>143</v>
      </c>
      <c r="H213" s="128">
        <v>1</v>
      </c>
      <c r="I213" s="129"/>
      <c r="J213" s="130">
        <f t="shared" si="50"/>
        <v>0</v>
      </c>
      <c r="K213" s="131"/>
      <c r="L213" s="28"/>
      <c r="M213" s="132" t="s">
        <v>1</v>
      </c>
      <c r="N213" s="133" t="s">
        <v>46</v>
      </c>
      <c r="P213" s="134">
        <f t="shared" si="51"/>
        <v>0</v>
      </c>
      <c r="Q213" s="134">
        <v>1.0200000000000001E-3</v>
      </c>
      <c r="R213" s="134">
        <f t="shared" si="52"/>
        <v>1.0200000000000001E-3</v>
      </c>
      <c r="S213" s="134">
        <v>0</v>
      </c>
      <c r="T213" s="135">
        <f t="shared" si="53"/>
        <v>0</v>
      </c>
      <c r="AR213" s="136" t="s">
        <v>193</v>
      </c>
      <c r="AT213" s="136" t="s">
        <v>131</v>
      </c>
      <c r="AU213" s="136" t="s">
        <v>87</v>
      </c>
      <c r="AY213" s="13" t="s">
        <v>128</v>
      </c>
      <c r="BE213" s="137">
        <f t="shared" si="54"/>
        <v>0</v>
      </c>
      <c r="BF213" s="137">
        <f t="shared" si="55"/>
        <v>0</v>
      </c>
      <c r="BG213" s="137">
        <f t="shared" si="56"/>
        <v>0</v>
      </c>
      <c r="BH213" s="137">
        <f t="shared" si="57"/>
        <v>0</v>
      </c>
      <c r="BI213" s="137">
        <f t="shared" si="58"/>
        <v>0</v>
      </c>
      <c r="BJ213" s="13" t="s">
        <v>21</v>
      </c>
      <c r="BK213" s="137">
        <f t="shared" si="59"/>
        <v>0</v>
      </c>
      <c r="BL213" s="13" t="s">
        <v>193</v>
      </c>
      <c r="BM213" s="136" t="s">
        <v>435</v>
      </c>
    </row>
    <row r="214" spans="2:65" s="1" customFormat="1" ht="78" customHeight="1">
      <c r="B214" s="28"/>
      <c r="C214" s="124" t="s">
        <v>436</v>
      </c>
      <c r="D214" s="124" t="s">
        <v>131</v>
      </c>
      <c r="E214" s="125" t="s">
        <v>437</v>
      </c>
      <c r="F214" s="126" t="s">
        <v>438</v>
      </c>
      <c r="G214" s="127" t="s">
        <v>439</v>
      </c>
      <c r="H214" s="128">
        <v>1</v>
      </c>
      <c r="I214" s="129"/>
      <c r="J214" s="130">
        <f t="shared" si="50"/>
        <v>0</v>
      </c>
      <c r="K214" s="131"/>
      <c r="L214" s="28"/>
      <c r="M214" s="132" t="s">
        <v>1</v>
      </c>
      <c r="N214" s="133" t="s">
        <v>46</v>
      </c>
      <c r="P214" s="134">
        <f t="shared" si="51"/>
        <v>0</v>
      </c>
      <c r="Q214" s="134">
        <v>3.023E-2</v>
      </c>
      <c r="R214" s="134">
        <f t="shared" si="52"/>
        <v>3.023E-2</v>
      </c>
      <c r="S214" s="134">
        <v>0</v>
      </c>
      <c r="T214" s="135">
        <f t="shared" si="53"/>
        <v>0</v>
      </c>
      <c r="AR214" s="136" t="s">
        <v>193</v>
      </c>
      <c r="AT214" s="136" t="s">
        <v>131</v>
      </c>
      <c r="AU214" s="136" t="s">
        <v>87</v>
      </c>
      <c r="AY214" s="13" t="s">
        <v>128</v>
      </c>
      <c r="BE214" s="137">
        <f t="shared" si="54"/>
        <v>0</v>
      </c>
      <c r="BF214" s="137">
        <f t="shared" si="55"/>
        <v>0</v>
      </c>
      <c r="BG214" s="137">
        <f t="shared" si="56"/>
        <v>0</v>
      </c>
      <c r="BH214" s="137">
        <f t="shared" si="57"/>
        <v>0</v>
      </c>
      <c r="BI214" s="137">
        <f t="shared" si="58"/>
        <v>0</v>
      </c>
      <c r="BJ214" s="13" t="s">
        <v>21</v>
      </c>
      <c r="BK214" s="137">
        <f t="shared" si="59"/>
        <v>0</v>
      </c>
      <c r="BL214" s="13" t="s">
        <v>193</v>
      </c>
      <c r="BM214" s="136" t="s">
        <v>440</v>
      </c>
    </row>
    <row r="215" spans="2:65" s="1" customFormat="1" ht="33" customHeight="1">
      <c r="B215" s="28"/>
      <c r="C215" s="124" t="s">
        <v>441</v>
      </c>
      <c r="D215" s="124" t="s">
        <v>131</v>
      </c>
      <c r="E215" s="125" t="s">
        <v>442</v>
      </c>
      <c r="F215" s="126" t="s">
        <v>443</v>
      </c>
      <c r="G215" s="127" t="s">
        <v>143</v>
      </c>
      <c r="H215" s="128">
        <v>1</v>
      </c>
      <c r="I215" s="129"/>
      <c r="J215" s="130">
        <f t="shared" si="50"/>
        <v>0</v>
      </c>
      <c r="K215" s="131"/>
      <c r="L215" s="28"/>
      <c r="M215" s="132" t="s">
        <v>1</v>
      </c>
      <c r="N215" s="133" t="s">
        <v>46</v>
      </c>
      <c r="P215" s="134">
        <f t="shared" si="51"/>
        <v>0</v>
      </c>
      <c r="Q215" s="134">
        <v>1.2999999999999999E-3</v>
      </c>
      <c r="R215" s="134">
        <f t="shared" si="52"/>
        <v>1.2999999999999999E-3</v>
      </c>
      <c r="S215" s="134">
        <v>0</v>
      </c>
      <c r="T215" s="135">
        <f t="shared" si="53"/>
        <v>0</v>
      </c>
      <c r="AR215" s="136" t="s">
        <v>193</v>
      </c>
      <c r="AT215" s="136" t="s">
        <v>131</v>
      </c>
      <c r="AU215" s="136" t="s">
        <v>87</v>
      </c>
      <c r="AY215" s="13" t="s">
        <v>128</v>
      </c>
      <c r="BE215" s="137">
        <f t="shared" si="54"/>
        <v>0</v>
      </c>
      <c r="BF215" s="137">
        <f t="shared" si="55"/>
        <v>0</v>
      </c>
      <c r="BG215" s="137">
        <f t="shared" si="56"/>
        <v>0</v>
      </c>
      <c r="BH215" s="137">
        <f t="shared" si="57"/>
        <v>0</v>
      </c>
      <c r="BI215" s="137">
        <f t="shared" si="58"/>
        <v>0</v>
      </c>
      <c r="BJ215" s="13" t="s">
        <v>21</v>
      </c>
      <c r="BK215" s="137">
        <f t="shared" si="59"/>
        <v>0</v>
      </c>
      <c r="BL215" s="13" t="s">
        <v>193</v>
      </c>
      <c r="BM215" s="136" t="s">
        <v>444</v>
      </c>
    </row>
    <row r="216" spans="2:65" s="1" customFormat="1" ht="33" customHeight="1">
      <c r="B216" s="28"/>
      <c r="C216" s="124" t="s">
        <v>445</v>
      </c>
      <c r="D216" s="124" t="s">
        <v>131</v>
      </c>
      <c r="E216" s="125" t="s">
        <v>446</v>
      </c>
      <c r="F216" s="126" t="s">
        <v>447</v>
      </c>
      <c r="G216" s="127" t="s">
        <v>439</v>
      </c>
      <c r="H216" s="128">
        <v>1</v>
      </c>
      <c r="I216" s="129"/>
      <c r="J216" s="130">
        <f t="shared" si="50"/>
        <v>0</v>
      </c>
      <c r="K216" s="131"/>
      <c r="L216" s="28"/>
      <c r="M216" s="132" t="s">
        <v>1</v>
      </c>
      <c r="N216" s="133" t="s">
        <v>46</v>
      </c>
      <c r="P216" s="134">
        <f t="shared" si="51"/>
        <v>0</v>
      </c>
      <c r="Q216" s="134">
        <v>1.2999999999999999E-3</v>
      </c>
      <c r="R216" s="134">
        <f t="shared" si="52"/>
        <v>1.2999999999999999E-3</v>
      </c>
      <c r="S216" s="134">
        <v>0</v>
      </c>
      <c r="T216" s="135">
        <f t="shared" si="53"/>
        <v>0</v>
      </c>
      <c r="AR216" s="136" t="s">
        <v>193</v>
      </c>
      <c r="AT216" s="136" t="s">
        <v>131</v>
      </c>
      <c r="AU216" s="136" t="s">
        <v>87</v>
      </c>
      <c r="AY216" s="13" t="s">
        <v>128</v>
      </c>
      <c r="BE216" s="137">
        <f t="shared" si="54"/>
        <v>0</v>
      </c>
      <c r="BF216" s="137">
        <f t="shared" si="55"/>
        <v>0</v>
      </c>
      <c r="BG216" s="137">
        <f t="shared" si="56"/>
        <v>0</v>
      </c>
      <c r="BH216" s="137">
        <f t="shared" si="57"/>
        <v>0</v>
      </c>
      <c r="BI216" s="137">
        <f t="shared" si="58"/>
        <v>0</v>
      </c>
      <c r="BJ216" s="13" t="s">
        <v>21</v>
      </c>
      <c r="BK216" s="137">
        <f t="shared" si="59"/>
        <v>0</v>
      </c>
      <c r="BL216" s="13" t="s">
        <v>193</v>
      </c>
      <c r="BM216" s="136" t="s">
        <v>448</v>
      </c>
    </row>
    <row r="217" spans="2:65" s="1" customFormat="1" ht="24.15" customHeight="1">
      <c r="B217" s="28"/>
      <c r="C217" s="124" t="s">
        <v>449</v>
      </c>
      <c r="D217" s="124" t="s">
        <v>131</v>
      </c>
      <c r="E217" s="125" t="s">
        <v>450</v>
      </c>
      <c r="F217" s="126" t="s">
        <v>451</v>
      </c>
      <c r="G217" s="127" t="s">
        <v>143</v>
      </c>
      <c r="H217" s="128">
        <v>1</v>
      </c>
      <c r="I217" s="129"/>
      <c r="J217" s="130">
        <f t="shared" si="50"/>
        <v>0</v>
      </c>
      <c r="K217" s="131"/>
      <c r="L217" s="28"/>
      <c r="M217" s="132" t="s">
        <v>1</v>
      </c>
      <c r="N217" s="133" t="s">
        <v>46</v>
      </c>
      <c r="P217" s="134">
        <f t="shared" si="51"/>
        <v>0</v>
      </c>
      <c r="Q217" s="134">
        <v>2.3600000000000001E-3</v>
      </c>
      <c r="R217" s="134">
        <f t="shared" si="52"/>
        <v>2.3600000000000001E-3</v>
      </c>
      <c r="S217" s="134">
        <v>0</v>
      </c>
      <c r="T217" s="135">
        <f t="shared" si="53"/>
        <v>0</v>
      </c>
      <c r="AR217" s="136" t="s">
        <v>193</v>
      </c>
      <c r="AT217" s="136" t="s">
        <v>131</v>
      </c>
      <c r="AU217" s="136" t="s">
        <v>87</v>
      </c>
      <c r="AY217" s="13" t="s">
        <v>128</v>
      </c>
      <c r="BE217" s="137">
        <f t="shared" si="54"/>
        <v>0</v>
      </c>
      <c r="BF217" s="137">
        <f t="shared" si="55"/>
        <v>0</v>
      </c>
      <c r="BG217" s="137">
        <f t="shared" si="56"/>
        <v>0</v>
      </c>
      <c r="BH217" s="137">
        <f t="shared" si="57"/>
        <v>0</v>
      </c>
      <c r="BI217" s="137">
        <f t="shared" si="58"/>
        <v>0</v>
      </c>
      <c r="BJ217" s="13" t="s">
        <v>21</v>
      </c>
      <c r="BK217" s="137">
        <f t="shared" si="59"/>
        <v>0</v>
      </c>
      <c r="BL217" s="13" t="s">
        <v>193</v>
      </c>
      <c r="BM217" s="136" t="s">
        <v>452</v>
      </c>
    </row>
    <row r="218" spans="2:65" s="1" customFormat="1" ht="16.5" customHeight="1">
      <c r="B218" s="28"/>
      <c r="C218" s="124" t="s">
        <v>453</v>
      </c>
      <c r="D218" s="124" t="s">
        <v>131</v>
      </c>
      <c r="E218" s="125" t="s">
        <v>454</v>
      </c>
      <c r="F218" s="126" t="s">
        <v>455</v>
      </c>
      <c r="G218" s="127" t="s">
        <v>439</v>
      </c>
      <c r="H218" s="128">
        <v>1</v>
      </c>
      <c r="I218" s="129"/>
      <c r="J218" s="130">
        <f t="shared" si="50"/>
        <v>0</v>
      </c>
      <c r="K218" s="131"/>
      <c r="L218" s="28"/>
      <c r="M218" s="132" t="s">
        <v>1</v>
      </c>
      <c r="N218" s="133" t="s">
        <v>46</v>
      </c>
      <c r="P218" s="134">
        <f t="shared" si="51"/>
        <v>0</v>
      </c>
      <c r="Q218" s="134">
        <v>2.9999999999999997E-4</v>
      </c>
      <c r="R218" s="134">
        <f t="shared" si="52"/>
        <v>2.9999999999999997E-4</v>
      </c>
      <c r="S218" s="134">
        <v>0</v>
      </c>
      <c r="T218" s="135">
        <f t="shared" si="53"/>
        <v>0</v>
      </c>
      <c r="AR218" s="136" t="s">
        <v>193</v>
      </c>
      <c r="AT218" s="136" t="s">
        <v>131</v>
      </c>
      <c r="AU218" s="136" t="s">
        <v>87</v>
      </c>
      <c r="AY218" s="13" t="s">
        <v>128</v>
      </c>
      <c r="BE218" s="137">
        <f t="shared" si="54"/>
        <v>0</v>
      </c>
      <c r="BF218" s="137">
        <f t="shared" si="55"/>
        <v>0</v>
      </c>
      <c r="BG218" s="137">
        <f t="shared" si="56"/>
        <v>0</v>
      </c>
      <c r="BH218" s="137">
        <f t="shared" si="57"/>
        <v>0</v>
      </c>
      <c r="BI218" s="137">
        <f t="shared" si="58"/>
        <v>0</v>
      </c>
      <c r="BJ218" s="13" t="s">
        <v>21</v>
      </c>
      <c r="BK218" s="137">
        <f t="shared" si="59"/>
        <v>0</v>
      </c>
      <c r="BL218" s="13" t="s">
        <v>193</v>
      </c>
      <c r="BM218" s="136" t="s">
        <v>456</v>
      </c>
    </row>
    <row r="219" spans="2:65" s="1" customFormat="1" ht="21.75" customHeight="1">
      <c r="B219" s="28"/>
      <c r="C219" s="124" t="s">
        <v>457</v>
      </c>
      <c r="D219" s="124" t="s">
        <v>131</v>
      </c>
      <c r="E219" s="125" t="s">
        <v>458</v>
      </c>
      <c r="F219" s="126" t="s">
        <v>459</v>
      </c>
      <c r="G219" s="127" t="s">
        <v>439</v>
      </c>
      <c r="H219" s="128">
        <v>1</v>
      </c>
      <c r="I219" s="129"/>
      <c r="J219" s="130">
        <f t="shared" si="50"/>
        <v>0</v>
      </c>
      <c r="K219" s="131"/>
      <c r="L219" s="28"/>
      <c r="M219" s="132" t="s">
        <v>1</v>
      </c>
      <c r="N219" s="133" t="s">
        <v>46</v>
      </c>
      <c r="P219" s="134">
        <f t="shared" si="51"/>
        <v>0</v>
      </c>
      <c r="Q219" s="134">
        <v>2.5000000000000001E-2</v>
      </c>
      <c r="R219" s="134">
        <f t="shared" si="52"/>
        <v>2.5000000000000001E-2</v>
      </c>
      <c r="S219" s="134">
        <v>0</v>
      </c>
      <c r="T219" s="135">
        <f t="shared" si="53"/>
        <v>0</v>
      </c>
      <c r="AR219" s="136" t="s">
        <v>193</v>
      </c>
      <c r="AT219" s="136" t="s">
        <v>131</v>
      </c>
      <c r="AU219" s="136" t="s">
        <v>87</v>
      </c>
      <c r="AY219" s="13" t="s">
        <v>128</v>
      </c>
      <c r="BE219" s="137">
        <f t="shared" si="54"/>
        <v>0</v>
      </c>
      <c r="BF219" s="137">
        <f t="shared" si="55"/>
        <v>0</v>
      </c>
      <c r="BG219" s="137">
        <f t="shared" si="56"/>
        <v>0</v>
      </c>
      <c r="BH219" s="137">
        <f t="shared" si="57"/>
        <v>0</v>
      </c>
      <c r="BI219" s="137">
        <f t="shared" si="58"/>
        <v>0</v>
      </c>
      <c r="BJ219" s="13" t="s">
        <v>21</v>
      </c>
      <c r="BK219" s="137">
        <f t="shared" si="59"/>
        <v>0</v>
      </c>
      <c r="BL219" s="13" t="s">
        <v>193</v>
      </c>
      <c r="BM219" s="136" t="s">
        <v>460</v>
      </c>
    </row>
    <row r="220" spans="2:65" s="1" customFormat="1" ht="24.15" customHeight="1">
      <c r="B220" s="28"/>
      <c r="C220" s="124" t="s">
        <v>461</v>
      </c>
      <c r="D220" s="124" t="s">
        <v>131</v>
      </c>
      <c r="E220" s="125" t="s">
        <v>462</v>
      </c>
      <c r="F220" s="126" t="s">
        <v>463</v>
      </c>
      <c r="G220" s="127" t="s">
        <v>143</v>
      </c>
      <c r="H220" s="128">
        <v>1</v>
      </c>
      <c r="I220" s="129"/>
      <c r="J220" s="130">
        <f t="shared" si="50"/>
        <v>0</v>
      </c>
      <c r="K220" s="131"/>
      <c r="L220" s="28"/>
      <c r="M220" s="132" t="s">
        <v>1</v>
      </c>
      <c r="N220" s="133" t="s">
        <v>46</v>
      </c>
      <c r="P220" s="134">
        <f t="shared" si="51"/>
        <v>0</v>
      </c>
      <c r="Q220" s="134">
        <v>2.367E-2</v>
      </c>
      <c r="R220" s="134">
        <f t="shared" si="52"/>
        <v>2.367E-2</v>
      </c>
      <c r="S220" s="134">
        <v>0</v>
      </c>
      <c r="T220" s="135">
        <f t="shared" si="53"/>
        <v>0</v>
      </c>
      <c r="AR220" s="136" t="s">
        <v>193</v>
      </c>
      <c r="AT220" s="136" t="s">
        <v>131</v>
      </c>
      <c r="AU220" s="136" t="s">
        <v>87</v>
      </c>
      <c r="AY220" s="13" t="s">
        <v>128</v>
      </c>
      <c r="BE220" s="137">
        <f t="shared" si="54"/>
        <v>0</v>
      </c>
      <c r="BF220" s="137">
        <f t="shared" si="55"/>
        <v>0</v>
      </c>
      <c r="BG220" s="137">
        <f t="shared" si="56"/>
        <v>0</v>
      </c>
      <c r="BH220" s="137">
        <f t="shared" si="57"/>
        <v>0</v>
      </c>
      <c r="BI220" s="137">
        <f t="shared" si="58"/>
        <v>0</v>
      </c>
      <c r="BJ220" s="13" t="s">
        <v>21</v>
      </c>
      <c r="BK220" s="137">
        <f t="shared" si="59"/>
        <v>0</v>
      </c>
      <c r="BL220" s="13" t="s">
        <v>193</v>
      </c>
      <c r="BM220" s="136" t="s">
        <v>464</v>
      </c>
    </row>
    <row r="221" spans="2:65" s="1" customFormat="1" ht="24.15" customHeight="1">
      <c r="B221" s="28"/>
      <c r="C221" s="124" t="s">
        <v>465</v>
      </c>
      <c r="D221" s="124" t="s">
        <v>131</v>
      </c>
      <c r="E221" s="125" t="s">
        <v>466</v>
      </c>
      <c r="F221" s="126" t="s">
        <v>467</v>
      </c>
      <c r="G221" s="127" t="s">
        <v>313</v>
      </c>
      <c r="H221" s="128">
        <v>16</v>
      </c>
      <c r="I221" s="129"/>
      <c r="J221" s="130">
        <f t="shared" si="50"/>
        <v>0</v>
      </c>
      <c r="K221" s="131"/>
      <c r="L221" s="28"/>
      <c r="M221" s="132" t="s">
        <v>1</v>
      </c>
      <c r="N221" s="133" t="s">
        <v>46</v>
      </c>
      <c r="P221" s="134">
        <f t="shared" si="51"/>
        <v>0</v>
      </c>
      <c r="Q221" s="134">
        <v>4.0000000000000003E-5</v>
      </c>
      <c r="R221" s="134">
        <f t="shared" si="52"/>
        <v>6.4000000000000005E-4</v>
      </c>
      <c r="S221" s="134">
        <v>0</v>
      </c>
      <c r="T221" s="135">
        <f t="shared" si="53"/>
        <v>0</v>
      </c>
      <c r="AR221" s="136" t="s">
        <v>193</v>
      </c>
      <c r="AT221" s="136" t="s">
        <v>131</v>
      </c>
      <c r="AU221" s="136" t="s">
        <v>87</v>
      </c>
      <c r="AY221" s="13" t="s">
        <v>128</v>
      </c>
      <c r="BE221" s="137">
        <f t="shared" si="54"/>
        <v>0</v>
      </c>
      <c r="BF221" s="137">
        <f t="shared" si="55"/>
        <v>0</v>
      </c>
      <c r="BG221" s="137">
        <f t="shared" si="56"/>
        <v>0</v>
      </c>
      <c r="BH221" s="137">
        <f t="shared" si="57"/>
        <v>0</v>
      </c>
      <c r="BI221" s="137">
        <f t="shared" si="58"/>
        <v>0</v>
      </c>
      <c r="BJ221" s="13" t="s">
        <v>21</v>
      </c>
      <c r="BK221" s="137">
        <f t="shared" si="59"/>
        <v>0</v>
      </c>
      <c r="BL221" s="13" t="s">
        <v>193</v>
      </c>
      <c r="BM221" s="136" t="s">
        <v>468</v>
      </c>
    </row>
    <row r="222" spans="2:65" s="1" customFormat="1" ht="24.15" customHeight="1">
      <c r="B222" s="28"/>
      <c r="C222" s="124" t="s">
        <v>469</v>
      </c>
      <c r="D222" s="124" t="s">
        <v>131</v>
      </c>
      <c r="E222" s="125" t="s">
        <v>470</v>
      </c>
      <c r="F222" s="126" t="s">
        <v>471</v>
      </c>
      <c r="G222" s="127" t="s">
        <v>221</v>
      </c>
      <c r="H222" s="128">
        <v>0.13700000000000001</v>
      </c>
      <c r="I222" s="129"/>
      <c r="J222" s="130">
        <f t="shared" si="50"/>
        <v>0</v>
      </c>
      <c r="K222" s="131"/>
      <c r="L222" s="28"/>
      <c r="M222" s="132" t="s">
        <v>1</v>
      </c>
      <c r="N222" s="133" t="s">
        <v>46</v>
      </c>
      <c r="P222" s="134">
        <f t="shared" si="51"/>
        <v>0</v>
      </c>
      <c r="Q222" s="134">
        <v>0</v>
      </c>
      <c r="R222" s="134">
        <f t="shared" si="52"/>
        <v>0</v>
      </c>
      <c r="S222" s="134">
        <v>0</v>
      </c>
      <c r="T222" s="135">
        <f t="shared" si="53"/>
        <v>0</v>
      </c>
      <c r="AR222" s="136" t="s">
        <v>193</v>
      </c>
      <c r="AT222" s="136" t="s">
        <v>131</v>
      </c>
      <c r="AU222" s="136" t="s">
        <v>87</v>
      </c>
      <c r="AY222" s="13" t="s">
        <v>128</v>
      </c>
      <c r="BE222" s="137">
        <f t="shared" si="54"/>
        <v>0</v>
      </c>
      <c r="BF222" s="137">
        <f t="shared" si="55"/>
        <v>0</v>
      </c>
      <c r="BG222" s="137">
        <f t="shared" si="56"/>
        <v>0</v>
      </c>
      <c r="BH222" s="137">
        <f t="shared" si="57"/>
        <v>0</v>
      </c>
      <c r="BI222" s="137">
        <f t="shared" si="58"/>
        <v>0</v>
      </c>
      <c r="BJ222" s="13" t="s">
        <v>21</v>
      </c>
      <c r="BK222" s="137">
        <f t="shared" si="59"/>
        <v>0</v>
      </c>
      <c r="BL222" s="13" t="s">
        <v>193</v>
      </c>
      <c r="BM222" s="136" t="s">
        <v>472</v>
      </c>
    </row>
    <row r="223" spans="2:65" s="11" customFormat="1" ht="22.95" customHeight="1">
      <c r="B223" s="112"/>
      <c r="D223" s="113" t="s">
        <v>80</v>
      </c>
      <c r="E223" s="122" t="s">
        <v>473</v>
      </c>
      <c r="F223" s="122" t="s">
        <v>474</v>
      </c>
      <c r="I223" s="115"/>
      <c r="J223" s="123">
        <f>BK223</f>
        <v>0</v>
      </c>
      <c r="L223" s="112"/>
      <c r="M223" s="117"/>
      <c r="P223" s="118">
        <f>SUM(P224:P247)</f>
        <v>0</v>
      </c>
      <c r="R223" s="118">
        <f>SUM(R224:R247)</f>
        <v>2.0342871999999996</v>
      </c>
      <c r="T223" s="119">
        <f>SUM(T224:T247)</f>
        <v>1.8518000000000001</v>
      </c>
      <c r="AR223" s="113" t="s">
        <v>87</v>
      </c>
      <c r="AT223" s="120" t="s">
        <v>80</v>
      </c>
      <c r="AU223" s="120" t="s">
        <v>21</v>
      </c>
      <c r="AY223" s="113" t="s">
        <v>128</v>
      </c>
      <c r="BK223" s="121">
        <f>SUM(BK224:BK247)</f>
        <v>0</v>
      </c>
    </row>
    <row r="224" spans="2:65" s="1" customFormat="1" ht="21.75" customHeight="1">
      <c r="B224" s="28"/>
      <c r="C224" s="124" t="s">
        <v>475</v>
      </c>
      <c r="D224" s="124" t="s">
        <v>131</v>
      </c>
      <c r="E224" s="125" t="s">
        <v>476</v>
      </c>
      <c r="F224" s="126" t="s">
        <v>477</v>
      </c>
      <c r="G224" s="127" t="s">
        <v>179</v>
      </c>
      <c r="H224" s="128">
        <v>10</v>
      </c>
      <c r="I224" s="129"/>
      <c r="J224" s="130">
        <f t="shared" ref="J224:J247" si="60">ROUND(I224*H224,3)</f>
        <v>0</v>
      </c>
      <c r="K224" s="131"/>
      <c r="L224" s="28"/>
      <c r="M224" s="132" t="s">
        <v>1</v>
      </c>
      <c r="N224" s="133" t="s">
        <v>46</v>
      </c>
      <c r="P224" s="134">
        <f t="shared" ref="P224:P247" si="61">O224*H224</f>
        <v>0</v>
      </c>
      <c r="Q224" s="134">
        <v>2.0000000000000002E-5</v>
      </c>
      <c r="R224" s="134">
        <f t="shared" ref="R224:R247" si="62">Q224*H224</f>
        <v>2.0000000000000001E-4</v>
      </c>
      <c r="S224" s="134">
        <v>1E-3</v>
      </c>
      <c r="T224" s="135">
        <f t="shared" ref="T224:T247" si="63">S224*H224</f>
        <v>0.01</v>
      </c>
      <c r="AR224" s="136" t="s">
        <v>193</v>
      </c>
      <c r="AT224" s="136" t="s">
        <v>131</v>
      </c>
      <c r="AU224" s="136" t="s">
        <v>87</v>
      </c>
      <c r="AY224" s="13" t="s">
        <v>128</v>
      </c>
      <c r="BE224" s="137">
        <f t="shared" ref="BE224:BE247" si="64">IF(N224="základní",J224,0)</f>
        <v>0</v>
      </c>
      <c r="BF224" s="137">
        <f t="shared" ref="BF224:BF247" si="65">IF(N224="snížená",J224,0)</f>
        <v>0</v>
      </c>
      <c r="BG224" s="137">
        <f t="shared" ref="BG224:BG247" si="66">IF(N224="zákl. přenesená",J224,0)</f>
        <v>0</v>
      </c>
      <c r="BH224" s="137">
        <f t="shared" ref="BH224:BH247" si="67">IF(N224="sníž. přenesená",J224,0)</f>
        <v>0</v>
      </c>
      <c r="BI224" s="137">
        <f t="shared" ref="BI224:BI247" si="68">IF(N224="nulová",J224,0)</f>
        <v>0</v>
      </c>
      <c r="BJ224" s="13" t="s">
        <v>21</v>
      </c>
      <c r="BK224" s="137">
        <f t="shared" ref="BK224:BK247" si="69">ROUND(I224*H224,3)</f>
        <v>0</v>
      </c>
      <c r="BL224" s="13" t="s">
        <v>193</v>
      </c>
      <c r="BM224" s="136" t="s">
        <v>478</v>
      </c>
    </row>
    <row r="225" spans="2:65" s="1" customFormat="1" ht="24.15" customHeight="1">
      <c r="B225" s="28"/>
      <c r="C225" s="124" t="s">
        <v>479</v>
      </c>
      <c r="D225" s="124" t="s">
        <v>131</v>
      </c>
      <c r="E225" s="125" t="s">
        <v>480</v>
      </c>
      <c r="F225" s="126" t="s">
        <v>481</v>
      </c>
      <c r="G225" s="127" t="s">
        <v>179</v>
      </c>
      <c r="H225" s="128">
        <v>50</v>
      </c>
      <c r="I225" s="129"/>
      <c r="J225" s="130">
        <f t="shared" si="60"/>
        <v>0</v>
      </c>
      <c r="K225" s="131"/>
      <c r="L225" s="28"/>
      <c r="M225" s="132" t="s">
        <v>1</v>
      </c>
      <c r="N225" s="133" t="s">
        <v>46</v>
      </c>
      <c r="P225" s="134">
        <f t="shared" si="61"/>
        <v>0</v>
      </c>
      <c r="Q225" s="134">
        <v>2.0000000000000002E-5</v>
      </c>
      <c r="R225" s="134">
        <f t="shared" si="62"/>
        <v>1E-3</v>
      </c>
      <c r="S225" s="134">
        <v>3.2000000000000002E-3</v>
      </c>
      <c r="T225" s="135">
        <f t="shared" si="63"/>
        <v>0.16</v>
      </c>
      <c r="AR225" s="136" t="s">
        <v>193</v>
      </c>
      <c r="AT225" s="136" t="s">
        <v>131</v>
      </c>
      <c r="AU225" s="136" t="s">
        <v>87</v>
      </c>
      <c r="AY225" s="13" t="s">
        <v>128</v>
      </c>
      <c r="BE225" s="137">
        <f t="shared" si="64"/>
        <v>0</v>
      </c>
      <c r="BF225" s="137">
        <f t="shared" si="65"/>
        <v>0</v>
      </c>
      <c r="BG225" s="137">
        <f t="shared" si="66"/>
        <v>0</v>
      </c>
      <c r="BH225" s="137">
        <f t="shared" si="67"/>
        <v>0</v>
      </c>
      <c r="BI225" s="137">
        <f t="shared" si="68"/>
        <v>0</v>
      </c>
      <c r="BJ225" s="13" t="s">
        <v>21</v>
      </c>
      <c r="BK225" s="137">
        <f t="shared" si="69"/>
        <v>0</v>
      </c>
      <c r="BL225" s="13" t="s">
        <v>193</v>
      </c>
      <c r="BM225" s="136" t="s">
        <v>482</v>
      </c>
    </row>
    <row r="226" spans="2:65" s="1" customFormat="1" ht="24.15" customHeight="1">
      <c r="B226" s="28"/>
      <c r="C226" s="124" t="s">
        <v>483</v>
      </c>
      <c r="D226" s="124" t="s">
        <v>131</v>
      </c>
      <c r="E226" s="125" t="s">
        <v>484</v>
      </c>
      <c r="F226" s="126" t="s">
        <v>485</v>
      </c>
      <c r="G226" s="127" t="s">
        <v>179</v>
      </c>
      <c r="H226" s="128">
        <v>50</v>
      </c>
      <c r="I226" s="129"/>
      <c r="J226" s="130">
        <f t="shared" si="60"/>
        <v>0</v>
      </c>
      <c r="K226" s="131"/>
      <c r="L226" s="28"/>
      <c r="M226" s="132" t="s">
        <v>1</v>
      </c>
      <c r="N226" s="133" t="s">
        <v>46</v>
      </c>
      <c r="P226" s="134">
        <f t="shared" si="61"/>
        <v>0</v>
      </c>
      <c r="Q226" s="134">
        <v>5.0000000000000002E-5</v>
      </c>
      <c r="R226" s="134">
        <f t="shared" si="62"/>
        <v>2.5000000000000001E-3</v>
      </c>
      <c r="S226" s="134">
        <v>5.3200000000000001E-3</v>
      </c>
      <c r="T226" s="135">
        <f t="shared" si="63"/>
        <v>0.26600000000000001</v>
      </c>
      <c r="AR226" s="136" t="s">
        <v>193</v>
      </c>
      <c r="AT226" s="136" t="s">
        <v>131</v>
      </c>
      <c r="AU226" s="136" t="s">
        <v>87</v>
      </c>
      <c r="AY226" s="13" t="s">
        <v>128</v>
      </c>
      <c r="BE226" s="137">
        <f t="shared" si="64"/>
        <v>0</v>
      </c>
      <c r="BF226" s="137">
        <f t="shared" si="65"/>
        <v>0</v>
      </c>
      <c r="BG226" s="137">
        <f t="shared" si="66"/>
        <v>0</v>
      </c>
      <c r="BH226" s="137">
        <f t="shared" si="67"/>
        <v>0</v>
      </c>
      <c r="BI226" s="137">
        <f t="shared" si="68"/>
        <v>0</v>
      </c>
      <c r="BJ226" s="13" t="s">
        <v>21</v>
      </c>
      <c r="BK226" s="137">
        <f t="shared" si="69"/>
        <v>0</v>
      </c>
      <c r="BL226" s="13" t="s">
        <v>193</v>
      </c>
      <c r="BM226" s="136" t="s">
        <v>486</v>
      </c>
    </row>
    <row r="227" spans="2:65" s="1" customFormat="1" ht="24.15" customHeight="1">
      <c r="B227" s="28"/>
      <c r="C227" s="124" t="s">
        <v>487</v>
      </c>
      <c r="D227" s="124" t="s">
        <v>131</v>
      </c>
      <c r="E227" s="125" t="s">
        <v>488</v>
      </c>
      <c r="F227" s="126" t="s">
        <v>489</v>
      </c>
      <c r="G227" s="127" t="s">
        <v>179</v>
      </c>
      <c r="H227" s="128">
        <v>160</v>
      </c>
      <c r="I227" s="129"/>
      <c r="J227" s="130">
        <f t="shared" si="60"/>
        <v>0</v>
      </c>
      <c r="K227" s="131"/>
      <c r="L227" s="28"/>
      <c r="M227" s="132" t="s">
        <v>1</v>
      </c>
      <c r="N227" s="133" t="s">
        <v>46</v>
      </c>
      <c r="P227" s="134">
        <f t="shared" si="61"/>
        <v>0</v>
      </c>
      <c r="Q227" s="134">
        <v>9.0000000000000006E-5</v>
      </c>
      <c r="R227" s="134">
        <f t="shared" si="62"/>
        <v>1.4400000000000001E-2</v>
      </c>
      <c r="S227" s="134">
        <v>8.5800000000000008E-3</v>
      </c>
      <c r="T227" s="135">
        <f t="shared" si="63"/>
        <v>1.3728000000000002</v>
      </c>
      <c r="AR227" s="136" t="s">
        <v>193</v>
      </c>
      <c r="AT227" s="136" t="s">
        <v>131</v>
      </c>
      <c r="AU227" s="136" t="s">
        <v>87</v>
      </c>
      <c r="AY227" s="13" t="s">
        <v>128</v>
      </c>
      <c r="BE227" s="137">
        <f t="shared" si="64"/>
        <v>0</v>
      </c>
      <c r="BF227" s="137">
        <f t="shared" si="65"/>
        <v>0</v>
      </c>
      <c r="BG227" s="137">
        <f t="shared" si="66"/>
        <v>0</v>
      </c>
      <c r="BH227" s="137">
        <f t="shared" si="67"/>
        <v>0</v>
      </c>
      <c r="BI227" s="137">
        <f t="shared" si="68"/>
        <v>0</v>
      </c>
      <c r="BJ227" s="13" t="s">
        <v>21</v>
      </c>
      <c r="BK227" s="137">
        <f t="shared" si="69"/>
        <v>0</v>
      </c>
      <c r="BL227" s="13" t="s">
        <v>193</v>
      </c>
      <c r="BM227" s="136" t="s">
        <v>490</v>
      </c>
    </row>
    <row r="228" spans="2:65" s="1" customFormat="1" ht="24.15" customHeight="1">
      <c r="B228" s="28"/>
      <c r="C228" s="124" t="s">
        <v>491</v>
      </c>
      <c r="D228" s="124" t="s">
        <v>131</v>
      </c>
      <c r="E228" s="125" t="s">
        <v>492</v>
      </c>
      <c r="F228" s="126" t="s">
        <v>493</v>
      </c>
      <c r="G228" s="127" t="s">
        <v>179</v>
      </c>
      <c r="H228" s="128">
        <v>80</v>
      </c>
      <c r="I228" s="129"/>
      <c r="J228" s="130">
        <f t="shared" si="60"/>
        <v>0</v>
      </c>
      <c r="K228" s="131"/>
      <c r="L228" s="28"/>
      <c r="M228" s="132" t="s">
        <v>1</v>
      </c>
      <c r="N228" s="133" t="s">
        <v>46</v>
      </c>
      <c r="P228" s="134">
        <f t="shared" si="61"/>
        <v>0</v>
      </c>
      <c r="Q228" s="134">
        <v>2.4000000000000001E-4</v>
      </c>
      <c r="R228" s="134">
        <f t="shared" si="62"/>
        <v>1.9200000000000002E-2</v>
      </c>
      <c r="S228" s="134">
        <v>0</v>
      </c>
      <c r="T228" s="135">
        <f t="shared" si="63"/>
        <v>0</v>
      </c>
      <c r="AR228" s="136" t="s">
        <v>193</v>
      </c>
      <c r="AT228" s="136" t="s">
        <v>131</v>
      </c>
      <c r="AU228" s="136" t="s">
        <v>87</v>
      </c>
      <c r="AY228" s="13" t="s">
        <v>128</v>
      </c>
      <c r="BE228" s="137">
        <f t="shared" si="64"/>
        <v>0</v>
      </c>
      <c r="BF228" s="137">
        <f t="shared" si="65"/>
        <v>0</v>
      </c>
      <c r="BG228" s="137">
        <f t="shared" si="66"/>
        <v>0</v>
      </c>
      <c r="BH228" s="137">
        <f t="shared" si="67"/>
        <v>0</v>
      </c>
      <c r="BI228" s="137">
        <f t="shared" si="68"/>
        <v>0</v>
      </c>
      <c r="BJ228" s="13" t="s">
        <v>21</v>
      </c>
      <c r="BK228" s="137">
        <f t="shared" si="69"/>
        <v>0</v>
      </c>
      <c r="BL228" s="13" t="s">
        <v>193</v>
      </c>
      <c r="BM228" s="136" t="s">
        <v>494</v>
      </c>
    </row>
    <row r="229" spans="2:65" s="1" customFormat="1" ht="24.15" customHeight="1">
      <c r="B229" s="28"/>
      <c r="C229" s="124" t="s">
        <v>495</v>
      </c>
      <c r="D229" s="124" t="s">
        <v>131</v>
      </c>
      <c r="E229" s="125" t="s">
        <v>496</v>
      </c>
      <c r="F229" s="126" t="s">
        <v>497</v>
      </c>
      <c r="G229" s="127" t="s">
        <v>179</v>
      </c>
      <c r="H229" s="128">
        <v>140</v>
      </c>
      <c r="I229" s="129"/>
      <c r="J229" s="130">
        <f t="shared" si="60"/>
        <v>0</v>
      </c>
      <c r="K229" s="131"/>
      <c r="L229" s="28"/>
      <c r="M229" s="132" t="s">
        <v>1</v>
      </c>
      <c r="N229" s="133" t="s">
        <v>46</v>
      </c>
      <c r="P229" s="134">
        <f t="shared" si="61"/>
        <v>0</v>
      </c>
      <c r="Q229" s="134">
        <v>3.1E-4</v>
      </c>
      <c r="R229" s="134">
        <f t="shared" si="62"/>
        <v>4.3400000000000001E-2</v>
      </c>
      <c r="S229" s="134">
        <v>0</v>
      </c>
      <c r="T229" s="135">
        <f t="shared" si="63"/>
        <v>0</v>
      </c>
      <c r="AR229" s="136" t="s">
        <v>193</v>
      </c>
      <c r="AT229" s="136" t="s">
        <v>131</v>
      </c>
      <c r="AU229" s="136" t="s">
        <v>87</v>
      </c>
      <c r="AY229" s="13" t="s">
        <v>128</v>
      </c>
      <c r="BE229" s="137">
        <f t="shared" si="64"/>
        <v>0</v>
      </c>
      <c r="BF229" s="137">
        <f t="shared" si="65"/>
        <v>0</v>
      </c>
      <c r="BG229" s="137">
        <f t="shared" si="66"/>
        <v>0</v>
      </c>
      <c r="BH229" s="137">
        <f t="shared" si="67"/>
        <v>0</v>
      </c>
      <c r="BI229" s="137">
        <f t="shared" si="68"/>
        <v>0</v>
      </c>
      <c r="BJ229" s="13" t="s">
        <v>21</v>
      </c>
      <c r="BK229" s="137">
        <f t="shared" si="69"/>
        <v>0</v>
      </c>
      <c r="BL229" s="13" t="s">
        <v>193</v>
      </c>
      <c r="BM229" s="136" t="s">
        <v>498</v>
      </c>
    </row>
    <row r="230" spans="2:65" s="1" customFormat="1" ht="24.15" customHeight="1">
      <c r="B230" s="28"/>
      <c r="C230" s="124" t="s">
        <v>499</v>
      </c>
      <c r="D230" s="124" t="s">
        <v>131</v>
      </c>
      <c r="E230" s="125" t="s">
        <v>500</v>
      </c>
      <c r="F230" s="126" t="s">
        <v>501</v>
      </c>
      <c r="G230" s="127" t="s">
        <v>134</v>
      </c>
      <c r="H230" s="128">
        <v>20</v>
      </c>
      <c r="I230" s="129"/>
      <c r="J230" s="130">
        <f t="shared" si="60"/>
        <v>0</v>
      </c>
      <c r="K230" s="131"/>
      <c r="L230" s="28"/>
      <c r="M230" s="132" t="s">
        <v>1</v>
      </c>
      <c r="N230" s="133" t="s">
        <v>46</v>
      </c>
      <c r="P230" s="134">
        <f t="shared" si="61"/>
        <v>0</v>
      </c>
      <c r="Q230" s="134">
        <v>2.0000000000000002E-5</v>
      </c>
      <c r="R230" s="134">
        <f t="shared" si="62"/>
        <v>4.0000000000000002E-4</v>
      </c>
      <c r="S230" s="134">
        <v>2.15E-3</v>
      </c>
      <c r="T230" s="135">
        <f t="shared" si="63"/>
        <v>4.2999999999999997E-2</v>
      </c>
      <c r="AR230" s="136" t="s">
        <v>193</v>
      </c>
      <c r="AT230" s="136" t="s">
        <v>131</v>
      </c>
      <c r="AU230" s="136" t="s">
        <v>87</v>
      </c>
      <c r="AY230" s="13" t="s">
        <v>128</v>
      </c>
      <c r="BE230" s="137">
        <f t="shared" si="64"/>
        <v>0</v>
      </c>
      <c r="BF230" s="137">
        <f t="shared" si="65"/>
        <v>0</v>
      </c>
      <c r="BG230" s="137">
        <f t="shared" si="66"/>
        <v>0</v>
      </c>
      <c r="BH230" s="137">
        <f t="shared" si="67"/>
        <v>0</v>
      </c>
      <c r="BI230" s="137">
        <f t="shared" si="68"/>
        <v>0</v>
      </c>
      <c r="BJ230" s="13" t="s">
        <v>21</v>
      </c>
      <c r="BK230" s="137">
        <f t="shared" si="69"/>
        <v>0</v>
      </c>
      <c r="BL230" s="13" t="s">
        <v>193</v>
      </c>
      <c r="BM230" s="136" t="s">
        <v>502</v>
      </c>
    </row>
    <row r="231" spans="2:65" s="1" customFormat="1" ht="24.15" customHeight="1">
      <c r="B231" s="28"/>
      <c r="C231" s="124" t="s">
        <v>503</v>
      </c>
      <c r="D231" s="124" t="s">
        <v>131</v>
      </c>
      <c r="E231" s="125" t="s">
        <v>504</v>
      </c>
      <c r="F231" s="126" t="s">
        <v>505</v>
      </c>
      <c r="G231" s="127" t="s">
        <v>179</v>
      </c>
      <c r="H231" s="128">
        <v>113</v>
      </c>
      <c r="I231" s="129"/>
      <c r="J231" s="130">
        <f t="shared" si="60"/>
        <v>0</v>
      </c>
      <c r="K231" s="131"/>
      <c r="L231" s="28"/>
      <c r="M231" s="132" t="s">
        <v>1</v>
      </c>
      <c r="N231" s="133" t="s">
        <v>46</v>
      </c>
      <c r="P231" s="134">
        <f t="shared" si="61"/>
        <v>0</v>
      </c>
      <c r="Q231" s="134">
        <v>1.0499999999999999E-3</v>
      </c>
      <c r="R231" s="134">
        <f t="shared" si="62"/>
        <v>0.11864999999999999</v>
      </c>
      <c r="S231" s="134">
        <v>0</v>
      </c>
      <c r="T231" s="135">
        <f t="shared" si="63"/>
        <v>0</v>
      </c>
      <c r="AR231" s="136" t="s">
        <v>193</v>
      </c>
      <c r="AT231" s="136" t="s">
        <v>131</v>
      </c>
      <c r="AU231" s="136" t="s">
        <v>87</v>
      </c>
      <c r="AY231" s="13" t="s">
        <v>128</v>
      </c>
      <c r="BE231" s="137">
        <f t="shared" si="64"/>
        <v>0</v>
      </c>
      <c r="BF231" s="137">
        <f t="shared" si="65"/>
        <v>0</v>
      </c>
      <c r="BG231" s="137">
        <f t="shared" si="66"/>
        <v>0</v>
      </c>
      <c r="BH231" s="137">
        <f t="shared" si="67"/>
        <v>0</v>
      </c>
      <c r="BI231" s="137">
        <f t="shared" si="68"/>
        <v>0</v>
      </c>
      <c r="BJ231" s="13" t="s">
        <v>21</v>
      </c>
      <c r="BK231" s="137">
        <f t="shared" si="69"/>
        <v>0</v>
      </c>
      <c r="BL231" s="13" t="s">
        <v>193</v>
      </c>
      <c r="BM231" s="136" t="s">
        <v>506</v>
      </c>
    </row>
    <row r="232" spans="2:65" s="1" customFormat="1" ht="24.15" customHeight="1">
      <c r="B232" s="28"/>
      <c r="C232" s="124" t="s">
        <v>507</v>
      </c>
      <c r="D232" s="124" t="s">
        <v>131</v>
      </c>
      <c r="E232" s="125" t="s">
        <v>508</v>
      </c>
      <c r="F232" s="126" t="s">
        <v>509</v>
      </c>
      <c r="G232" s="127" t="s">
        <v>179</v>
      </c>
      <c r="H232" s="128">
        <v>392</v>
      </c>
      <c r="I232" s="129"/>
      <c r="J232" s="130">
        <f t="shared" si="60"/>
        <v>0</v>
      </c>
      <c r="K232" s="131"/>
      <c r="L232" s="28"/>
      <c r="M232" s="132" t="s">
        <v>1</v>
      </c>
      <c r="N232" s="133" t="s">
        <v>46</v>
      </c>
      <c r="P232" s="134">
        <f t="shared" si="61"/>
        <v>0</v>
      </c>
      <c r="Q232" s="134">
        <v>1.48E-3</v>
      </c>
      <c r="R232" s="134">
        <f t="shared" si="62"/>
        <v>0.58016000000000001</v>
      </c>
      <c r="S232" s="134">
        <v>0</v>
      </c>
      <c r="T232" s="135">
        <f t="shared" si="63"/>
        <v>0</v>
      </c>
      <c r="AR232" s="136" t="s">
        <v>193</v>
      </c>
      <c r="AT232" s="136" t="s">
        <v>131</v>
      </c>
      <c r="AU232" s="136" t="s">
        <v>87</v>
      </c>
      <c r="AY232" s="13" t="s">
        <v>128</v>
      </c>
      <c r="BE232" s="137">
        <f t="shared" si="64"/>
        <v>0</v>
      </c>
      <c r="BF232" s="137">
        <f t="shared" si="65"/>
        <v>0</v>
      </c>
      <c r="BG232" s="137">
        <f t="shared" si="66"/>
        <v>0</v>
      </c>
      <c r="BH232" s="137">
        <f t="shared" si="67"/>
        <v>0</v>
      </c>
      <c r="BI232" s="137">
        <f t="shared" si="68"/>
        <v>0</v>
      </c>
      <c r="BJ232" s="13" t="s">
        <v>21</v>
      </c>
      <c r="BK232" s="137">
        <f t="shared" si="69"/>
        <v>0</v>
      </c>
      <c r="BL232" s="13" t="s">
        <v>193</v>
      </c>
      <c r="BM232" s="136" t="s">
        <v>510</v>
      </c>
    </row>
    <row r="233" spans="2:65" s="1" customFormat="1" ht="24.15" customHeight="1">
      <c r="B233" s="28"/>
      <c r="C233" s="124" t="s">
        <v>511</v>
      </c>
      <c r="D233" s="124" t="s">
        <v>131</v>
      </c>
      <c r="E233" s="125" t="s">
        <v>512</v>
      </c>
      <c r="F233" s="126" t="s">
        <v>513</v>
      </c>
      <c r="G233" s="127" t="s">
        <v>179</v>
      </c>
      <c r="H233" s="128">
        <v>59</v>
      </c>
      <c r="I233" s="129"/>
      <c r="J233" s="130">
        <f t="shared" si="60"/>
        <v>0</v>
      </c>
      <c r="K233" s="131"/>
      <c r="L233" s="28"/>
      <c r="M233" s="132" t="s">
        <v>1</v>
      </c>
      <c r="N233" s="133" t="s">
        <v>46</v>
      </c>
      <c r="P233" s="134">
        <f t="shared" si="61"/>
        <v>0</v>
      </c>
      <c r="Q233" s="134">
        <v>1.89E-3</v>
      </c>
      <c r="R233" s="134">
        <f t="shared" si="62"/>
        <v>0.11151</v>
      </c>
      <c r="S233" s="134">
        <v>0</v>
      </c>
      <c r="T233" s="135">
        <f t="shared" si="63"/>
        <v>0</v>
      </c>
      <c r="AR233" s="136" t="s">
        <v>193</v>
      </c>
      <c r="AT233" s="136" t="s">
        <v>131</v>
      </c>
      <c r="AU233" s="136" t="s">
        <v>87</v>
      </c>
      <c r="AY233" s="13" t="s">
        <v>128</v>
      </c>
      <c r="BE233" s="137">
        <f t="shared" si="64"/>
        <v>0</v>
      </c>
      <c r="BF233" s="137">
        <f t="shared" si="65"/>
        <v>0</v>
      </c>
      <c r="BG233" s="137">
        <f t="shared" si="66"/>
        <v>0</v>
      </c>
      <c r="BH233" s="137">
        <f t="shared" si="67"/>
        <v>0</v>
      </c>
      <c r="BI233" s="137">
        <f t="shared" si="68"/>
        <v>0</v>
      </c>
      <c r="BJ233" s="13" t="s">
        <v>21</v>
      </c>
      <c r="BK233" s="137">
        <f t="shared" si="69"/>
        <v>0</v>
      </c>
      <c r="BL233" s="13" t="s">
        <v>193</v>
      </c>
      <c r="BM233" s="136" t="s">
        <v>514</v>
      </c>
    </row>
    <row r="234" spans="2:65" s="1" customFormat="1" ht="24.15" customHeight="1">
      <c r="B234" s="28"/>
      <c r="C234" s="124" t="s">
        <v>515</v>
      </c>
      <c r="D234" s="124" t="s">
        <v>131</v>
      </c>
      <c r="E234" s="125" t="s">
        <v>516</v>
      </c>
      <c r="F234" s="126" t="s">
        <v>517</v>
      </c>
      <c r="G234" s="127" t="s">
        <v>179</v>
      </c>
      <c r="H234" s="128">
        <v>72</v>
      </c>
      <c r="I234" s="129"/>
      <c r="J234" s="130">
        <f t="shared" si="60"/>
        <v>0</v>
      </c>
      <c r="K234" s="131"/>
      <c r="L234" s="28"/>
      <c r="M234" s="132" t="s">
        <v>1</v>
      </c>
      <c r="N234" s="133" t="s">
        <v>46</v>
      </c>
      <c r="P234" s="134">
        <f t="shared" si="61"/>
        <v>0</v>
      </c>
      <c r="Q234" s="134">
        <v>2.8400000000000001E-3</v>
      </c>
      <c r="R234" s="134">
        <f t="shared" si="62"/>
        <v>0.20448</v>
      </c>
      <c r="S234" s="134">
        <v>0</v>
      </c>
      <c r="T234" s="135">
        <f t="shared" si="63"/>
        <v>0</v>
      </c>
      <c r="AR234" s="136" t="s">
        <v>193</v>
      </c>
      <c r="AT234" s="136" t="s">
        <v>131</v>
      </c>
      <c r="AU234" s="136" t="s">
        <v>87</v>
      </c>
      <c r="AY234" s="13" t="s">
        <v>128</v>
      </c>
      <c r="BE234" s="137">
        <f t="shared" si="64"/>
        <v>0</v>
      </c>
      <c r="BF234" s="137">
        <f t="shared" si="65"/>
        <v>0</v>
      </c>
      <c r="BG234" s="137">
        <f t="shared" si="66"/>
        <v>0</v>
      </c>
      <c r="BH234" s="137">
        <f t="shared" si="67"/>
        <v>0</v>
      </c>
      <c r="BI234" s="137">
        <f t="shared" si="68"/>
        <v>0</v>
      </c>
      <c r="BJ234" s="13" t="s">
        <v>21</v>
      </c>
      <c r="BK234" s="137">
        <f t="shared" si="69"/>
        <v>0</v>
      </c>
      <c r="BL234" s="13" t="s">
        <v>193</v>
      </c>
      <c r="BM234" s="136" t="s">
        <v>518</v>
      </c>
    </row>
    <row r="235" spans="2:65" s="1" customFormat="1" ht="24.15" customHeight="1">
      <c r="B235" s="28"/>
      <c r="C235" s="124" t="s">
        <v>519</v>
      </c>
      <c r="D235" s="124" t="s">
        <v>131</v>
      </c>
      <c r="E235" s="125" t="s">
        <v>520</v>
      </c>
      <c r="F235" s="126" t="s">
        <v>521</v>
      </c>
      <c r="G235" s="127" t="s">
        <v>179</v>
      </c>
      <c r="H235" s="128">
        <v>77</v>
      </c>
      <c r="I235" s="129"/>
      <c r="J235" s="130">
        <f t="shared" si="60"/>
        <v>0</v>
      </c>
      <c r="K235" s="131"/>
      <c r="L235" s="28"/>
      <c r="M235" s="132" t="s">
        <v>1</v>
      </c>
      <c r="N235" s="133" t="s">
        <v>46</v>
      </c>
      <c r="P235" s="134">
        <f t="shared" si="61"/>
        <v>0</v>
      </c>
      <c r="Q235" s="134">
        <v>3.6700000000000001E-3</v>
      </c>
      <c r="R235" s="134">
        <f t="shared" si="62"/>
        <v>0.28259000000000001</v>
      </c>
      <c r="S235" s="134">
        <v>0</v>
      </c>
      <c r="T235" s="135">
        <f t="shared" si="63"/>
        <v>0</v>
      </c>
      <c r="AR235" s="136" t="s">
        <v>193</v>
      </c>
      <c r="AT235" s="136" t="s">
        <v>131</v>
      </c>
      <c r="AU235" s="136" t="s">
        <v>87</v>
      </c>
      <c r="AY235" s="13" t="s">
        <v>128</v>
      </c>
      <c r="BE235" s="137">
        <f t="shared" si="64"/>
        <v>0</v>
      </c>
      <c r="BF235" s="137">
        <f t="shared" si="65"/>
        <v>0</v>
      </c>
      <c r="BG235" s="137">
        <f t="shared" si="66"/>
        <v>0</v>
      </c>
      <c r="BH235" s="137">
        <f t="shared" si="67"/>
        <v>0</v>
      </c>
      <c r="BI235" s="137">
        <f t="shared" si="68"/>
        <v>0</v>
      </c>
      <c r="BJ235" s="13" t="s">
        <v>21</v>
      </c>
      <c r="BK235" s="137">
        <f t="shared" si="69"/>
        <v>0</v>
      </c>
      <c r="BL235" s="13" t="s">
        <v>193</v>
      </c>
      <c r="BM235" s="136" t="s">
        <v>522</v>
      </c>
    </row>
    <row r="236" spans="2:65" s="1" customFormat="1" ht="24.15" customHeight="1">
      <c r="B236" s="28"/>
      <c r="C236" s="124" t="s">
        <v>523</v>
      </c>
      <c r="D236" s="124" t="s">
        <v>131</v>
      </c>
      <c r="E236" s="125" t="s">
        <v>524</v>
      </c>
      <c r="F236" s="126" t="s">
        <v>525</v>
      </c>
      <c r="G236" s="127" t="s">
        <v>179</v>
      </c>
      <c r="H236" s="128">
        <v>24</v>
      </c>
      <c r="I236" s="129"/>
      <c r="J236" s="130">
        <f t="shared" si="60"/>
        <v>0</v>
      </c>
      <c r="K236" s="131"/>
      <c r="L236" s="28"/>
      <c r="M236" s="132" t="s">
        <v>1</v>
      </c>
      <c r="N236" s="133" t="s">
        <v>46</v>
      </c>
      <c r="P236" s="134">
        <f t="shared" si="61"/>
        <v>0</v>
      </c>
      <c r="Q236" s="134">
        <v>4.28E-3</v>
      </c>
      <c r="R236" s="134">
        <f t="shared" si="62"/>
        <v>0.10272000000000001</v>
      </c>
      <c r="S236" s="134">
        <v>0</v>
      </c>
      <c r="T236" s="135">
        <f t="shared" si="63"/>
        <v>0</v>
      </c>
      <c r="AR236" s="136" t="s">
        <v>193</v>
      </c>
      <c r="AT236" s="136" t="s">
        <v>131</v>
      </c>
      <c r="AU236" s="136" t="s">
        <v>87</v>
      </c>
      <c r="AY236" s="13" t="s">
        <v>128</v>
      </c>
      <c r="BE236" s="137">
        <f t="shared" si="64"/>
        <v>0</v>
      </c>
      <c r="BF236" s="137">
        <f t="shared" si="65"/>
        <v>0</v>
      </c>
      <c r="BG236" s="137">
        <f t="shared" si="66"/>
        <v>0</v>
      </c>
      <c r="BH236" s="137">
        <f t="shared" si="67"/>
        <v>0</v>
      </c>
      <c r="BI236" s="137">
        <f t="shared" si="68"/>
        <v>0</v>
      </c>
      <c r="BJ236" s="13" t="s">
        <v>21</v>
      </c>
      <c r="BK236" s="137">
        <f t="shared" si="69"/>
        <v>0</v>
      </c>
      <c r="BL236" s="13" t="s">
        <v>193</v>
      </c>
      <c r="BM236" s="136" t="s">
        <v>526</v>
      </c>
    </row>
    <row r="237" spans="2:65" s="1" customFormat="1" ht="24.15" customHeight="1">
      <c r="B237" s="28"/>
      <c r="C237" s="124" t="s">
        <v>527</v>
      </c>
      <c r="D237" s="124" t="s">
        <v>131</v>
      </c>
      <c r="E237" s="125" t="s">
        <v>528</v>
      </c>
      <c r="F237" s="126" t="s">
        <v>529</v>
      </c>
      <c r="G237" s="127" t="s">
        <v>179</v>
      </c>
      <c r="H237" s="128">
        <v>10</v>
      </c>
      <c r="I237" s="129"/>
      <c r="J237" s="130">
        <f t="shared" si="60"/>
        <v>0</v>
      </c>
      <c r="K237" s="131"/>
      <c r="L237" s="28"/>
      <c r="M237" s="132" t="s">
        <v>1</v>
      </c>
      <c r="N237" s="133" t="s">
        <v>46</v>
      </c>
      <c r="P237" s="134">
        <f t="shared" si="61"/>
        <v>0</v>
      </c>
      <c r="Q237" s="134">
        <v>5.94E-3</v>
      </c>
      <c r="R237" s="134">
        <f t="shared" si="62"/>
        <v>5.9400000000000001E-2</v>
      </c>
      <c r="S237" s="134">
        <v>0</v>
      </c>
      <c r="T237" s="135">
        <f t="shared" si="63"/>
        <v>0</v>
      </c>
      <c r="AR237" s="136" t="s">
        <v>193</v>
      </c>
      <c r="AT237" s="136" t="s">
        <v>131</v>
      </c>
      <c r="AU237" s="136" t="s">
        <v>87</v>
      </c>
      <c r="AY237" s="13" t="s">
        <v>128</v>
      </c>
      <c r="BE237" s="137">
        <f t="shared" si="64"/>
        <v>0</v>
      </c>
      <c r="BF237" s="137">
        <f t="shared" si="65"/>
        <v>0</v>
      </c>
      <c r="BG237" s="137">
        <f t="shared" si="66"/>
        <v>0</v>
      </c>
      <c r="BH237" s="137">
        <f t="shared" si="67"/>
        <v>0</v>
      </c>
      <c r="BI237" s="137">
        <f t="shared" si="68"/>
        <v>0</v>
      </c>
      <c r="BJ237" s="13" t="s">
        <v>21</v>
      </c>
      <c r="BK237" s="137">
        <f t="shared" si="69"/>
        <v>0</v>
      </c>
      <c r="BL237" s="13" t="s">
        <v>193</v>
      </c>
      <c r="BM237" s="136" t="s">
        <v>530</v>
      </c>
    </row>
    <row r="238" spans="2:65" s="1" customFormat="1" ht="24.15" customHeight="1">
      <c r="B238" s="28"/>
      <c r="C238" s="124" t="s">
        <v>531</v>
      </c>
      <c r="D238" s="124" t="s">
        <v>131</v>
      </c>
      <c r="E238" s="125" t="s">
        <v>532</v>
      </c>
      <c r="F238" s="126" t="s">
        <v>533</v>
      </c>
      <c r="G238" s="127" t="s">
        <v>179</v>
      </c>
      <c r="H238" s="128">
        <v>10</v>
      </c>
      <c r="I238" s="129"/>
      <c r="J238" s="130">
        <f t="shared" si="60"/>
        <v>0</v>
      </c>
      <c r="K238" s="131"/>
      <c r="L238" s="28"/>
      <c r="M238" s="132" t="s">
        <v>1</v>
      </c>
      <c r="N238" s="133" t="s">
        <v>46</v>
      </c>
      <c r="P238" s="134">
        <f t="shared" si="61"/>
        <v>0</v>
      </c>
      <c r="Q238" s="134">
        <v>3.7599999999999999E-3</v>
      </c>
      <c r="R238" s="134">
        <f t="shared" si="62"/>
        <v>3.7600000000000001E-2</v>
      </c>
      <c r="S238" s="134">
        <v>0</v>
      </c>
      <c r="T238" s="135">
        <f t="shared" si="63"/>
        <v>0</v>
      </c>
      <c r="AR238" s="136" t="s">
        <v>193</v>
      </c>
      <c r="AT238" s="136" t="s">
        <v>131</v>
      </c>
      <c r="AU238" s="136" t="s">
        <v>87</v>
      </c>
      <c r="AY238" s="13" t="s">
        <v>128</v>
      </c>
      <c r="BE238" s="137">
        <f t="shared" si="64"/>
        <v>0</v>
      </c>
      <c r="BF238" s="137">
        <f t="shared" si="65"/>
        <v>0</v>
      </c>
      <c r="BG238" s="137">
        <f t="shared" si="66"/>
        <v>0</v>
      </c>
      <c r="BH238" s="137">
        <f t="shared" si="67"/>
        <v>0</v>
      </c>
      <c r="BI238" s="137">
        <f t="shared" si="68"/>
        <v>0</v>
      </c>
      <c r="BJ238" s="13" t="s">
        <v>21</v>
      </c>
      <c r="BK238" s="137">
        <f t="shared" si="69"/>
        <v>0</v>
      </c>
      <c r="BL238" s="13" t="s">
        <v>193</v>
      </c>
      <c r="BM238" s="136" t="s">
        <v>534</v>
      </c>
    </row>
    <row r="239" spans="2:65" s="1" customFormat="1" ht="24.15" customHeight="1">
      <c r="B239" s="28"/>
      <c r="C239" s="124" t="s">
        <v>535</v>
      </c>
      <c r="D239" s="124" t="s">
        <v>131</v>
      </c>
      <c r="E239" s="125" t="s">
        <v>536</v>
      </c>
      <c r="F239" s="126" t="s">
        <v>537</v>
      </c>
      <c r="G239" s="127" t="s">
        <v>179</v>
      </c>
      <c r="H239" s="128">
        <v>25</v>
      </c>
      <c r="I239" s="129"/>
      <c r="J239" s="130">
        <f t="shared" si="60"/>
        <v>0</v>
      </c>
      <c r="K239" s="131"/>
      <c r="L239" s="28"/>
      <c r="M239" s="132" t="s">
        <v>1</v>
      </c>
      <c r="N239" s="133" t="s">
        <v>46</v>
      </c>
      <c r="P239" s="134">
        <f t="shared" si="61"/>
        <v>0</v>
      </c>
      <c r="Q239" s="134">
        <v>6.2899999999999996E-3</v>
      </c>
      <c r="R239" s="134">
        <f t="shared" si="62"/>
        <v>0.15725</v>
      </c>
      <c r="S239" s="134">
        <v>0</v>
      </c>
      <c r="T239" s="135">
        <f t="shared" si="63"/>
        <v>0</v>
      </c>
      <c r="AR239" s="136" t="s">
        <v>193</v>
      </c>
      <c r="AT239" s="136" t="s">
        <v>131</v>
      </c>
      <c r="AU239" s="136" t="s">
        <v>87</v>
      </c>
      <c r="AY239" s="13" t="s">
        <v>128</v>
      </c>
      <c r="BE239" s="137">
        <f t="shared" si="64"/>
        <v>0</v>
      </c>
      <c r="BF239" s="137">
        <f t="shared" si="65"/>
        <v>0</v>
      </c>
      <c r="BG239" s="137">
        <f t="shared" si="66"/>
        <v>0</v>
      </c>
      <c r="BH239" s="137">
        <f t="shared" si="67"/>
        <v>0</v>
      </c>
      <c r="BI239" s="137">
        <f t="shared" si="68"/>
        <v>0</v>
      </c>
      <c r="BJ239" s="13" t="s">
        <v>21</v>
      </c>
      <c r="BK239" s="137">
        <f t="shared" si="69"/>
        <v>0</v>
      </c>
      <c r="BL239" s="13" t="s">
        <v>193</v>
      </c>
      <c r="BM239" s="136" t="s">
        <v>538</v>
      </c>
    </row>
    <row r="240" spans="2:65" s="1" customFormat="1" ht="24.15" customHeight="1">
      <c r="B240" s="28"/>
      <c r="C240" s="124" t="s">
        <v>539</v>
      </c>
      <c r="D240" s="124" t="s">
        <v>131</v>
      </c>
      <c r="E240" s="125" t="s">
        <v>540</v>
      </c>
      <c r="F240" s="126" t="s">
        <v>541</v>
      </c>
      <c r="G240" s="127" t="s">
        <v>179</v>
      </c>
      <c r="H240" s="128">
        <v>40</v>
      </c>
      <c r="I240" s="129"/>
      <c r="J240" s="130">
        <f t="shared" si="60"/>
        <v>0</v>
      </c>
      <c r="K240" s="131"/>
      <c r="L240" s="28"/>
      <c r="M240" s="132" t="s">
        <v>1</v>
      </c>
      <c r="N240" s="133" t="s">
        <v>46</v>
      </c>
      <c r="P240" s="134">
        <f t="shared" si="61"/>
        <v>0</v>
      </c>
      <c r="Q240" s="134">
        <v>7.3000000000000001E-3</v>
      </c>
      <c r="R240" s="134">
        <f t="shared" si="62"/>
        <v>0.29199999999999998</v>
      </c>
      <c r="S240" s="134">
        <v>0</v>
      </c>
      <c r="T240" s="135">
        <f t="shared" si="63"/>
        <v>0</v>
      </c>
      <c r="AR240" s="136" t="s">
        <v>193</v>
      </c>
      <c r="AT240" s="136" t="s">
        <v>131</v>
      </c>
      <c r="AU240" s="136" t="s">
        <v>87</v>
      </c>
      <c r="AY240" s="13" t="s">
        <v>128</v>
      </c>
      <c r="BE240" s="137">
        <f t="shared" si="64"/>
        <v>0</v>
      </c>
      <c r="BF240" s="137">
        <f t="shared" si="65"/>
        <v>0</v>
      </c>
      <c r="BG240" s="137">
        <f t="shared" si="66"/>
        <v>0</v>
      </c>
      <c r="BH240" s="137">
        <f t="shared" si="67"/>
        <v>0</v>
      </c>
      <c r="BI240" s="137">
        <f t="shared" si="68"/>
        <v>0</v>
      </c>
      <c r="BJ240" s="13" t="s">
        <v>21</v>
      </c>
      <c r="BK240" s="137">
        <f t="shared" si="69"/>
        <v>0</v>
      </c>
      <c r="BL240" s="13" t="s">
        <v>193</v>
      </c>
      <c r="BM240" s="136" t="s">
        <v>542</v>
      </c>
    </row>
    <row r="241" spans="2:65" s="1" customFormat="1" ht="33" customHeight="1">
      <c r="B241" s="28"/>
      <c r="C241" s="124" t="s">
        <v>543</v>
      </c>
      <c r="D241" s="124" t="s">
        <v>131</v>
      </c>
      <c r="E241" s="125" t="s">
        <v>544</v>
      </c>
      <c r="F241" s="126" t="s">
        <v>545</v>
      </c>
      <c r="G241" s="127" t="s">
        <v>134</v>
      </c>
      <c r="H241" s="128">
        <v>2</v>
      </c>
      <c r="I241" s="129"/>
      <c r="J241" s="130">
        <f t="shared" si="60"/>
        <v>0</v>
      </c>
      <c r="K241" s="131"/>
      <c r="L241" s="28"/>
      <c r="M241" s="132" t="s">
        <v>1</v>
      </c>
      <c r="N241" s="133" t="s">
        <v>46</v>
      </c>
      <c r="P241" s="134">
        <f t="shared" si="61"/>
        <v>0</v>
      </c>
      <c r="Q241" s="134">
        <v>2.1900000000000001E-3</v>
      </c>
      <c r="R241" s="134">
        <f t="shared" si="62"/>
        <v>4.3800000000000002E-3</v>
      </c>
      <c r="S241" s="134">
        <v>0</v>
      </c>
      <c r="T241" s="135">
        <f t="shared" si="63"/>
        <v>0</v>
      </c>
      <c r="AR241" s="136" t="s">
        <v>193</v>
      </c>
      <c r="AT241" s="136" t="s">
        <v>131</v>
      </c>
      <c r="AU241" s="136" t="s">
        <v>87</v>
      </c>
      <c r="AY241" s="13" t="s">
        <v>128</v>
      </c>
      <c r="BE241" s="137">
        <f t="shared" si="64"/>
        <v>0</v>
      </c>
      <c r="BF241" s="137">
        <f t="shared" si="65"/>
        <v>0</v>
      </c>
      <c r="BG241" s="137">
        <f t="shared" si="66"/>
        <v>0</v>
      </c>
      <c r="BH241" s="137">
        <f t="shared" si="67"/>
        <v>0</v>
      </c>
      <c r="BI241" s="137">
        <f t="shared" si="68"/>
        <v>0</v>
      </c>
      <c r="BJ241" s="13" t="s">
        <v>21</v>
      </c>
      <c r="BK241" s="137">
        <f t="shared" si="69"/>
        <v>0</v>
      </c>
      <c r="BL241" s="13" t="s">
        <v>193</v>
      </c>
      <c r="BM241" s="136" t="s">
        <v>546</v>
      </c>
    </row>
    <row r="242" spans="2:65" s="1" customFormat="1" ht="21.75" customHeight="1">
      <c r="B242" s="28"/>
      <c r="C242" s="124" t="s">
        <v>216</v>
      </c>
      <c r="D242" s="124" t="s">
        <v>131</v>
      </c>
      <c r="E242" s="125" t="s">
        <v>547</v>
      </c>
      <c r="F242" s="126" t="s">
        <v>548</v>
      </c>
      <c r="G242" s="127" t="s">
        <v>134</v>
      </c>
      <c r="H242" s="128">
        <v>2</v>
      </c>
      <c r="I242" s="129"/>
      <c r="J242" s="130">
        <f t="shared" si="60"/>
        <v>0</v>
      </c>
      <c r="K242" s="131"/>
      <c r="L242" s="28"/>
      <c r="M242" s="132" t="s">
        <v>1</v>
      </c>
      <c r="N242" s="133" t="s">
        <v>46</v>
      </c>
      <c r="P242" s="134">
        <f t="shared" si="61"/>
        <v>0</v>
      </c>
      <c r="Q242" s="134">
        <v>1.2236E-3</v>
      </c>
      <c r="R242" s="134">
        <f t="shared" si="62"/>
        <v>2.4472000000000001E-3</v>
      </c>
      <c r="S242" s="134">
        <v>0</v>
      </c>
      <c r="T242" s="135">
        <f t="shared" si="63"/>
        <v>0</v>
      </c>
      <c r="AR242" s="136" t="s">
        <v>193</v>
      </c>
      <c r="AT242" s="136" t="s">
        <v>131</v>
      </c>
      <c r="AU242" s="136" t="s">
        <v>87</v>
      </c>
      <c r="AY242" s="13" t="s">
        <v>128</v>
      </c>
      <c r="BE242" s="137">
        <f t="shared" si="64"/>
        <v>0</v>
      </c>
      <c r="BF242" s="137">
        <f t="shared" si="65"/>
        <v>0</v>
      </c>
      <c r="BG242" s="137">
        <f t="shared" si="66"/>
        <v>0</v>
      </c>
      <c r="BH242" s="137">
        <f t="shared" si="67"/>
        <v>0</v>
      </c>
      <c r="BI242" s="137">
        <f t="shared" si="68"/>
        <v>0</v>
      </c>
      <c r="BJ242" s="13" t="s">
        <v>21</v>
      </c>
      <c r="BK242" s="137">
        <f t="shared" si="69"/>
        <v>0</v>
      </c>
      <c r="BL242" s="13" t="s">
        <v>193</v>
      </c>
      <c r="BM242" s="136" t="s">
        <v>549</v>
      </c>
    </row>
    <row r="243" spans="2:65" s="1" customFormat="1" ht="21.75" customHeight="1">
      <c r="B243" s="28"/>
      <c r="C243" s="124" t="s">
        <v>27</v>
      </c>
      <c r="D243" s="124" t="s">
        <v>131</v>
      </c>
      <c r="E243" s="125" t="s">
        <v>550</v>
      </c>
      <c r="F243" s="126" t="s">
        <v>551</v>
      </c>
      <c r="G243" s="127" t="s">
        <v>179</v>
      </c>
      <c r="H243" s="128">
        <v>527</v>
      </c>
      <c r="I243" s="129"/>
      <c r="J243" s="130">
        <f t="shared" si="60"/>
        <v>0</v>
      </c>
      <c r="K243" s="131"/>
      <c r="L243" s="28"/>
      <c r="M243" s="132" t="s">
        <v>1</v>
      </c>
      <c r="N243" s="133" t="s">
        <v>46</v>
      </c>
      <c r="P243" s="134">
        <f t="shared" si="61"/>
        <v>0</v>
      </c>
      <c r="Q243" s="134">
        <v>0</v>
      </c>
      <c r="R243" s="134">
        <f t="shared" si="62"/>
        <v>0</v>
      </c>
      <c r="S243" s="134">
        <v>0</v>
      </c>
      <c r="T243" s="135">
        <f t="shared" si="63"/>
        <v>0</v>
      </c>
      <c r="AR243" s="136" t="s">
        <v>193</v>
      </c>
      <c r="AT243" s="136" t="s">
        <v>131</v>
      </c>
      <c r="AU243" s="136" t="s">
        <v>87</v>
      </c>
      <c r="AY243" s="13" t="s">
        <v>128</v>
      </c>
      <c r="BE243" s="137">
        <f t="shared" si="64"/>
        <v>0</v>
      </c>
      <c r="BF243" s="137">
        <f t="shared" si="65"/>
        <v>0</v>
      </c>
      <c r="BG243" s="137">
        <f t="shared" si="66"/>
        <v>0</v>
      </c>
      <c r="BH243" s="137">
        <f t="shared" si="67"/>
        <v>0</v>
      </c>
      <c r="BI243" s="137">
        <f t="shared" si="68"/>
        <v>0</v>
      </c>
      <c r="BJ243" s="13" t="s">
        <v>21</v>
      </c>
      <c r="BK243" s="137">
        <f t="shared" si="69"/>
        <v>0</v>
      </c>
      <c r="BL243" s="13" t="s">
        <v>193</v>
      </c>
      <c r="BM243" s="136" t="s">
        <v>552</v>
      </c>
    </row>
    <row r="244" spans="2:65" s="1" customFormat="1" ht="21.75" customHeight="1">
      <c r="B244" s="28"/>
      <c r="C244" s="124" t="s">
        <v>553</v>
      </c>
      <c r="D244" s="124" t="s">
        <v>131</v>
      </c>
      <c r="E244" s="125" t="s">
        <v>554</v>
      </c>
      <c r="F244" s="126" t="s">
        <v>555</v>
      </c>
      <c r="G244" s="127" t="s">
        <v>179</v>
      </c>
      <c r="H244" s="128">
        <v>35</v>
      </c>
      <c r="I244" s="129"/>
      <c r="J244" s="130">
        <f t="shared" si="60"/>
        <v>0</v>
      </c>
      <c r="K244" s="131"/>
      <c r="L244" s="28"/>
      <c r="M244" s="132" t="s">
        <v>1</v>
      </c>
      <c r="N244" s="133" t="s">
        <v>46</v>
      </c>
      <c r="P244" s="134">
        <f t="shared" si="61"/>
        <v>0</v>
      </c>
      <c r="Q244" s="134">
        <v>0</v>
      </c>
      <c r="R244" s="134">
        <f t="shared" si="62"/>
        <v>0</v>
      </c>
      <c r="S244" s="134">
        <v>0</v>
      </c>
      <c r="T244" s="135">
        <f t="shared" si="63"/>
        <v>0</v>
      </c>
      <c r="AR244" s="136" t="s">
        <v>193</v>
      </c>
      <c r="AT244" s="136" t="s">
        <v>131</v>
      </c>
      <c r="AU244" s="136" t="s">
        <v>87</v>
      </c>
      <c r="AY244" s="13" t="s">
        <v>128</v>
      </c>
      <c r="BE244" s="137">
        <f t="shared" si="64"/>
        <v>0</v>
      </c>
      <c r="BF244" s="137">
        <f t="shared" si="65"/>
        <v>0</v>
      </c>
      <c r="BG244" s="137">
        <f t="shared" si="66"/>
        <v>0</v>
      </c>
      <c r="BH244" s="137">
        <f t="shared" si="67"/>
        <v>0</v>
      </c>
      <c r="BI244" s="137">
        <f t="shared" si="68"/>
        <v>0</v>
      </c>
      <c r="BJ244" s="13" t="s">
        <v>21</v>
      </c>
      <c r="BK244" s="137">
        <f t="shared" si="69"/>
        <v>0</v>
      </c>
      <c r="BL244" s="13" t="s">
        <v>193</v>
      </c>
      <c r="BM244" s="136" t="s">
        <v>556</v>
      </c>
    </row>
    <row r="245" spans="2:65" s="1" customFormat="1" ht="24.15" customHeight="1">
      <c r="B245" s="28"/>
      <c r="C245" s="124" t="s">
        <v>557</v>
      </c>
      <c r="D245" s="124" t="s">
        <v>131</v>
      </c>
      <c r="E245" s="125" t="s">
        <v>558</v>
      </c>
      <c r="F245" s="126" t="s">
        <v>559</v>
      </c>
      <c r="G245" s="127" t="s">
        <v>179</v>
      </c>
      <c r="H245" s="128">
        <v>40</v>
      </c>
      <c r="I245" s="129"/>
      <c r="J245" s="130">
        <f t="shared" si="60"/>
        <v>0</v>
      </c>
      <c r="K245" s="131"/>
      <c r="L245" s="28"/>
      <c r="M245" s="132" t="s">
        <v>1</v>
      </c>
      <c r="N245" s="133" t="s">
        <v>46</v>
      </c>
      <c r="P245" s="134">
        <f t="shared" si="61"/>
        <v>0</v>
      </c>
      <c r="Q245" s="134">
        <v>0</v>
      </c>
      <c r="R245" s="134">
        <f t="shared" si="62"/>
        <v>0</v>
      </c>
      <c r="S245" s="134">
        <v>0</v>
      </c>
      <c r="T245" s="135">
        <f t="shared" si="63"/>
        <v>0</v>
      </c>
      <c r="AR245" s="136" t="s">
        <v>193</v>
      </c>
      <c r="AT245" s="136" t="s">
        <v>131</v>
      </c>
      <c r="AU245" s="136" t="s">
        <v>87</v>
      </c>
      <c r="AY245" s="13" t="s">
        <v>128</v>
      </c>
      <c r="BE245" s="137">
        <f t="shared" si="64"/>
        <v>0</v>
      </c>
      <c r="BF245" s="137">
        <f t="shared" si="65"/>
        <v>0</v>
      </c>
      <c r="BG245" s="137">
        <f t="shared" si="66"/>
        <v>0</v>
      </c>
      <c r="BH245" s="137">
        <f t="shared" si="67"/>
        <v>0</v>
      </c>
      <c r="BI245" s="137">
        <f t="shared" si="68"/>
        <v>0</v>
      </c>
      <c r="BJ245" s="13" t="s">
        <v>21</v>
      </c>
      <c r="BK245" s="137">
        <f t="shared" si="69"/>
        <v>0</v>
      </c>
      <c r="BL245" s="13" t="s">
        <v>193</v>
      </c>
      <c r="BM245" s="136" t="s">
        <v>560</v>
      </c>
    </row>
    <row r="246" spans="2:65" s="1" customFormat="1" ht="24.15" customHeight="1">
      <c r="B246" s="28"/>
      <c r="C246" s="124" t="s">
        <v>561</v>
      </c>
      <c r="D246" s="124" t="s">
        <v>131</v>
      </c>
      <c r="E246" s="125" t="s">
        <v>562</v>
      </c>
      <c r="F246" s="126" t="s">
        <v>563</v>
      </c>
      <c r="G246" s="127" t="s">
        <v>221</v>
      </c>
      <c r="H246" s="128">
        <v>1.831</v>
      </c>
      <c r="I246" s="129"/>
      <c r="J246" s="130">
        <f t="shared" si="60"/>
        <v>0</v>
      </c>
      <c r="K246" s="131"/>
      <c r="L246" s="28"/>
      <c r="M246" s="132" t="s">
        <v>1</v>
      </c>
      <c r="N246" s="133" t="s">
        <v>46</v>
      </c>
      <c r="P246" s="134">
        <f t="shared" si="61"/>
        <v>0</v>
      </c>
      <c r="Q246" s="134">
        <v>0</v>
      </c>
      <c r="R246" s="134">
        <f t="shared" si="62"/>
        <v>0</v>
      </c>
      <c r="S246" s="134">
        <v>0</v>
      </c>
      <c r="T246" s="135">
        <f t="shared" si="63"/>
        <v>0</v>
      </c>
      <c r="AR246" s="136" t="s">
        <v>193</v>
      </c>
      <c r="AT246" s="136" t="s">
        <v>131</v>
      </c>
      <c r="AU246" s="136" t="s">
        <v>87</v>
      </c>
      <c r="AY246" s="13" t="s">
        <v>128</v>
      </c>
      <c r="BE246" s="137">
        <f t="shared" si="64"/>
        <v>0</v>
      </c>
      <c r="BF246" s="137">
        <f t="shared" si="65"/>
        <v>0</v>
      </c>
      <c r="BG246" s="137">
        <f t="shared" si="66"/>
        <v>0</v>
      </c>
      <c r="BH246" s="137">
        <f t="shared" si="67"/>
        <v>0</v>
      </c>
      <c r="BI246" s="137">
        <f t="shared" si="68"/>
        <v>0</v>
      </c>
      <c r="BJ246" s="13" t="s">
        <v>21</v>
      </c>
      <c r="BK246" s="137">
        <f t="shared" si="69"/>
        <v>0</v>
      </c>
      <c r="BL246" s="13" t="s">
        <v>193</v>
      </c>
      <c r="BM246" s="136" t="s">
        <v>564</v>
      </c>
    </row>
    <row r="247" spans="2:65" s="1" customFormat="1" ht="24.15" customHeight="1">
      <c r="B247" s="28"/>
      <c r="C247" s="124" t="s">
        <v>565</v>
      </c>
      <c r="D247" s="124" t="s">
        <v>131</v>
      </c>
      <c r="E247" s="125" t="s">
        <v>566</v>
      </c>
      <c r="F247" s="126" t="s">
        <v>567</v>
      </c>
      <c r="G247" s="127" t="s">
        <v>221</v>
      </c>
      <c r="H247" s="128">
        <v>0.20300000000000001</v>
      </c>
      <c r="I247" s="129"/>
      <c r="J247" s="130">
        <f t="shared" si="60"/>
        <v>0</v>
      </c>
      <c r="K247" s="131"/>
      <c r="L247" s="28"/>
      <c r="M247" s="132" t="s">
        <v>1</v>
      </c>
      <c r="N247" s="133" t="s">
        <v>46</v>
      </c>
      <c r="P247" s="134">
        <f t="shared" si="61"/>
        <v>0</v>
      </c>
      <c r="Q247" s="134">
        <v>0</v>
      </c>
      <c r="R247" s="134">
        <f t="shared" si="62"/>
        <v>0</v>
      </c>
      <c r="S247" s="134">
        <v>0</v>
      </c>
      <c r="T247" s="135">
        <f t="shared" si="63"/>
        <v>0</v>
      </c>
      <c r="AR247" s="136" t="s">
        <v>193</v>
      </c>
      <c r="AT247" s="136" t="s">
        <v>131</v>
      </c>
      <c r="AU247" s="136" t="s">
        <v>87</v>
      </c>
      <c r="AY247" s="13" t="s">
        <v>128</v>
      </c>
      <c r="BE247" s="137">
        <f t="shared" si="64"/>
        <v>0</v>
      </c>
      <c r="BF247" s="137">
        <f t="shared" si="65"/>
        <v>0</v>
      </c>
      <c r="BG247" s="137">
        <f t="shared" si="66"/>
        <v>0</v>
      </c>
      <c r="BH247" s="137">
        <f t="shared" si="67"/>
        <v>0</v>
      </c>
      <c r="BI247" s="137">
        <f t="shared" si="68"/>
        <v>0</v>
      </c>
      <c r="BJ247" s="13" t="s">
        <v>21</v>
      </c>
      <c r="BK247" s="137">
        <f t="shared" si="69"/>
        <v>0</v>
      </c>
      <c r="BL247" s="13" t="s">
        <v>193</v>
      </c>
      <c r="BM247" s="136" t="s">
        <v>568</v>
      </c>
    </row>
    <row r="248" spans="2:65" s="11" customFormat="1" ht="22.95" customHeight="1">
      <c r="B248" s="112"/>
      <c r="D248" s="113" t="s">
        <v>80</v>
      </c>
      <c r="E248" s="122" t="s">
        <v>569</v>
      </c>
      <c r="F248" s="122" t="s">
        <v>570</v>
      </c>
      <c r="I248" s="115"/>
      <c r="J248" s="123">
        <f>BK248</f>
        <v>0</v>
      </c>
      <c r="L248" s="112"/>
      <c r="M248" s="117"/>
      <c r="P248" s="118">
        <f>SUM(P249:P284)</f>
        <v>0</v>
      </c>
      <c r="R248" s="118">
        <f>SUM(R249:R284)</f>
        <v>0.89370559999999999</v>
      </c>
      <c r="T248" s="119">
        <f>SUM(T249:T284)</f>
        <v>0.39810000000000001</v>
      </c>
      <c r="AR248" s="113" t="s">
        <v>87</v>
      </c>
      <c r="AT248" s="120" t="s">
        <v>80</v>
      </c>
      <c r="AU248" s="120" t="s">
        <v>21</v>
      </c>
      <c r="AY248" s="113" t="s">
        <v>128</v>
      </c>
      <c r="BK248" s="121">
        <f>SUM(BK249:BK284)</f>
        <v>0</v>
      </c>
    </row>
    <row r="249" spans="2:65" s="1" customFormat="1" ht="24.15" customHeight="1">
      <c r="B249" s="28"/>
      <c r="C249" s="124" t="s">
        <v>571</v>
      </c>
      <c r="D249" s="124" t="s">
        <v>131</v>
      </c>
      <c r="E249" s="125" t="s">
        <v>572</v>
      </c>
      <c r="F249" s="126" t="s">
        <v>573</v>
      </c>
      <c r="G249" s="127" t="s">
        <v>134</v>
      </c>
      <c r="H249" s="128">
        <v>5</v>
      </c>
      <c r="I249" s="129"/>
      <c r="J249" s="130">
        <f t="shared" ref="J249:J284" si="70">ROUND(I249*H249,3)</f>
        <v>0</v>
      </c>
      <c r="K249" s="131"/>
      <c r="L249" s="28"/>
      <c r="M249" s="132" t="s">
        <v>1</v>
      </c>
      <c r="N249" s="133" t="s">
        <v>46</v>
      </c>
      <c r="P249" s="134">
        <f t="shared" ref="P249:P284" si="71">O249*H249</f>
        <v>0</v>
      </c>
      <c r="Q249" s="134">
        <v>2.0000000000000002E-5</v>
      </c>
      <c r="R249" s="134">
        <f t="shared" ref="R249:R284" si="72">Q249*H249</f>
        <v>1E-4</v>
      </c>
      <c r="S249" s="134">
        <v>3.9E-2</v>
      </c>
      <c r="T249" s="135">
        <f t="shared" ref="T249:T284" si="73">S249*H249</f>
        <v>0.19500000000000001</v>
      </c>
      <c r="AR249" s="136" t="s">
        <v>193</v>
      </c>
      <c r="AT249" s="136" t="s">
        <v>131</v>
      </c>
      <c r="AU249" s="136" t="s">
        <v>87</v>
      </c>
      <c r="AY249" s="13" t="s">
        <v>128</v>
      </c>
      <c r="BE249" s="137">
        <f t="shared" ref="BE249:BE284" si="74">IF(N249="základní",J249,0)</f>
        <v>0</v>
      </c>
      <c r="BF249" s="137">
        <f t="shared" ref="BF249:BF284" si="75">IF(N249="snížená",J249,0)</f>
        <v>0</v>
      </c>
      <c r="BG249" s="137">
        <f t="shared" ref="BG249:BG284" si="76">IF(N249="zákl. přenesená",J249,0)</f>
        <v>0</v>
      </c>
      <c r="BH249" s="137">
        <f t="shared" ref="BH249:BH284" si="77">IF(N249="sníž. přenesená",J249,0)</f>
        <v>0</v>
      </c>
      <c r="BI249" s="137">
        <f t="shared" ref="BI249:BI284" si="78">IF(N249="nulová",J249,0)</f>
        <v>0</v>
      </c>
      <c r="BJ249" s="13" t="s">
        <v>21</v>
      </c>
      <c r="BK249" s="137">
        <f t="shared" ref="BK249:BK284" si="79">ROUND(I249*H249,3)</f>
        <v>0</v>
      </c>
      <c r="BL249" s="13" t="s">
        <v>193</v>
      </c>
      <c r="BM249" s="136" t="s">
        <v>574</v>
      </c>
    </row>
    <row r="250" spans="2:65" s="1" customFormat="1" ht="24.15" customHeight="1">
      <c r="B250" s="28"/>
      <c r="C250" s="124" t="s">
        <v>575</v>
      </c>
      <c r="D250" s="124" t="s">
        <v>131</v>
      </c>
      <c r="E250" s="125" t="s">
        <v>576</v>
      </c>
      <c r="F250" s="126" t="s">
        <v>577</v>
      </c>
      <c r="G250" s="127" t="s">
        <v>134</v>
      </c>
      <c r="H250" s="128">
        <v>10</v>
      </c>
      <c r="I250" s="129"/>
      <c r="J250" s="130">
        <f t="shared" si="70"/>
        <v>0</v>
      </c>
      <c r="K250" s="131"/>
      <c r="L250" s="28"/>
      <c r="M250" s="132" t="s">
        <v>1</v>
      </c>
      <c r="N250" s="133" t="s">
        <v>46</v>
      </c>
      <c r="P250" s="134">
        <f t="shared" si="71"/>
        <v>0</v>
      </c>
      <c r="Q250" s="134">
        <v>8.0000000000000007E-5</v>
      </c>
      <c r="R250" s="134">
        <f t="shared" si="72"/>
        <v>8.0000000000000004E-4</v>
      </c>
      <c r="S250" s="134">
        <v>9.0799999999999995E-3</v>
      </c>
      <c r="T250" s="135">
        <f t="shared" si="73"/>
        <v>9.0799999999999992E-2</v>
      </c>
      <c r="AR250" s="136" t="s">
        <v>193</v>
      </c>
      <c r="AT250" s="136" t="s">
        <v>131</v>
      </c>
      <c r="AU250" s="136" t="s">
        <v>87</v>
      </c>
      <c r="AY250" s="13" t="s">
        <v>128</v>
      </c>
      <c r="BE250" s="137">
        <f t="shared" si="74"/>
        <v>0</v>
      </c>
      <c r="BF250" s="137">
        <f t="shared" si="75"/>
        <v>0</v>
      </c>
      <c r="BG250" s="137">
        <f t="shared" si="76"/>
        <v>0</v>
      </c>
      <c r="BH250" s="137">
        <f t="shared" si="77"/>
        <v>0</v>
      </c>
      <c r="BI250" s="137">
        <f t="shared" si="78"/>
        <v>0</v>
      </c>
      <c r="BJ250" s="13" t="s">
        <v>21</v>
      </c>
      <c r="BK250" s="137">
        <f t="shared" si="79"/>
        <v>0</v>
      </c>
      <c r="BL250" s="13" t="s">
        <v>193</v>
      </c>
      <c r="BM250" s="136" t="s">
        <v>578</v>
      </c>
    </row>
    <row r="251" spans="2:65" s="1" customFormat="1" ht="24.15" customHeight="1">
      <c r="B251" s="28"/>
      <c r="C251" s="124" t="s">
        <v>579</v>
      </c>
      <c r="D251" s="124" t="s">
        <v>131</v>
      </c>
      <c r="E251" s="125" t="s">
        <v>580</v>
      </c>
      <c r="F251" s="126" t="s">
        <v>581</v>
      </c>
      <c r="G251" s="127" t="s">
        <v>134</v>
      </c>
      <c r="H251" s="128">
        <v>94</v>
      </c>
      <c r="I251" s="129"/>
      <c r="J251" s="130">
        <f t="shared" si="70"/>
        <v>0</v>
      </c>
      <c r="K251" s="131"/>
      <c r="L251" s="28"/>
      <c r="M251" s="132" t="s">
        <v>1</v>
      </c>
      <c r="N251" s="133" t="s">
        <v>46</v>
      </c>
      <c r="P251" s="134">
        <f t="shared" si="71"/>
        <v>0</v>
      </c>
      <c r="Q251" s="134">
        <v>9.0000000000000006E-5</v>
      </c>
      <c r="R251" s="134">
        <f t="shared" si="72"/>
        <v>8.4600000000000005E-3</v>
      </c>
      <c r="S251" s="134">
        <v>4.4999999999999999E-4</v>
      </c>
      <c r="T251" s="135">
        <f t="shared" si="73"/>
        <v>4.2299999999999997E-2</v>
      </c>
      <c r="AR251" s="136" t="s">
        <v>193</v>
      </c>
      <c r="AT251" s="136" t="s">
        <v>131</v>
      </c>
      <c r="AU251" s="136" t="s">
        <v>87</v>
      </c>
      <c r="AY251" s="13" t="s">
        <v>128</v>
      </c>
      <c r="BE251" s="137">
        <f t="shared" si="74"/>
        <v>0</v>
      </c>
      <c r="BF251" s="137">
        <f t="shared" si="75"/>
        <v>0</v>
      </c>
      <c r="BG251" s="137">
        <f t="shared" si="76"/>
        <v>0</v>
      </c>
      <c r="BH251" s="137">
        <f t="shared" si="77"/>
        <v>0</v>
      </c>
      <c r="BI251" s="137">
        <f t="shared" si="78"/>
        <v>0</v>
      </c>
      <c r="BJ251" s="13" t="s">
        <v>21</v>
      </c>
      <c r="BK251" s="137">
        <f t="shared" si="79"/>
        <v>0</v>
      </c>
      <c r="BL251" s="13" t="s">
        <v>193</v>
      </c>
      <c r="BM251" s="136" t="s">
        <v>582</v>
      </c>
    </row>
    <row r="252" spans="2:65" s="1" customFormat="1" ht="24.15" customHeight="1">
      <c r="B252" s="28"/>
      <c r="C252" s="124" t="s">
        <v>583</v>
      </c>
      <c r="D252" s="124" t="s">
        <v>131</v>
      </c>
      <c r="E252" s="125" t="s">
        <v>584</v>
      </c>
      <c r="F252" s="126" t="s">
        <v>585</v>
      </c>
      <c r="G252" s="127" t="s">
        <v>134</v>
      </c>
      <c r="H252" s="128">
        <v>20</v>
      </c>
      <c r="I252" s="129"/>
      <c r="J252" s="130">
        <f t="shared" si="70"/>
        <v>0</v>
      </c>
      <c r="K252" s="131"/>
      <c r="L252" s="28"/>
      <c r="M252" s="132" t="s">
        <v>1</v>
      </c>
      <c r="N252" s="133" t="s">
        <v>46</v>
      </c>
      <c r="P252" s="134">
        <f t="shared" si="71"/>
        <v>0</v>
      </c>
      <c r="Q252" s="134">
        <v>2.1000000000000001E-4</v>
      </c>
      <c r="R252" s="134">
        <f t="shared" si="72"/>
        <v>4.2000000000000006E-3</v>
      </c>
      <c r="S252" s="134">
        <v>3.5000000000000001E-3</v>
      </c>
      <c r="T252" s="135">
        <f t="shared" si="73"/>
        <v>7.0000000000000007E-2</v>
      </c>
      <c r="AR252" s="136" t="s">
        <v>193</v>
      </c>
      <c r="AT252" s="136" t="s">
        <v>131</v>
      </c>
      <c r="AU252" s="136" t="s">
        <v>87</v>
      </c>
      <c r="AY252" s="13" t="s">
        <v>128</v>
      </c>
      <c r="BE252" s="137">
        <f t="shared" si="74"/>
        <v>0</v>
      </c>
      <c r="BF252" s="137">
        <f t="shared" si="75"/>
        <v>0</v>
      </c>
      <c r="BG252" s="137">
        <f t="shared" si="76"/>
        <v>0</v>
      </c>
      <c r="BH252" s="137">
        <f t="shared" si="77"/>
        <v>0</v>
      </c>
      <c r="BI252" s="137">
        <f t="shared" si="78"/>
        <v>0</v>
      </c>
      <c r="BJ252" s="13" t="s">
        <v>21</v>
      </c>
      <c r="BK252" s="137">
        <f t="shared" si="79"/>
        <v>0</v>
      </c>
      <c r="BL252" s="13" t="s">
        <v>193</v>
      </c>
      <c r="BM252" s="136" t="s">
        <v>586</v>
      </c>
    </row>
    <row r="253" spans="2:65" s="1" customFormat="1" ht="21.75" customHeight="1">
      <c r="B253" s="28"/>
      <c r="C253" s="124" t="s">
        <v>587</v>
      </c>
      <c r="D253" s="124" t="s">
        <v>131</v>
      </c>
      <c r="E253" s="125" t="s">
        <v>588</v>
      </c>
      <c r="F253" s="126" t="s">
        <v>589</v>
      </c>
      <c r="G253" s="127" t="s">
        <v>134</v>
      </c>
      <c r="H253" s="128">
        <v>11</v>
      </c>
      <c r="I253" s="129"/>
      <c r="J253" s="130">
        <f t="shared" si="70"/>
        <v>0</v>
      </c>
      <c r="K253" s="131"/>
      <c r="L253" s="28"/>
      <c r="M253" s="132" t="s">
        <v>1</v>
      </c>
      <c r="N253" s="133" t="s">
        <v>46</v>
      </c>
      <c r="P253" s="134">
        <f t="shared" si="71"/>
        <v>0</v>
      </c>
      <c r="Q253" s="134">
        <v>3.0049999999999999E-5</v>
      </c>
      <c r="R253" s="134">
        <f t="shared" si="72"/>
        <v>3.3054999999999998E-4</v>
      </c>
      <c r="S253" s="134">
        <v>0</v>
      </c>
      <c r="T253" s="135">
        <f t="shared" si="73"/>
        <v>0</v>
      </c>
      <c r="AR253" s="136" t="s">
        <v>193</v>
      </c>
      <c r="AT253" s="136" t="s">
        <v>131</v>
      </c>
      <c r="AU253" s="136" t="s">
        <v>87</v>
      </c>
      <c r="AY253" s="13" t="s">
        <v>128</v>
      </c>
      <c r="BE253" s="137">
        <f t="shared" si="74"/>
        <v>0</v>
      </c>
      <c r="BF253" s="137">
        <f t="shared" si="75"/>
        <v>0</v>
      </c>
      <c r="BG253" s="137">
        <f t="shared" si="76"/>
        <v>0</v>
      </c>
      <c r="BH253" s="137">
        <f t="shared" si="77"/>
        <v>0</v>
      </c>
      <c r="BI253" s="137">
        <f t="shared" si="78"/>
        <v>0</v>
      </c>
      <c r="BJ253" s="13" t="s">
        <v>21</v>
      </c>
      <c r="BK253" s="137">
        <f t="shared" si="79"/>
        <v>0</v>
      </c>
      <c r="BL253" s="13" t="s">
        <v>193</v>
      </c>
      <c r="BM253" s="136" t="s">
        <v>590</v>
      </c>
    </row>
    <row r="254" spans="2:65" s="1" customFormat="1" ht="21.75" customHeight="1">
      <c r="B254" s="28"/>
      <c r="C254" s="124" t="s">
        <v>591</v>
      </c>
      <c r="D254" s="124" t="s">
        <v>131</v>
      </c>
      <c r="E254" s="125" t="s">
        <v>592</v>
      </c>
      <c r="F254" s="126" t="s">
        <v>593</v>
      </c>
      <c r="G254" s="127" t="s">
        <v>134</v>
      </c>
      <c r="H254" s="128">
        <v>3</v>
      </c>
      <c r="I254" s="129"/>
      <c r="J254" s="130">
        <f t="shared" si="70"/>
        <v>0</v>
      </c>
      <c r="K254" s="131"/>
      <c r="L254" s="28"/>
      <c r="M254" s="132" t="s">
        <v>1</v>
      </c>
      <c r="N254" s="133" t="s">
        <v>46</v>
      </c>
      <c r="P254" s="134">
        <f t="shared" si="71"/>
        <v>0</v>
      </c>
      <c r="Q254" s="134">
        <v>3.0000000000000001E-5</v>
      </c>
      <c r="R254" s="134">
        <f t="shared" si="72"/>
        <v>9.0000000000000006E-5</v>
      </c>
      <c r="S254" s="134">
        <v>0</v>
      </c>
      <c r="T254" s="135">
        <f t="shared" si="73"/>
        <v>0</v>
      </c>
      <c r="AR254" s="136" t="s">
        <v>193</v>
      </c>
      <c r="AT254" s="136" t="s">
        <v>131</v>
      </c>
      <c r="AU254" s="136" t="s">
        <v>87</v>
      </c>
      <c r="AY254" s="13" t="s">
        <v>128</v>
      </c>
      <c r="BE254" s="137">
        <f t="shared" si="74"/>
        <v>0</v>
      </c>
      <c r="BF254" s="137">
        <f t="shared" si="75"/>
        <v>0</v>
      </c>
      <c r="BG254" s="137">
        <f t="shared" si="76"/>
        <v>0</v>
      </c>
      <c r="BH254" s="137">
        <f t="shared" si="77"/>
        <v>0</v>
      </c>
      <c r="BI254" s="137">
        <f t="shared" si="78"/>
        <v>0</v>
      </c>
      <c r="BJ254" s="13" t="s">
        <v>21</v>
      </c>
      <c r="BK254" s="137">
        <f t="shared" si="79"/>
        <v>0</v>
      </c>
      <c r="BL254" s="13" t="s">
        <v>193</v>
      </c>
      <c r="BM254" s="136" t="s">
        <v>594</v>
      </c>
    </row>
    <row r="255" spans="2:65" s="1" customFormat="1" ht="16.5" customHeight="1">
      <c r="B255" s="28"/>
      <c r="C255" s="138" t="s">
        <v>595</v>
      </c>
      <c r="D255" s="138" t="s">
        <v>272</v>
      </c>
      <c r="E255" s="139" t="s">
        <v>596</v>
      </c>
      <c r="F255" s="140" t="s">
        <v>597</v>
      </c>
      <c r="G255" s="141" t="s">
        <v>134</v>
      </c>
      <c r="H255" s="142">
        <v>9</v>
      </c>
      <c r="I255" s="143"/>
      <c r="J255" s="144">
        <f t="shared" si="70"/>
        <v>0</v>
      </c>
      <c r="K255" s="145"/>
      <c r="L255" s="146"/>
      <c r="M255" s="147" t="s">
        <v>1</v>
      </c>
      <c r="N255" s="148" t="s">
        <v>46</v>
      </c>
      <c r="P255" s="134">
        <f t="shared" si="71"/>
        <v>0</v>
      </c>
      <c r="Q255" s="134">
        <v>5.0000000000000001E-4</v>
      </c>
      <c r="R255" s="134">
        <f t="shared" si="72"/>
        <v>4.5000000000000005E-3</v>
      </c>
      <c r="S255" s="134">
        <v>0</v>
      </c>
      <c r="T255" s="135">
        <f t="shared" si="73"/>
        <v>0</v>
      </c>
      <c r="AR255" s="136" t="s">
        <v>267</v>
      </c>
      <c r="AT255" s="136" t="s">
        <v>272</v>
      </c>
      <c r="AU255" s="136" t="s">
        <v>87</v>
      </c>
      <c r="AY255" s="13" t="s">
        <v>128</v>
      </c>
      <c r="BE255" s="137">
        <f t="shared" si="74"/>
        <v>0</v>
      </c>
      <c r="BF255" s="137">
        <f t="shared" si="75"/>
        <v>0</v>
      </c>
      <c r="BG255" s="137">
        <f t="shared" si="76"/>
        <v>0</v>
      </c>
      <c r="BH255" s="137">
        <f t="shared" si="77"/>
        <v>0</v>
      </c>
      <c r="BI255" s="137">
        <f t="shared" si="78"/>
        <v>0</v>
      </c>
      <c r="BJ255" s="13" t="s">
        <v>21</v>
      </c>
      <c r="BK255" s="137">
        <f t="shared" si="79"/>
        <v>0</v>
      </c>
      <c r="BL255" s="13" t="s">
        <v>193</v>
      </c>
      <c r="BM255" s="136" t="s">
        <v>598</v>
      </c>
    </row>
    <row r="256" spans="2:65" s="1" customFormat="1" ht="16.5" customHeight="1">
      <c r="B256" s="28"/>
      <c r="C256" s="138" t="s">
        <v>599</v>
      </c>
      <c r="D256" s="138" t="s">
        <v>272</v>
      </c>
      <c r="E256" s="139" t="s">
        <v>600</v>
      </c>
      <c r="F256" s="140" t="s">
        <v>601</v>
      </c>
      <c r="G256" s="141" t="s">
        <v>134</v>
      </c>
      <c r="H256" s="142">
        <v>2</v>
      </c>
      <c r="I256" s="143"/>
      <c r="J256" s="144">
        <f t="shared" si="70"/>
        <v>0</v>
      </c>
      <c r="K256" s="145"/>
      <c r="L256" s="146"/>
      <c r="M256" s="147" t="s">
        <v>1</v>
      </c>
      <c r="N256" s="148" t="s">
        <v>46</v>
      </c>
      <c r="P256" s="134">
        <f t="shared" si="71"/>
        <v>0</v>
      </c>
      <c r="Q256" s="134">
        <v>5.0000000000000001E-4</v>
      </c>
      <c r="R256" s="134">
        <f t="shared" si="72"/>
        <v>1E-3</v>
      </c>
      <c r="S256" s="134">
        <v>0</v>
      </c>
      <c r="T256" s="135">
        <f t="shared" si="73"/>
        <v>0</v>
      </c>
      <c r="AR256" s="136" t="s">
        <v>267</v>
      </c>
      <c r="AT256" s="136" t="s">
        <v>272</v>
      </c>
      <c r="AU256" s="136" t="s">
        <v>87</v>
      </c>
      <c r="AY256" s="13" t="s">
        <v>128</v>
      </c>
      <c r="BE256" s="137">
        <f t="shared" si="74"/>
        <v>0</v>
      </c>
      <c r="BF256" s="137">
        <f t="shared" si="75"/>
        <v>0</v>
      </c>
      <c r="BG256" s="137">
        <f t="shared" si="76"/>
        <v>0</v>
      </c>
      <c r="BH256" s="137">
        <f t="shared" si="77"/>
        <v>0</v>
      </c>
      <c r="BI256" s="137">
        <f t="shared" si="78"/>
        <v>0</v>
      </c>
      <c r="BJ256" s="13" t="s">
        <v>21</v>
      </c>
      <c r="BK256" s="137">
        <f t="shared" si="79"/>
        <v>0</v>
      </c>
      <c r="BL256" s="13" t="s">
        <v>193</v>
      </c>
      <c r="BM256" s="136" t="s">
        <v>602</v>
      </c>
    </row>
    <row r="257" spans="2:65" s="1" customFormat="1" ht="16.5" customHeight="1">
      <c r="B257" s="28"/>
      <c r="C257" s="138" t="s">
        <v>603</v>
      </c>
      <c r="D257" s="138" t="s">
        <v>272</v>
      </c>
      <c r="E257" s="139" t="s">
        <v>604</v>
      </c>
      <c r="F257" s="140" t="s">
        <v>605</v>
      </c>
      <c r="G257" s="141" t="s">
        <v>134</v>
      </c>
      <c r="H257" s="142">
        <v>3</v>
      </c>
      <c r="I257" s="143"/>
      <c r="J257" s="144">
        <f t="shared" si="70"/>
        <v>0</v>
      </c>
      <c r="K257" s="145"/>
      <c r="L257" s="146"/>
      <c r="M257" s="147" t="s">
        <v>1</v>
      </c>
      <c r="N257" s="148" t="s">
        <v>46</v>
      </c>
      <c r="P257" s="134">
        <f t="shared" si="71"/>
        <v>0</v>
      </c>
      <c r="Q257" s="134">
        <v>5.0000000000000001E-4</v>
      </c>
      <c r="R257" s="134">
        <f t="shared" si="72"/>
        <v>1.5E-3</v>
      </c>
      <c r="S257" s="134">
        <v>0</v>
      </c>
      <c r="T257" s="135">
        <f t="shared" si="73"/>
        <v>0</v>
      </c>
      <c r="AR257" s="136" t="s">
        <v>267</v>
      </c>
      <c r="AT257" s="136" t="s">
        <v>272</v>
      </c>
      <c r="AU257" s="136" t="s">
        <v>87</v>
      </c>
      <c r="AY257" s="13" t="s">
        <v>128</v>
      </c>
      <c r="BE257" s="137">
        <f t="shared" si="74"/>
        <v>0</v>
      </c>
      <c r="BF257" s="137">
        <f t="shared" si="75"/>
        <v>0</v>
      </c>
      <c r="BG257" s="137">
        <f t="shared" si="76"/>
        <v>0</v>
      </c>
      <c r="BH257" s="137">
        <f t="shared" si="77"/>
        <v>0</v>
      </c>
      <c r="BI257" s="137">
        <f t="shared" si="78"/>
        <v>0</v>
      </c>
      <c r="BJ257" s="13" t="s">
        <v>21</v>
      </c>
      <c r="BK257" s="137">
        <f t="shared" si="79"/>
        <v>0</v>
      </c>
      <c r="BL257" s="13" t="s">
        <v>193</v>
      </c>
      <c r="BM257" s="136" t="s">
        <v>606</v>
      </c>
    </row>
    <row r="258" spans="2:65" s="1" customFormat="1" ht="16.5" customHeight="1">
      <c r="B258" s="28"/>
      <c r="C258" s="124" t="s">
        <v>607</v>
      </c>
      <c r="D258" s="124" t="s">
        <v>131</v>
      </c>
      <c r="E258" s="125" t="s">
        <v>608</v>
      </c>
      <c r="F258" s="126" t="s">
        <v>609</v>
      </c>
      <c r="G258" s="127" t="s">
        <v>134</v>
      </c>
      <c r="H258" s="128">
        <v>26</v>
      </c>
      <c r="I258" s="129"/>
      <c r="J258" s="130">
        <f t="shared" si="70"/>
        <v>0</v>
      </c>
      <c r="K258" s="131"/>
      <c r="L258" s="28"/>
      <c r="M258" s="132" t="s">
        <v>1</v>
      </c>
      <c r="N258" s="133" t="s">
        <v>46</v>
      </c>
      <c r="P258" s="134">
        <f t="shared" si="71"/>
        <v>0</v>
      </c>
      <c r="Q258" s="134">
        <v>6.0000000000000002E-5</v>
      </c>
      <c r="R258" s="134">
        <f t="shared" si="72"/>
        <v>1.56E-3</v>
      </c>
      <c r="S258" s="134">
        <v>0</v>
      </c>
      <c r="T258" s="135">
        <f t="shared" si="73"/>
        <v>0</v>
      </c>
      <c r="AR258" s="136" t="s">
        <v>193</v>
      </c>
      <c r="AT258" s="136" t="s">
        <v>131</v>
      </c>
      <c r="AU258" s="136" t="s">
        <v>87</v>
      </c>
      <c r="AY258" s="13" t="s">
        <v>128</v>
      </c>
      <c r="BE258" s="137">
        <f t="shared" si="74"/>
        <v>0</v>
      </c>
      <c r="BF258" s="137">
        <f t="shared" si="75"/>
        <v>0</v>
      </c>
      <c r="BG258" s="137">
        <f t="shared" si="76"/>
        <v>0</v>
      </c>
      <c r="BH258" s="137">
        <f t="shared" si="77"/>
        <v>0</v>
      </c>
      <c r="BI258" s="137">
        <f t="shared" si="78"/>
        <v>0</v>
      </c>
      <c r="BJ258" s="13" t="s">
        <v>21</v>
      </c>
      <c r="BK258" s="137">
        <f t="shared" si="79"/>
        <v>0</v>
      </c>
      <c r="BL258" s="13" t="s">
        <v>193</v>
      </c>
      <c r="BM258" s="136" t="s">
        <v>610</v>
      </c>
    </row>
    <row r="259" spans="2:65" s="1" customFormat="1" ht="16.5" customHeight="1">
      <c r="B259" s="28"/>
      <c r="C259" s="124" t="s">
        <v>611</v>
      </c>
      <c r="D259" s="124" t="s">
        <v>131</v>
      </c>
      <c r="E259" s="125" t="s">
        <v>612</v>
      </c>
      <c r="F259" s="126" t="s">
        <v>613</v>
      </c>
      <c r="G259" s="127" t="s">
        <v>134</v>
      </c>
      <c r="H259" s="128">
        <v>101</v>
      </c>
      <c r="I259" s="129"/>
      <c r="J259" s="130">
        <f t="shared" si="70"/>
        <v>0</v>
      </c>
      <c r="K259" s="131"/>
      <c r="L259" s="28"/>
      <c r="M259" s="132" t="s">
        <v>1</v>
      </c>
      <c r="N259" s="133" t="s">
        <v>46</v>
      </c>
      <c r="P259" s="134">
        <f t="shared" si="71"/>
        <v>0</v>
      </c>
      <c r="Q259" s="134">
        <v>3.0049999999999999E-5</v>
      </c>
      <c r="R259" s="134">
        <f t="shared" si="72"/>
        <v>3.0350500000000001E-3</v>
      </c>
      <c r="S259" s="134">
        <v>0</v>
      </c>
      <c r="T259" s="135">
        <f t="shared" si="73"/>
        <v>0</v>
      </c>
      <c r="AR259" s="136" t="s">
        <v>193</v>
      </c>
      <c r="AT259" s="136" t="s">
        <v>131</v>
      </c>
      <c r="AU259" s="136" t="s">
        <v>87</v>
      </c>
      <c r="AY259" s="13" t="s">
        <v>128</v>
      </c>
      <c r="BE259" s="137">
        <f t="shared" si="74"/>
        <v>0</v>
      </c>
      <c r="BF259" s="137">
        <f t="shared" si="75"/>
        <v>0</v>
      </c>
      <c r="BG259" s="137">
        <f t="shared" si="76"/>
        <v>0</v>
      </c>
      <c r="BH259" s="137">
        <f t="shared" si="77"/>
        <v>0</v>
      </c>
      <c r="BI259" s="137">
        <f t="shared" si="78"/>
        <v>0</v>
      </c>
      <c r="BJ259" s="13" t="s">
        <v>21</v>
      </c>
      <c r="BK259" s="137">
        <f t="shared" si="79"/>
        <v>0</v>
      </c>
      <c r="BL259" s="13" t="s">
        <v>193</v>
      </c>
      <c r="BM259" s="136" t="s">
        <v>614</v>
      </c>
    </row>
    <row r="260" spans="2:65" s="1" customFormat="1" ht="16.5" customHeight="1">
      <c r="B260" s="28"/>
      <c r="C260" s="124" t="s">
        <v>615</v>
      </c>
      <c r="D260" s="124" t="s">
        <v>131</v>
      </c>
      <c r="E260" s="125" t="s">
        <v>616</v>
      </c>
      <c r="F260" s="126" t="s">
        <v>617</v>
      </c>
      <c r="G260" s="127" t="s">
        <v>134</v>
      </c>
      <c r="H260" s="128">
        <v>1</v>
      </c>
      <c r="I260" s="129"/>
      <c r="J260" s="130">
        <f t="shared" si="70"/>
        <v>0</v>
      </c>
      <c r="K260" s="131"/>
      <c r="L260" s="28"/>
      <c r="M260" s="132" t="s">
        <v>1</v>
      </c>
      <c r="N260" s="133" t="s">
        <v>46</v>
      </c>
      <c r="P260" s="134">
        <f t="shared" si="71"/>
        <v>0</v>
      </c>
      <c r="Q260" s="134">
        <v>1.4999999999999999E-4</v>
      </c>
      <c r="R260" s="134">
        <f t="shared" si="72"/>
        <v>1.4999999999999999E-4</v>
      </c>
      <c r="S260" s="134">
        <v>0</v>
      </c>
      <c r="T260" s="135">
        <f t="shared" si="73"/>
        <v>0</v>
      </c>
      <c r="AR260" s="136" t="s">
        <v>193</v>
      </c>
      <c r="AT260" s="136" t="s">
        <v>131</v>
      </c>
      <c r="AU260" s="136" t="s">
        <v>87</v>
      </c>
      <c r="AY260" s="13" t="s">
        <v>128</v>
      </c>
      <c r="BE260" s="137">
        <f t="shared" si="74"/>
        <v>0</v>
      </c>
      <c r="BF260" s="137">
        <f t="shared" si="75"/>
        <v>0</v>
      </c>
      <c r="BG260" s="137">
        <f t="shared" si="76"/>
        <v>0</v>
      </c>
      <c r="BH260" s="137">
        <f t="shared" si="77"/>
        <v>0</v>
      </c>
      <c r="BI260" s="137">
        <f t="shared" si="78"/>
        <v>0</v>
      </c>
      <c r="BJ260" s="13" t="s">
        <v>21</v>
      </c>
      <c r="BK260" s="137">
        <f t="shared" si="79"/>
        <v>0</v>
      </c>
      <c r="BL260" s="13" t="s">
        <v>193</v>
      </c>
      <c r="BM260" s="136" t="s">
        <v>618</v>
      </c>
    </row>
    <row r="261" spans="2:65" s="1" customFormat="1" ht="16.5" customHeight="1">
      <c r="B261" s="28"/>
      <c r="C261" s="124" t="s">
        <v>619</v>
      </c>
      <c r="D261" s="124" t="s">
        <v>131</v>
      </c>
      <c r="E261" s="125" t="s">
        <v>620</v>
      </c>
      <c r="F261" s="126" t="s">
        <v>621</v>
      </c>
      <c r="G261" s="127" t="s">
        <v>134</v>
      </c>
      <c r="H261" s="128">
        <v>9</v>
      </c>
      <c r="I261" s="129"/>
      <c r="J261" s="130">
        <f t="shared" si="70"/>
        <v>0</v>
      </c>
      <c r="K261" s="131"/>
      <c r="L261" s="28"/>
      <c r="M261" s="132" t="s">
        <v>1</v>
      </c>
      <c r="N261" s="133" t="s">
        <v>46</v>
      </c>
      <c r="P261" s="134">
        <f t="shared" si="71"/>
        <v>0</v>
      </c>
      <c r="Q261" s="134">
        <v>2.1000000000000001E-4</v>
      </c>
      <c r="R261" s="134">
        <f t="shared" si="72"/>
        <v>1.8900000000000002E-3</v>
      </c>
      <c r="S261" s="134">
        <v>0</v>
      </c>
      <c r="T261" s="135">
        <f t="shared" si="73"/>
        <v>0</v>
      </c>
      <c r="AR261" s="136" t="s">
        <v>193</v>
      </c>
      <c r="AT261" s="136" t="s">
        <v>131</v>
      </c>
      <c r="AU261" s="136" t="s">
        <v>87</v>
      </c>
      <c r="AY261" s="13" t="s">
        <v>128</v>
      </c>
      <c r="BE261" s="137">
        <f t="shared" si="74"/>
        <v>0</v>
      </c>
      <c r="BF261" s="137">
        <f t="shared" si="75"/>
        <v>0</v>
      </c>
      <c r="BG261" s="137">
        <f t="shared" si="76"/>
        <v>0</v>
      </c>
      <c r="BH261" s="137">
        <f t="shared" si="77"/>
        <v>0</v>
      </c>
      <c r="BI261" s="137">
        <f t="shared" si="78"/>
        <v>0</v>
      </c>
      <c r="BJ261" s="13" t="s">
        <v>21</v>
      </c>
      <c r="BK261" s="137">
        <f t="shared" si="79"/>
        <v>0</v>
      </c>
      <c r="BL261" s="13" t="s">
        <v>193</v>
      </c>
      <c r="BM261" s="136" t="s">
        <v>622</v>
      </c>
    </row>
    <row r="262" spans="2:65" s="1" customFormat="1" ht="16.5" customHeight="1">
      <c r="B262" s="28"/>
      <c r="C262" s="124" t="s">
        <v>623</v>
      </c>
      <c r="D262" s="124" t="s">
        <v>131</v>
      </c>
      <c r="E262" s="125" t="s">
        <v>624</v>
      </c>
      <c r="F262" s="126" t="s">
        <v>625</v>
      </c>
      <c r="G262" s="127" t="s">
        <v>134</v>
      </c>
      <c r="H262" s="128">
        <v>5</v>
      </c>
      <c r="I262" s="129"/>
      <c r="J262" s="130">
        <f t="shared" si="70"/>
        <v>0</v>
      </c>
      <c r="K262" s="131"/>
      <c r="L262" s="28"/>
      <c r="M262" s="132" t="s">
        <v>1</v>
      </c>
      <c r="N262" s="133" t="s">
        <v>46</v>
      </c>
      <c r="P262" s="134">
        <f t="shared" si="71"/>
        <v>0</v>
      </c>
      <c r="Q262" s="134">
        <v>3.5E-4</v>
      </c>
      <c r="R262" s="134">
        <f t="shared" si="72"/>
        <v>1.75E-3</v>
      </c>
      <c r="S262" s="134">
        <v>0</v>
      </c>
      <c r="T262" s="135">
        <f t="shared" si="73"/>
        <v>0</v>
      </c>
      <c r="AR262" s="136" t="s">
        <v>193</v>
      </c>
      <c r="AT262" s="136" t="s">
        <v>131</v>
      </c>
      <c r="AU262" s="136" t="s">
        <v>87</v>
      </c>
      <c r="AY262" s="13" t="s">
        <v>128</v>
      </c>
      <c r="BE262" s="137">
        <f t="shared" si="74"/>
        <v>0</v>
      </c>
      <c r="BF262" s="137">
        <f t="shared" si="75"/>
        <v>0</v>
      </c>
      <c r="BG262" s="137">
        <f t="shared" si="76"/>
        <v>0</v>
      </c>
      <c r="BH262" s="137">
        <f t="shared" si="77"/>
        <v>0</v>
      </c>
      <c r="BI262" s="137">
        <f t="shared" si="78"/>
        <v>0</v>
      </c>
      <c r="BJ262" s="13" t="s">
        <v>21</v>
      </c>
      <c r="BK262" s="137">
        <f t="shared" si="79"/>
        <v>0</v>
      </c>
      <c r="BL262" s="13" t="s">
        <v>193</v>
      </c>
      <c r="BM262" s="136" t="s">
        <v>626</v>
      </c>
    </row>
    <row r="263" spans="2:65" s="1" customFormat="1" ht="16.5" customHeight="1">
      <c r="B263" s="28"/>
      <c r="C263" s="138" t="s">
        <v>627</v>
      </c>
      <c r="D263" s="138" t="s">
        <v>272</v>
      </c>
      <c r="E263" s="139" t="s">
        <v>628</v>
      </c>
      <c r="F263" s="140" t="s">
        <v>629</v>
      </c>
      <c r="G263" s="141" t="s">
        <v>134</v>
      </c>
      <c r="H263" s="142">
        <v>3</v>
      </c>
      <c r="I263" s="143"/>
      <c r="J263" s="144">
        <f t="shared" si="70"/>
        <v>0</v>
      </c>
      <c r="K263" s="145"/>
      <c r="L263" s="146"/>
      <c r="M263" s="147" t="s">
        <v>1</v>
      </c>
      <c r="N263" s="148" t="s">
        <v>46</v>
      </c>
      <c r="P263" s="134">
        <f t="shared" si="71"/>
        <v>0</v>
      </c>
      <c r="Q263" s="134">
        <v>5.0000000000000001E-4</v>
      </c>
      <c r="R263" s="134">
        <f t="shared" si="72"/>
        <v>1.5E-3</v>
      </c>
      <c r="S263" s="134">
        <v>0</v>
      </c>
      <c r="T263" s="135">
        <f t="shared" si="73"/>
        <v>0</v>
      </c>
      <c r="AR263" s="136" t="s">
        <v>267</v>
      </c>
      <c r="AT263" s="136" t="s">
        <v>272</v>
      </c>
      <c r="AU263" s="136" t="s">
        <v>87</v>
      </c>
      <c r="AY263" s="13" t="s">
        <v>128</v>
      </c>
      <c r="BE263" s="137">
        <f t="shared" si="74"/>
        <v>0</v>
      </c>
      <c r="BF263" s="137">
        <f t="shared" si="75"/>
        <v>0</v>
      </c>
      <c r="BG263" s="137">
        <f t="shared" si="76"/>
        <v>0</v>
      </c>
      <c r="BH263" s="137">
        <f t="shared" si="77"/>
        <v>0</v>
      </c>
      <c r="BI263" s="137">
        <f t="shared" si="78"/>
        <v>0</v>
      </c>
      <c r="BJ263" s="13" t="s">
        <v>21</v>
      </c>
      <c r="BK263" s="137">
        <f t="shared" si="79"/>
        <v>0</v>
      </c>
      <c r="BL263" s="13" t="s">
        <v>193</v>
      </c>
      <c r="BM263" s="136" t="s">
        <v>630</v>
      </c>
    </row>
    <row r="264" spans="2:65" s="1" customFormat="1" ht="16.5" customHeight="1">
      <c r="B264" s="28"/>
      <c r="C264" s="138" t="s">
        <v>631</v>
      </c>
      <c r="D264" s="138" t="s">
        <v>272</v>
      </c>
      <c r="E264" s="139" t="s">
        <v>632</v>
      </c>
      <c r="F264" s="140" t="s">
        <v>633</v>
      </c>
      <c r="G264" s="141" t="s">
        <v>134</v>
      </c>
      <c r="H264" s="142">
        <v>1</v>
      </c>
      <c r="I264" s="143"/>
      <c r="J264" s="144">
        <f t="shared" si="70"/>
        <v>0</v>
      </c>
      <c r="K264" s="145"/>
      <c r="L264" s="146"/>
      <c r="M264" s="147" t="s">
        <v>1</v>
      </c>
      <c r="N264" s="148" t="s">
        <v>46</v>
      </c>
      <c r="P264" s="134">
        <f t="shared" si="71"/>
        <v>0</v>
      </c>
      <c r="Q264" s="134">
        <v>5.0000000000000001E-4</v>
      </c>
      <c r="R264" s="134">
        <f t="shared" si="72"/>
        <v>5.0000000000000001E-4</v>
      </c>
      <c r="S264" s="134">
        <v>0</v>
      </c>
      <c r="T264" s="135">
        <f t="shared" si="73"/>
        <v>0</v>
      </c>
      <c r="AR264" s="136" t="s">
        <v>267</v>
      </c>
      <c r="AT264" s="136" t="s">
        <v>272</v>
      </c>
      <c r="AU264" s="136" t="s">
        <v>87</v>
      </c>
      <c r="AY264" s="13" t="s">
        <v>128</v>
      </c>
      <c r="BE264" s="137">
        <f t="shared" si="74"/>
        <v>0</v>
      </c>
      <c r="BF264" s="137">
        <f t="shared" si="75"/>
        <v>0</v>
      </c>
      <c r="BG264" s="137">
        <f t="shared" si="76"/>
        <v>0</v>
      </c>
      <c r="BH264" s="137">
        <f t="shared" si="77"/>
        <v>0</v>
      </c>
      <c r="BI264" s="137">
        <f t="shared" si="78"/>
        <v>0</v>
      </c>
      <c r="BJ264" s="13" t="s">
        <v>21</v>
      </c>
      <c r="BK264" s="137">
        <f t="shared" si="79"/>
        <v>0</v>
      </c>
      <c r="BL264" s="13" t="s">
        <v>193</v>
      </c>
      <c r="BM264" s="136" t="s">
        <v>634</v>
      </c>
    </row>
    <row r="265" spans="2:65" s="1" customFormat="1" ht="24.15" customHeight="1">
      <c r="B265" s="28"/>
      <c r="C265" s="138" t="s">
        <v>635</v>
      </c>
      <c r="D265" s="138" t="s">
        <v>272</v>
      </c>
      <c r="E265" s="139" t="s">
        <v>636</v>
      </c>
      <c r="F265" s="140" t="s">
        <v>637</v>
      </c>
      <c r="G265" s="141" t="s">
        <v>134</v>
      </c>
      <c r="H265" s="142">
        <v>3</v>
      </c>
      <c r="I265" s="143"/>
      <c r="J265" s="144">
        <f t="shared" si="70"/>
        <v>0</v>
      </c>
      <c r="K265" s="145"/>
      <c r="L265" s="146"/>
      <c r="M265" s="147" t="s">
        <v>1</v>
      </c>
      <c r="N265" s="148" t="s">
        <v>46</v>
      </c>
      <c r="P265" s="134">
        <f t="shared" si="71"/>
        <v>0</v>
      </c>
      <c r="Q265" s="134">
        <v>5.0000000000000001E-4</v>
      </c>
      <c r="R265" s="134">
        <f t="shared" si="72"/>
        <v>1.5E-3</v>
      </c>
      <c r="S265" s="134">
        <v>0</v>
      </c>
      <c r="T265" s="135">
        <f t="shared" si="73"/>
        <v>0</v>
      </c>
      <c r="AR265" s="136" t="s">
        <v>267</v>
      </c>
      <c r="AT265" s="136" t="s">
        <v>272</v>
      </c>
      <c r="AU265" s="136" t="s">
        <v>87</v>
      </c>
      <c r="AY265" s="13" t="s">
        <v>128</v>
      </c>
      <c r="BE265" s="137">
        <f t="shared" si="74"/>
        <v>0</v>
      </c>
      <c r="BF265" s="137">
        <f t="shared" si="75"/>
        <v>0</v>
      </c>
      <c r="BG265" s="137">
        <f t="shared" si="76"/>
        <v>0</v>
      </c>
      <c r="BH265" s="137">
        <f t="shared" si="77"/>
        <v>0</v>
      </c>
      <c r="BI265" s="137">
        <f t="shared" si="78"/>
        <v>0</v>
      </c>
      <c r="BJ265" s="13" t="s">
        <v>21</v>
      </c>
      <c r="BK265" s="137">
        <f t="shared" si="79"/>
        <v>0</v>
      </c>
      <c r="BL265" s="13" t="s">
        <v>193</v>
      </c>
      <c r="BM265" s="136" t="s">
        <v>638</v>
      </c>
    </row>
    <row r="266" spans="2:65" s="1" customFormat="1" ht="24.15" customHeight="1">
      <c r="B266" s="28"/>
      <c r="C266" s="138" t="s">
        <v>639</v>
      </c>
      <c r="D266" s="138" t="s">
        <v>272</v>
      </c>
      <c r="E266" s="139" t="s">
        <v>640</v>
      </c>
      <c r="F266" s="140" t="s">
        <v>641</v>
      </c>
      <c r="G266" s="141" t="s">
        <v>134</v>
      </c>
      <c r="H266" s="142">
        <v>3</v>
      </c>
      <c r="I266" s="143"/>
      <c r="J266" s="144">
        <f t="shared" si="70"/>
        <v>0</v>
      </c>
      <c r="K266" s="145"/>
      <c r="L266" s="146"/>
      <c r="M266" s="147" t="s">
        <v>1</v>
      </c>
      <c r="N266" s="148" t="s">
        <v>46</v>
      </c>
      <c r="P266" s="134">
        <f t="shared" si="71"/>
        <v>0</v>
      </c>
      <c r="Q266" s="134">
        <v>5.0000000000000001E-4</v>
      </c>
      <c r="R266" s="134">
        <f t="shared" si="72"/>
        <v>1.5E-3</v>
      </c>
      <c r="S266" s="134">
        <v>0</v>
      </c>
      <c r="T266" s="135">
        <f t="shared" si="73"/>
        <v>0</v>
      </c>
      <c r="AR266" s="136" t="s">
        <v>267</v>
      </c>
      <c r="AT266" s="136" t="s">
        <v>272</v>
      </c>
      <c r="AU266" s="136" t="s">
        <v>87</v>
      </c>
      <c r="AY266" s="13" t="s">
        <v>128</v>
      </c>
      <c r="BE266" s="137">
        <f t="shared" si="74"/>
        <v>0</v>
      </c>
      <c r="BF266" s="137">
        <f t="shared" si="75"/>
        <v>0</v>
      </c>
      <c r="BG266" s="137">
        <f t="shared" si="76"/>
        <v>0</v>
      </c>
      <c r="BH266" s="137">
        <f t="shared" si="77"/>
        <v>0</v>
      </c>
      <c r="BI266" s="137">
        <f t="shared" si="78"/>
        <v>0</v>
      </c>
      <c r="BJ266" s="13" t="s">
        <v>21</v>
      </c>
      <c r="BK266" s="137">
        <f t="shared" si="79"/>
        <v>0</v>
      </c>
      <c r="BL266" s="13" t="s">
        <v>193</v>
      </c>
      <c r="BM266" s="136" t="s">
        <v>642</v>
      </c>
    </row>
    <row r="267" spans="2:65" s="1" customFormat="1" ht="24.15" customHeight="1">
      <c r="B267" s="28"/>
      <c r="C267" s="138" t="s">
        <v>643</v>
      </c>
      <c r="D267" s="138" t="s">
        <v>272</v>
      </c>
      <c r="E267" s="139" t="s">
        <v>644</v>
      </c>
      <c r="F267" s="140" t="s">
        <v>645</v>
      </c>
      <c r="G267" s="141" t="s">
        <v>134</v>
      </c>
      <c r="H267" s="142">
        <v>3</v>
      </c>
      <c r="I267" s="143"/>
      <c r="J267" s="144">
        <f t="shared" si="70"/>
        <v>0</v>
      </c>
      <c r="K267" s="145"/>
      <c r="L267" s="146"/>
      <c r="M267" s="147" t="s">
        <v>1</v>
      </c>
      <c r="N267" s="148" t="s">
        <v>46</v>
      </c>
      <c r="P267" s="134">
        <f t="shared" si="71"/>
        <v>0</v>
      </c>
      <c r="Q267" s="134">
        <v>5.0000000000000001E-4</v>
      </c>
      <c r="R267" s="134">
        <f t="shared" si="72"/>
        <v>1.5E-3</v>
      </c>
      <c r="S267" s="134">
        <v>0</v>
      </c>
      <c r="T267" s="135">
        <f t="shared" si="73"/>
        <v>0</v>
      </c>
      <c r="AR267" s="136" t="s">
        <v>267</v>
      </c>
      <c r="AT267" s="136" t="s">
        <v>272</v>
      </c>
      <c r="AU267" s="136" t="s">
        <v>87</v>
      </c>
      <c r="AY267" s="13" t="s">
        <v>128</v>
      </c>
      <c r="BE267" s="137">
        <f t="shared" si="74"/>
        <v>0</v>
      </c>
      <c r="BF267" s="137">
        <f t="shared" si="75"/>
        <v>0</v>
      </c>
      <c r="BG267" s="137">
        <f t="shared" si="76"/>
        <v>0</v>
      </c>
      <c r="BH267" s="137">
        <f t="shared" si="77"/>
        <v>0</v>
      </c>
      <c r="BI267" s="137">
        <f t="shared" si="78"/>
        <v>0</v>
      </c>
      <c r="BJ267" s="13" t="s">
        <v>21</v>
      </c>
      <c r="BK267" s="137">
        <f t="shared" si="79"/>
        <v>0</v>
      </c>
      <c r="BL267" s="13" t="s">
        <v>193</v>
      </c>
      <c r="BM267" s="136" t="s">
        <v>646</v>
      </c>
    </row>
    <row r="268" spans="2:65" s="1" customFormat="1" ht="24.15" customHeight="1">
      <c r="B268" s="28"/>
      <c r="C268" s="138" t="s">
        <v>647</v>
      </c>
      <c r="D268" s="138" t="s">
        <v>272</v>
      </c>
      <c r="E268" s="139" t="s">
        <v>648</v>
      </c>
      <c r="F268" s="140" t="s">
        <v>649</v>
      </c>
      <c r="G268" s="141" t="s">
        <v>134</v>
      </c>
      <c r="H268" s="142">
        <v>1</v>
      </c>
      <c r="I268" s="143"/>
      <c r="J268" s="144">
        <f t="shared" si="70"/>
        <v>0</v>
      </c>
      <c r="K268" s="145"/>
      <c r="L268" s="146"/>
      <c r="M268" s="147" t="s">
        <v>1</v>
      </c>
      <c r="N268" s="148" t="s">
        <v>46</v>
      </c>
      <c r="P268" s="134">
        <f t="shared" si="71"/>
        <v>0</v>
      </c>
      <c r="Q268" s="134">
        <v>5.0000000000000001E-4</v>
      </c>
      <c r="R268" s="134">
        <f t="shared" si="72"/>
        <v>5.0000000000000001E-4</v>
      </c>
      <c r="S268" s="134">
        <v>0</v>
      </c>
      <c r="T268" s="135">
        <f t="shared" si="73"/>
        <v>0</v>
      </c>
      <c r="AR268" s="136" t="s">
        <v>267</v>
      </c>
      <c r="AT268" s="136" t="s">
        <v>272</v>
      </c>
      <c r="AU268" s="136" t="s">
        <v>87</v>
      </c>
      <c r="AY268" s="13" t="s">
        <v>128</v>
      </c>
      <c r="BE268" s="137">
        <f t="shared" si="74"/>
        <v>0</v>
      </c>
      <c r="BF268" s="137">
        <f t="shared" si="75"/>
        <v>0</v>
      </c>
      <c r="BG268" s="137">
        <f t="shared" si="76"/>
        <v>0</v>
      </c>
      <c r="BH268" s="137">
        <f t="shared" si="77"/>
        <v>0</v>
      </c>
      <c r="BI268" s="137">
        <f t="shared" si="78"/>
        <v>0</v>
      </c>
      <c r="BJ268" s="13" t="s">
        <v>21</v>
      </c>
      <c r="BK268" s="137">
        <f t="shared" si="79"/>
        <v>0</v>
      </c>
      <c r="BL268" s="13" t="s">
        <v>193</v>
      </c>
      <c r="BM268" s="136" t="s">
        <v>650</v>
      </c>
    </row>
    <row r="269" spans="2:65" s="1" customFormat="1" ht="49.2" customHeight="1">
      <c r="B269" s="28"/>
      <c r="C269" s="138" t="s">
        <v>651</v>
      </c>
      <c r="D269" s="138" t="s">
        <v>272</v>
      </c>
      <c r="E269" s="139" t="s">
        <v>652</v>
      </c>
      <c r="F269" s="140" t="s">
        <v>653</v>
      </c>
      <c r="G269" s="141" t="s">
        <v>134</v>
      </c>
      <c r="H269" s="142">
        <v>0</v>
      </c>
      <c r="I269" s="143"/>
      <c r="J269" s="144">
        <f t="shared" si="70"/>
        <v>0</v>
      </c>
      <c r="K269" s="145"/>
      <c r="L269" s="146"/>
      <c r="M269" s="147" t="s">
        <v>1</v>
      </c>
      <c r="N269" s="148" t="s">
        <v>46</v>
      </c>
      <c r="P269" s="134">
        <f t="shared" si="71"/>
        <v>0</v>
      </c>
      <c r="Q269" s="134">
        <v>7.2199999999999999E-3</v>
      </c>
      <c r="R269" s="134">
        <f t="shared" si="72"/>
        <v>0</v>
      </c>
      <c r="S269" s="134">
        <v>0</v>
      </c>
      <c r="T269" s="135">
        <f t="shared" si="73"/>
        <v>0</v>
      </c>
      <c r="AR269" s="136" t="s">
        <v>267</v>
      </c>
      <c r="AT269" s="136" t="s">
        <v>272</v>
      </c>
      <c r="AU269" s="136" t="s">
        <v>87</v>
      </c>
      <c r="AY269" s="13" t="s">
        <v>128</v>
      </c>
      <c r="BE269" s="137">
        <f t="shared" si="74"/>
        <v>0</v>
      </c>
      <c r="BF269" s="137">
        <f t="shared" si="75"/>
        <v>0</v>
      </c>
      <c r="BG269" s="137">
        <f t="shared" si="76"/>
        <v>0</v>
      </c>
      <c r="BH269" s="137">
        <f t="shared" si="77"/>
        <v>0</v>
      </c>
      <c r="BI269" s="137">
        <f t="shared" si="78"/>
        <v>0</v>
      </c>
      <c r="BJ269" s="13" t="s">
        <v>21</v>
      </c>
      <c r="BK269" s="137">
        <f t="shared" si="79"/>
        <v>0</v>
      </c>
      <c r="BL269" s="13" t="s">
        <v>193</v>
      </c>
      <c r="BM269" s="136" t="s">
        <v>654</v>
      </c>
    </row>
    <row r="270" spans="2:65" s="1" customFormat="1" ht="16.5" customHeight="1">
      <c r="B270" s="28"/>
      <c r="C270" s="138" t="s">
        <v>655</v>
      </c>
      <c r="D270" s="138" t="s">
        <v>272</v>
      </c>
      <c r="E270" s="139" t="s">
        <v>656</v>
      </c>
      <c r="F270" s="140" t="s">
        <v>657</v>
      </c>
      <c r="G270" s="141" t="s">
        <v>134</v>
      </c>
      <c r="H270" s="142">
        <v>1</v>
      </c>
      <c r="I270" s="143"/>
      <c r="J270" s="144">
        <f t="shared" si="70"/>
        <v>0</v>
      </c>
      <c r="K270" s="145"/>
      <c r="L270" s="146"/>
      <c r="M270" s="147" t="s">
        <v>1</v>
      </c>
      <c r="N270" s="148" t="s">
        <v>46</v>
      </c>
      <c r="P270" s="134">
        <f t="shared" si="71"/>
        <v>0</v>
      </c>
      <c r="Q270" s="134">
        <v>5.1999999999999995E-4</v>
      </c>
      <c r="R270" s="134">
        <f t="shared" si="72"/>
        <v>5.1999999999999995E-4</v>
      </c>
      <c r="S270" s="134">
        <v>0</v>
      </c>
      <c r="T270" s="135">
        <f t="shared" si="73"/>
        <v>0</v>
      </c>
      <c r="AR270" s="136" t="s">
        <v>267</v>
      </c>
      <c r="AT270" s="136" t="s">
        <v>272</v>
      </c>
      <c r="AU270" s="136" t="s">
        <v>87</v>
      </c>
      <c r="AY270" s="13" t="s">
        <v>128</v>
      </c>
      <c r="BE270" s="137">
        <f t="shared" si="74"/>
        <v>0</v>
      </c>
      <c r="BF270" s="137">
        <f t="shared" si="75"/>
        <v>0</v>
      </c>
      <c r="BG270" s="137">
        <f t="shared" si="76"/>
        <v>0</v>
      </c>
      <c r="BH270" s="137">
        <f t="shared" si="77"/>
        <v>0</v>
      </c>
      <c r="BI270" s="137">
        <f t="shared" si="78"/>
        <v>0</v>
      </c>
      <c r="BJ270" s="13" t="s">
        <v>21</v>
      </c>
      <c r="BK270" s="137">
        <f t="shared" si="79"/>
        <v>0</v>
      </c>
      <c r="BL270" s="13" t="s">
        <v>193</v>
      </c>
      <c r="BM270" s="136" t="s">
        <v>658</v>
      </c>
    </row>
    <row r="271" spans="2:65" s="1" customFormat="1" ht="16.5" customHeight="1">
      <c r="B271" s="28"/>
      <c r="C271" s="138" t="s">
        <v>659</v>
      </c>
      <c r="D271" s="138" t="s">
        <v>272</v>
      </c>
      <c r="E271" s="139" t="s">
        <v>660</v>
      </c>
      <c r="F271" s="140" t="s">
        <v>661</v>
      </c>
      <c r="G271" s="141" t="s">
        <v>134</v>
      </c>
      <c r="H271" s="142">
        <v>1</v>
      </c>
      <c r="I271" s="143"/>
      <c r="J271" s="144">
        <f t="shared" si="70"/>
        <v>0</v>
      </c>
      <c r="K271" s="145"/>
      <c r="L271" s="146"/>
      <c r="M271" s="147" t="s">
        <v>1</v>
      </c>
      <c r="N271" s="148" t="s">
        <v>46</v>
      </c>
      <c r="P271" s="134">
        <f t="shared" si="71"/>
        <v>0</v>
      </c>
      <c r="Q271" s="134">
        <v>3.5200000000000001E-3</v>
      </c>
      <c r="R271" s="134">
        <f t="shared" si="72"/>
        <v>3.5200000000000001E-3</v>
      </c>
      <c r="S271" s="134">
        <v>0</v>
      </c>
      <c r="T271" s="135">
        <f t="shared" si="73"/>
        <v>0</v>
      </c>
      <c r="AR271" s="136" t="s">
        <v>267</v>
      </c>
      <c r="AT271" s="136" t="s">
        <v>272</v>
      </c>
      <c r="AU271" s="136" t="s">
        <v>87</v>
      </c>
      <c r="AY271" s="13" t="s">
        <v>128</v>
      </c>
      <c r="BE271" s="137">
        <f t="shared" si="74"/>
        <v>0</v>
      </c>
      <c r="BF271" s="137">
        <f t="shared" si="75"/>
        <v>0</v>
      </c>
      <c r="BG271" s="137">
        <f t="shared" si="76"/>
        <v>0</v>
      </c>
      <c r="BH271" s="137">
        <f t="shared" si="77"/>
        <v>0</v>
      </c>
      <c r="BI271" s="137">
        <f t="shared" si="78"/>
        <v>0</v>
      </c>
      <c r="BJ271" s="13" t="s">
        <v>21</v>
      </c>
      <c r="BK271" s="137">
        <f t="shared" si="79"/>
        <v>0</v>
      </c>
      <c r="BL271" s="13" t="s">
        <v>193</v>
      </c>
      <c r="BM271" s="136" t="s">
        <v>662</v>
      </c>
    </row>
    <row r="272" spans="2:65" s="1" customFormat="1" ht="16.5" customHeight="1">
      <c r="B272" s="28"/>
      <c r="C272" s="124" t="s">
        <v>663</v>
      </c>
      <c r="D272" s="124" t="s">
        <v>131</v>
      </c>
      <c r="E272" s="125" t="s">
        <v>664</v>
      </c>
      <c r="F272" s="126" t="s">
        <v>665</v>
      </c>
      <c r="G272" s="127" t="s">
        <v>134</v>
      </c>
      <c r="H272" s="128">
        <v>120</v>
      </c>
      <c r="I272" s="129"/>
      <c r="J272" s="130">
        <f t="shared" si="70"/>
        <v>0</v>
      </c>
      <c r="K272" s="131"/>
      <c r="L272" s="28"/>
      <c r="M272" s="132" t="s">
        <v>1</v>
      </c>
      <c r="N272" s="133" t="s">
        <v>46</v>
      </c>
      <c r="P272" s="134">
        <f t="shared" si="71"/>
        <v>0</v>
      </c>
      <c r="Q272" s="134">
        <v>0</v>
      </c>
      <c r="R272" s="134">
        <f t="shared" si="72"/>
        <v>0</v>
      </c>
      <c r="S272" s="134">
        <v>0</v>
      </c>
      <c r="T272" s="135">
        <f t="shared" si="73"/>
        <v>0</v>
      </c>
      <c r="AR272" s="136" t="s">
        <v>193</v>
      </c>
      <c r="AT272" s="136" t="s">
        <v>131</v>
      </c>
      <c r="AU272" s="136" t="s">
        <v>87</v>
      </c>
      <c r="AY272" s="13" t="s">
        <v>128</v>
      </c>
      <c r="BE272" s="137">
        <f t="shared" si="74"/>
        <v>0</v>
      </c>
      <c r="BF272" s="137">
        <f t="shared" si="75"/>
        <v>0</v>
      </c>
      <c r="BG272" s="137">
        <f t="shared" si="76"/>
        <v>0</v>
      </c>
      <c r="BH272" s="137">
        <f t="shared" si="77"/>
        <v>0</v>
      </c>
      <c r="BI272" s="137">
        <f t="shared" si="78"/>
        <v>0</v>
      </c>
      <c r="BJ272" s="13" t="s">
        <v>21</v>
      </c>
      <c r="BK272" s="137">
        <f t="shared" si="79"/>
        <v>0</v>
      </c>
      <c r="BL272" s="13" t="s">
        <v>193</v>
      </c>
      <c r="BM272" s="136" t="s">
        <v>666</v>
      </c>
    </row>
    <row r="273" spans="2:65" s="1" customFormat="1" ht="16.5" customHeight="1">
      <c r="B273" s="28"/>
      <c r="C273" s="124" t="s">
        <v>667</v>
      </c>
      <c r="D273" s="124" t="s">
        <v>131</v>
      </c>
      <c r="E273" s="125" t="s">
        <v>668</v>
      </c>
      <c r="F273" s="126" t="s">
        <v>669</v>
      </c>
      <c r="G273" s="127" t="s">
        <v>134</v>
      </c>
      <c r="H273" s="128">
        <v>98</v>
      </c>
      <c r="I273" s="129"/>
      <c r="J273" s="130">
        <f t="shared" si="70"/>
        <v>0</v>
      </c>
      <c r="K273" s="131"/>
      <c r="L273" s="28"/>
      <c r="M273" s="132" t="s">
        <v>1</v>
      </c>
      <c r="N273" s="133" t="s">
        <v>46</v>
      </c>
      <c r="P273" s="134">
        <f t="shared" si="71"/>
        <v>0</v>
      </c>
      <c r="Q273" s="134">
        <v>0</v>
      </c>
      <c r="R273" s="134">
        <f t="shared" si="72"/>
        <v>0</v>
      </c>
      <c r="S273" s="134">
        <v>0</v>
      </c>
      <c r="T273" s="135">
        <f t="shared" si="73"/>
        <v>0</v>
      </c>
      <c r="AR273" s="136" t="s">
        <v>193</v>
      </c>
      <c r="AT273" s="136" t="s">
        <v>131</v>
      </c>
      <c r="AU273" s="136" t="s">
        <v>87</v>
      </c>
      <c r="AY273" s="13" t="s">
        <v>128</v>
      </c>
      <c r="BE273" s="137">
        <f t="shared" si="74"/>
        <v>0</v>
      </c>
      <c r="BF273" s="137">
        <f t="shared" si="75"/>
        <v>0</v>
      </c>
      <c r="BG273" s="137">
        <f t="shared" si="76"/>
        <v>0</v>
      </c>
      <c r="BH273" s="137">
        <f t="shared" si="77"/>
        <v>0</v>
      </c>
      <c r="BI273" s="137">
        <f t="shared" si="78"/>
        <v>0</v>
      </c>
      <c r="BJ273" s="13" t="s">
        <v>21</v>
      </c>
      <c r="BK273" s="137">
        <f t="shared" si="79"/>
        <v>0</v>
      </c>
      <c r="BL273" s="13" t="s">
        <v>193</v>
      </c>
      <c r="BM273" s="136" t="s">
        <v>670</v>
      </c>
    </row>
    <row r="274" spans="2:65" s="1" customFormat="1" ht="37.950000000000003" customHeight="1">
      <c r="B274" s="28"/>
      <c r="C274" s="138" t="s">
        <v>671</v>
      </c>
      <c r="D274" s="138" t="s">
        <v>272</v>
      </c>
      <c r="E274" s="139" t="s">
        <v>672</v>
      </c>
      <c r="F274" s="140" t="s">
        <v>673</v>
      </c>
      <c r="G274" s="141" t="s">
        <v>134</v>
      </c>
      <c r="H274" s="142">
        <v>12</v>
      </c>
      <c r="I274" s="143"/>
      <c r="J274" s="144">
        <f t="shared" si="70"/>
        <v>0</v>
      </c>
      <c r="K274" s="145"/>
      <c r="L274" s="146"/>
      <c r="M274" s="147" t="s">
        <v>1</v>
      </c>
      <c r="N274" s="148" t="s">
        <v>46</v>
      </c>
      <c r="P274" s="134">
        <f t="shared" si="71"/>
        <v>0</v>
      </c>
      <c r="Q274" s="134">
        <v>5.0000000000000002E-5</v>
      </c>
      <c r="R274" s="134">
        <f t="shared" si="72"/>
        <v>6.0000000000000006E-4</v>
      </c>
      <c r="S274" s="134">
        <v>0</v>
      </c>
      <c r="T274" s="135">
        <f t="shared" si="73"/>
        <v>0</v>
      </c>
      <c r="AR274" s="136" t="s">
        <v>267</v>
      </c>
      <c r="AT274" s="136" t="s">
        <v>272</v>
      </c>
      <c r="AU274" s="136" t="s">
        <v>87</v>
      </c>
      <c r="AY274" s="13" t="s">
        <v>128</v>
      </c>
      <c r="BE274" s="137">
        <f t="shared" si="74"/>
        <v>0</v>
      </c>
      <c r="BF274" s="137">
        <f t="shared" si="75"/>
        <v>0</v>
      </c>
      <c r="BG274" s="137">
        <f t="shared" si="76"/>
        <v>0</v>
      </c>
      <c r="BH274" s="137">
        <f t="shared" si="77"/>
        <v>0</v>
      </c>
      <c r="BI274" s="137">
        <f t="shared" si="78"/>
        <v>0</v>
      </c>
      <c r="BJ274" s="13" t="s">
        <v>21</v>
      </c>
      <c r="BK274" s="137">
        <f t="shared" si="79"/>
        <v>0</v>
      </c>
      <c r="BL274" s="13" t="s">
        <v>193</v>
      </c>
      <c r="BM274" s="136" t="s">
        <v>674</v>
      </c>
    </row>
    <row r="275" spans="2:65" s="1" customFormat="1" ht="37.950000000000003" customHeight="1">
      <c r="B275" s="28"/>
      <c r="C275" s="138" t="s">
        <v>675</v>
      </c>
      <c r="D275" s="138" t="s">
        <v>272</v>
      </c>
      <c r="E275" s="139" t="s">
        <v>676</v>
      </c>
      <c r="F275" s="140" t="s">
        <v>677</v>
      </c>
      <c r="G275" s="141" t="s">
        <v>134</v>
      </c>
      <c r="H275" s="142">
        <v>82</v>
      </c>
      <c r="I275" s="143"/>
      <c r="J275" s="144">
        <f t="shared" si="70"/>
        <v>0</v>
      </c>
      <c r="K275" s="145"/>
      <c r="L275" s="146"/>
      <c r="M275" s="147" t="s">
        <v>1</v>
      </c>
      <c r="N275" s="148" t="s">
        <v>46</v>
      </c>
      <c r="P275" s="134">
        <f t="shared" si="71"/>
        <v>0</v>
      </c>
      <c r="Q275" s="134">
        <v>5.0000000000000002E-5</v>
      </c>
      <c r="R275" s="134">
        <f t="shared" si="72"/>
        <v>4.1000000000000003E-3</v>
      </c>
      <c r="S275" s="134">
        <v>0</v>
      </c>
      <c r="T275" s="135">
        <f t="shared" si="73"/>
        <v>0</v>
      </c>
      <c r="AR275" s="136" t="s">
        <v>267</v>
      </c>
      <c r="AT275" s="136" t="s">
        <v>272</v>
      </c>
      <c r="AU275" s="136" t="s">
        <v>87</v>
      </c>
      <c r="AY275" s="13" t="s">
        <v>128</v>
      </c>
      <c r="BE275" s="137">
        <f t="shared" si="74"/>
        <v>0</v>
      </c>
      <c r="BF275" s="137">
        <f t="shared" si="75"/>
        <v>0</v>
      </c>
      <c r="BG275" s="137">
        <f t="shared" si="76"/>
        <v>0</v>
      </c>
      <c r="BH275" s="137">
        <f t="shared" si="77"/>
        <v>0</v>
      </c>
      <c r="BI275" s="137">
        <f t="shared" si="78"/>
        <v>0</v>
      </c>
      <c r="BJ275" s="13" t="s">
        <v>21</v>
      </c>
      <c r="BK275" s="137">
        <f t="shared" si="79"/>
        <v>0</v>
      </c>
      <c r="BL275" s="13" t="s">
        <v>193</v>
      </c>
      <c r="BM275" s="136" t="s">
        <v>678</v>
      </c>
    </row>
    <row r="276" spans="2:65" s="1" customFormat="1" ht="24.15" customHeight="1">
      <c r="B276" s="28"/>
      <c r="C276" s="138" t="s">
        <v>679</v>
      </c>
      <c r="D276" s="138" t="s">
        <v>272</v>
      </c>
      <c r="E276" s="139" t="s">
        <v>680</v>
      </c>
      <c r="F276" s="140" t="s">
        <v>681</v>
      </c>
      <c r="G276" s="141" t="s">
        <v>134</v>
      </c>
      <c r="H276" s="142">
        <v>12</v>
      </c>
      <c r="I276" s="143"/>
      <c r="J276" s="144">
        <f t="shared" si="70"/>
        <v>0</v>
      </c>
      <c r="K276" s="145"/>
      <c r="L276" s="146"/>
      <c r="M276" s="147" t="s">
        <v>1</v>
      </c>
      <c r="N276" s="148" t="s">
        <v>46</v>
      </c>
      <c r="P276" s="134">
        <f t="shared" si="71"/>
        <v>0</v>
      </c>
      <c r="Q276" s="134">
        <v>2.5000000000000001E-4</v>
      </c>
      <c r="R276" s="134">
        <f t="shared" si="72"/>
        <v>3.0000000000000001E-3</v>
      </c>
      <c r="S276" s="134">
        <v>0</v>
      </c>
      <c r="T276" s="135">
        <f t="shared" si="73"/>
        <v>0</v>
      </c>
      <c r="AR276" s="136" t="s">
        <v>267</v>
      </c>
      <c r="AT276" s="136" t="s">
        <v>272</v>
      </c>
      <c r="AU276" s="136" t="s">
        <v>87</v>
      </c>
      <c r="AY276" s="13" t="s">
        <v>128</v>
      </c>
      <c r="BE276" s="137">
        <f t="shared" si="74"/>
        <v>0</v>
      </c>
      <c r="BF276" s="137">
        <f t="shared" si="75"/>
        <v>0</v>
      </c>
      <c r="BG276" s="137">
        <f t="shared" si="76"/>
        <v>0</v>
      </c>
      <c r="BH276" s="137">
        <f t="shared" si="77"/>
        <v>0</v>
      </c>
      <c r="BI276" s="137">
        <f t="shared" si="78"/>
        <v>0</v>
      </c>
      <c r="BJ276" s="13" t="s">
        <v>21</v>
      </c>
      <c r="BK276" s="137">
        <f t="shared" si="79"/>
        <v>0</v>
      </c>
      <c r="BL276" s="13" t="s">
        <v>193</v>
      </c>
      <c r="BM276" s="136" t="s">
        <v>682</v>
      </c>
    </row>
    <row r="277" spans="2:65" s="1" customFormat="1" ht="24.15" customHeight="1">
      <c r="B277" s="28"/>
      <c r="C277" s="138" t="s">
        <v>683</v>
      </c>
      <c r="D277" s="138" t="s">
        <v>272</v>
      </c>
      <c r="E277" s="139" t="s">
        <v>684</v>
      </c>
      <c r="F277" s="140" t="s">
        <v>685</v>
      </c>
      <c r="G277" s="141" t="s">
        <v>134</v>
      </c>
      <c r="H277" s="142">
        <v>13</v>
      </c>
      <c r="I277" s="143"/>
      <c r="J277" s="144">
        <f t="shared" si="70"/>
        <v>0</v>
      </c>
      <c r="K277" s="145"/>
      <c r="L277" s="146"/>
      <c r="M277" s="147" t="s">
        <v>1</v>
      </c>
      <c r="N277" s="148" t="s">
        <v>46</v>
      </c>
      <c r="P277" s="134">
        <f t="shared" si="71"/>
        <v>0</v>
      </c>
      <c r="Q277" s="134">
        <v>5.1500000000000001E-3</v>
      </c>
      <c r="R277" s="134">
        <f t="shared" si="72"/>
        <v>6.6949999999999996E-2</v>
      </c>
      <c r="S277" s="134">
        <v>0</v>
      </c>
      <c r="T277" s="135">
        <f t="shared" si="73"/>
        <v>0</v>
      </c>
      <c r="AR277" s="136" t="s">
        <v>267</v>
      </c>
      <c r="AT277" s="136" t="s">
        <v>272</v>
      </c>
      <c r="AU277" s="136" t="s">
        <v>87</v>
      </c>
      <c r="AY277" s="13" t="s">
        <v>128</v>
      </c>
      <c r="BE277" s="137">
        <f t="shared" si="74"/>
        <v>0</v>
      </c>
      <c r="BF277" s="137">
        <f t="shared" si="75"/>
        <v>0</v>
      </c>
      <c r="BG277" s="137">
        <f t="shared" si="76"/>
        <v>0</v>
      </c>
      <c r="BH277" s="137">
        <f t="shared" si="77"/>
        <v>0</v>
      </c>
      <c r="BI277" s="137">
        <f t="shared" si="78"/>
        <v>0</v>
      </c>
      <c r="BJ277" s="13" t="s">
        <v>21</v>
      </c>
      <c r="BK277" s="137">
        <f t="shared" si="79"/>
        <v>0</v>
      </c>
      <c r="BL277" s="13" t="s">
        <v>193</v>
      </c>
      <c r="BM277" s="136" t="s">
        <v>686</v>
      </c>
    </row>
    <row r="278" spans="2:65" s="1" customFormat="1" ht="24.15" customHeight="1">
      <c r="B278" s="28"/>
      <c r="C278" s="138" t="s">
        <v>687</v>
      </c>
      <c r="D278" s="138" t="s">
        <v>272</v>
      </c>
      <c r="E278" s="139" t="s">
        <v>688</v>
      </c>
      <c r="F278" s="140" t="s">
        <v>689</v>
      </c>
      <c r="G278" s="141" t="s">
        <v>134</v>
      </c>
      <c r="H278" s="142">
        <v>69</v>
      </c>
      <c r="I278" s="143"/>
      <c r="J278" s="144">
        <f t="shared" si="70"/>
        <v>0</v>
      </c>
      <c r="K278" s="145"/>
      <c r="L278" s="146"/>
      <c r="M278" s="147" t="s">
        <v>1</v>
      </c>
      <c r="N278" s="148" t="s">
        <v>46</v>
      </c>
      <c r="P278" s="134">
        <f t="shared" si="71"/>
        <v>0</v>
      </c>
      <c r="Q278" s="134">
        <v>5.1500000000000001E-3</v>
      </c>
      <c r="R278" s="134">
        <f t="shared" si="72"/>
        <v>0.35535</v>
      </c>
      <c r="S278" s="134">
        <v>0</v>
      </c>
      <c r="T278" s="135">
        <f t="shared" si="73"/>
        <v>0</v>
      </c>
      <c r="AR278" s="136" t="s">
        <v>267</v>
      </c>
      <c r="AT278" s="136" t="s">
        <v>272</v>
      </c>
      <c r="AU278" s="136" t="s">
        <v>87</v>
      </c>
      <c r="AY278" s="13" t="s">
        <v>128</v>
      </c>
      <c r="BE278" s="137">
        <f t="shared" si="74"/>
        <v>0</v>
      </c>
      <c r="BF278" s="137">
        <f t="shared" si="75"/>
        <v>0</v>
      </c>
      <c r="BG278" s="137">
        <f t="shared" si="76"/>
        <v>0</v>
      </c>
      <c r="BH278" s="137">
        <f t="shared" si="77"/>
        <v>0</v>
      </c>
      <c r="BI278" s="137">
        <f t="shared" si="78"/>
        <v>0</v>
      </c>
      <c r="BJ278" s="13" t="s">
        <v>21</v>
      </c>
      <c r="BK278" s="137">
        <f t="shared" si="79"/>
        <v>0</v>
      </c>
      <c r="BL278" s="13" t="s">
        <v>193</v>
      </c>
      <c r="BM278" s="136" t="s">
        <v>690</v>
      </c>
    </row>
    <row r="279" spans="2:65" s="1" customFormat="1" ht="16.5" customHeight="1">
      <c r="B279" s="28"/>
      <c r="C279" s="138" t="s">
        <v>691</v>
      </c>
      <c r="D279" s="138" t="s">
        <v>272</v>
      </c>
      <c r="E279" s="139" t="s">
        <v>692</v>
      </c>
      <c r="F279" s="140" t="s">
        <v>693</v>
      </c>
      <c r="G279" s="141" t="s">
        <v>134</v>
      </c>
      <c r="H279" s="142">
        <v>13</v>
      </c>
      <c r="I279" s="143"/>
      <c r="J279" s="144">
        <f t="shared" si="70"/>
        <v>0</v>
      </c>
      <c r="K279" s="145"/>
      <c r="L279" s="146"/>
      <c r="M279" s="147" t="s">
        <v>1</v>
      </c>
      <c r="N279" s="148" t="s">
        <v>46</v>
      </c>
      <c r="P279" s="134">
        <f t="shared" si="71"/>
        <v>0</v>
      </c>
      <c r="Q279" s="134">
        <v>5.1500000000000001E-3</v>
      </c>
      <c r="R279" s="134">
        <f t="shared" si="72"/>
        <v>6.6949999999999996E-2</v>
      </c>
      <c r="S279" s="134">
        <v>0</v>
      </c>
      <c r="T279" s="135">
        <f t="shared" si="73"/>
        <v>0</v>
      </c>
      <c r="AR279" s="136" t="s">
        <v>267</v>
      </c>
      <c r="AT279" s="136" t="s">
        <v>272</v>
      </c>
      <c r="AU279" s="136" t="s">
        <v>87</v>
      </c>
      <c r="AY279" s="13" t="s">
        <v>128</v>
      </c>
      <c r="BE279" s="137">
        <f t="shared" si="74"/>
        <v>0</v>
      </c>
      <c r="BF279" s="137">
        <f t="shared" si="75"/>
        <v>0</v>
      </c>
      <c r="BG279" s="137">
        <f t="shared" si="76"/>
        <v>0</v>
      </c>
      <c r="BH279" s="137">
        <f t="shared" si="77"/>
        <v>0</v>
      </c>
      <c r="BI279" s="137">
        <f t="shared" si="78"/>
        <v>0</v>
      </c>
      <c r="BJ279" s="13" t="s">
        <v>21</v>
      </c>
      <c r="BK279" s="137">
        <f t="shared" si="79"/>
        <v>0</v>
      </c>
      <c r="BL279" s="13" t="s">
        <v>193</v>
      </c>
      <c r="BM279" s="136" t="s">
        <v>694</v>
      </c>
    </row>
    <row r="280" spans="2:65" s="1" customFormat="1" ht="24.15" customHeight="1">
      <c r="B280" s="28"/>
      <c r="C280" s="138" t="s">
        <v>695</v>
      </c>
      <c r="D280" s="138" t="s">
        <v>272</v>
      </c>
      <c r="E280" s="139" t="s">
        <v>696</v>
      </c>
      <c r="F280" s="140" t="s">
        <v>697</v>
      </c>
      <c r="G280" s="141" t="s">
        <v>134</v>
      </c>
      <c r="H280" s="142">
        <v>69</v>
      </c>
      <c r="I280" s="143"/>
      <c r="J280" s="144">
        <f t="shared" si="70"/>
        <v>0</v>
      </c>
      <c r="K280" s="145"/>
      <c r="L280" s="146"/>
      <c r="M280" s="147" t="s">
        <v>1</v>
      </c>
      <c r="N280" s="148" t="s">
        <v>46</v>
      </c>
      <c r="P280" s="134">
        <f t="shared" si="71"/>
        <v>0</v>
      </c>
      <c r="Q280" s="134">
        <v>5.1500000000000001E-3</v>
      </c>
      <c r="R280" s="134">
        <f t="shared" si="72"/>
        <v>0.35535</v>
      </c>
      <c r="S280" s="134">
        <v>0</v>
      </c>
      <c r="T280" s="135">
        <f t="shared" si="73"/>
        <v>0</v>
      </c>
      <c r="AR280" s="136" t="s">
        <v>267</v>
      </c>
      <c r="AT280" s="136" t="s">
        <v>272</v>
      </c>
      <c r="AU280" s="136" t="s">
        <v>87</v>
      </c>
      <c r="AY280" s="13" t="s">
        <v>128</v>
      </c>
      <c r="BE280" s="137">
        <f t="shared" si="74"/>
        <v>0</v>
      </c>
      <c r="BF280" s="137">
        <f t="shared" si="75"/>
        <v>0</v>
      </c>
      <c r="BG280" s="137">
        <f t="shared" si="76"/>
        <v>0</v>
      </c>
      <c r="BH280" s="137">
        <f t="shared" si="77"/>
        <v>0</v>
      </c>
      <c r="BI280" s="137">
        <f t="shared" si="78"/>
        <v>0</v>
      </c>
      <c r="BJ280" s="13" t="s">
        <v>21</v>
      </c>
      <c r="BK280" s="137">
        <f t="shared" si="79"/>
        <v>0</v>
      </c>
      <c r="BL280" s="13" t="s">
        <v>193</v>
      </c>
      <c r="BM280" s="136" t="s">
        <v>698</v>
      </c>
    </row>
    <row r="281" spans="2:65" s="1" customFormat="1" ht="78" customHeight="1">
      <c r="B281" s="28"/>
      <c r="C281" s="124" t="s">
        <v>699</v>
      </c>
      <c r="D281" s="124" t="s">
        <v>131</v>
      </c>
      <c r="E281" s="125" t="s">
        <v>700</v>
      </c>
      <c r="F281" s="126" t="s">
        <v>701</v>
      </c>
      <c r="G281" s="127" t="s">
        <v>134</v>
      </c>
      <c r="H281" s="128">
        <v>12</v>
      </c>
      <c r="I281" s="129"/>
      <c r="J281" s="130">
        <f t="shared" si="70"/>
        <v>0</v>
      </c>
      <c r="K281" s="131"/>
      <c r="L281" s="28"/>
      <c r="M281" s="132" t="s">
        <v>1</v>
      </c>
      <c r="N281" s="133" t="s">
        <v>46</v>
      </c>
      <c r="P281" s="134">
        <f t="shared" si="71"/>
        <v>0</v>
      </c>
      <c r="Q281" s="134">
        <v>0</v>
      </c>
      <c r="R281" s="134">
        <f t="shared" si="72"/>
        <v>0</v>
      </c>
      <c r="S281" s="134">
        <v>0</v>
      </c>
      <c r="T281" s="135">
        <f t="shared" si="73"/>
        <v>0</v>
      </c>
      <c r="AR281" s="136" t="s">
        <v>193</v>
      </c>
      <c r="AT281" s="136" t="s">
        <v>131</v>
      </c>
      <c r="AU281" s="136" t="s">
        <v>87</v>
      </c>
      <c r="AY281" s="13" t="s">
        <v>128</v>
      </c>
      <c r="BE281" s="137">
        <f t="shared" si="74"/>
        <v>0</v>
      </c>
      <c r="BF281" s="137">
        <f t="shared" si="75"/>
        <v>0</v>
      </c>
      <c r="BG281" s="137">
        <f t="shared" si="76"/>
        <v>0</v>
      </c>
      <c r="BH281" s="137">
        <f t="shared" si="77"/>
        <v>0</v>
      </c>
      <c r="BI281" s="137">
        <f t="shared" si="78"/>
        <v>0</v>
      </c>
      <c r="BJ281" s="13" t="s">
        <v>21</v>
      </c>
      <c r="BK281" s="137">
        <f t="shared" si="79"/>
        <v>0</v>
      </c>
      <c r="BL281" s="13" t="s">
        <v>193</v>
      </c>
      <c r="BM281" s="136" t="s">
        <v>702</v>
      </c>
    </row>
    <row r="282" spans="2:65" s="1" customFormat="1" ht="49.2" customHeight="1">
      <c r="B282" s="28"/>
      <c r="C282" s="138" t="s">
        <v>703</v>
      </c>
      <c r="D282" s="138" t="s">
        <v>272</v>
      </c>
      <c r="E282" s="139" t="s">
        <v>704</v>
      </c>
      <c r="F282" s="140" t="s">
        <v>705</v>
      </c>
      <c r="G282" s="141" t="s">
        <v>134</v>
      </c>
      <c r="H282" s="142">
        <v>4</v>
      </c>
      <c r="I282" s="143"/>
      <c r="J282" s="144">
        <f t="shared" si="70"/>
        <v>0</v>
      </c>
      <c r="K282" s="145"/>
      <c r="L282" s="146"/>
      <c r="M282" s="147" t="s">
        <v>1</v>
      </c>
      <c r="N282" s="148" t="s">
        <v>46</v>
      </c>
      <c r="P282" s="134">
        <f t="shared" si="71"/>
        <v>0</v>
      </c>
      <c r="Q282" s="134">
        <v>2.5000000000000001E-4</v>
      </c>
      <c r="R282" s="134">
        <f t="shared" si="72"/>
        <v>1E-3</v>
      </c>
      <c r="S282" s="134">
        <v>0</v>
      </c>
      <c r="T282" s="135">
        <f t="shared" si="73"/>
        <v>0</v>
      </c>
      <c r="AR282" s="136" t="s">
        <v>267</v>
      </c>
      <c r="AT282" s="136" t="s">
        <v>272</v>
      </c>
      <c r="AU282" s="136" t="s">
        <v>87</v>
      </c>
      <c r="AY282" s="13" t="s">
        <v>128</v>
      </c>
      <c r="BE282" s="137">
        <f t="shared" si="74"/>
        <v>0</v>
      </c>
      <c r="BF282" s="137">
        <f t="shared" si="75"/>
        <v>0</v>
      </c>
      <c r="BG282" s="137">
        <f t="shared" si="76"/>
        <v>0</v>
      </c>
      <c r="BH282" s="137">
        <f t="shared" si="77"/>
        <v>0</v>
      </c>
      <c r="BI282" s="137">
        <f t="shared" si="78"/>
        <v>0</v>
      </c>
      <c r="BJ282" s="13" t="s">
        <v>21</v>
      </c>
      <c r="BK282" s="137">
        <f t="shared" si="79"/>
        <v>0</v>
      </c>
      <c r="BL282" s="13" t="s">
        <v>193</v>
      </c>
      <c r="BM282" s="136" t="s">
        <v>706</v>
      </c>
    </row>
    <row r="283" spans="2:65" s="1" customFormat="1" ht="24.15" customHeight="1">
      <c r="B283" s="28"/>
      <c r="C283" s="124" t="s">
        <v>707</v>
      </c>
      <c r="D283" s="124" t="s">
        <v>131</v>
      </c>
      <c r="E283" s="125" t="s">
        <v>708</v>
      </c>
      <c r="F283" s="126" t="s">
        <v>709</v>
      </c>
      <c r="G283" s="127" t="s">
        <v>221</v>
      </c>
      <c r="H283" s="128">
        <v>0.53600000000000003</v>
      </c>
      <c r="I283" s="129"/>
      <c r="J283" s="130">
        <f t="shared" si="70"/>
        <v>0</v>
      </c>
      <c r="K283" s="131"/>
      <c r="L283" s="28"/>
      <c r="M283" s="132" t="s">
        <v>1</v>
      </c>
      <c r="N283" s="133" t="s">
        <v>46</v>
      </c>
      <c r="P283" s="134">
        <f t="shared" si="71"/>
        <v>0</v>
      </c>
      <c r="Q283" s="134">
        <v>0</v>
      </c>
      <c r="R283" s="134">
        <f t="shared" si="72"/>
        <v>0</v>
      </c>
      <c r="S283" s="134">
        <v>0</v>
      </c>
      <c r="T283" s="135">
        <f t="shared" si="73"/>
        <v>0</v>
      </c>
      <c r="AR283" s="136" t="s">
        <v>193</v>
      </c>
      <c r="AT283" s="136" t="s">
        <v>131</v>
      </c>
      <c r="AU283" s="136" t="s">
        <v>87</v>
      </c>
      <c r="AY283" s="13" t="s">
        <v>128</v>
      </c>
      <c r="BE283" s="137">
        <f t="shared" si="74"/>
        <v>0</v>
      </c>
      <c r="BF283" s="137">
        <f t="shared" si="75"/>
        <v>0</v>
      </c>
      <c r="BG283" s="137">
        <f t="shared" si="76"/>
        <v>0</v>
      </c>
      <c r="BH283" s="137">
        <f t="shared" si="77"/>
        <v>0</v>
      </c>
      <c r="BI283" s="137">
        <f t="shared" si="78"/>
        <v>0</v>
      </c>
      <c r="BJ283" s="13" t="s">
        <v>21</v>
      </c>
      <c r="BK283" s="137">
        <f t="shared" si="79"/>
        <v>0</v>
      </c>
      <c r="BL283" s="13" t="s">
        <v>193</v>
      </c>
      <c r="BM283" s="136" t="s">
        <v>710</v>
      </c>
    </row>
    <row r="284" spans="2:65" s="1" customFormat="1" ht="24.15" customHeight="1">
      <c r="B284" s="28"/>
      <c r="C284" s="124" t="s">
        <v>711</v>
      </c>
      <c r="D284" s="124" t="s">
        <v>131</v>
      </c>
      <c r="E284" s="125" t="s">
        <v>712</v>
      </c>
      <c r="F284" s="126" t="s">
        <v>713</v>
      </c>
      <c r="G284" s="127" t="s">
        <v>221</v>
      </c>
      <c r="H284" s="128">
        <v>0.35799999999999998</v>
      </c>
      <c r="I284" s="129"/>
      <c r="J284" s="130">
        <f t="shared" si="70"/>
        <v>0</v>
      </c>
      <c r="K284" s="131"/>
      <c r="L284" s="28"/>
      <c r="M284" s="132" t="s">
        <v>1</v>
      </c>
      <c r="N284" s="133" t="s">
        <v>46</v>
      </c>
      <c r="P284" s="134">
        <f t="shared" si="71"/>
        <v>0</v>
      </c>
      <c r="Q284" s="134">
        <v>0</v>
      </c>
      <c r="R284" s="134">
        <f t="shared" si="72"/>
        <v>0</v>
      </c>
      <c r="S284" s="134">
        <v>0</v>
      </c>
      <c r="T284" s="135">
        <f t="shared" si="73"/>
        <v>0</v>
      </c>
      <c r="AR284" s="136" t="s">
        <v>193</v>
      </c>
      <c r="AT284" s="136" t="s">
        <v>131</v>
      </c>
      <c r="AU284" s="136" t="s">
        <v>87</v>
      </c>
      <c r="AY284" s="13" t="s">
        <v>128</v>
      </c>
      <c r="BE284" s="137">
        <f t="shared" si="74"/>
        <v>0</v>
      </c>
      <c r="BF284" s="137">
        <f t="shared" si="75"/>
        <v>0</v>
      </c>
      <c r="BG284" s="137">
        <f t="shared" si="76"/>
        <v>0</v>
      </c>
      <c r="BH284" s="137">
        <f t="shared" si="77"/>
        <v>0</v>
      </c>
      <c r="BI284" s="137">
        <f t="shared" si="78"/>
        <v>0</v>
      </c>
      <c r="BJ284" s="13" t="s">
        <v>21</v>
      </c>
      <c r="BK284" s="137">
        <f t="shared" si="79"/>
        <v>0</v>
      </c>
      <c r="BL284" s="13" t="s">
        <v>193</v>
      </c>
      <c r="BM284" s="136" t="s">
        <v>714</v>
      </c>
    </row>
    <row r="285" spans="2:65" s="11" customFormat="1" ht="22.95" customHeight="1">
      <c r="B285" s="112"/>
      <c r="D285" s="113" t="s">
        <v>80</v>
      </c>
      <c r="E285" s="122" t="s">
        <v>715</v>
      </c>
      <c r="F285" s="122" t="s">
        <v>716</v>
      </c>
      <c r="I285" s="115"/>
      <c r="J285" s="123">
        <f>BK285</f>
        <v>0</v>
      </c>
      <c r="L285" s="112"/>
      <c r="M285" s="117"/>
      <c r="P285" s="118">
        <f>SUM(P286:P315)</f>
        <v>0</v>
      </c>
      <c r="R285" s="118">
        <f>SUM(R286:R315)</f>
        <v>1.28139</v>
      </c>
      <c r="T285" s="119">
        <f>SUM(T286:T315)</f>
        <v>0.24593000000000001</v>
      </c>
      <c r="AR285" s="113" t="s">
        <v>87</v>
      </c>
      <c r="AT285" s="120" t="s">
        <v>80</v>
      </c>
      <c r="AU285" s="120" t="s">
        <v>21</v>
      </c>
      <c r="AY285" s="113" t="s">
        <v>128</v>
      </c>
      <c r="BK285" s="121">
        <f>SUM(BK286:BK315)</f>
        <v>0</v>
      </c>
    </row>
    <row r="286" spans="2:65" s="1" customFormat="1" ht="37.950000000000003" customHeight="1">
      <c r="B286" s="28"/>
      <c r="C286" s="124" t="s">
        <v>717</v>
      </c>
      <c r="D286" s="124" t="s">
        <v>131</v>
      </c>
      <c r="E286" s="125" t="s">
        <v>718</v>
      </c>
      <c r="F286" s="126" t="s">
        <v>719</v>
      </c>
      <c r="G286" s="127" t="s">
        <v>134</v>
      </c>
      <c r="H286" s="128">
        <v>1</v>
      </c>
      <c r="I286" s="129"/>
      <c r="J286" s="130">
        <f t="shared" ref="J286:J315" si="80">ROUND(I286*H286,3)</f>
        <v>0</v>
      </c>
      <c r="K286" s="131"/>
      <c r="L286" s="28"/>
      <c r="M286" s="132" t="s">
        <v>1</v>
      </c>
      <c r="N286" s="133" t="s">
        <v>46</v>
      </c>
      <c r="P286" s="134">
        <f t="shared" ref="P286:P315" si="81">O286*H286</f>
        <v>0</v>
      </c>
      <c r="Q286" s="134">
        <v>9.4000000000000004E-3</v>
      </c>
      <c r="R286" s="134">
        <f t="shared" ref="R286:R315" si="82">Q286*H286</f>
        <v>9.4000000000000004E-3</v>
      </c>
      <c r="S286" s="134">
        <v>0</v>
      </c>
      <c r="T286" s="135">
        <f t="shared" ref="T286:T315" si="83">S286*H286</f>
        <v>0</v>
      </c>
      <c r="AR286" s="136" t="s">
        <v>193</v>
      </c>
      <c r="AT286" s="136" t="s">
        <v>131</v>
      </c>
      <c r="AU286" s="136" t="s">
        <v>87</v>
      </c>
      <c r="AY286" s="13" t="s">
        <v>128</v>
      </c>
      <c r="BE286" s="137">
        <f t="shared" ref="BE286:BE315" si="84">IF(N286="základní",J286,0)</f>
        <v>0</v>
      </c>
      <c r="BF286" s="137">
        <f t="shared" ref="BF286:BF315" si="85">IF(N286="snížená",J286,0)</f>
        <v>0</v>
      </c>
      <c r="BG286" s="137">
        <f t="shared" ref="BG286:BG315" si="86">IF(N286="zákl. přenesená",J286,0)</f>
        <v>0</v>
      </c>
      <c r="BH286" s="137">
        <f t="shared" ref="BH286:BH315" si="87">IF(N286="sníž. přenesená",J286,0)</f>
        <v>0</v>
      </c>
      <c r="BI286" s="137">
        <f t="shared" ref="BI286:BI315" si="88">IF(N286="nulová",J286,0)</f>
        <v>0</v>
      </c>
      <c r="BJ286" s="13" t="s">
        <v>21</v>
      </c>
      <c r="BK286" s="137">
        <f t="shared" ref="BK286:BK315" si="89">ROUND(I286*H286,3)</f>
        <v>0</v>
      </c>
      <c r="BL286" s="13" t="s">
        <v>193</v>
      </c>
      <c r="BM286" s="136" t="s">
        <v>720</v>
      </c>
    </row>
    <row r="287" spans="2:65" s="1" customFormat="1" ht="37.950000000000003" customHeight="1">
      <c r="B287" s="28"/>
      <c r="C287" s="124" t="s">
        <v>721</v>
      </c>
      <c r="D287" s="124" t="s">
        <v>131</v>
      </c>
      <c r="E287" s="125" t="s">
        <v>722</v>
      </c>
      <c r="F287" s="126" t="s">
        <v>723</v>
      </c>
      <c r="G287" s="127" t="s">
        <v>134</v>
      </c>
      <c r="H287" s="128">
        <v>1</v>
      </c>
      <c r="I287" s="129"/>
      <c r="J287" s="130">
        <f t="shared" si="80"/>
        <v>0</v>
      </c>
      <c r="K287" s="131"/>
      <c r="L287" s="28"/>
      <c r="M287" s="132" t="s">
        <v>1</v>
      </c>
      <c r="N287" s="133" t="s">
        <v>46</v>
      </c>
      <c r="P287" s="134">
        <f t="shared" si="81"/>
        <v>0</v>
      </c>
      <c r="Q287" s="134">
        <v>1.5879999999999998E-2</v>
      </c>
      <c r="R287" s="134">
        <f t="shared" si="82"/>
        <v>1.5879999999999998E-2</v>
      </c>
      <c r="S287" s="134">
        <v>0</v>
      </c>
      <c r="T287" s="135">
        <f t="shared" si="83"/>
        <v>0</v>
      </c>
      <c r="AR287" s="136" t="s">
        <v>193</v>
      </c>
      <c r="AT287" s="136" t="s">
        <v>131</v>
      </c>
      <c r="AU287" s="136" t="s">
        <v>87</v>
      </c>
      <c r="AY287" s="13" t="s">
        <v>128</v>
      </c>
      <c r="BE287" s="137">
        <f t="shared" si="84"/>
        <v>0</v>
      </c>
      <c r="BF287" s="137">
        <f t="shared" si="85"/>
        <v>0</v>
      </c>
      <c r="BG287" s="137">
        <f t="shared" si="86"/>
        <v>0</v>
      </c>
      <c r="BH287" s="137">
        <f t="shared" si="87"/>
        <v>0</v>
      </c>
      <c r="BI287" s="137">
        <f t="shared" si="88"/>
        <v>0</v>
      </c>
      <c r="BJ287" s="13" t="s">
        <v>21</v>
      </c>
      <c r="BK287" s="137">
        <f t="shared" si="89"/>
        <v>0</v>
      </c>
      <c r="BL287" s="13" t="s">
        <v>193</v>
      </c>
      <c r="BM287" s="136" t="s">
        <v>724</v>
      </c>
    </row>
    <row r="288" spans="2:65" s="1" customFormat="1" ht="37.950000000000003" customHeight="1">
      <c r="B288" s="28"/>
      <c r="C288" s="124" t="s">
        <v>725</v>
      </c>
      <c r="D288" s="124" t="s">
        <v>131</v>
      </c>
      <c r="E288" s="125" t="s">
        <v>726</v>
      </c>
      <c r="F288" s="126" t="s">
        <v>727</v>
      </c>
      <c r="G288" s="127" t="s">
        <v>134</v>
      </c>
      <c r="H288" s="128">
        <v>1</v>
      </c>
      <c r="I288" s="129"/>
      <c r="J288" s="130">
        <f t="shared" si="80"/>
        <v>0</v>
      </c>
      <c r="K288" s="131"/>
      <c r="L288" s="28"/>
      <c r="M288" s="132" t="s">
        <v>1</v>
      </c>
      <c r="N288" s="133" t="s">
        <v>46</v>
      </c>
      <c r="P288" s="134">
        <f t="shared" si="81"/>
        <v>0</v>
      </c>
      <c r="Q288" s="134">
        <v>1.9300000000000001E-2</v>
      </c>
      <c r="R288" s="134">
        <f t="shared" si="82"/>
        <v>1.9300000000000001E-2</v>
      </c>
      <c r="S288" s="134">
        <v>0</v>
      </c>
      <c r="T288" s="135">
        <f t="shared" si="83"/>
        <v>0</v>
      </c>
      <c r="AR288" s="136" t="s">
        <v>193</v>
      </c>
      <c r="AT288" s="136" t="s">
        <v>131</v>
      </c>
      <c r="AU288" s="136" t="s">
        <v>87</v>
      </c>
      <c r="AY288" s="13" t="s">
        <v>128</v>
      </c>
      <c r="BE288" s="137">
        <f t="shared" si="84"/>
        <v>0</v>
      </c>
      <c r="BF288" s="137">
        <f t="shared" si="85"/>
        <v>0</v>
      </c>
      <c r="BG288" s="137">
        <f t="shared" si="86"/>
        <v>0</v>
      </c>
      <c r="BH288" s="137">
        <f t="shared" si="87"/>
        <v>0</v>
      </c>
      <c r="BI288" s="137">
        <f t="shared" si="88"/>
        <v>0</v>
      </c>
      <c r="BJ288" s="13" t="s">
        <v>21</v>
      </c>
      <c r="BK288" s="137">
        <f t="shared" si="89"/>
        <v>0</v>
      </c>
      <c r="BL288" s="13" t="s">
        <v>193</v>
      </c>
      <c r="BM288" s="136" t="s">
        <v>728</v>
      </c>
    </row>
    <row r="289" spans="2:65" s="1" customFormat="1" ht="37.950000000000003" customHeight="1">
      <c r="B289" s="28"/>
      <c r="C289" s="124" t="s">
        <v>729</v>
      </c>
      <c r="D289" s="124" t="s">
        <v>131</v>
      </c>
      <c r="E289" s="125" t="s">
        <v>730</v>
      </c>
      <c r="F289" s="126" t="s">
        <v>731</v>
      </c>
      <c r="G289" s="127" t="s">
        <v>134</v>
      </c>
      <c r="H289" s="128">
        <v>1</v>
      </c>
      <c r="I289" s="129"/>
      <c r="J289" s="130">
        <f t="shared" si="80"/>
        <v>0</v>
      </c>
      <c r="K289" s="131"/>
      <c r="L289" s="28"/>
      <c r="M289" s="132" t="s">
        <v>1</v>
      </c>
      <c r="N289" s="133" t="s">
        <v>46</v>
      </c>
      <c r="P289" s="134">
        <f t="shared" si="81"/>
        <v>0</v>
      </c>
      <c r="Q289" s="134">
        <v>5.4600000000000003E-2</v>
      </c>
      <c r="R289" s="134">
        <f t="shared" si="82"/>
        <v>5.4600000000000003E-2</v>
      </c>
      <c r="S289" s="134">
        <v>0</v>
      </c>
      <c r="T289" s="135">
        <f t="shared" si="83"/>
        <v>0</v>
      </c>
      <c r="AR289" s="136" t="s">
        <v>193</v>
      </c>
      <c r="AT289" s="136" t="s">
        <v>131</v>
      </c>
      <c r="AU289" s="136" t="s">
        <v>87</v>
      </c>
      <c r="AY289" s="13" t="s">
        <v>128</v>
      </c>
      <c r="BE289" s="137">
        <f t="shared" si="84"/>
        <v>0</v>
      </c>
      <c r="BF289" s="137">
        <f t="shared" si="85"/>
        <v>0</v>
      </c>
      <c r="BG289" s="137">
        <f t="shared" si="86"/>
        <v>0</v>
      </c>
      <c r="BH289" s="137">
        <f t="shared" si="87"/>
        <v>0</v>
      </c>
      <c r="BI289" s="137">
        <f t="shared" si="88"/>
        <v>0</v>
      </c>
      <c r="BJ289" s="13" t="s">
        <v>21</v>
      </c>
      <c r="BK289" s="137">
        <f t="shared" si="89"/>
        <v>0</v>
      </c>
      <c r="BL289" s="13" t="s">
        <v>193</v>
      </c>
      <c r="BM289" s="136" t="s">
        <v>732</v>
      </c>
    </row>
    <row r="290" spans="2:65" s="1" customFormat="1" ht="37.950000000000003" customHeight="1">
      <c r="B290" s="28"/>
      <c r="C290" s="124" t="s">
        <v>733</v>
      </c>
      <c r="D290" s="124" t="s">
        <v>131</v>
      </c>
      <c r="E290" s="125" t="s">
        <v>734</v>
      </c>
      <c r="F290" s="126" t="s">
        <v>735</v>
      </c>
      <c r="G290" s="127" t="s">
        <v>134</v>
      </c>
      <c r="H290" s="128">
        <v>1</v>
      </c>
      <c r="I290" s="129"/>
      <c r="J290" s="130">
        <f t="shared" si="80"/>
        <v>0</v>
      </c>
      <c r="K290" s="131"/>
      <c r="L290" s="28"/>
      <c r="M290" s="132" t="s">
        <v>1</v>
      </c>
      <c r="N290" s="133" t="s">
        <v>46</v>
      </c>
      <c r="P290" s="134">
        <f t="shared" si="81"/>
        <v>0</v>
      </c>
      <c r="Q290" s="134">
        <v>5.6300000000000003E-2</v>
      </c>
      <c r="R290" s="134">
        <f t="shared" si="82"/>
        <v>5.6300000000000003E-2</v>
      </c>
      <c r="S290" s="134">
        <v>0</v>
      </c>
      <c r="T290" s="135">
        <f t="shared" si="83"/>
        <v>0</v>
      </c>
      <c r="AR290" s="136" t="s">
        <v>193</v>
      </c>
      <c r="AT290" s="136" t="s">
        <v>131</v>
      </c>
      <c r="AU290" s="136" t="s">
        <v>87</v>
      </c>
      <c r="AY290" s="13" t="s">
        <v>128</v>
      </c>
      <c r="BE290" s="137">
        <f t="shared" si="84"/>
        <v>0</v>
      </c>
      <c r="BF290" s="137">
        <f t="shared" si="85"/>
        <v>0</v>
      </c>
      <c r="BG290" s="137">
        <f t="shared" si="86"/>
        <v>0</v>
      </c>
      <c r="BH290" s="137">
        <f t="shared" si="87"/>
        <v>0</v>
      </c>
      <c r="BI290" s="137">
        <f t="shared" si="88"/>
        <v>0</v>
      </c>
      <c r="BJ290" s="13" t="s">
        <v>21</v>
      </c>
      <c r="BK290" s="137">
        <f t="shared" si="89"/>
        <v>0</v>
      </c>
      <c r="BL290" s="13" t="s">
        <v>193</v>
      </c>
      <c r="BM290" s="136" t="s">
        <v>736</v>
      </c>
    </row>
    <row r="291" spans="2:65" s="1" customFormat="1" ht="37.950000000000003" customHeight="1">
      <c r="B291" s="28"/>
      <c r="C291" s="124" t="s">
        <v>737</v>
      </c>
      <c r="D291" s="124" t="s">
        <v>131</v>
      </c>
      <c r="E291" s="125" t="s">
        <v>738</v>
      </c>
      <c r="F291" s="126" t="s">
        <v>739</v>
      </c>
      <c r="G291" s="127" t="s">
        <v>134</v>
      </c>
      <c r="H291" s="128">
        <v>1</v>
      </c>
      <c r="I291" s="129"/>
      <c r="J291" s="130">
        <f t="shared" si="80"/>
        <v>0</v>
      </c>
      <c r="K291" s="131"/>
      <c r="L291" s="28"/>
      <c r="M291" s="132" t="s">
        <v>1</v>
      </c>
      <c r="N291" s="133" t="s">
        <v>46</v>
      </c>
      <c r="P291" s="134">
        <f t="shared" si="81"/>
        <v>0</v>
      </c>
      <c r="Q291" s="134">
        <v>8.0519999999999994E-2</v>
      </c>
      <c r="R291" s="134">
        <f t="shared" si="82"/>
        <v>8.0519999999999994E-2</v>
      </c>
      <c r="S291" s="134">
        <v>0</v>
      </c>
      <c r="T291" s="135">
        <f t="shared" si="83"/>
        <v>0</v>
      </c>
      <c r="AR291" s="136" t="s">
        <v>193</v>
      </c>
      <c r="AT291" s="136" t="s">
        <v>131</v>
      </c>
      <c r="AU291" s="136" t="s">
        <v>87</v>
      </c>
      <c r="AY291" s="13" t="s">
        <v>128</v>
      </c>
      <c r="BE291" s="137">
        <f t="shared" si="84"/>
        <v>0</v>
      </c>
      <c r="BF291" s="137">
        <f t="shared" si="85"/>
        <v>0</v>
      </c>
      <c r="BG291" s="137">
        <f t="shared" si="86"/>
        <v>0</v>
      </c>
      <c r="BH291" s="137">
        <f t="shared" si="87"/>
        <v>0</v>
      </c>
      <c r="BI291" s="137">
        <f t="shared" si="88"/>
        <v>0</v>
      </c>
      <c r="BJ291" s="13" t="s">
        <v>21</v>
      </c>
      <c r="BK291" s="137">
        <f t="shared" si="89"/>
        <v>0</v>
      </c>
      <c r="BL291" s="13" t="s">
        <v>193</v>
      </c>
      <c r="BM291" s="136" t="s">
        <v>740</v>
      </c>
    </row>
    <row r="292" spans="2:65" s="1" customFormat="1" ht="37.950000000000003" customHeight="1">
      <c r="B292" s="28"/>
      <c r="C292" s="124" t="s">
        <v>741</v>
      </c>
      <c r="D292" s="124" t="s">
        <v>131</v>
      </c>
      <c r="E292" s="125" t="s">
        <v>742</v>
      </c>
      <c r="F292" s="126" t="s">
        <v>743</v>
      </c>
      <c r="G292" s="127" t="s">
        <v>134</v>
      </c>
      <c r="H292" s="128">
        <v>1</v>
      </c>
      <c r="I292" s="129"/>
      <c r="J292" s="130">
        <f t="shared" si="80"/>
        <v>0</v>
      </c>
      <c r="K292" s="131"/>
      <c r="L292" s="28"/>
      <c r="M292" s="132" t="s">
        <v>1</v>
      </c>
      <c r="N292" s="133" t="s">
        <v>46</v>
      </c>
      <c r="P292" s="134">
        <f t="shared" si="81"/>
        <v>0</v>
      </c>
      <c r="Q292" s="134">
        <v>3.1539999999999999E-2</v>
      </c>
      <c r="R292" s="134">
        <f t="shared" si="82"/>
        <v>3.1539999999999999E-2</v>
      </c>
      <c r="S292" s="134">
        <v>0</v>
      </c>
      <c r="T292" s="135">
        <f t="shared" si="83"/>
        <v>0</v>
      </c>
      <c r="AR292" s="136" t="s">
        <v>193</v>
      </c>
      <c r="AT292" s="136" t="s">
        <v>131</v>
      </c>
      <c r="AU292" s="136" t="s">
        <v>87</v>
      </c>
      <c r="AY292" s="13" t="s">
        <v>128</v>
      </c>
      <c r="BE292" s="137">
        <f t="shared" si="84"/>
        <v>0</v>
      </c>
      <c r="BF292" s="137">
        <f t="shared" si="85"/>
        <v>0</v>
      </c>
      <c r="BG292" s="137">
        <f t="shared" si="86"/>
        <v>0</v>
      </c>
      <c r="BH292" s="137">
        <f t="shared" si="87"/>
        <v>0</v>
      </c>
      <c r="BI292" s="137">
        <f t="shared" si="88"/>
        <v>0</v>
      </c>
      <c r="BJ292" s="13" t="s">
        <v>21</v>
      </c>
      <c r="BK292" s="137">
        <f t="shared" si="89"/>
        <v>0</v>
      </c>
      <c r="BL292" s="13" t="s">
        <v>193</v>
      </c>
      <c r="BM292" s="136" t="s">
        <v>744</v>
      </c>
    </row>
    <row r="293" spans="2:65" s="1" customFormat="1" ht="37.950000000000003" customHeight="1">
      <c r="B293" s="28"/>
      <c r="C293" s="124" t="s">
        <v>745</v>
      </c>
      <c r="D293" s="124" t="s">
        <v>131</v>
      </c>
      <c r="E293" s="125" t="s">
        <v>746</v>
      </c>
      <c r="F293" s="126" t="s">
        <v>747</v>
      </c>
      <c r="G293" s="127" t="s">
        <v>134</v>
      </c>
      <c r="H293" s="128">
        <v>2</v>
      </c>
      <c r="I293" s="129"/>
      <c r="J293" s="130">
        <f t="shared" si="80"/>
        <v>0</v>
      </c>
      <c r="K293" s="131"/>
      <c r="L293" s="28"/>
      <c r="M293" s="132" t="s">
        <v>1</v>
      </c>
      <c r="N293" s="133" t="s">
        <v>46</v>
      </c>
      <c r="P293" s="134">
        <f t="shared" si="81"/>
        <v>0</v>
      </c>
      <c r="Q293" s="134">
        <v>6.198E-2</v>
      </c>
      <c r="R293" s="134">
        <f t="shared" si="82"/>
        <v>0.12396</v>
      </c>
      <c r="S293" s="134">
        <v>0</v>
      </c>
      <c r="T293" s="135">
        <f t="shared" si="83"/>
        <v>0</v>
      </c>
      <c r="AR293" s="136" t="s">
        <v>193</v>
      </c>
      <c r="AT293" s="136" t="s">
        <v>131</v>
      </c>
      <c r="AU293" s="136" t="s">
        <v>87</v>
      </c>
      <c r="AY293" s="13" t="s">
        <v>128</v>
      </c>
      <c r="BE293" s="137">
        <f t="shared" si="84"/>
        <v>0</v>
      </c>
      <c r="BF293" s="137">
        <f t="shared" si="85"/>
        <v>0</v>
      </c>
      <c r="BG293" s="137">
        <f t="shared" si="86"/>
        <v>0</v>
      </c>
      <c r="BH293" s="137">
        <f t="shared" si="87"/>
        <v>0</v>
      </c>
      <c r="BI293" s="137">
        <f t="shared" si="88"/>
        <v>0</v>
      </c>
      <c r="BJ293" s="13" t="s">
        <v>21</v>
      </c>
      <c r="BK293" s="137">
        <f t="shared" si="89"/>
        <v>0</v>
      </c>
      <c r="BL293" s="13" t="s">
        <v>193</v>
      </c>
      <c r="BM293" s="136" t="s">
        <v>748</v>
      </c>
    </row>
    <row r="294" spans="2:65" s="1" customFormat="1" ht="37.950000000000003" customHeight="1">
      <c r="B294" s="28"/>
      <c r="C294" s="124" t="s">
        <v>749</v>
      </c>
      <c r="D294" s="124" t="s">
        <v>131</v>
      </c>
      <c r="E294" s="125" t="s">
        <v>750</v>
      </c>
      <c r="F294" s="126" t="s">
        <v>751</v>
      </c>
      <c r="G294" s="127" t="s">
        <v>134</v>
      </c>
      <c r="H294" s="128">
        <v>1</v>
      </c>
      <c r="I294" s="129"/>
      <c r="J294" s="130">
        <f t="shared" si="80"/>
        <v>0</v>
      </c>
      <c r="K294" s="131"/>
      <c r="L294" s="28"/>
      <c r="M294" s="132" t="s">
        <v>1</v>
      </c>
      <c r="N294" s="133" t="s">
        <v>46</v>
      </c>
      <c r="P294" s="134">
        <f t="shared" si="81"/>
        <v>0</v>
      </c>
      <c r="Q294" s="134">
        <v>4.5319999999999999E-2</v>
      </c>
      <c r="R294" s="134">
        <f t="shared" si="82"/>
        <v>4.5319999999999999E-2</v>
      </c>
      <c r="S294" s="134">
        <v>0</v>
      </c>
      <c r="T294" s="135">
        <f t="shared" si="83"/>
        <v>0</v>
      </c>
      <c r="AR294" s="136" t="s">
        <v>193</v>
      </c>
      <c r="AT294" s="136" t="s">
        <v>131</v>
      </c>
      <c r="AU294" s="136" t="s">
        <v>87</v>
      </c>
      <c r="AY294" s="13" t="s">
        <v>128</v>
      </c>
      <c r="BE294" s="137">
        <f t="shared" si="84"/>
        <v>0</v>
      </c>
      <c r="BF294" s="137">
        <f t="shared" si="85"/>
        <v>0</v>
      </c>
      <c r="BG294" s="137">
        <f t="shared" si="86"/>
        <v>0</v>
      </c>
      <c r="BH294" s="137">
        <f t="shared" si="87"/>
        <v>0</v>
      </c>
      <c r="BI294" s="137">
        <f t="shared" si="88"/>
        <v>0</v>
      </c>
      <c r="BJ294" s="13" t="s">
        <v>21</v>
      </c>
      <c r="BK294" s="137">
        <f t="shared" si="89"/>
        <v>0</v>
      </c>
      <c r="BL294" s="13" t="s">
        <v>193</v>
      </c>
      <c r="BM294" s="136" t="s">
        <v>752</v>
      </c>
    </row>
    <row r="295" spans="2:65" s="1" customFormat="1" ht="37.950000000000003" customHeight="1">
      <c r="B295" s="28"/>
      <c r="C295" s="124" t="s">
        <v>753</v>
      </c>
      <c r="D295" s="124" t="s">
        <v>131</v>
      </c>
      <c r="E295" s="125" t="s">
        <v>754</v>
      </c>
      <c r="F295" s="126" t="s">
        <v>755</v>
      </c>
      <c r="G295" s="127" t="s">
        <v>134</v>
      </c>
      <c r="H295" s="128">
        <v>1</v>
      </c>
      <c r="I295" s="129"/>
      <c r="J295" s="130">
        <f t="shared" si="80"/>
        <v>0</v>
      </c>
      <c r="K295" s="131"/>
      <c r="L295" s="28"/>
      <c r="M295" s="132" t="s">
        <v>1</v>
      </c>
      <c r="N295" s="133" t="s">
        <v>46</v>
      </c>
      <c r="P295" s="134">
        <f t="shared" si="81"/>
        <v>0</v>
      </c>
      <c r="Q295" s="134">
        <v>5.6099999999999997E-2</v>
      </c>
      <c r="R295" s="134">
        <f t="shared" si="82"/>
        <v>5.6099999999999997E-2</v>
      </c>
      <c r="S295" s="134">
        <v>0</v>
      </c>
      <c r="T295" s="135">
        <f t="shared" si="83"/>
        <v>0</v>
      </c>
      <c r="AR295" s="136" t="s">
        <v>193</v>
      </c>
      <c r="AT295" s="136" t="s">
        <v>131</v>
      </c>
      <c r="AU295" s="136" t="s">
        <v>87</v>
      </c>
      <c r="AY295" s="13" t="s">
        <v>128</v>
      </c>
      <c r="BE295" s="137">
        <f t="shared" si="84"/>
        <v>0</v>
      </c>
      <c r="BF295" s="137">
        <f t="shared" si="85"/>
        <v>0</v>
      </c>
      <c r="BG295" s="137">
        <f t="shared" si="86"/>
        <v>0</v>
      </c>
      <c r="BH295" s="137">
        <f t="shared" si="87"/>
        <v>0</v>
      </c>
      <c r="BI295" s="137">
        <f t="shared" si="88"/>
        <v>0</v>
      </c>
      <c r="BJ295" s="13" t="s">
        <v>21</v>
      </c>
      <c r="BK295" s="137">
        <f t="shared" si="89"/>
        <v>0</v>
      </c>
      <c r="BL295" s="13" t="s">
        <v>193</v>
      </c>
      <c r="BM295" s="136" t="s">
        <v>756</v>
      </c>
    </row>
    <row r="296" spans="2:65" s="1" customFormat="1" ht="37.950000000000003" customHeight="1">
      <c r="B296" s="28"/>
      <c r="C296" s="124" t="s">
        <v>757</v>
      </c>
      <c r="D296" s="124" t="s">
        <v>131</v>
      </c>
      <c r="E296" s="125" t="s">
        <v>758</v>
      </c>
      <c r="F296" s="126" t="s">
        <v>759</v>
      </c>
      <c r="G296" s="127" t="s">
        <v>134</v>
      </c>
      <c r="H296" s="128">
        <v>1</v>
      </c>
      <c r="I296" s="129"/>
      <c r="J296" s="130">
        <f t="shared" si="80"/>
        <v>0</v>
      </c>
      <c r="K296" s="131"/>
      <c r="L296" s="28"/>
      <c r="M296" s="132" t="s">
        <v>1</v>
      </c>
      <c r="N296" s="133" t="s">
        <v>46</v>
      </c>
      <c r="P296" s="134">
        <f t="shared" si="81"/>
        <v>0</v>
      </c>
      <c r="Q296" s="134">
        <v>3.4279999999999998E-2</v>
      </c>
      <c r="R296" s="134">
        <f t="shared" si="82"/>
        <v>3.4279999999999998E-2</v>
      </c>
      <c r="S296" s="134">
        <v>0</v>
      </c>
      <c r="T296" s="135">
        <f t="shared" si="83"/>
        <v>0</v>
      </c>
      <c r="AR296" s="136" t="s">
        <v>193</v>
      </c>
      <c r="AT296" s="136" t="s">
        <v>131</v>
      </c>
      <c r="AU296" s="136" t="s">
        <v>87</v>
      </c>
      <c r="AY296" s="13" t="s">
        <v>128</v>
      </c>
      <c r="BE296" s="137">
        <f t="shared" si="84"/>
        <v>0</v>
      </c>
      <c r="BF296" s="137">
        <f t="shared" si="85"/>
        <v>0</v>
      </c>
      <c r="BG296" s="137">
        <f t="shared" si="86"/>
        <v>0</v>
      </c>
      <c r="BH296" s="137">
        <f t="shared" si="87"/>
        <v>0</v>
      </c>
      <c r="BI296" s="137">
        <f t="shared" si="88"/>
        <v>0</v>
      </c>
      <c r="BJ296" s="13" t="s">
        <v>21</v>
      </c>
      <c r="BK296" s="137">
        <f t="shared" si="89"/>
        <v>0</v>
      </c>
      <c r="BL296" s="13" t="s">
        <v>193</v>
      </c>
      <c r="BM296" s="136" t="s">
        <v>760</v>
      </c>
    </row>
    <row r="297" spans="2:65" s="1" customFormat="1" ht="37.950000000000003" customHeight="1">
      <c r="B297" s="28"/>
      <c r="C297" s="124" t="s">
        <v>761</v>
      </c>
      <c r="D297" s="124" t="s">
        <v>131</v>
      </c>
      <c r="E297" s="125" t="s">
        <v>762</v>
      </c>
      <c r="F297" s="126" t="s">
        <v>763</v>
      </c>
      <c r="G297" s="127" t="s">
        <v>134</v>
      </c>
      <c r="H297" s="128">
        <v>1</v>
      </c>
      <c r="I297" s="129"/>
      <c r="J297" s="130">
        <f t="shared" si="80"/>
        <v>0</v>
      </c>
      <c r="K297" s="131"/>
      <c r="L297" s="28"/>
      <c r="M297" s="132" t="s">
        <v>1</v>
      </c>
      <c r="N297" s="133" t="s">
        <v>46</v>
      </c>
      <c r="P297" s="134">
        <f t="shared" si="81"/>
        <v>0</v>
      </c>
      <c r="Q297" s="134">
        <v>8.1699999999999995E-2</v>
      </c>
      <c r="R297" s="134">
        <f t="shared" si="82"/>
        <v>8.1699999999999995E-2</v>
      </c>
      <c r="S297" s="134">
        <v>0</v>
      </c>
      <c r="T297" s="135">
        <f t="shared" si="83"/>
        <v>0</v>
      </c>
      <c r="AR297" s="136" t="s">
        <v>193</v>
      </c>
      <c r="AT297" s="136" t="s">
        <v>131</v>
      </c>
      <c r="AU297" s="136" t="s">
        <v>87</v>
      </c>
      <c r="AY297" s="13" t="s">
        <v>128</v>
      </c>
      <c r="BE297" s="137">
        <f t="shared" si="84"/>
        <v>0</v>
      </c>
      <c r="BF297" s="137">
        <f t="shared" si="85"/>
        <v>0</v>
      </c>
      <c r="BG297" s="137">
        <f t="shared" si="86"/>
        <v>0</v>
      </c>
      <c r="BH297" s="137">
        <f t="shared" si="87"/>
        <v>0</v>
      </c>
      <c r="BI297" s="137">
        <f t="shared" si="88"/>
        <v>0</v>
      </c>
      <c r="BJ297" s="13" t="s">
        <v>21</v>
      </c>
      <c r="BK297" s="137">
        <f t="shared" si="89"/>
        <v>0</v>
      </c>
      <c r="BL297" s="13" t="s">
        <v>193</v>
      </c>
      <c r="BM297" s="136" t="s">
        <v>764</v>
      </c>
    </row>
    <row r="298" spans="2:65" s="1" customFormat="1" ht="37.950000000000003" customHeight="1">
      <c r="B298" s="28"/>
      <c r="C298" s="124" t="s">
        <v>765</v>
      </c>
      <c r="D298" s="124" t="s">
        <v>131</v>
      </c>
      <c r="E298" s="125" t="s">
        <v>766</v>
      </c>
      <c r="F298" s="126" t="s">
        <v>767</v>
      </c>
      <c r="G298" s="127" t="s">
        <v>134</v>
      </c>
      <c r="H298" s="128">
        <v>1</v>
      </c>
      <c r="I298" s="129"/>
      <c r="J298" s="130">
        <f t="shared" si="80"/>
        <v>0</v>
      </c>
      <c r="K298" s="131"/>
      <c r="L298" s="28"/>
      <c r="M298" s="132" t="s">
        <v>1</v>
      </c>
      <c r="N298" s="133" t="s">
        <v>46</v>
      </c>
      <c r="P298" s="134">
        <f t="shared" si="81"/>
        <v>0</v>
      </c>
      <c r="Q298" s="134">
        <v>1.4500000000000001E-2</v>
      </c>
      <c r="R298" s="134">
        <f t="shared" si="82"/>
        <v>1.4500000000000001E-2</v>
      </c>
      <c r="S298" s="134">
        <v>0</v>
      </c>
      <c r="T298" s="135">
        <f t="shared" si="83"/>
        <v>0</v>
      </c>
      <c r="AR298" s="136" t="s">
        <v>193</v>
      </c>
      <c r="AT298" s="136" t="s">
        <v>131</v>
      </c>
      <c r="AU298" s="136" t="s">
        <v>87</v>
      </c>
      <c r="AY298" s="13" t="s">
        <v>128</v>
      </c>
      <c r="BE298" s="137">
        <f t="shared" si="84"/>
        <v>0</v>
      </c>
      <c r="BF298" s="137">
        <f t="shared" si="85"/>
        <v>0</v>
      </c>
      <c r="BG298" s="137">
        <f t="shared" si="86"/>
        <v>0</v>
      </c>
      <c r="BH298" s="137">
        <f t="shared" si="87"/>
        <v>0</v>
      </c>
      <c r="BI298" s="137">
        <f t="shared" si="88"/>
        <v>0</v>
      </c>
      <c r="BJ298" s="13" t="s">
        <v>21</v>
      </c>
      <c r="BK298" s="137">
        <f t="shared" si="89"/>
        <v>0</v>
      </c>
      <c r="BL298" s="13" t="s">
        <v>193</v>
      </c>
      <c r="BM298" s="136" t="s">
        <v>768</v>
      </c>
    </row>
    <row r="299" spans="2:65" s="1" customFormat="1" ht="37.950000000000003" customHeight="1">
      <c r="B299" s="28"/>
      <c r="C299" s="124" t="s">
        <v>769</v>
      </c>
      <c r="D299" s="124" t="s">
        <v>131</v>
      </c>
      <c r="E299" s="125" t="s">
        <v>770</v>
      </c>
      <c r="F299" s="126" t="s">
        <v>771</v>
      </c>
      <c r="G299" s="127" t="s">
        <v>134</v>
      </c>
      <c r="H299" s="128">
        <v>2</v>
      </c>
      <c r="I299" s="129"/>
      <c r="J299" s="130">
        <f t="shared" si="80"/>
        <v>0</v>
      </c>
      <c r="K299" s="131"/>
      <c r="L299" s="28"/>
      <c r="M299" s="132" t="s">
        <v>1</v>
      </c>
      <c r="N299" s="133" t="s">
        <v>46</v>
      </c>
      <c r="P299" s="134">
        <f t="shared" si="81"/>
        <v>0</v>
      </c>
      <c r="Q299" s="134">
        <v>2.01E-2</v>
      </c>
      <c r="R299" s="134">
        <f t="shared" si="82"/>
        <v>4.02E-2</v>
      </c>
      <c r="S299" s="134">
        <v>0</v>
      </c>
      <c r="T299" s="135">
        <f t="shared" si="83"/>
        <v>0</v>
      </c>
      <c r="AR299" s="136" t="s">
        <v>193</v>
      </c>
      <c r="AT299" s="136" t="s">
        <v>131</v>
      </c>
      <c r="AU299" s="136" t="s">
        <v>87</v>
      </c>
      <c r="AY299" s="13" t="s">
        <v>128</v>
      </c>
      <c r="BE299" s="137">
        <f t="shared" si="84"/>
        <v>0</v>
      </c>
      <c r="BF299" s="137">
        <f t="shared" si="85"/>
        <v>0</v>
      </c>
      <c r="BG299" s="137">
        <f t="shared" si="86"/>
        <v>0</v>
      </c>
      <c r="BH299" s="137">
        <f t="shared" si="87"/>
        <v>0</v>
      </c>
      <c r="BI299" s="137">
        <f t="shared" si="88"/>
        <v>0</v>
      </c>
      <c r="BJ299" s="13" t="s">
        <v>21</v>
      </c>
      <c r="BK299" s="137">
        <f t="shared" si="89"/>
        <v>0</v>
      </c>
      <c r="BL299" s="13" t="s">
        <v>193</v>
      </c>
      <c r="BM299" s="136" t="s">
        <v>772</v>
      </c>
    </row>
    <row r="300" spans="2:65" s="1" customFormat="1" ht="37.950000000000003" customHeight="1">
      <c r="B300" s="28"/>
      <c r="C300" s="124" t="s">
        <v>773</v>
      </c>
      <c r="D300" s="124" t="s">
        <v>131</v>
      </c>
      <c r="E300" s="125" t="s">
        <v>774</v>
      </c>
      <c r="F300" s="126" t="s">
        <v>775</v>
      </c>
      <c r="G300" s="127" t="s">
        <v>134</v>
      </c>
      <c r="H300" s="128">
        <v>2</v>
      </c>
      <c r="I300" s="129"/>
      <c r="J300" s="130">
        <f t="shared" si="80"/>
        <v>0</v>
      </c>
      <c r="K300" s="131"/>
      <c r="L300" s="28"/>
      <c r="M300" s="132" t="s">
        <v>1</v>
      </c>
      <c r="N300" s="133" t="s">
        <v>46</v>
      </c>
      <c r="P300" s="134">
        <f t="shared" si="81"/>
        <v>0</v>
      </c>
      <c r="Q300" s="134">
        <v>3.4540000000000001E-2</v>
      </c>
      <c r="R300" s="134">
        <f t="shared" si="82"/>
        <v>6.9080000000000003E-2</v>
      </c>
      <c r="S300" s="134">
        <v>0</v>
      </c>
      <c r="T300" s="135">
        <f t="shared" si="83"/>
        <v>0</v>
      </c>
      <c r="AR300" s="136" t="s">
        <v>193</v>
      </c>
      <c r="AT300" s="136" t="s">
        <v>131</v>
      </c>
      <c r="AU300" s="136" t="s">
        <v>87</v>
      </c>
      <c r="AY300" s="13" t="s">
        <v>128</v>
      </c>
      <c r="BE300" s="137">
        <f t="shared" si="84"/>
        <v>0</v>
      </c>
      <c r="BF300" s="137">
        <f t="shared" si="85"/>
        <v>0</v>
      </c>
      <c r="BG300" s="137">
        <f t="shared" si="86"/>
        <v>0</v>
      </c>
      <c r="BH300" s="137">
        <f t="shared" si="87"/>
        <v>0</v>
      </c>
      <c r="BI300" s="137">
        <f t="shared" si="88"/>
        <v>0</v>
      </c>
      <c r="BJ300" s="13" t="s">
        <v>21</v>
      </c>
      <c r="BK300" s="137">
        <f t="shared" si="89"/>
        <v>0</v>
      </c>
      <c r="BL300" s="13" t="s">
        <v>193</v>
      </c>
      <c r="BM300" s="136" t="s">
        <v>776</v>
      </c>
    </row>
    <row r="301" spans="2:65" s="1" customFormat="1" ht="37.950000000000003" customHeight="1">
      <c r="B301" s="28"/>
      <c r="C301" s="124" t="s">
        <v>777</v>
      </c>
      <c r="D301" s="124" t="s">
        <v>131</v>
      </c>
      <c r="E301" s="125" t="s">
        <v>778</v>
      </c>
      <c r="F301" s="126" t="s">
        <v>779</v>
      </c>
      <c r="G301" s="127" t="s">
        <v>134</v>
      </c>
      <c r="H301" s="128">
        <v>5</v>
      </c>
      <c r="I301" s="129"/>
      <c r="J301" s="130">
        <f t="shared" si="80"/>
        <v>0</v>
      </c>
      <c r="K301" s="131"/>
      <c r="L301" s="28"/>
      <c r="M301" s="132" t="s">
        <v>1</v>
      </c>
      <c r="N301" s="133" t="s">
        <v>46</v>
      </c>
      <c r="P301" s="134">
        <f t="shared" si="81"/>
        <v>0</v>
      </c>
      <c r="Q301" s="134">
        <v>8.8440000000000005E-2</v>
      </c>
      <c r="R301" s="134">
        <f t="shared" si="82"/>
        <v>0.44220000000000004</v>
      </c>
      <c r="S301" s="134">
        <v>0</v>
      </c>
      <c r="T301" s="135">
        <f t="shared" si="83"/>
        <v>0</v>
      </c>
      <c r="AR301" s="136" t="s">
        <v>193</v>
      </c>
      <c r="AT301" s="136" t="s">
        <v>131</v>
      </c>
      <c r="AU301" s="136" t="s">
        <v>87</v>
      </c>
      <c r="AY301" s="13" t="s">
        <v>128</v>
      </c>
      <c r="BE301" s="137">
        <f t="shared" si="84"/>
        <v>0</v>
      </c>
      <c r="BF301" s="137">
        <f t="shared" si="85"/>
        <v>0</v>
      </c>
      <c r="BG301" s="137">
        <f t="shared" si="86"/>
        <v>0</v>
      </c>
      <c r="BH301" s="137">
        <f t="shared" si="87"/>
        <v>0</v>
      </c>
      <c r="BI301" s="137">
        <f t="shared" si="88"/>
        <v>0</v>
      </c>
      <c r="BJ301" s="13" t="s">
        <v>21</v>
      </c>
      <c r="BK301" s="137">
        <f t="shared" si="89"/>
        <v>0</v>
      </c>
      <c r="BL301" s="13" t="s">
        <v>193</v>
      </c>
      <c r="BM301" s="136" t="s">
        <v>780</v>
      </c>
    </row>
    <row r="302" spans="2:65" s="1" customFormat="1" ht="37.950000000000003" customHeight="1">
      <c r="B302" s="28"/>
      <c r="C302" s="124" t="s">
        <v>781</v>
      </c>
      <c r="D302" s="124" t="s">
        <v>131</v>
      </c>
      <c r="E302" s="125" t="s">
        <v>782</v>
      </c>
      <c r="F302" s="126" t="s">
        <v>783</v>
      </c>
      <c r="G302" s="127" t="s">
        <v>134</v>
      </c>
      <c r="H302" s="128">
        <v>2</v>
      </c>
      <c r="I302" s="129"/>
      <c r="J302" s="130">
        <f t="shared" si="80"/>
        <v>0</v>
      </c>
      <c r="K302" s="131"/>
      <c r="L302" s="28"/>
      <c r="M302" s="132" t="s">
        <v>1</v>
      </c>
      <c r="N302" s="133" t="s">
        <v>46</v>
      </c>
      <c r="P302" s="134">
        <f t="shared" si="81"/>
        <v>0</v>
      </c>
      <c r="Q302" s="134">
        <v>2.6409999999999999E-2</v>
      </c>
      <c r="R302" s="134">
        <f t="shared" si="82"/>
        <v>5.2819999999999999E-2</v>
      </c>
      <c r="S302" s="134">
        <v>0</v>
      </c>
      <c r="T302" s="135">
        <f t="shared" si="83"/>
        <v>0</v>
      </c>
      <c r="AR302" s="136" t="s">
        <v>193</v>
      </c>
      <c r="AT302" s="136" t="s">
        <v>131</v>
      </c>
      <c r="AU302" s="136" t="s">
        <v>87</v>
      </c>
      <c r="AY302" s="13" t="s">
        <v>128</v>
      </c>
      <c r="BE302" s="137">
        <f t="shared" si="84"/>
        <v>0</v>
      </c>
      <c r="BF302" s="137">
        <f t="shared" si="85"/>
        <v>0</v>
      </c>
      <c r="BG302" s="137">
        <f t="shared" si="86"/>
        <v>0</v>
      </c>
      <c r="BH302" s="137">
        <f t="shared" si="87"/>
        <v>0</v>
      </c>
      <c r="BI302" s="137">
        <f t="shared" si="88"/>
        <v>0</v>
      </c>
      <c r="BJ302" s="13" t="s">
        <v>21</v>
      </c>
      <c r="BK302" s="137">
        <f t="shared" si="89"/>
        <v>0</v>
      </c>
      <c r="BL302" s="13" t="s">
        <v>193</v>
      </c>
      <c r="BM302" s="136" t="s">
        <v>784</v>
      </c>
    </row>
    <row r="303" spans="2:65" s="1" customFormat="1" ht="24.15" customHeight="1">
      <c r="B303" s="28"/>
      <c r="C303" s="124" t="s">
        <v>785</v>
      </c>
      <c r="D303" s="124" t="s">
        <v>131</v>
      </c>
      <c r="E303" s="125" t="s">
        <v>786</v>
      </c>
      <c r="F303" s="126" t="s">
        <v>787</v>
      </c>
      <c r="G303" s="127" t="s">
        <v>134</v>
      </c>
      <c r="H303" s="128">
        <v>1</v>
      </c>
      <c r="I303" s="129"/>
      <c r="J303" s="130">
        <f t="shared" si="80"/>
        <v>0</v>
      </c>
      <c r="K303" s="131"/>
      <c r="L303" s="28"/>
      <c r="M303" s="132" t="s">
        <v>1</v>
      </c>
      <c r="N303" s="133" t="s">
        <v>46</v>
      </c>
      <c r="P303" s="134">
        <f t="shared" si="81"/>
        <v>0</v>
      </c>
      <c r="Q303" s="134">
        <v>2.0000000000000001E-4</v>
      </c>
      <c r="R303" s="134">
        <f t="shared" si="82"/>
        <v>2.0000000000000001E-4</v>
      </c>
      <c r="S303" s="134">
        <v>5.108E-2</v>
      </c>
      <c r="T303" s="135">
        <f t="shared" si="83"/>
        <v>5.108E-2</v>
      </c>
      <c r="AR303" s="136" t="s">
        <v>193</v>
      </c>
      <c r="AT303" s="136" t="s">
        <v>131</v>
      </c>
      <c r="AU303" s="136" t="s">
        <v>87</v>
      </c>
      <c r="AY303" s="13" t="s">
        <v>128</v>
      </c>
      <c r="BE303" s="137">
        <f t="shared" si="84"/>
        <v>0</v>
      </c>
      <c r="BF303" s="137">
        <f t="shared" si="85"/>
        <v>0</v>
      </c>
      <c r="BG303" s="137">
        <f t="shared" si="86"/>
        <v>0</v>
      </c>
      <c r="BH303" s="137">
        <f t="shared" si="87"/>
        <v>0</v>
      </c>
      <c r="BI303" s="137">
        <f t="shared" si="88"/>
        <v>0</v>
      </c>
      <c r="BJ303" s="13" t="s">
        <v>21</v>
      </c>
      <c r="BK303" s="137">
        <f t="shared" si="89"/>
        <v>0</v>
      </c>
      <c r="BL303" s="13" t="s">
        <v>193</v>
      </c>
      <c r="BM303" s="136" t="s">
        <v>788</v>
      </c>
    </row>
    <row r="304" spans="2:65" s="1" customFormat="1" ht="24.15" customHeight="1">
      <c r="B304" s="28"/>
      <c r="C304" s="124" t="s">
        <v>789</v>
      </c>
      <c r="D304" s="124" t="s">
        <v>131</v>
      </c>
      <c r="E304" s="125" t="s">
        <v>790</v>
      </c>
      <c r="F304" s="126" t="s">
        <v>791</v>
      </c>
      <c r="G304" s="127" t="s">
        <v>179</v>
      </c>
      <c r="H304" s="128">
        <v>6</v>
      </c>
      <c r="I304" s="129"/>
      <c r="J304" s="130">
        <f t="shared" si="80"/>
        <v>0</v>
      </c>
      <c r="K304" s="131"/>
      <c r="L304" s="28"/>
      <c r="M304" s="132" t="s">
        <v>1</v>
      </c>
      <c r="N304" s="133" t="s">
        <v>46</v>
      </c>
      <c r="P304" s="134">
        <f t="shared" si="81"/>
        <v>0</v>
      </c>
      <c r="Q304" s="134">
        <v>2.0000000000000002E-5</v>
      </c>
      <c r="R304" s="134">
        <f t="shared" si="82"/>
        <v>1.2000000000000002E-4</v>
      </c>
      <c r="S304" s="134">
        <v>0</v>
      </c>
      <c r="T304" s="135">
        <f t="shared" si="83"/>
        <v>0</v>
      </c>
      <c r="AR304" s="136" t="s">
        <v>193</v>
      </c>
      <c r="AT304" s="136" t="s">
        <v>131</v>
      </c>
      <c r="AU304" s="136" t="s">
        <v>87</v>
      </c>
      <c r="AY304" s="13" t="s">
        <v>128</v>
      </c>
      <c r="BE304" s="137">
        <f t="shared" si="84"/>
        <v>0</v>
      </c>
      <c r="BF304" s="137">
        <f t="shared" si="85"/>
        <v>0</v>
      </c>
      <c r="BG304" s="137">
        <f t="shared" si="86"/>
        <v>0</v>
      </c>
      <c r="BH304" s="137">
        <f t="shared" si="87"/>
        <v>0</v>
      </c>
      <c r="BI304" s="137">
        <f t="shared" si="88"/>
        <v>0</v>
      </c>
      <c r="BJ304" s="13" t="s">
        <v>21</v>
      </c>
      <c r="BK304" s="137">
        <f t="shared" si="89"/>
        <v>0</v>
      </c>
      <c r="BL304" s="13" t="s">
        <v>193</v>
      </c>
      <c r="BM304" s="136" t="s">
        <v>792</v>
      </c>
    </row>
    <row r="305" spans="2:65" s="1" customFormat="1" ht="16.5" customHeight="1">
      <c r="B305" s="28"/>
      <c r="C305" s="124" t="s">
        <v>793</v>
      </c>
      <c r="D305" s="124" t="s">
        <v>131</v>
      </c>
      <c r="E305" s="125" t="s">
        <v>794</v>
      </c>
      <c r="F305" s="126" t="s">
        <v>795</v>
      </c>
      <c r="G305" s="127" t="s">
        <v>139</v>
      </c>
      <c r="H305" s="128">
        <v>9</v>
      </c>
      <c r="I305" s="129"/>
      <c r="J305" s="130">
        <f t="shared" si="80"/>
        <v>0</v>
      </c>
      <c r="K305" s="131"/>
      <c r="L305" s="28"/>
      <c r="M305" s="132" t="s">
        <v>1</v>
      </c>
      <c r="N305" s="133" t="s">
        <v>46</v>
      </c>
      <c r="P305" s="134">
        <f t="shared" si="81"/>
        <v>0</v>
      </c>
      <c r="Q305" s="134">
        <v>0</v>
      </c>
      <c r="R305" s="134">
        <f t="shared" si="82"/>
        <v>0</v>
      </c>
      <c r="S305" s="134">
        <v>1.057E-2</v>
      </c>
      <c r="T305" s="135">
        <f t="shared" si="83"/>
        <v>9.5129999999999992E-2</v>
      </c>
      <c r="AR305" s="136" t="s">
        <v>193</v>
      </c>
      <c r="AT305" s="136" t="s">
        <v>131</v>
      </c>
      <c r="AU305" s="136" t="s">
        <v>87</v>
      </c>
      <c r="AY305" s="13" t="s">
        <v>128</v>
      </c>
      <c r="BE305" s="137">
        <f t="shared" si="84"/>
        <v>0</v>
      </c>
      <c r="BF305" s="137">
        <f t="shared" si="85"/>
        <v>0</v>
      </c>
      <c r="BG305" s="137">
        <f t="shared" si="86"/>
        <v>0</v>
      </c>
      <c r="BH305" s="137">
        <f t="shared" si="87"/>
        <v>0</v>
      </c>
      <c r="BI305" s="137">
        <f t="shared" si="88"/>
        <v>0</v>
      </c>
      <c r="BJ305" s="13" t="s">
        <v>21</v>
      </c>
      <c r="BK305" s="137">
        <f t="shared" si="89"/>
        <v>0</v>
      </c>
      <c r="BL305" s="13" t="s">
        <v>193</v>
      </c>
      <c r="BM305" s="136" t="s">
        <v>796</v>
      </c>
    </row>
    <row r="306" spans="2:65" s="1" customFormat="1" ht="24.15" customHeight="1">
      <c r="B306" s="28"/>
      <c r="C306" s="124" t="s">
        <v>797</v>
      </c>
      <c r="D306" s="124" t="s">
        <v>131</v>
      </c>
      <c r="E306" s="125" t="s">
        <v>798</v>
      </c>
      <c r="F306" s="126" t="s">
        <v>799</v>
      </c>
      <c r="G306" s="127" t="s">
        <v>134</v>
      </c>
      <c r="H306" s="128">
        <v>4</v>
      </c>
      <c r="I306" s="129"/>
      <c r="J306" s="130">
        <f t="shared" si="80"/>
        <v>0</v>
      </c>
      <c r="K306" s="131"/>
      <c r="L306" s="28"/>
      <c r="M306" s="132" t="s">
        <v>1</v>
      </c>
      <c r="N306" s="133" t="s">
        <v>46</v>
      </c>
      <c r="P306" s="134">
        <f t="shared" si="81"/>
        <v>0</v>
      </c>
      <c r="Q306" s="134">
        <v>8.0000000000000007E-5</v>
      </c>
      <c r="R306" s="134">
        <f t="shared" si="82"/>
        <v>3.2000000000000003E-4</v>
      </c>
      <c r="S306" s="134">
        <v>2.4930000000000001E-2</v>
      </c>
      <c r="T306" s="135">
        <f t="shared" si="83"/>
        <v>9.9720000000000003E-2</v>
      </c>
      <c r="AR306" s="136" t="s">
        <v>193</v>
      </c>
      <c r="AT306" s="136" t="s">
        <v>131</v>
      </c>
      <c r="AU306" s="136" t="s">
        <v>87</v>
      </c>
      <c r="AY306" s="13" t="s">
        <v>128</v>
      </c>
      <c r="BE306" s="137">
        <f t="shared" si="84"/>
        <v>0</v>
      </c>
      <c r="BF306" s="137">
        <f t="shared" si="85"/>
        <v>0</v>
      </c>
      <c r="BG306" s="137">
        <f t="shared" si="86"/>
        <v>0</v>
      </c>
      <c r="BH306" s="137">
        <f t="shared" si="87"/>
        <v>0</v>
      </c>
      <c r="BI306" s="137">
        <f t="shared" si="88"/>
        <v>0</v>
      </c>
      <c r="BJ306" s="13" t="s">
        <v>21</v>
      </c>
      <c r="BK306" s="137">
        <f t="shared" si="89"/>
        <v>0</v>
      </c>
      <c r="BL306" s="13" t="s">
        <v>193</v>
      </c>
      <c r="BM306" s="136" t="s">
        <v>800</v>
      </c>
    </row>
    <row r="307" spans="2:65" s="1" customFormat="1" ht="16.5" customHeight="1">
      <c r="B307" s="28"/>
      <c r="C307" s="124" t="s">
        <v>801</v>
      </c>
      <c r="D307" s="124" t="s">
        <v>131</v>
      </c>
      <c r="E307" s="125" t="s">
        <v>802</v>
      </c>
      <c r="F307" s="126" t="s">
        <v>803</v>
      </c>
      <c r="G307" s="127" t="s">
        <v>313</v>
      </c>
      <c r="H307" s="128">
        <v>4</v>
      </c>
      <c r="I307" s="129"/>
      <c r="J307" s="130">
        <f t="shared" si="80"/>
        <v>0</v>
      </c>
      <c r="K307" s="131"/>
      <c r="L307" s="28"/>
      <c r="M307" s="132" t="s">
        <v>1</v>
      </c>
      <c r="N307" s="133" t="s">
        <v>46</v>
      </c>
      <c r="P307" s="134">
        <f t="shared" si="81"/>
        <v>0</v>
      </c>
      <c r="Q307" s="134">
        <v>0</v>
      </c>
      <c r="R307" s="134">
        <f t="shared" si="82"/>
        <v>0</v>
      </c>
      <c r="S307" s="134">
        <v>0</v>
      </c>
      <c r="T307" s="135">
        <f t="shared" si="83"/>
        <v>0</v>
      </c>
      <c r="AR307" s="136" t="s">
        <v>193</v>
      </c>
      <c r="AT307" s="136" t="s">
        <v>131</v>
      </c>
      <c r="AU307" s="136" t="s">
        <v>87</v>
      </c>
      <c r="AY307" s="13" t="s">
        <v>128</v>
      </c>
      <c r="BE307" s="137">
        <f t="shared" si="84"/>
        <v>0</v>
      </c>
      <c r="BF307" s="137">
        <f t="shared" si="85"/>
        <v>0</v>
      </c>
      <c r="BG307" s="137">
        <f t="shared" si="86"/>
        <v>0</v>
      </c>
      <c r="BH307" s="137">
        <f t="shared" si="87"/>
        <v>0</v>
      </c>
      <c r="BI307" s="137">
        <f t="shared" si="88"/>
        <v>0</v>
      </c>
      <c r="BJ307" s="13" t="s">
        <v>21</v>
      </c>
      <c r="BK307" s="137">
        <f t="shared" si="89"/>
        <v>0</v>
      </c>
      <c r="BL307" s="13" t="s">
        <v>193</v>
      </c>
      <c r="BM307" s="136" t="s">
        <v>804</v>
      </c>
    </row>
    <row r="308" spans="2:65" s="1" customFormat="1" ht="24.15" customHeight="1">
      <c r="B308" s="28"/>
      <c r="C308" s="124" t="s">
        <v>805</v>
      </c>
      <c r="D308" s="124" t="s">
        <v>131</v>
      </c>
      <c r="E308" s="125" t="s">
        <v>806</v>
      </c>
      <c r="F308" s="126" t="s">
        <v>807</v>
      </c>
      <c r="G308" s="127" t="s">
        <v>134</v>
      </c>
      <c r="H308" s="128">
        <v>2</v>
      </c>
      <c r="I308" s="129"/>
      <c r="J308" s="130">
        <f t="shared" si="80"/>
        <v>0</v>
      </c>
      <c r="K308" s="131"/>
      <c r="L308" s="28"/>
      <c r="M308" s="132" t="s">
        <v>1</v>
      </c>
      <c r="N308" s="133" t="s">
        <v>46</v>
      </c>
      <c r="P308" s="134">
        <f t="shared" si="81"/>
        <v>0</v>
      </c>
      <c r="Q308" s="134">
        <v>0</v>
      </c>
      <c r="R308" s="134">
        <f t="shared" si="82"/>
        <v>0</v>
      </c>
      <c r="S308" s="134">
        <v>0</v>
      </c>
      <c r="T308" s="135">
        <f t="shared" si="83"/>
        <v>0</v>
      </c>
      <c r="AR308" s="136" t="s">
        <v>193</v>
      </c>
      <c r="AT308" s="136" t="s">
        <v>131</v>
      </c>
      <c r="AU308" s="136" t="s">
        <v>87</v>
      </c>
      <c r="AY308" s="13" t="s">
        <v>128</v>
      </c>
      <c r="BE308" s="137">
        <f t="shared" si="84"/>
        <v>0</v>
      </c>
      <c r="BF308" s="137">
        <f t="shared" si="85"/>
        <v>0</v>
      </c>
      <c r="BG308" s="137">
        <f t="shared" si="86"/>
        <v>0</v>
      </c>
      <c r="BH308" s="137">
        <f t="shared" si="87"/>
        <v>0</v>
      </c>
      <c r="BI308" s="137">
        <f t="shared" si="88"/>
        <v>0</v>
      </c>
      <c r="BJ308" s="13" t="s">
        <v>21</v>
      </c>
      <c r="BK308" s="137">
        <f t="shared" si="89"/>
        <v>0</v>
      </c>
      <c r="BL308" s="13" t="s">
        <v>193</v>
      </c>
      <c r="BM308" s="136" t="s">
        <v>808</v>
      </c>
    </row>
    <row r="309" spans="2:65" s="1" customFormat="1" ht="24.15" customHeight="1">
      <c r="B309" s="28"/>
      <c r="C309" s="124" t="s">
        <v>809</v>
      </c>
      <c r="D309" s="124" t="s">
        <v>131</v>
      </c>
      <c r="E309" s="125" t="s">
        <v>810</v>
      </c>
      <c r="F309" s="126" t="s">
        <v>811</v>
      </c>
      <c r="G309" s="127" t="s">
        <v>134</v>
      </c>
      <c r="H309" s="128">
        <v>1</v>
      </c>
      <c r="I309" s="129"/>
      <c r="J309" s="130">
        <f t="shared" si="80"/>
        <v>0</v>
      </c>
      <c r="K309" s="131"/>
      <c r="L309" s="28"/>
      <c r="M309" s="132" t="s">
        <v>1</v>
      </c>
      <c r="N309" s="133" t="s">
        <v>46</v>
      </c>
      <c r="P309" s="134">
        <f t="shared" si="81"/>
        <v>0</v>
      </c>
      <c r="Q309" s="134">
        <v>0</v>
      </c>
      <c r="R309" s="134">
        <f t="shared" si="82"/>
        <v>0</v>
      </c>
      <c r="S309" s="134">
        <v>0</v>
      </c>
      <c r="T309" s="135">
        <f t="shared" si="83"/>
        <v>0</v>
      </c>
      <c r="AR309" s="136" t="s">
        <v>193</v>
      </c>
      <c r="AT309" s="136" t="s">
        <v>131</v>
      </c>
      <c r="AU309" s="136" t="s">
        <v>87</v>
      </c>
      <c r="AY309" s="13" t="s">
        <v>128</v>
      </c>
      <c r="BE309" s="137">
        <f t="shared" si="84"/>
        <v>0</v>
      </c>
      <c r="BF309" s="137">
        <f t="shared" si="85"/>
        <v>0</v>
      </c>
      <c r="BG309" s="137">
        <f t="shared" si="86"/>
        <v>0</v>
      </c>
      <c r="BH309" s="137">
        <f t="shared" si="87"/>
        <v>0</v>
      </c>
      <c r="BI309" s="137">
        <f t="shared" si="88"/>
        <v>0</v>
      </c>
      <c r="BJ309" s="13" t="s">
        <v>21</v>
      </c>
      <c r="BK309" s="137">
        <f t="shared" si="89"/>
        <v>0</v>
      </c>
      <c r="BL309" s="13" t="s">
        <v>193</v>
      </c>
      <c r="BM309" s="136" t="s">
        <v>812</v>
      </c>
    </row>
    <row r="310" spans="2:65" s="1" customFormat="1" ht="24.15" customHeight="1">
      <c r="B310" s="28"/>
      <c r="C310" s="124" t="s">
        <v>813</v>
      </c>
      <c r="D310" s="124" t="s">
        <v>131</v>
      </c>
      <c r="E310" s="125" t="s">
        <v>814</v>
      </c>
      <c r="F310" s="126" t="s">
        <v>815</v>
      </c>
      <c r="G310" s="127" t="s">
        <v>134</v>
      </c>
      <c r="H310" s="128">
        <v>4</v>
      </c>
      <c r="I310" s="129"/>
      <c r="J310" s="130">
        <f t="shared" si="80"/>
        <v>0</v>
      </c>
      <c r="K310" s="131"/>
      <c r="L310" s="28"/>
      <c r="M310" s="132" t="s">
        <v>1</v>
      </c>
      <c r="N310" s="133" t="s">
        <v>46</v>
      </c>
      <c r="P310" s="134">
        <f t="shared" si="81"/>
        <v>0</v>
      </c>
      <c r="Q310" s="134">
        <v>0</v>
      </c>
      <c r="R310" s="134">
        <f t="shared" si="82"/>
        <v>0</v>
      </c>
      <c r="S310" s="134">
        <v>0</v>
      </c>
      <c r="T310" s="135">
        <f t="shared" si="83"/>
        <v>0</v>
      </c>
      <c r="AR310" s="136" t="s">
        <v>193</v>
      </c>
      <c r="AT310" s="136" t="s">
        <v>131</v>
      </c>
      <c r="AU310" s="136" t="s">
        <v>87</v>
      </c>
      <c r="AY310" s="13" t="s">
        <v>128</v>
      </c>
      <c r="BE310" s="137">
        <f t="shared" si="84"/>
        <v>0</v>
      </c>
      <c r="BF310" s="137">
        <f t="shared" si="85"/>
        <v>0</v>
      </c>
      <c r="BG310" s="137">
        <f t="shared" si="86"/>
        <v>0</v>
      </c>
      <c r="BH310" s="137">
        <f t="shared" si="87"/>
        <v>0</v>
      </c>
      <c r="BI310" s="137">
        <f t="shared" si="88"/>
        <v>0</v>
      </c>
      <c r="BJ310" s="13" t="s">
        <v>21</v>
      </c>
      <c r="BK310" s="137">
        <f t="shared" si="89"/>
        <v>0</v>
      </c>
      <c r="BL310" s="13" t="s">
        <v>193</v>
      </c>
      <c r="BM310" s="136" t="s">
        <v>816</v>
      </c>
    </row>
    <row r="311" spans="2:65" s="1" customFormat="1" ht="24.15" customHeight="1">
      <c r="B311" s="28"/>
      <c r="C311" s="138" t="s">
        <v>817</v>
      </c>
      <c r="D311" s="138" t="s">
        <v>272</v>
      </c>
      <c r="E311" s="139" t="s">
        <v>818</v>
      </c>
      <c r="F311" s="140" t="s">
        <v>819</v>
      </c>
      <c r="G311" s="141" t="s">
        <v>143</v>
      </c>
      <c r="H311" s="142">
        <v>2</v>
      </c>
      <c r="I311" s="143"/>
      <c r="J311" s="144">
        <f t="shared" si="80"/>
        <v>0</v>
      </c>
      <c r="K311" s="145"/>
      <c r="L311" s="146"/>
      <c r="M311" s="147" t="s">
        <v>1</v>
      </c>
      <c r="N311" s="148" t="s">
        <v>46</v>
      </c>
      <c r="P311" s="134">
        <f t="shared" si="81"/>
        <v>0</v>
      </c>
      <c r="Q311" s="134">
        <v>1.3780000000000001E-2</v>
      </c>
      <c r="R311" s="134">
        <f t="shared" si="82"/>
        <v>2.7560000000000001E-2</v>
      </c>
      <c r="S311" s="134">
        <v>0</v>
      </c>
      <c r="T311" s="135">
        <f t="shared" si="83"/>
        <v>0</v>
      </c>
      <c r="AR311" s="136" t="s">
        <v>267</v>
      </c>
      <c r="AT311" s="136" t="s">
        <v>272</v>
      </c>
      <c r="AU311" s="136" t="s">
        <v>87</v>
      </c>
      <c r="AY311" s="13" t="s">
        <v>128</v>
      </c>
      <c r="BE311" s="137">
        <f t="shared" si="84"/>
        <v>0</v>
      </c>
      <c r="BF311" s="137">
        <f t="shared" si="85"/>
        <v>0</v>
      </c>
      <c r="BG311" s="137">
        <f t="shared" si="86"/>
        <v>0</v>
      </c>
      <c r="BH311" s="137">
        <f t="shared" si="87"/>
        <v>0</v>
      </c>
      <c r="BI311" s="137">
        <f t="shared" si="88"/>
        <v>0</v>
      </c>
      <c r="BJ311" s="13" t="s">
        <v>21</v>
      </c>
      <c r="BK311" s="137">
        <f t="shared" si="89"/>
        <v>0</v>
      </c>
      <c r="BL311" s="13" t="s">
        <v>193</v>
      </c>
      <c r="BM311" s="136" t="s">
        <v>820</v>
      </c>
    </row>
    <row r="312" spans="2:65" s="1" customFormat="1" ht="24.15" customHeight="1">
      <c r="B312" s="28"/>
      <c r="C312" s="138" t="s">
        <v>821</v>
      </c>
      <c r="D312" s="138" t="s">
        <v>272</v>
      </c>
      <c r="E312" s="139" t="s">
        <v>822</v>
      </c>
      <c r="F312" s="140" t="s">
        <v>823</v>
      </c>
      <c r="G312" s="141" t="s">
        <v>143</v>
      </c>
      <c r="H312" s="142">
        <v>1</v>
      </c>
      <c r="I312" s="143"/>
      <c r="J312" s="144">
        <f t="shared" si="80"/>
        <v>0</v>
      </c>
      <c r="K312" s="145"/>
      <c r="L312" s="146"/>
      <c r="M312" s="147" t="s">
        <v>1</v>
      </c>
      <c r="N312" s="148" t="s">
        <v>46</v>
      </c>
      <c r="P312" s="134">
        <f t="shared" si="81"/>
        <v>0</v>
      </c>
      <c r="Q312" s="134">
        <v>1.711E-2</v>
      </c>
      <c r="R312" s="134">
        <f t="shared" si="82"/>
        <v>1.711E-2</v>
      </c>
      <c r="S312" s="134">
        <v>0</v>
      </c>
      <c r="T312" s="135">
        <f t="shared" si="83"/>
        <v>0</v>
      </c>
      <c r="AR312" s="136" t="s">
        <v>267</v>
      </c>
      <c r="AT312" s="136" t="s">
        <v>272</v>
      </c>
      <c r="AU312" s="136" t="s">
        <v>87</v>
      </c>
      <c r="AY312" s="13" t="s">
        <v>128</v>
      </c>
      <c r="BE312" s="137">
        <f t="shared" si="84"/>
        <v>0</v>
      </c>
      <c r="BF312" s="137">
        <f t="shared" si="85"/>
        <v>0</v>
      </c>
      <c r="BG312" s="137">
        <f t="shared" si="86"/>
        <v>0</v>
      </c>
      <c r="BH312" s="137">
        <f t="shared" si="87"/>
        <v>0</v>
      </c>
      <c r="BI312" s="137">
        <f t="shared" si="88"/>
        <v>0</v>
      </c>
      <c r="BJ312" s="13" t="s">
        <v>21</v>
      </c>
      <c r="BK312" s="137">
        <f t="shared" si="89"/>
        <v>0</v>
      </c>
      <c r="BL312" s="13" t="s">
        <v>193</v>
      </c>
      <c r="BM312" s="136" t="s">
        <v>824</v>
      </c>
    </row>
    <row r="313" spans="2:65" s="1" customFormat="1" ht="24.15" customHeight="1">
      <c r="B313" s="28"/>
      <c r="C313" s="138" t="s">
        <v>825</v>
      </c>
      <c r="D313" s="138" t="s">
        <v>272</v>
      </c>
      <c r="E313" s="139" t="s">
        <v>826</v>
      </c>
      <c r="F313" s="140" t="s">
        <v>827</v>
      </c>
      <c r="G313" s="141" t="s">
        <v>143</v>
      </c>
      <c r="H313" s="142">
        <v>1</v>
      </c>
      <c r="I313" s="143"/>
      <c r="J313" s="144">
        <f t="shared" si="80"/>
        <v>0</v>
      </c>
      <c r="K313" s="145"/>
      <c r="L313" s="146"/>
      <c r="M313" s="147" t="s">
        <v>1</v>
      </c>
      <c r="N313" s="148" t="s">
        <v>46</v>
      </c>
      <c r="P313" s="134">
        <f t="shared" si="81"/>
        <v>0</v>
      </c>
      <c r="Q313" s="134">
        <v>8.3800000000000003E-3</v>
      </c>
      <c r="R313" s="134">
        <f t="shared" si="82"/>
        <v>8.3800000000000003E-3</v>
      </c>
      <c r="S313" s="134">
        <v>0</v>
      </c>
      <c r="T313" s="135">
        <f t="shared" si="83"/>
        <v>0</v>
      </c>
      <c r="AR313" s="136" t="s">
        <v>267</v>
      </c>
      <c r="AT313" s="136" t="s">
        <v>272</v>
      </c>
      <c r="AU313" s="136" t="s">
        <v>87</v>
      </c>
      <c r="AY313" s="13" t="s">
        <v>128</v>
      </c>
      <c r="BE313" s="137">
        <f t="shared" si="84"/>
        <v>0</v>
      </c>
      <c r="BF313" s="137">
        <f t="shared" si="85"/>
        <v>0</v>
      </c>
      <c r="BG313" s="137">
        <f t="shared" si="86"/>
        <v>0</v>
      </c>
      <c r="BH313" s="137">
        <f t="shared" si="87"/>
        <v>0</v>
      </c>
      <c r="BI313" s="137">
        <f t="shared" si="88"/>
        <v>0</v>
      </c>
      <c r="BJ313" s="13" t="s">
        <v>21</v>
      </c>
      <c r="BK313" s="137">
        <f t="shared" si="89"/>
        <v>0</v>
      </c>
      <c r="BL313" s="13" t="s">
        <v>193</v>
      </c>
      <c r="BM313" s="136" t="s">
        <v>828</v>
      </c>
    </row>
    <row r="314" spans="2:65" s="1" customFormat="1" ht="24.15" customHeight="1">
      <c r="B314" s="28"/>
      <c r="C314" s="124" t="s">
        <v>829</v>
      </c>
      <c r="D314" s="124" t="s">
        <v>131</v>
      </c>
      <c r="E314" s="125" t="s">
        <v>830</v>
      </c>
      <c r="F314" s="126" t="s">
        <v>831</v>
      </c>
      <c r="G314" s="127" t="s">
        <v>221</v>
      </c>
      <c r="H314" s="128">
        <v>0.89700000000000002</v>
      </c>
      <c r="I314" s="129"/>
      <c r="J314" s="130">
        <f t="shared" si="80"/>
        <v>0</v>
      </c>
      <c r="K314" s="131"/>
      <c r="L314" s="28"/>
      <c r="M314" s="132" t="s">
        <v>1</v>
      </c>
      <c r="N314" s="133" t="s">
        <v>46</v>
      </c>
      <c r="P314" s="134">
        <f t="shared" si="81"/>
        <v>0</v>
      </c>
      <c r="Q314" s="134">
        <v>0</v>
      </c>
      <c r="R314" s="134">
        <f t="shared" si="82"/>
        <v>0</v>
      </c>
      <c r="S314" s="134">
        <v>0</v>
      </c>
      <c r="T314" s="135">
        <f t="shared" si="83"/>
        <v>0</v>
      </c>
      <c r="AR314" s="136" t="s">
        <v>193</v>
      </c>
      <c r="AT314" s="136" t="s">
        <v>131</v>
      </c>
      <c r="AU314" s="136" t="s">
        <v>87</v>
      </c>
      <c r="AY314" s="13" t="s">
        <v>128</v>
      </c>
      <c r="BE314" s="137">
        <f t="shared" si="84"/>
        <v>0</v>
      </c>
      <c r="BF314" s="137">
        <f t="shared" si="85"/>
        <v>0</v>
      </c>
      <c r="BG314" s="137">
        <f t="shared" si="86"/>
        <v>0</v>
      </c>
      <c r="BH314" s="137">
        <f t="shared" si="87"/>
        <v>0</v>
      </c>
      <c r="BI314" s="137">
        <f t="shared" si="88"/>
        <v>0</v>
      </c>
      <c r="BJ314" s="13" t="s">
        <v>21</v>
      </c>
      <c r="BK314" s="137">
        <f t="shared" si="89"/>
        <v>0</v>
      </c>
      <c r="BL314" s="13" t="s">
        <v>193</v>
      </c>
      <c r="BM314" s="136" t="s">
        <v>832</v>
      </c>
    </row>
    <row r="315" spans="2:65" s="1" customFormat="1" ht="24.15" customHeight="1">
      <c r="B315" s="28"/>
      <c r="C315" s="124" t="s">
        <v>833</v>
      </c>
      <c r="D315" s="124" t="s">
        <v>131</v>
      </c>
      <c r="E315" s="125" t="s">
        <v>834</v>
      </c>
      <c r="F315" s="126" t="s">
        <v>835</v>
      </c>
      <c r="G315" s="127" t="s">
        <v>221</v>
      </c>
      <c r="H315" s="128">
        <v>0.38400000000000001</v>
      </c>
      <c r="I315" s="129"/>
      <c r="J315" s="130">
        <f t="shared" si="80"/>
        <v>0</v>
      </c>
      <c r="K315" s="131"/>
      <c r="L315" s="28"/>
      <c r="M315" s="132" t="s">
        <v>1</v>
      </c>
      <c r="N315" s="133" t="s">
        <v>46</v>
      </c>
      <c r="P315" s="134">
        <f t="shared" si="81"/>
        <v>0</v>
      </c>
      <c r="Q315" s="134">
        <v>0</v>
      </c>
      <c r="R315" s="134">
        <f t="shared" si="82"/>
        <v>0</v>
      </c>
      <c r="S315" s="134">
        <v>0</v>
      </c>
      <c r="T315" s="135">
        <f t="shared" si="83"/>
        <v>0</v>
      </c>
      <c r="AR315" s="136" t="s">
        <v>193</v>
      </c>
      <c r="AT315" s="136" t="s">
        <v>131</v>
      </c>
      <c r="AU315" s="136" t="s">
        <v>87</v>
      </c>
      <c r="AY315" s="13" t="s">
        <v>128</v>
      </c>
      <c r="BE315" s="137">
        <f t="shared" si="84"/>
        <v>0</v>
      </c>
      <c r="BF315" s="137">
        <f t="shared" si="85"/>
        <v>0</v>
      </c>
      <c r="BG315" s="137">
        <f t="shared" si="86"/>
        <v>0</v>
      </c>
      <c r="BH315" s="137">
        <f t="shared" si="87"/>
        <v>0</v>
      </c>
      <c r="BI315" s="137">
        <f t="shared" si="88"/>
        <v>0</v>
      </c>
      <c r="BJ315" s="13" t="s">
        <v>21</v>
      </c>
      <c r="BK315" s="137">
        <f t="shared" si="89"/>
        <v>0</v>
      </c>
      <c r="BL315" s="13" t="s">
        <v>193</v>
      </c>
      <c r="BM315" s="136" t="s">
        <v>836</v>
      </c>
    </row>
    <row r="316" spans="2:65" s="11" customFormat="1" ht="22.95" customHeight="1">
      <c r="B316" s="112"/>
      <c r="D316" s="113" t="s">
        <v>80</v>
      </c>
      <c r="E316" s="122" t="s">
        <v>837</v>
      </c>
      <c r="F316" s="122" t="s">
        <v>838</v>
      </c>
      <c r="I316" s="115"/>
      <c r="J316" s="123">
        <f>BK316</f>
        <v>0</v>
      </c>
      <c r="L316" s="112"/>
      <c r="M316" s="117"/>
      <c r="P316" s="118">
        <f>SUM(P317:P321)</f>
        <v>0</v>
      </c>
      <c r="R316" s="118">
        <f>SUM(R317:R321)</f>
        <v>6.7600000000000004E-3</v>
      </c>
      <c r="T316" s="119">
        <f>SUM(T317:T321)</f>
        <v>0</v>
      </c>
      <c r="AR316" s="113" t="s">
        <v>87</v>
      </c>
      <c r="AT316" s="120" t="s">
        <v>80</v>
      </c>
      <c r="AU316" s="120" t="s">
        <v>21</v>
      </c>
      <c r="AY316" s="113" t="s">
        <v>128</v>
      </c>
      <c r="BK316" s="121">
        <f>SUM(BK317:BK321)</f>
        <v>0</v>
      </c>
    </row>
    <row r="317" spans="2:65" s="1" customFormat="1" ht="24.15" customHeight="1">
      <c r="B317" s="28"/>
      <c r="C317" s="124" t="s">
        <v>839</v>
      </c>
      <c r="D317" s="124" t="s">
        <v>131</v>
      </c>
      <c r="E317" s="125" t="s">
        <v>840</v>
      </c>
      <c r="F317" s="126" t="s">
        <v>841</v>
      </c>
      <c r="G317" s="127" t="s">
        <v>143</v>
      </c>
      <c r="H317" s="128">
        <v>1</v>
      </c>
      <c r="I317" s="129"/>
      <c r="J317" s="130">
        <f>ROUND(I317*H317,3)</f>
        <v>0</v>
      </c>
      <c r="K317" s="131"/>
      <c r="L317" s="28"/>
      <c r="M317" s="132" t="s">
        <v>1</v>
      </c>
      <c r="N317" s="133" t="s">
        <v>46</v>
      </c>
      <c r="P317" s="134">
        <f>O317*H317</f>
        <v>0</v>
      </c>
      <c r="Q317" s="134">
        <v>4.96E-3</v>
      </c>
      <c r="R317" s="134">
        <f>Q317*H317</f>
        <v>4.96E-3</v>
      </c>
      <c r="S317" s="134">
        <v>0</v>
      </c>
      <c r="T317" s="135">
        <f>S317*H317</f>
        <v>0</v>
      </c>
      <c r="AR317" s="136" t="s">
        <v>135</v>
      </c>
      <c r="AT317" s="136" t="s">
        <v>131</v>
      </c>
      <c r="AU317" s="136" t="s">
        <v>87</v>
      </c>
      <c r="AY317" s="13" t="s">
        <v>128</v>
      </c>
      <c r="BE317" s="137">
        <f>IF(N317="základní",J317,0)</f>
        <v>0</v>
      </c>
      <c r="BF317" s="137">
        <f>IF(N317="snížená",J317,0)</f>
        <v>0</v>
      </c>
      <c r="BG317" s="137">
        <f>IF(N317="zákl. přenesená",J317,0)</f>
        <v>0</v>
      </c>
      <c r="BH317" s="137">
        <f>IF(N317="sníž. přenesená",J317,0)</f>
        <v>0</v>
      </c>
      <c r="BI317" s="137">
        <f>IF(N317="nulová",J317,0)</f>
        <v>0</v>
      </c>
      <c r="BJ317" s="13" t="s">
        <v>21</v>
      </c>
      <c r="BK317" s="137">
        <f>ROUND(I317*H317,3)</f>
        <v>0</v>
      </c>
      <c r="BL317" s="13" t="s">
        <v>135</v>
      </c>
      <c r="BM317" s="136" t="s">
        <v>842</v>
      </c>
    </row>
    <row r="318" spans="2:65" s="1" customFormat="1" ht="21.75" customHeight="1">
      <c r="B318" s="28"/>
      <c r="C318" s="124" t="s">
        <v>843</v>
      </c>
      <c r="D318" s="124" t="s">
        <v>131</v>
      </c>
      <c r="E318" s="125" t="s">
        <v>844</v>
      </c>
      <c r="F318" s="126" t="s">
        <v>845</v>
      </c>
      <c r="G318" s="127" t="s">
        <v>134</v>
      </c>
      <c r="H318" s="128">
        <v>2</v>
      </c>
      <c r="I318" s="129"/>
      <c r="J318" s="130">
        <f>ROUND(I318*H318,3)</f>
        <v>0</v>
      </c>
      <c r="K318" s="131"/>
      <c r="L318" s="28"/>
      <c r="M318" s="132" t="s">
        <v>1</v>
      </c>
      <c r="N318" s="133" t="s">
        <v>46</v>
      </c>
      <c r="P318" s="134">
        <f>O318*H318</f>
        <v>0</v>
      </c>
      <c r="Q318" s="134">
        <v>0</v>
      </c>
      <c r="R318" s="134">
        <f>Q318*H318</f>
        <v>0</v>
      </c>
      <c r="S318" s="134">
        <v>0</v>
      </c>
      <c r="T318" s="135">
        <f>S318*H318</f>
        <v>0</v>
      </c>
      <c r="AR318" s="136" t="s">
        <v>193</v>
      </c>
      <c r="AT318" s="136" t="s">
        <v>131</v>
      </c>
      <c r="AU318" s="136" t="s">
        <v>87</v>
      </c>
      <c r="AY318" s="13" t="s">
        <v>128</v>
      </c>
      <c r="BE318" s="137">
        <f>IF(N318="základní",J318,0)</f>
        <v>0</v>
      </c>
      <c r="BF318" s="137">
        <f>IF(N318="snížená",J318,0)</f>
        <v>0</v>
      </c>
      <c r="BG318" s="137">
        <f>IF(N318="zákl. přenesená",J318,0)</f>
        <v>0</v>
      </c>
      <c r="BH318" s="137">
        <f>IF(N318="sníž. přenesená",J318,0)</f>
        <v>0</v>
      </c>
      <c r="BI318" s="137">
        <f>IF(N318="nulová",J318,0)</f>
        <v>0</v>
      </c>
      <c r="BJ318" s="13" t="s">
        <v>21</v>
      </c>
      <c r="BK318" s="137">
        <f>ROUND(I318*H318,3)</f>
        <v>0</v>
      </c>
      <c r="BL318" s="13" t="s">
        <v>193</v>
      </c>
      <c r="BM318" s="136" t="s">
        <v>846</v>
      </c>
    </row>
    <row r="319" spans="2:65" s="1" customFormat="1" ht="24.15" customHeight="1">
      <c r="B319" s="28"/>
      <c r="C319" s="138" t="s">
        <v>847</v>
      </c>
      <c r="D319" s="138" t="s">
        <v>272</v>
      </c>
      <c r="E319" s="139" t="s">
        <v>848</v>
      </c>
      <c r="F319" s="140" t="s">
        <v>849</v>
      </c>
      <c r="G319" s="141" t="s">
        <v>134</v>
      </c>
      <c r="H319" s="142">
        <v>2</v>
      </c>
      <c r="I319" s="143"/>
      <c r="J319" s="144">
        <f>ROUND(I319*H319,3)</f>
        <v>0</v>
      </c>
      <c r="K319" s="145"/>
      <c r="L319" s="146"/>
      <c r="M319" s="147" t="s">
        <v>1</v>
      </c>
      <c r="N319" s="148" t="s">
        <v>46</v>
      </c>
      <c r="P319" s="134">
        <f>O319*H319</f>
        <v>0</v>
      </c>
      <c r="Q319" s="134">
        <v>8.9999999999999998E-4</v>
      </c>
      <c r="R319" s="134">
        <f>Q319*H319</f>
        <v>1.8E-3</v>
      </c>
      <c r="S319" s="134">
        <v>0</v>
      </c>
      <c r="T319" s="135">
        <f>S319*H319</f>
        <v>0</v>
      </c>
      <c r="AR319" s="136" t="s">
        <v>267</v>
      </c>
      <c r="AT319" s="136" t="s">
        <v>272</v>
      </c>
      <c r="AU319" s="136" t="s">
        <v>87</v>
      </c>
      <c r="AY319" s="13" t="s">
        <v>128</v>
      </c>
      <c r="BE319" s="137">
        <f>IF(N319="základní",J319,0)</f>
        <v>0</v>
      </c>
      <c r="BF319" s="137">
        <f>IF(N319="snížená",J319,0)</f>
        <v>0</v>
      </c>
      <c r="BG319" s="137">
        <f>IF(N319="zákl. přenesená",J319,0)</f>
        <v>0</v>
      </c>
      <c r="BH319" s="137">
        <f>IF(N319="sníž. přenesená",J319,0)</f>
        <v>0</v>
      </c>
      <c r="BI319" s="137">
        <f>IF(N319="nulová",J319,0)</f>
        <v>0</v>
      </c>
      <c r="BJ319" s="13" t="s">
        <v>21</v>
      </c>
      <c r="BK319" s="137">
        <f>ROUND(I319*H319,3)</f>
        <v>0</v>
      </c>
      <c r="BL319" s="13" t="s">
        <v>193</v>
      </c>
      <c r="BM319" s="136" t="s">
        <v>850</v>
      </c>
    </row>
    <row r="320" spans="2:65" s="1" customFormat="1" ht="24.15" customHeight="1">
      <c r="B320" s="28"/>
      <c r="C320" s="124" t="s">
        <v>851</v>
      </c>
      <c r="D320" s="124" t="s">
        <v>131</v>
      </c>
      <c r="E320" s="125" t="s">
        <v>852</v>
      </c>
      <c r="F320" s="126" t="s">
        <v>853</v>
      </c>
      <c r="G320" s="127" t="s">
        <v>221</v>
      </c>
      <c r="H320" s="128">
        <v>2E-3</v>
      </c>
      <c r="I320" s="129"/>
      <c r="J320" s="130">
        <f>ROUND(I320*H320,3)</f>
        <v>0</v>
      </c>
      <c r="K320" s="131"/>
      <c r="L320" s="28"/>
      <c r="M320" s="132" t="s">
        <v>1</v>
      </c>
      <c r="N320" s="133" t="s">
        <v>46</v>
      </c>
      <c r="P320" s="134">
        <f>O320*H320</f>
        <v>0</v>
      </c>
      <c r="Q320" s="134">
        <v>0</v>
      </c>
      <c r="R320" s="134">
        <f>Q320*H320</f>
        <v>0</v>
      </c>
      <c r="S320" s="134">
        <v>0</v>
      </c>
      <c r="T320" s="135">
        <f>S320*H320</f>
        <v>0</v>
      </c>
      <c r="AR320" s="136" t="s">
        <v>193</v>
      </c>
      <c r="AT320" s="136" t="s">
        <v>131</v>
      </c>
      <c r="AU320" s="136" t="s">
        <v>87</v>
      </c>
      <c r="AY320" s="13" t="s">
        <v>128</v>
      </c>
      <c r="BE320" s="137">
        <f>IF(N320="základní",J320,0)</f>
        <v>0</v>
      </c>
      <c r="BF320" s="137">
        <f>IF(N320="snížená",J320,0)</f>
        <v>0</v>
      </c>
      <c r="BG320" s="137">
        <f>IF(N320="zákl. přenesená",J320,0)</f>
        <v>0</v>
      </c>
      <c r="BH320" s="137">
        <f>IF(N320="sníž. přenesená",J320,0)</f>
        <v>0</v>
      </c>
      <c r="BI320" s="137">
        <f>IF(N320="nulová",J320,0)</f>
        <v>0</v>
      </c>
      <c r="BJ320" s="13" t="s">
        <v>21</v>
      </c>
      <c r="BK320" s="137">
        <f>ROUND(I320*H320,3)</f>
        <v>0</v>
      </c>
      <c r="BL320" s="13" t="s">
        <v>193</v>
      </c>
      <c r="BM320" s="136" t="s">
        <v>854</v>
      </c>
    </row>
    <row r="321" spans="2:65" s="1" customFormat="1" ht="33" customHeight="1">
      <c r="B321" s="28"/>
      <c r="C321" s="124" t="s">
        <v>855</v>
      </c>
      <c r="D321" s="124" t="s">
        <v>131</v>
      </c>
      <c r="E321" s="125" t="s">
        <v>856</v>
      </c>
      <c r="F321" s="126" t="s">
        <v>857</v>
      </c>
      <c r="G321" s="127" t="s">
        <v>221</v>
      </c>
      <c r="H321" s="128">
        <v>2E-3</v>
      </c>
      <c r="I321" s="129"/>
      <c r="J321" s="130">
        <f>ROUND(I321*H321,3)</f>
        <v>0</v>
      </c>
      <c r="K321" s="131"/>
      <c r="L321" s="28"/>
      <c r="M321" s="132" t="s">
        <v>1</v>
      </c>
      <c r="N321" s="133" t="s">
        <v>46</v>
      </c>
      <c r="P321" s="134">
        <f>O321*H321</f>
        <v>0</v>
      </c>
      <c r="Q321" s="134">
        <v>0</v>
      </c>
      <c r="R321" s="134">
        <f>Q321*H321</f>
        <v>0</v>
      </c>
      <c r="S321" s="134">
        <v>0</v>
      </c>
      <c r="T321" s="135">
        <f>S321*H321</f>
        <v>0</v>
      </c>
      <c r="AR321" s="136" t="s">
        <v>193</v>
      </c>
      <c r="AT321" s="136" t="s">
        <v>131</v>
      </c>
      <c r="AU321" s="136" t="s">
        <v>87</v>
      </c>
      <c r="AY321" s="13" t="s">
        <v>128</v>
      </c>
      <c r="BE321" s="137">
        <f>IF(N321="základní",J321,0)</f>
        <v>0</v>
      </c>
      <c r="BF321" s="137">
        <f>IF(N321="snížená",J321,0)</f>
        <v>0</v>
      </c>
      <c r="BG321" s="137">
        <f>IF(N321="zákl. přenesená",J321,0)</f>
        <v>0</v>
      </c>
      <c r="BH321" s="137">
        <f>IF(N321="sníž. přenesená",J321,0)</f>
        <v>0</v>
      </c>
      <c r="BI321" s="137">
        <f>IF(N321="nulová",J321,0)</f>
        <v>0</v>
      </c>
      <c r="BJ321" s="13" t="s">
        <v>21</v>
      </c>
      <c r="BK321" s="137">
        <f>ROUND(I321*H321,3)</f>
        <v>0</v>
      </c>
      <c r="BL321" s="13" t="s">
        <v>193</v>
      </c>
      <c r="BM321" s="136" t="s">
        <v>858</v>
      </c>
    </row>
    <row r="322" spans="2:65" s="11" customFormat="1" ht="22.95" customHeight="1">
      <c r="B322" s="112"/>
      <c r="D322" s="113" t="s">
        <v>80</v>
      </c>
      <c r="E322" s="122" t="s">
        <v>859</v>
      </c>
      <c r="F322" s="122" t="s">
        <v>860</v>
      </c>
      <c r="I322" s="115"/>
      <c r="J322" s="123">
        <f>BK322</f>
        <v>0</v>
      </c>
      <c r="L322" s="112"/>
      <c r="M322" s="117"/>
      <c r="P322" s="118">
        <f>SUM(P323:P329)</f>
        <v>0</v>
      </c>
      <c r="R322" s="118">
        <f>SUM(R323:R329)</f>
        <v>8.7579999999999991E-2</v>
      </c>
      <c r="T322" s="119">
        <f>SUM(T323:T329)</f>
        <v>1.8290000000000001E-2</v>
      </c>
      <c r="AR322" s="113" t="s">
        <v>87</v>
      </c>
      <c r="AT322" s="120" t="s">
        <v>80</v>
      </c>
      <c r="AU322" s="120" t="s">
        <v>21</v>
      </c>
      <c r="AY322" s="113" t="s">
        <v>128</v>
      </c>
      <c r="BK322" s="121">
        <f>SUM(BK323:BK329)</f>
        <v>0</v>
      </c>
    </row>
    <row r="323" spans="2:65" s="1" customFormat="1" ht="24.15" customHeight="1">
      <c r="B323" s="28"/>
      <c r="C323" s="124" t="s">
        <v>861</v>
      </c>
      <c r="D323" s="124" t="s">
        <v>131</v>
      </c>
      <c r="E323" s="125" t="s">
        <v>862</v>
      </c>
      <c r="F323" s="126" t="s">
        <v>863</v>
      </c>
      <c r="G323" s="127" t="s">
        <v>139</v>
      </c>
      <c r="H323" s="128">
        <v>59</v>
      </c>
      <c r="I323" s="129"/>
      <c r="J323" s="130">
        <f t="shared" ref="J323:J329" si="90">ROUND(I323*H323,3)</f>
        <v>0</v>
      </c>
      <c r="K323" s="131"/>
      <c r="L323" s="28"/>
      <c r="M323" s="132" t="s">
        <v>1</v>
      </c>
      <c r="N323" s="133" t="s">
        <v>46</v>
      </c>
      <c r="P323" s="134">
        <f t="shared" ref="P323:P329" si="91">O323*H323</f>
        <v>0</v>
      </c>
      <c r="Q323" s="134">
        <v>0</v>
      </c>
      <c r="R323" s="134">
        <f t="shared" ref="R323:R329" si="92">Q323*H323</f>
        <v>0</v>
      </c>
      <c r="S323" s="134">
        <v>0</v>
      </c>
      <c r="T323" s="135">
        <f t="shared" ref="T323:T329" si="93">S323*H323</f>
        <v>0</v>
      </c>
      <c r="AR323" s="136" t="s">
        <v>193</v>
      </c>
      <c r="AT323" s="136" t="s">
        <v>131</v>
      </c>
      <c r="AU323" s="136" t="s">
        <v>87</v>
      </c>
      <c r="AY323" s="13" t="s">
        <v>128</v>
      </c>
      <c r="BE323" s="137">
        <f t="shared" ref="BE323:BE329" si="94">IF(N323="základní",J323,0)</f>
        <v>0</v>
      </c>
      <c r="BF323" s="137">
        <f t="shared" ref="BF323:BF329" si="95">IF(N323="snížená",J323,0)</f>
        <v>0</v>
      </c>
      <c r="BG323" s="137">
        <f t="shared" ref="BG323:BG329" si="96">IF(N323="zákl. přenesená",J323,0)</f>
        <v>0</v>
      </c>
      <c r="BH323" s="137">
        <f t="shared" ref="BH323:BH329" si="97">IF(N323="sníž. přenesená",J323,0)</f>
        <v>0</v>
      </c>
      <c r="BI323" s="137">
        <f t="shared" ref="BI323:BI329" si="98">IF(N323="nulová",J323,0)</f>
        <v>0</v>
      </c>
      <c r="BJ323" s="13" t="s">
        <v>21</v>
      </c>
      <c r="BK323" s="137">
        <f t="shared" ref="BK323:BK329" si="99">ROUND(I323*H323,3)</f>
        <v>0</v>
      </c>
      <c r="BL323" s="13" t="s">
        <v>193</v>
      </c>
      <c r="BM323" s="136" t="s">
        <v>864</v>
      </c>
    </row>
    <row r="324" spans="2:65" s="1" customFormat="1" ht="21.75" customHeight="1">
      <c r="B324" s="28"/>
      <c r="C324" s="124" t="s">
        <v>865</v>
      </c>
      <c r="D324" s="124" t="s">
        <v>131</v>
      </c>
      <c r="E324" s="125" t="s">
        <v>866</v>
      </c>
      <c r="F324" s="126" t="s">
        <v>867</v>
      </c>
      <c r="G324" s="127" t="s">
        <v>139</v>
      </c>
      <c r="H324" s="128">
        <v>59</v>
      </c>
      <c r="I324" s="129"/>
      <c r="J324" s="130">
        <f t="shared" si="90"/>
        <v>0</v>
      </c>
      <c r="K324" s="131"/>
      <c r="L324" s="28"/>
      <c r="M324" s="132" t="s">
        <v>1</v>
      </c>
      <c r="N324" s="133" t="s">
        <v>46</v>
      </c>
      <c r="P324" s="134">
        <f t="shared" si="91"/>
        <v>0</v>
      </c>
      <c r="Q324" s="134">
        <v>1E-3</v>
      </c>
      <c r="R324" s="134">
        <f t="shared" si="92"/>
        <v>5.9000000000000004E-2</v>
      </c>
      <c r="S324" s="134">
        <v>3.1E-4</v>
      </c>
      <c r="T324" s="135">
        <f t="shared" si="93"/>
        <v>1.8290000000000001E-2</v>
      </c>
      <c r="AR324" s="136" t="s">
        <v>193</v>
      </c>
      <c r="AT324" s="136" t="s">
        <v>131</v>
      </c>
      <c r="AU324" s="136" t="s">
        <v>87</v>
      </c>
      <c r="AY324" s="13" t="s">
        <v>128</v>
      </c>
      <c r="BE324" s="137">
        <f t="shared" si="94"/>
        <v>0</v>
      </c>
      <c r="BF324" s="137">
        <f t="shared" si="95"/>
        <v>0</v>
      </c>
      <c r="BG324" s="137">
        <f t="shared" si="96"/>
        <v>0</v>
      </c>
      <c r="BH324" s="137">
        <f t="shared" si="97"/>
        <v>0</v>
      </c>
      <c r="BI324" s="137">
        <f t="shared" si="98"/>
        <v>0</v>
      </c>
      <c r="BJ324" s="13" t="s">
        <v>21</v>
      </c>
      <c r="BK324" s="137">
        <f t="shared" si="99"/>
        <v>0</v>
      </c>
      <c r="BL324" s="13" t="s">
        <v>193</v>
      </c>
      <c r="BM324" s="136" t="s">
        <v>868</v>
      </c>
    </row>
    <row r="325" spans="2:65" s="1" customFormat="1" ht="24.15" customHeight="1">
      <c r="B325" s="28"/>
      <c r="C325" s="124" t="s">
        <v>869</v>
      </c>
      <c r="D325" s="124" t="s">
        <v>131</v>
      </c>
      <c r="E325" s="125" t="s">
        <v>870</v>
      </c>
      <c r="F325" s="126" t="s">
        <v>871</v>
      </c>
      <c r="G325" s="127" t="s">
        <v>139</v>
      </c>
      <c r="H325" s="128">
        <v>59</v>
      </c>
      <c r="I325" s="129"/>
      <c r="J325" s="130">
        <f t="shared" si="90"/>
        <v>0</v>
      </c>
      <c r="K325" s="131"/>
      <c r="L325" s="28"/>
      <c r="M325" s="132" t="s">
        <v>1</v>
      </c>
      <c r="N325" s="133" t="s">
        <v>46</v>
      </c>
      <c r="P325" s="134">
        <f t="shared" si="91"/>
        <v>0</v>
      </c>
      <c r="Q325" s="134">
        <v>2.0000000000000001E-4</v>
      </c>
      <c r="R325" s="134">
        <f t="shared" si="92"/>
        <v>1.18E-2</v>
      </c>
      <c r="S325" s="134">
        <v>0</v>
      </c>
      <c r="T325" s="135">
        <f t="shared" si="93"/>
        <v>0</v>
      </c>
      <c r="AR325" s="136" t="s">
        <v>193</v>
      </c>
      <c r="AT325" s="136" t="s">
        <v>131</v>
      </c>
      <c r="AU325" s="136" t="s">
        <v>87</v>
      </c>
      <c r="AY325" s="13" t="s">
        <v>128</v>
      </c>
      <c r="BE325" s="137">
        <f t="shared" si="94"/>
        <v>0</v>
      </c>
      <c r="BF325" s="137">
        <f t="shared" si="95"/>
        <v>0</v>
      </c>
      <c r="BG325" s="137">
        <f t="shared" si="96"/>
        <v>0</v>
      </c>
      <c r="BH325" s="137">
        <f t="shared" si="97"/>
        <v>0</v>
      </c>
      <c r="BI325" s="137">
        <f t="shared" si="98"/>
        <v>0</v>
      </c>
      <c r="BJ325" s="13" t="s">
        <v>21</v>
      </c>
      <c r="BK325" s="137">
        <f t="shared" si="99"/>
        <v>0</v>
      </c>
      <c r="BL325" s="13" t="s">
        <v>193</v>
      </c>
      <c r="BM325" s="136" t="s">
        <v>872</v>
      </c>
    </row>
    <row r="326" spans="2:65" s="1" customFormat="1" ht="24.15" customHeight="1">
      <c r="B326" s="28"/>
      <c r="C326" s="124" t="s">
        <v>873</v>
      </c>
      <c r="D326" s="124" t="s">
        <v>131</v>
      </c>
      <c r="E326" s="125" t="s">
        <v>874</v>
      </c>
      <c r="F326" s="126" t="s">
        <v>875</v>
      </c>
      <c r="G326" s="127" t="s">
        <v>139</v>
      </c>
      <c r="H326" s="128">
        <v>1.5</v>
      </c>
      <c r="I326" s="129"/>
      <c r="J326" s="130">
        <f t="shared" si="90"/>
        <v>0</v>
      </c>
      <c r="K326" s="131"/>
      <c r="L326" s="28"/>
      <c r="M326" s="132" t="s">
        <v>1</v>
      </c>
      <c r="N326" s="133" t="s">
        <v>46</v>
      </c>
      <c r="P326" s="134">
        <f t="shared" si="91"/>
        <v>0</v>
      </c>
      <c r="Q326" s="134">
        <v>2.0000000000000002E-5</v>
      </c>
      <c r="R326" s="134">
        <f t="shared" si="92"/>
        <v>3.0000000000000004E-5</v>
      </c>
      <c r="S326" s="134">
        <v>0</v>
      </c>
      <c r="T326" s="135">
        <f t="shared" si="93"/>
        <v>0</v>
      </c>
      <c r="AR326" s="136" t="s">
        <v>193</v>
      </c>
      <c r="AT326" s="136" t="s">
        <v>131</v>
      </c>
      <c r="AU326" s="136" t="s">
        <v>87</v>
      </c>
      <c r="AY326" s="13" t="s">
        <v>128</v>
      </c>
      <c r="BE326" s="137">
        <f t="shared" si="94"/>
        <v>0</v>
      </c>
      <c r="BF326" s="137">
        <f t="shared" si="95"/>
        <v>0</v>
      </c>
      <c r="BG326" s="137">
        <f t="shared" si="96"/>
        <v>0</v>
      </c>
      <c r="BH326" s="137">
        <f t="shared" si="97"/>
        <v>0</v>
      </c>
      <c r="BI326" s="137">
        <f t="shared" si="98"/>
        <v>0</v>
      </c>
      <c r="BJ326" s="13" t="s">
        <v>21</v>
      </c>
      <c r="BK326" s="137">
        <f t="shared" si="99"/>
        <v>0</v>
      </c>
      <c r="BL326" s="13" t="s">
        <v>193</v>
      </c>
      <c r="BM326" s="136" t="s">
        <v>876</v>
      </c>
    </row>
    <row r="327" spans="2:65" s="1" customFormat="1" ht="24.15" customHeight="1">
      <c r="B327" s="28"/>
      <c r="C327" s="124" t="s">
        <v>877</v>
      </c>
      <c r="D327" s="124" t="s">
        <v>131</v>
      </c>
      <c r="E327" s="125" t="s">
        <v>878</v>
      </c>
      <c r="F327" s="126" t="s">
        <v>879</v>
      </c>
      <c r="G327" s="127" t="s">
        <v>139</v>
      </c>
      <c r="H327" s="128">
        <v>4</v>
      </c>
      <c r="I327" s="129"/>
      <c r="J327" s="130">
        <f t="shared" si="90"/>
        <v>0</v>
      </c>
      <c r="K327" s="131"/>
      <c r="L327" s="28"/>
      <c r="M327" s="132" t="s">
        <v>1</v>
      </c>
      <c r="N327" s="133" t="s">
        <v>46</v>
      </c>
      <c r="P327" s="134">
        <f t="shared" si="91"/>
        <v>0</v>
      </c>
      <c r="Q327" s="134">
        <v>1.0000000000000001E-5</v>
      </c>
      <c r="R327" s="134">
        <f t="shared" si="92"/>
        <v>4.0000000000000003E-5</v>
      </c>
      <c r="S327" s="134">
        <v>0</v>
      </c>
      <c r="T327" s="135">
        <f t="shared" si="93"/>
        <v>0</v>
      </c>
      <c r="AR327" s="136" t="s">
        <v>193</v>
      </c>
      <c r="AT327" s="136" t="s">
        <v>131</v>
      </c>
      <c r="AU327" s="136" t="s">
        <v>87</v>
      </c>
      <c r="AY327" s="13" t="s">
        <v>128</v>
      </c>
      <c r="BE327" s="137">
        <f t="shared" si="94"/>
        <v>0</v>
      </c>
      <c r="BF327" s="137">
        <f t="shared" si="95"/>
        <v>0</v>
      </c>
      <c r="BG327" s="137">
        <f t="shared" si="96"/>
        <v>0</v>
      </c>
      <c r="BH327" s="137">
        <f t="shared" si="97"/>
        <v>0</v>
      </c>
      <c r="BI327" s="137">
        <f t="shared" si="98"/>
        <v>0</v>
      </c>
      <c r="BJ327" s="13" t="s">
        <v>21</v>
      </c>
      <c r="BK327" s="137">
        <f t="shared" si="99"/>
        <v>0</v>
      </c>
      <c r="BL327" s="13" t="s">
        <v>193</v>
      </c>
      <c r="BM327" s="136" t="s">
        <v>880</v>
      </c>
    </row>
    <row r="328" spans="2:65" s="1" customFormat="1" ht="24.15" customHeight="1">
      <c r="B328" s="28"/>
      <c r="C328" s="124" t="s">
        <v>881</v>
      </c>
      <c r="D328" s="124" t="s">
        <v>131</v>
      </c>
      <c r="E328" s="125" t="s">
        <v>882</v>
      </c>
      <c r="F328" s="126" t="s">
        <v>883</v>
      </c>
      <c r="G328" s="127" t="s">
        <v>139</v>
      </c>
      <c r="H328" s="128">
        <v>19</v>
      </c>
      <c r="I328" s="129"/>
      <c r="J328" s="130">
        <f t="shared" si="90"/>
        <v>0</v>
      </c>
      <c r="K328" s="131"/>
      <c r="L328" s="28"/>
      <c r="M328" s="132" t="s">
        <v>1</v>
      </c>
      <c r="N328" s="133" t="s">
        <v>46</v>
      </c>
      <c r="P328" s="134">
        <f t="shared" si="91"/>
        <v>0</v>
      </c>
      <c r="Q328" s="134">
        <v>1.0000000000000001E-5</v>
      </c>
      <c r="R328" s="134">
        <f t="shared" si="92"/>
        <v>1.9000000000000001E-4</v>
      </c>
      <c r="S328" s="134">
        <v>0</v>
      </c>
      <c r="T328" s="135">
        <f t="shared" si="93"/>
        <v>0</v>
      </c>
      <c r="AR328" s="136" t="s">
        <v>193</v>
      </c>
      <c r="AT328" s="136" t="s">
        <v>131</v>
      </c>
      <c r="AU328" s="136" t="s">
        <v>87</v>
      </c>
      <c r="AY328" s="13" t="s">
        <v>128</v>
      </c>
      <c r="BE328" s="137">
        <f t="shared" si="94"/>
        <v>0</v>
      </c>
      <c r="BF328" s="137">
        <f t="shared" si="95"/>
        <v>0</v>
      </c>
      <c r="BG328" s="137">
        <f t="shared" si="96"/>
        <v>0</v>
      </c>
      <c r="BH328" s="137">
        <f t="shared" si="97"/>
        <v>0</v>
      </c>
      <c r="BI328" s="137">
        <f t="shared" si="98"/>
        <v>0</v>
      </c>
      <c r="BJ328" s="13" t="s">
        <v>21</v>
      </c>
      <c r="BK328" s="137">
        <f t="shared" si="99"/>
        <v>0</v>
      </c>
      <c r="BL328" s="13" t="s">
        <v>193</v>
      </c>
      <c r="BM328" s="136" t="s">
        <v>884</v>
      </c>
    </row>
    <row r="329" spans="2:65" s="1" customFormat="1" ht="37.950000000000003" customHeight="1">
      <c r="B329" s="28"/>
      <c r="C329" s="124" t="s">
        <v>885</v>
      </c>
      <c r="D329" s="124" t="s">
        <v>131</v>
      </c>
      <c r="E329" s="125" t="s">
        <v>886</v>
      </c>
      <c r="F329" s="126" t="s">
        <v>887</v>
      </c>
      <c r="G329" s="127" t="s">
        <v>139</v>
      </c>
      <c r="H329" s="128">
        <v>59</v>
      </c>
      <c r="I329" s="129"/>
      <c r="J329" s="130">
        <f t="shared" si="90"/>
        <v>0</v>
      </c>
      <c r="K329" s="131"/>
      <c r="L329" s="28"/>
      <c r="M329" s="132" t="s">
        <v>1</v>
      </c>
      <c r="N329" s="133" t="s">
        <v>46</v>
      </c>
      <c r="P329" s="134">
        <f t="shared" si="91"/>
        <v>0</v>
      </c>
      <c r="Q329" s="134">
        <v>2.7999999999999998E-4</v>
      </c>
      <c r="R329" s="134">
        <f t="shared" si="92"/>
        <v>1.652E-2</v>
      </c>
      <c r="S329" s="134">
        <v>0</v>
      </c>
      <c r="T329" s="135">
        <f t="shared" si="93"/>
        <v>0</v>
      </c>
      <c r="AR329" s="136" t="s">
        <v>193</v>
      </c>
      <c r="AT329" s="136" t="s">
        <v>131</v>
      </c>
      <c r="AU329" s="136" t="s">
        <v>87</v>
      </c>
      <c r="AY329" s="13" t="s">
        <v>128</v>
      </c>
      <c r="BE329" s="137">
        <f t="shared" si="94"/>
        <v>0</v>
      </c>
      <c r="BF329" s="137">
        <f t="shared" si="95"/>
        <v>0</v>
      </c>
      <c r="BG329" s="137">
        <f t="shared" si="96"/>
        <v>0</v>
      </c>
      <c r="BH329" s="137">
        <f t="shared" si="97"/>
        <v>0</v>
      </c>
      <c r="BI329" s="137">
        <f t="shared" si="98"/>
        <v>0</v>
      </c>
      <c r="BJ329" s="13" t="s">
        <v>21</v>
      </c>
      <c r="BK329" s="137">
        <f t="shared" si="99"/>
        <v>0</v>
      </c>
      <c r="BL329" s="13" t="s">
        <v>193</v>
      </c>
      <c r="BM329" s="136" t="s">
        <v>888</v>
      </c>
    </row>
    <row r="330" spans="2:65" s="11" customFormat="1" ht="25.95" customHeight="1">
      <c r="B330" s="112"/>
      <c r="D330" s="113" t="s">
        <v>80</v>
      </c>
      <c r="E330" s="114" t="s">
        <v>889</v>
      </c>
      <c r="F330" s="114" t="s">
        <v>890</v>
      </c>
      <c r="I330" s="115"/>
      <c r="J330" s="116">
        <f>BK330</f>
        <v>0</v>
      </c>
      <c r="L330" s="112"/>
      <c r="M330" s="117"/>
      <c r="P330" s="118">
        <f>P331</f>
        <v>0</v>
      </c>
      <c r="R330" s="118">
        <f>R331</f>
        <v>0.60920000000000007</v>
      </c>
      <c r="T330" s="119">
        <f>T331</f>
        <v>0</v>
      </c>
      <c r="AR330" s="113" t="s">
        <v>135</v>
      </c>
      <c r="AT330" s="120" t="s">
        <v>80</v>
      </c>
      <c r="AU330" s="120" t="s">
        <v>81</v>
      </c>
      <c r="AY330" s="113" t="s">
        <v>128</v>
      </c>
      <c r="BK330" s="121">
        <f>BK331</f>
        <v>0</v>
      </c>
    </row>
    <row r="331" spans="2:65" s="11" customFormat="1" ht="22.95" customHeight="1">
      <c r="B331" s="112"/>
      <c r="D331" s="113" t="s">
        <v>80</v>
      </c>
      <c r="E331" s="122" t="s">
        <v>891</v>
      </c>
      <c r="F331" s="122" t="s">
        <v>892</v>
      </c>
      <c r="I331" s="115"/>
      <c r="J331" s="123">
        <f>BK331</f>
        <v>0</v>
      </c>
      <c r="L331" s="112"/>
      <c r="M331" s="117"/>
      <c r="P331" s="118">
        <f>SUM(P332:P337)</f>
        <v>0</v>
      </c>
      <c r="R331" s="118">
        <f>SUM(R332:R337)</f>
        <v>0.60920000000000007</v>
      </c>
      <c r="T331" s="119">
        <f>SUM(T332:T337)</f>
        <v>0</v>
      </c>
      <c r="AR331" s="113" t="s">
        <v>87</v>
      </c>
      <c r="AT331" s="120" t="s">
        <v>80</v>
      </c>
      <c r="AU331" s="120" t="s">
        <v>21</v>
      </c>
      <c r="AY331" s="113" t="s">
        <v>128</v>
      </c>
      <c r="BK331" s="121">
        <f>SUM(BK332:BK337)</f>
        <v>0</v>
      </c>
    </row>
    <row r="332" spans="2:65" s="1" customFormat="1" ht="37.950000000000003" customHeight="1">
      <c r="B332" s="28"/>
      <c r="C332" s="124" t="s">
        <v>893</v>
      </c>
      <c r="D332" s="124" t="s">
        <v>131</v>
      </c>
      <c r="E332" s="125" t="s">
        <v>894</v>
      </c>
      <c r="F332" s="126" t="s">
        <v>895</v>
      </c>
      <c r="G332" s="127" t="s">
        <v>179</v>
      </c>
      <c r="H332" s="128">
        <v>562</v>
      </c>
      <c r="I332" s="129"/>
      <c r="J332" s="130">
        <f t="shared" ref="J332:J337" si="100">ROUND(I332*H332,3)</f>
        <v>0</v>
      </c>
      <c r="K332" s="131"/>
      <c r="L332" s="28"/>
      <c r="M332" s="132" t="s">
        <v>1</v>
      </c>
      <c r="N332" s="133" t="s">
        <v>46</v>
      </c>
      <c r="P332" s="134">
        <f t="shared" ref="P332:P337" si="101">O332*H332</f>
        <v>0</v>
      </c>
      <c r="Q332" s="134">
        <v>1E-3</v>
      </c>
      <c r="R332" s="134">
        <f t="shared" ref="R332:R337" si="102">Q332*H332</f>
        <v>0.56200000000000006</v>
      </c>
      <c r="S332" s="134">
        <v>0</v>
      </c>
      <c r="T332" s="135">
        <f t="shared" ref="T332:T337" si="103">S332*H332</f>
        <v>0</v>
      </c>
      <c r="AR332" s="136" t="s">
        <v>193</v>
      </c>
      <c r="AT332" s="136" t="s">
        <v>131</v>
      </c>
      <c r="AU332" s="136" t="s">
        <v>87</v>
      </c>
      <c r="AY332" s="13" t="s">
        <v>128</v>
      </c>
      <c r="BE332" s="137">
        <f t="shared" ref="BE332:BE337" si="104">IF(N332="základní",J332,0)</f>
        <v>0</v>
      </c>
      <c r="BF332" s="137">
        <f t="shared" ref="BF332:BF337" si="105">IF(N332="snížená",J332,0)</f>
        <v>0</v>
      </c>
      <c r="BG332" s="137">
        <f t="shared" ref="BG332:BG337" si="106">IF(N332="zákl. přenesená",J332,0)</f>
        <v>0</v>
      </c>
      <c r="BH332" s="137">
        <f t="shared" ref="BH332:BH337" si="107">IF(N332="sníž. přenesená",J332,0)</f>
        <v>0</v>
      </c>
      <c r="BI332" s="137">
        <f t="shared" ref="BI332:BI337" si="108">IF(N332="nulová",J332,0)</f>
        <v>0</v>
      </c>
      <c r="BJ332" s="13" t="s">
        <v>21</v>
      </c>
      <c r="BK332" s="137">
        <f t="shared" ref="BK332:BK337" si="109">ROUND(I332*H332,3)</f>
        <v>0</v>
      </c>
      <c r="BL332" s="13" t="s">
        <v>193</v>
      </c>
      <c r="BM332" s="136" t="s">
        <v>896</v>
      </c>
    </row>
    <row r="333" spans="2:65" s="1" customFormat="1" ht="37.950000000000003" customHeight="1">
      <c r="B333" s="28"/>
      <c r="C333" s="124" t="s">
        <v>897</v>
      </c>
      <c r="D333" s="124" t="s">
        <v>131</v>
      </c>
      <c r="E333" s="125" t="s">
        <v>898</v>
      </c>
      <c r="F333" s="126" t="s">
        <v>899</v>
      </c>
      <c r="G333" s="127" t="s">
        <v>179</v>
      </c>
      <c r="H333" s="128">
        <v>40</v>
      </c>
      <c r="I333" s="129"/>
      <c r="J333" s="130">
        <f t="shared" si="100"/>
        <v>0</v>
      </c>
      <c r="K333" s="131"/>
      <c r="L333" s="28"/>
      <c r="M333" s="132" t="s">
        <v>1</v>
      </c>
      <c r="N333" s="133" t="s">
        <v>46</v>
      </c>
      <c r="P333" s="134">
        <f t="shared" si="101"/>
        <v>0</v>
      </c>
      <c r="Q333" s="134">
        <v>1E-3</v>
      </c>
      <c r="R333" s="134">
        <f t="shared" si="102"/>
        <v>0.04</v>
      </c>
      <c r="S333" s="134">
        <v>0</v>
      </c>
      <c r="T333" s="135">
        <f t="shared" si="103"/>
        <v>0</v>
      </c>
      <c r="AR333" s="136" t="s">
        <v>193</v>
      </c>
      <c r="AT333" s="136" t="s">
        <v>131</v>
      </c>
      <c r="AU333" s="136" t="s">
        <v>87</v>
      </c>
      <c r="AY333" s="13" t="s">
        <v>128</v>
      </c>
      <c r="BE333" s="137">
        <f t="shared" si="104"/>
        <v>0</v>
      </c>
      <c r="BF333" s="137">
        <f t="shared" si="105"/>
        <v>0</v>
      </c>
      <c r="BG333" s="137">
        <f t="shared" si="106"/>
        <v>0</v>
      </c>
      <c r="BH333" s="137">
        <f t="shared" si="107"/>
        <v>0</v>
      </c>
      <c r="BI333" s="137">
        <f t="shared" si="108"/>
        <v>0</v>
      </c>
      <c r="BJ333" s="13" t="s">
        <v>21</v>
      </c>
      <c r="BK333" s="137">
        <f t="shared" si="109"/>
        <v>0</v>
      </c>
      <c r="BL333" s="13" t="s">
        <v>193</v>
      </c>
      <c r="BM333" s="136" t="s">
        <v>900</v>
      </c>
    </row>
    <row r="334" spans="2:65" s="1" customFormat="1" ht="24.15" customHeight="1">
      <c r="B334" s="28"/>
      <c r="C334" s="124" t="s">
        <v>901</v>
      </c>
      <c r="D334" s="124" t="s">
        <v>131</v>
      </c>
      <c r="E334" s="125" t="s">
        <v>902</v>
      </c>
      <c r="F334" s="126" t="s">
        <v>903</v>
      </c>
      <c r="G334" s="127" t="s">
        <v>904</v>
      </c>
      <c r="H334" s="128">
        <v>1</v>
      </c>
      <c r="I334" s="129"/>
      <c r="J334" s="130">
        <f t="shared" si="100"/>
        <v>0</v>
      </c>
      <c r="K334" s="131"/>
      <c r="L334" s="28"/>
      <c r="M334" s="132" t="s">
        <v>1</v>
      </c>
      <c r="N334" s="133" t="s">
        <v>46</v>
      </c>
      <c r="P334" s="134">
        <f t="shared" si="101"/>
        <v>0</v>
      </c>
      <c r="Q334" s="134">
        <v>0</v>
      </c>
      <c r="R334" s="134">
        <f t="shared" si="102"/>
        <v>0</v>
      </c>
      <c r="S334" s="134">
        <v>0</v>
      </c>
      <c r="T334" s="135">
        <f t="shared" si="103"/>
        <v>0</v>
      </c>
      <c r="AR334" s="136" t="s">
        <v>193</v>
      </c>
      <c r="AT334" s="136" t="s">
        <v>131</v>
      </c>
      <c r="AU334" s="136" t="s">
        <v>87</v>
      </c>
      <c r="AY334" s="13" t="s">
        <v>128</v>
      </c>
      <c r="BE334" s="137">
        <f t="shared" si="104"/>
        <v>0</v>
      </c>
      <c r="BF334" s="137">
        <f t="shared" si="105"/>
        <v>0</v>
      </c>
      <c r="BG334" s="137">
        <f t="shared" si="106"/>
        <v>0</v>
      </c>
      <c r="BH334" s="137">
        <f t="shared" si="107"/>
        <v>0</v>
      </c>
      <c r="BI334" s="137">
        <f t="shared" si="108"/>
        <v>0</v>
      </c>
      <c r="BJ334" s="13" t="s">
        <v>21</v>
      </c>
      <c r="BK334" s="137">
        <f t="shared" si="109"/>
        <v>0</v>
      </c>
      <c r="BL334" s="13" t="s">
        <v>193</v>
      </c>
      <c r="BM334" s="136" t="s">
        <v>905</v>
      </c>
    </row>
    <row r="335" spans="2:65" s="1" customFormat="1" ht="24.15" customHeight="1">
      <c r="B335" s="28"/>
      <c r="C335" s="124" t="s">
        <v>906</v>
      </c>
      <c r="D335" s="124" t="s">
        <v>131</v>
      </c>
      <c r="E335" s="125" t="s">
        <v>907</v>
      </c>
      <c r="F335" s="126" t="s">
        <v>908</v>
      </c>
      <c r="G335" s="127" t="s">
        <v>439</v>
      </c>
      <c r="H335" s="128">
        <v>1</v>
      </c>
      <c r="I335" s="129"/>
      <c r="J335" s="130">
        <f t="shared" si="100"/>
        <v>0</v>
      </c>
      <c r="K335" s="131"/>
      <c r="L335" s="28"/>
      <c r="M335" s="132" t="s">
        <v>1</v>
      </c>
      <c r="N335" s="133" t="s">
        <v>46</v>
      </c>
      <c r="P335" s="134">
        <f t="shared" si="101"/>
        <v>0</v>
      </c>
      <c r="Q335" s="134">
        <v>0</v>
      </c>
      <c r="R335" s="134">
        <f t="shared" si="102"/>
        <v>0</v>
      </c>
      <c r="S335" s="134">
        <v>0</v>
      </c>
      <c r="T335" s="135">
        <f t="shared" si="103"/>
        <v>0</v>
      </c>
      <c r="AR335" s="136" t="s">
        <v>193</v>
      </c>
      <c r="AT335" s="136" t="s">
        <v>131</v>
      </c>
      <c r="AU335" s="136" t="s">
        <v>87</v>
      </c>
      <c r="AY335" s="13" t="s">
        <v>128</v>
      </c>
      <c r="BE335" s="137">
        <f t="shared" si="104"/>
        <v>0</v>
      </c>
      <c r="BF335" s="137">
        <f t="shared" si="105"/>
        <v>0</v>
      </c>
      <c r="BG335" s="137">
        <f t="shared" si="106"/>
        <v>0</v>
      </c>
      <c r="BH335" s="137">
        <f t="shared" si="107"/>
        <v>0</v>
      </c>
      <c r="BI335" s="137">
        <f t="shared" si="108"/>
        <v>0</v>
      </c>
      <c r="BJ335" s="13" t="s">
        <v>21</v>
      </c>
      <c r="BK335" s="137">
        <f t="shared" si="109"/>
        <v>0</v>
      </c>
      <c r="BL335" s="13" t="s">
        <v>193</v>
      </c>
      <c r="BM335" s="136" t="s">
        <v>909</v>
      </c>
    </row>
    <row r="336" spans="2:65" s="1" customFormat="1" ht="16.5" customHeight="1">
      <c r="B336" s="28"/>
      <c r="C336" s="124" t="s">
        <v>910</v>
      </c>
      <c r="D336" s="124" t="s">
        <v>131</v>
      </c>
      <c r="E336" s="125" t="s">
        <v>911</v>
      </c>
      <c r="F336" s="126" t="s">
        <v>912</v>
      </c>
      <c r="G336" s="127" t="s">
        <v>313</v>
      </c>
      <c r="H336" s="128">
        <v>10</v>
      </c>
      <c r="I336" s="129"/>
      <c r="J336" s="130">
        <f t="shared" si="100"/>
        <v>0</v>
      </c>
      <c r="K336" s="131"/>
      <c r="L336" s="28"/>
      <c r="M336" s="132" t="s">
        <v>1</v>
      </c>
      <c r="N336" s="133" t="s">
        <v>46</v>
      </c>
      <c r="P336" s="134">
        <f t="shared" si="101"/>
        <v>0</v>
      </c>
      <c r="Q336" s="134">
        <v>0</v>
      </c>
      <c r="R336" s="134">
        <f t="shared" si="102"/>
        <v>0</v>
      </c>
      <c r="S336" s="134">
        <v>0</v>
      </c>
      <c r="T336" s="135">
        <f t="shared" si="103"/>
        <v>0</v>
      </c>
      <c r="AR336" s="136" t="s">
        <v>193</v>
      </c>
      <c r="AT336" s="136" t="s">
        <v>131</v>
      </c>
      <c r="AU336" s="136" t="s">
        <v>87</v>
      </c>
      <c r="AY336" s="13" t="s">
        <v>128</v>
      </c>
      <c r="BE336" s="137">
        <f t="shared" si="104"/>
        <v>0</v>
      </c>
      <c r="BF336" s="137">
        <f t="shared" si="105"/>
        <v>0</v>
      </c>
      <c r="BG336" s="137">
        <f t="shared" si="106"/>
        <v>0</v>
      </c>
      <c r="BH336" s="137">
        <f t="shared" si="107"/>
        <v>0</v>
      </c>
      <c r="BI336" s="137">
        <f t="shared" si="108"/>
        <v>0</v>
      </c>
      <c r="BJ336" s="13" t="s">
        <v>21</v>
      </c>
      <c r="BK336" s="137">
        <f t="shared" si="109"/>
        <v>0</v>
      </c>
      <c r="BL336" s="13" t="s">
        <v>193</v>
      </c>
      <c r="BM336" s="136" t="s">
        <v>913</v>
      </c>
    </row>
    <row r="337" spans="2:65" s="1" customFormat="1" ht="16.5" customHeight="1">
      <c r="B337" s="28"/>
      <c r="C337" s="124" t="s">
        <v>914</v>
      </c>
      <c r="D337" s="124" t="s">
        <v>131</v>
      </c>
      <c r="E337" s="125" t="s">
        <v>915</v>
      </c>
      <c r="F337" s="126" t="s">
        <v>916</v>
      </c>
      <c r="G337" s="127" t="s">
        <v>313</v>
      </c>
      <c r="H337" s="128">
        <v>72</v>
      </c>
      <c r="I337" s="129"/>
      <c r="J337" s="130">
        <f t="shared" si="100"/>
        <v>0</v>
      </c>
      <c r="K337" s="131"/>
      <c r="L337" s="28"/>
      <c r="M337" s="132" t="s">
        <v>1</v>
      </c>
      <c r="N337" s="133" t="s">
        <v>46</v>
      </c>
      <c r="P337" s="134">
        <f t="shared" si="101"/>
        <v>0</v>
      </c>
      <c r="Q337" s="134">
        <v>1E-4</v>
      </c>
      <c r="R337" s="134">
        <f t="shared" si="102"/>
        <v>7.2000000000000007E-3</v>
      </c>
      <c r="S337" s="134">
        <v>0</v>
      </c>
      <c r="T337" s="135">
        <f t="shared" si="103"/>
        <v>0</v>
      </c>
      <c r="AR337" s="136" t="s">
        <v>193</v>
      </c>
      <c r="AT337" s="136" t="s">
        <v>131</v>
      </c>
      <c r="AU337" s="136" t="s">
        <v>87</v>
      </c>
      <c r="AY337" s="13" t="s">
        <v>128</v>
      </c>
      <c r="BE337" s="137">
        <f t="shared" si="104"/>
        <v>0</v>
      </c>
      <c r="BF337" s="137">
        <f t="shared" si="105"/>
        <v>0</v>
      </c>
      <c r="BG337" s="137">
        <f t="shared" si="106"/>
        <v>0</v>
      </c>
      <c r="BH337" s="137">
        <f t="shared" si="107"/>
        <v>0</v>
      </c>
      <c r="BI337" s="137">
        <f t="shared" si="108"/>
        <v>0</v>
      </c>
      <c r="BJ337" s="13" t="s">
        <v>21</v>
      </c>
      <c r="BK337" s="137">
        <f t="shared" si="109"/>
        <v>0</v>
      </c>
      <c r="BL337" s="13" t="s">
        <v>193</v>
      </c>
      <c r="BM337" s="136" t="s">
        <v>917</v>
      </c>
    </row>
    <row r="338" spans="2:65" s="11" customFormat="1" ht="25.95" customHeight="1">
      <c r="B338" s="112"/>
      <c r="D338" s="113" t="s">
        <v>80</v>
      </c>
      <c r="E338" s="114" t="s">
        <v>890</v>
      </c>
      <c r="F338" s="114" t="s">
        <v>890</v>
      </c>
      <c r="I338" s="115"/>
      <c r="J338" s="116">
        <f>BK338</f>
        <v>0</v>
      </c>
      <c r="L338" s="112"/>
      <c r="M338" s="149"/>
      <c r="N338" s="150"/>
      <c r="O338" s="150"/>
      <c r="P338" s="151">
        <v>0</v>
      </c>
      <c r="Q338" s="150"/>
      <c r="R338" s="151">
        <v>0</v>
      </c>
      <c r="S338" s="150"/>
      <c r="T338" s="152">
        <v>0</v>
      </c>
      <c r="AR338" s="113" t="s">
        <v>135</v>
      </c>
      <c r="AT338" s="120" t="s">
        <v>80</v>
      </c>
      <c r="AU338" s="120" t="s">
        <v>81</v>
      </c>
      <c r="AY338" s="113" t="s">
        <v>128</v>
      </c>
      <c r="BK338" s="121">
        <v>0</v>
      </c>
    </row>
    <row r="339" spans="2:65" s="1" customFormat="1" ht="6.9" customHeight="1">
      <c r="B339" s="40"/>
      <c r="C339" s="41"/>
      <c r="D339" s="41"/>
      <c r="E339" s="41"/>
      <c r="F339" s="41"/>
      <c r="G339" s="41"/>
      <c r="H339" s="41"/>
      <c r="I339" s="41"/>
      <c r="J339" s="41"/>
      <c r="K339" s="41"/>
      <c r="L339" s="28"/>
    </row>
  </sheetData>
  <sheetProtection algorithmName="SHA-512" hashValue="zbhOuyOuYGBgcFviIdGCa00Vps3g9nIw3zpRP3xmcm/M6SrVTVTeR45hoNDt315gqz2Get5xcqkxrkqJyhUBbw==" saltValue="tKXTgTtjeL7ExxrxyczCeDp86mf7gC5U1mrLclRga4q7PozFXlh+Gf1sV0NYAasHo6DIWGaR1s1AbAYI2Pwgog==" spinCount="100000" sheet="1" objects="1" scenarios="1" formatColumns="0" formatRows="0" autoFilter="0"/>
  <autoFilter ref="C130:K338" xr:uid="{00000000-0009-0000-0000-000001000000}"/>
  <mergeCells count="6">
    <mergeCell ref="E123:H123"/>
    <mergeCell ref="L2:V2"/>
    <mergeCell ref="E7:H7"/>
    <mergeCell ref="E16:H16"/>
    <mergeCell ref="E25:H25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Rekapitulace stavby</vt:lpstr>
      <vt:lpstr>TH2357_25 - D.1.2.4. – RE...</vt:lpstr>
      <vt:lpstr>'Rekapitulace stavby'!Názvy_tisku</vt:lpstr>
      <vt:lpstr>'TH2357_25 - D.1.2.4. – RE...'!Názvy_tisku</vt:lpstr>
      <vt:lpstr>'Rekapitulace stavby'!Oblast_tisku</vt:lpstr>
      <vt:lpstr>'TH2357_25 - D.1.2.4. – RE...'!Oblast_tisku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 Hanzlík</dc:creator>
  <cp:lastModifiedBy>Jakub Grafnetter</cp:lastModifiedBy>
  <dcterms:created xsi:type="dcterms:W3CDTF">2025-11-25T17:16:51Z</dcterms:created>
  <dcterms:modified xsi:type="dcterms:W3CDTF">2026-02-05T10:31:20Z</dcterms:modified>
</cp:coreProperties>
</file>