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630" yWindow="600" windowWidth="27495" windowHeight="11955"/>
  </bookViews>
  <sheets>
    <sheet name="Rekapitulace stavby" sheetId="1" r:id="rId1"/>
    <sheet name="CTYRKOLY - Nad Tratí - vo..." sheetId="2" r:id="rId2"/>
  </sheets>
  <definedNames>
    <definedName name="_xlnm._FilterDatabase" localSheetId="1" hidden="1">'CTYRKOLY - Nad Tratí - vo...'!$C$77:$K$111</definedName>
    <definedName name="_xlnm.Print_Titles" localSheetId="1">'CTYRKOLY - Nad Tratí - vo...'!$77:$77</definedName>
    <definedName name="_xlnm.Print_Titles" localSheetId="0">'Rekapitulace stavby'!$52:$52</definedName>
    <definedName name="_xlnm.Print_Area" localSheetId="1">'CTYRKOLY - Nad Tratí - vo...'!$C$4:$J$37,'CTYRKOLY - Nad Tratí - vo...'!$C$43:$J$61,'CTYRKOLY - Nad Tratí - vo...'!$C$67:$K$111</definedName>
    <definedName name="_xlnm.Print_Area" localSheetId="0">'Rekapitulace stavby'!$D$4:$AO$36,'Rekapitulace stavby'!$C$42:$AQ$56</definedName>
  </definedNames>
  <calcPr calcId="125725"/>
</workbook>
</file>

<file path=xl/calcChain.xml><?xml version="1.0" encoding="utf-8"?>
<calcChain xmlns="http://schemas.openxmlformats.org/spreadsheetml/2006/main">
  <c r="E16" i="2"/>
  <c r="F75" s="1"/>
  <c r="J35"/>
  <c r="J34"/>
  <c r="AY55" i="1" s="1"/>
  <c r="J33" i="2"/>
  <c r="AX55" i="1" s="1"/>
  <c r="BI111" i="2"/>
  <c r="BH111"/>
  <c r="BG111"/>
  <c r="BF111"/>
  <c r="T111"/>
  <c r="T110" s="1"/>
  <c r="R111"/>
  <c r="R110" s="1"/>
  <c r="P111"/>
  <c r="P110" s="1"/>
  <c r="BK111"/>
  <c r="BK110" s="1"/>
  <c r="J110" s="1"/>
  <c r="J60" s="1"/>
  <c r="J111"/>
  <c r="BE111"/>
  <c r="BI109"/>
  <c r="BH109"/>
  <c r="BG109"/>
  <c r="BF109"/>
  <c r="T109"/>
  <c r="R109"/>
  <c r="P109"/>
  <c r="BK109"/>
  <c r="J109"/>
  <c r="BE109"/>
  <c r="BI108"/>
  <c r="BH108"/>
  <c r="BG108"/>
  <c r="BF108"/>
  <c r="T108"/>
  <c r="R108"/>
  <c r="P108"/>
  <c r="BK108"/>
  <c r="J108"/>
  <c r="BE108" s="1"/>
  <c r="BI107"/>
  <c r="BH107"/>
  <c r="BG107"/>
  <c r="BF107"/>
  <c r="T107"/>
  <c r="R107"/>
  <c r="P107"/>
  <c r="BK107"/>
  <c r="J107"/>
  <c r="BE107"/>
  <c r="BI106"/>
  <c r="BH106"/>
  <c r="BG106"/>
  <c r="BF106"/>
  <c r="T106"/>
  <c r="R106"/>
  <c r="P106"/>
  <c r="BK106"/>
  <c r="J106"/>
  <c r="BE106" s="1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 s="1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 s="1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 s="1"/>
  <c r="BI99"/>
  <c r="BH99"/>
  <c r="BG99"/>
  <c r="BF99"/>
  <c r="T99"/>
  <c r="R99"/>
  <c r="P99"/>
  <c r="P96" s="1"/>
  <c r="BK99"/>
  <c r="J99"/>
  <c r="BE99"/>
  <c r="BI98"/>
  <c r="BH98"/>
  <c r="BG98"/>
  <c r="BF98"/>
  <c r="T98"/>
  <c r="T96" s="1"/>
  <c r="R98"/>
  <c r="P98"/>
  <c r="BK98"/>
  <c r="J98"/>
  <c r="BE98" s="1"/>
  <c r="BI97"/>
  <c r="BH97"/>
  <c r="BG97"/>
  <c r="BF97"/>
  <c r="T97"/>
  <c r="R97"/>
  <c r="R96" s="1"/>
  <c r="P97"/>
  <c r="BK97"/>
  <c r="BK96" s="1"/>
  <c r="J96" s="1"/>
  <c r="J59" s="1"/>
  <c r="J97"/>
  <c r="BE97"/>
  <c r="BI95"/>
  <c r="BH95"/>
  <c r="BG95"/>
  <c r="BF95"/>
  <c r="T95"/>
  <c r="T94"/>
  <c r="R95"/>
  <c r="R94" s="1"/>
  <c r="P95"/>
  <c r="P94"/>
  <c r="BK95"/>
  <c r="BK94" s="1"/>
  <c r="J94" s="1"/>
  <c r="J58" s="1"/>
  <c r="J95"/>
  <c r="BE95"/>
  <c r="BI93"/>
  <c r="BH93"/>
  <c r="BG93"/>
  <c r="BF93"/>
  <c r="T93"/>
  <c r="R93"/>
  <c r="P93"/>
  <c r="BK93"/>
  <c r="J93"/>
  <c r="BE93"/>
  <c r="BI92"/>
  <c r="BH92"/>
  <c r="BG92"/>
  <c r="BF92"/>
  <c r="T92"/>
  <c r="R92"/>
  <c r="P92"/>
  <c r="BK92"/>
  <c r="J92"/>
  <c r="BE92" s="1"/>
  <c r="BI91"/>
  <c r="BH91"/>
  <c r="BG91"/>
  <c r="BF91"/>
  <c r="T91"/>
  <c r="R91"/>
  <c r="P91"/>
  <c r="BK91"/>
  <c r="J91"/>
  <c r="BE91"/>
  <c r="BI90"/>
  <c r="BH90"/>
  <c r="BG90"/>
  <c r="BF90"/>
  <c r="T90"/>
  <c r="R90"/>
  <c r="P90"/>
  <c r="BK90"/>
  <c r="J90"/>
  <c r="BE90" s="1"/>
  <c r="BI89"/>
  <c r="BH89"/>
  <c r="BG89"/>
  <c r="BF89"/>
  <c r="T89"/>
  <c r="R89"/>
  <c r="P89"/>
  <c r="BK89"/>
  <c r="J89"/>
  <c r="BE89"/>
  <c r="BI88"/>
  <c r="BH88"/>
  <c r="BG88"/>
  <c r="BF88"/>
  <c r="T88"/>
  <c r="R88"/>
  <c r="P88"/>
  <c r="BK88"/>
  <c r="J88"/>
  <c r="BE88" s="1"/>
  <c r="BI87"/>
  <c r="BH87"/>
  <c r="BG87"/>
  <c r="BF87"/>
  <c r="T87"/>
  <c r="R87"/>
  <c r="P87"/>
  <c r="BK87"/>
  <c r="J87"/>
  <c r="BE87"/>
  <c r="BI86"/>
  <c r="BH86"/>
  <c r="BG86"/>
  <c r="BF86"/>
  <c r="T86"/>
  <c r="R86"/>
  <c r="P86"/>
  <c r="BK86"/>
  <c r="J86"/>
  <c r="BE86" s="1"/>
  <c r="BI85"/>
  <c r="BH85"/>
  <c r="BG85"/>
  <c r="BF85"/>
  <c r="T85"/>
  <c r="R85"/>
  <c r="P85"/>
  <c r="BK85"/>
  <c r="J85"/>
  <c r="BE85"/>
  <c r="BI84"/>
  <c r="BH84"/>
  <c r="BG84"/>
  <c r="BF84"/>
  <c r="T84"/>
  <c r="R84"/>
  <c r="P84"/>
  <c r="BK84"/>
  <c r="J84"/>
  <c r="BE84" s="1"/>
  <c r="BI83"/>
  <c r="BH83"/>
  <c r="BG83"/>
  <c r="BF83"/>
  <c r="T83"/>
  <c r="R83"/>
  <c r="P83"/>
  <c r="BK83"/>
  <c r="J83"/>
  <c r="BE83"/>
  <c r="BI82"/>
  <c r="F35" s="1"/>
  <c r="BD55" i="1" s="1"/>
  <c r="BD54" s="1"/>
  <c r="W33" s="1"/>
  <c r="BH82" i="2"/>
  <c r="BG82"/>
  <c r="BF82"/>
  <c r="T82"/>
  <c r="R82"/>
  <c r="P82"/>
  <c r="BK82"/>
  <c r="J82"/>
  <c r="BE82" s="1"/>
  <c r="BI81"/>
  <c r="BH81"/>
  <c r="F34" s="1"/>
  <c r="BC55" i="1" s="1"/>
  <c r="BC54" s="1"/>
  <c r="BG81" i="2"/>
  <c r="F33" s="1"/>
  <c r="BB55" i="1" s="1"/>
  <c r="BB54" s="1"/>
  <c r="BF81" i="2"/>
  <c r="F32" s="1"/>
  <c r="BA55" i="1" s="1"/>
  <c r="BA54" s="1"/>
  <c r="J32" i="2"/>
  <c r="AW55" i="1" s="1"/>
  <c r="T81" i="2"/>
  <c r="T80" s="1"/>
  <c r="R81"/>
  <c r="R80" s="1"/>
  <c r="R79" s="1"/>
  <c r="R78" s="1"/>
  <c r="P81"/>
  <c r="P80" s="1"/>
  <c r="P79" s="1"/>
  <c r="P78" s="1"/>
  <c r="AU55" i="1" s="1"/>
  <c r="AU54" s="1"/>
  <c r="BK81" i="2"/>
  <c r="BK80" s="1"/>
  <c r="J81"/>
  <c r="BE81"/>
  <c r="J75"/>
  <c r="F74"/>
  <c r="F72"/>
  <c r="E70"/>
  <c r="J51"/>
  <c r="F50"/>
  <c r="F48"/>
  <c r="E46"/>
  <c r="J19"/>
  <c r="E19"/>
  <c r="J74" s="1"/>
  <c r="J18"/>
  <c r="J16"/>
  <c r="J15"/>
  <c r="J72"/>
  <c r="J48"/>
  <c r="AS54" i="1"/>
  <c r="L50"/>
  <c r="AM50"/>
  <c r="AM49"/>
  <c r="L49"/>
  <c r="AM47"/>
  <c r="L47"/>
  <c r="L45"/>
  <c r="L44"/>
  <c r="F51" i="2" l="1"/>
  <c r="BK79"/>
  <c r="J80"/>
  <c r="J57" s="1"/>
  <c r="AW54" i="1"/>
  <c r="AK30" s="1"/>
  <c r="W30"/>
  <c r="W31"/>
  <c r="AX54"/>
  <c r="J31" i="2"/>
  <c r="AV55" i="1" s="1"/>
  <c r="AT55" s="1"/>
  <c r="T79" i="2"/>
  <c r="T78" s="1"/>
  <c r="W32" i="1"/>
  <c r="AY54"/>
  <c r="J50" i="2"/>
  <c r="F31"/>
  <c r="AZ55" i="1" s="1"/>
  <c r="AZ54" s="1"/>
  <c r="W29" l="1"/>
  <c r="AV54"/>
  <c r="J79" i="2"/>
  <c r="J56" s="1"/>
  <c r="BK78"/>
  <c r="J78" s="1"/>
  <c r="J28" l="1"/>
  <c r="J55"/>
  <c r="AK29" i="1"/>
  <c r="AT54"/>
  <c r="AG55" l="1"/>
  <c r="J37" i="2"/>
  <c r="AG54" i="1" l="1"/>
  <c r="AN55"/>
  <c r="AK26" l="1"/>
  <c r="AK35" s="1"/>
  <c r="AN54"/>
</calcChain>
</file>

<file path=xl/sharedStrings.xml><?xml version="1.0" encoding="utf-8"?>
<sst xmlns="http://schemas.openxmlformats.org/spreadsheetml/2006/main" count="674" uniqueCount="227">
  <si>
    <t>Export Komplet</t>
  </si>
  <si>
    <t/>
  </si>
  <si>
    <t>2.0</t>
  </si>
  <si>
    <t>False</t>
  </si>
  <si>
    <t>{eac823d6-d56c-4f53-bb84-46ec66f32be4}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</si>
  <si>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</si>
  <si>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</si>
  <si>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</si>
  <si>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</si>
  <si>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</si>
  <si>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</si>
  <si>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</si>
  <si>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</si>
  <si>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</si>
  <si>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CTYRKOLY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</si>
  <si>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</si>
  <si>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</si>
  <si>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Nad Tratí - vodovod-přípojky</t>
  </si>
  <si>
    <t>KSO:</t>
  </si>
  <si>
    <t>CC-CZ:</t>
  </si>
  <si>
    <t>Místo:</t>
  </si>
  <si>
    <t>Čtyřkoly</t>
  </si>
  <si>
    <t>Datum:</t>
  </si>
  <si>
    <t>Zadavatel:</t>
  </si>
  <si>
    <t>IČ:</t>
  </si>
  <si>
    <t>00508519</t>
  </si>
  <si>
    <t>DIČ:</t>
  </si>
  <si>
    <t>CZ 00508519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</si>
  <si>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</si>
  <si>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</si>
  <si>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</si>
  <si>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</si>
  <si>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</si>
  <si>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</si>
  <si>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</si>
  <si>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</si>
  <si>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</si>
  <si>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</si>
  <si>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</si>
  <si>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</si>
  <si>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</si>
  <si>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</si>
  <si>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</si>
  <si>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</si>
  <si>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</si>
  <si>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</si>
  <si>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</si>
  <si>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</si>
  <si>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</si>
  <si>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</si>
  <si>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</si>
  <si>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</si>
  <si>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</si>
  <si>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</si>
  <si>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</si>
  <si>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</si>
  <si>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</si>
  <si>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</si>
  <si>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</si>
  <si>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</si>
  <si>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</si>
  <si>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</si>
  <si>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</si>
  <si>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</si>
  <si>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</si>
  <si>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</si>
  <si>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</si>
  <si>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</si>
  <si>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</si>
  <si>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</si>
  <si>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</si>
  <si>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</si>
  <si>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</si>
  <si>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</si>
  <si>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</si>
  <si>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</si>
  <si>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</si>
  <si>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</si>
  <si>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</si>
  <si>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</si>
  <si>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</si>
  <si>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</si>
  <si>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</si>
  <si>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</si>
  <si>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</si>
  <si>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</si>
  <si>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8 - Trubní vedení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</si>
  <si>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</si>
  <si>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</si>
  <si>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</si>
  <si>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</si>
  <si>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</si>
  <si>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</si>
  <si>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</si>
  <si>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</si>
  <si>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</si>
  <si>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</si>
  <si>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</si>
  <si>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</si>
  <si>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</si>
  <si>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</si>
  <si>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</si>
  <si>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</si>
  <si>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</si>
  <si>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</si>
  <si>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</si>
  <si>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119001401</t>
  </si>
  <si>
    <t>Dočasné zajištění podzemního potrubí nebo vedení ve výkopišti ve stavu i poloze , ve kterých byla na začátku zemních prací a to s podepřením, vzepřením nebo vyvěšením, příp. s ochranným bedněním, se zřízením a odstraněním zajišťovací konstrukce, s opotřebením hmot potrubí ocelového nebo litinového, jmenovité světlosti DN do 200 mm</t>
  </si>
  <si>
    <t>m</t>
  </si>
  <si>
    <t>CS ÚRS 2019 01</t>
  </si>
  <si>
    <t>4</t>
  </si>
  <si>
    <t>1689910049</t>
  </si>
  <si>
    <t>119001421</t>
  </si>
  <si>
    <t>Dočasné zajištění podzemního potrubí nebo vedení ve výkopišti ve stavu i poloze , ve kterých byla na začátku zemních prací a to s podepřením, vzepřením nebo vyvěšením, příp. s ochranným bedněním, se zřízením a odstraněním zajišťovací konstrukce, s opotřebením hmot kabelů a kabelových tratí z volně ložených kabelů a to do 3 kabelů</t>
  </si>
  <si>
    <t>277104086</t>
  </si>
  <si>
    <t>3</t>
  </si>
  <si>
    <t>120001101</t>
  </si>
  <si>
    <t>Příplatek k cenám vykopávek za ztížení vykopávky  v blízkosti inženýrských sítí nebo výbušnin v horninách jakékoliv třídy</t>
  </si>
  <si>
    <t>m3</t>
  </si>
  <si>
    <t>-1225491650</t>
  </si>
  <si>
    <t>132201202</t>
  </si>
  <si>
    <t>Hloubení zapažených i nezapažených rýh šířky přes 600 do 2 000 mm  s urovnáním dna do předepsaného profilu a spádu v hornině tř. 3 přes 100 do 1 000 m3</t>
  </si>
  <si>
    <t>-2070563643</t>
  </si>
  <si>
    <t>5</t>
  </si>
  <si>
    <t>132201209</t>
  </si>
  <si>
    <t>Hloubení zapažených i nezapažených rýh šířky přes 600 do 2 000 mm  s urovnáním dna do předepsaného profilu a spádu v hornině tř. 3 Příplatek k cenám za lepivost horniny tř. 3</t>
  </si>
  <si>
    <t>727390315</t>
  </si>
  <si>
    <t>6</t>
  </si>
  <si>
    <t>132301202</t>
  </si>
  <si>
    <t>Hloubení zapažených i nezapažených rýh šířky přes 600 do 2 000 mm  s urovnáním dna do předepsaného profilu a spádu v hornině tř. 4 přes 100 do 1 000 m3</t>
  </si>
  <si>
    <t>1265717174</t>
  </si>
  <si>
    <t>7</t>
  </si>
  <si>
    <t>132301209</t>
  </si>
  <si>
    <t>Hloubení zapažených i nezapažených rýh šířky přes 600 do 2 000 mm  s urovnáním dna do předepsaného profilu a spádu v hornině tř. 4 Příplatek k cenám za lepivost horniny tř. 4</t>
  </si>
  <si>
    <t>-1124869373</t>
  </si>
  <si>
    <t>8</t>
  </si>
  <si>
    <t>141721111</t>
  </si>
  <si>
    <t>Řízený zemní protlak v hornině tř. 1 až 4, včetně protlačení trub v hloubce do 6 m vnějšího průměru vrtu do 63 mm</t>
  </si>
  <si>
    <t>-444732387</t>
  </si>
  <si>
    <t>9</t>
  </si>
  <si>
    <t>151101101</t>
  </si>
  <si>
    <t>Zřízení pažení a rozepření stěn rýh pro podzemní vedení pro všechny šířky rýhy  příložné pro jakoukoliv mezerovitost, hloubky do 2 m</t>
  </si>
  <si>
    <t>m2</t>
  </si>
  <si>
    <t>-1309536180</t>
  </si>
  <si>
    <t>10</t>
  </si>
  <si>
    <t>151101111</t>
  </si>
  <si>
    <t>Odstranění pažení a rozepření stěn rýh pro podzemní vedení s uložením materiálu na vzdálenost do 3 m od kraje výkopu příložné, hloubky do 2 m</t>
  </si>
  <si>
    <t>1874737625</t>
  </si>
  <si>
    <t>11</t>
  </si>
  <si>
    <t>162401101</t>
  </si>
  <si>
    <t>Vodorovné přemístění výkopku nebo sypaniny po suchu  na obvyklém dopravním prostředku, bez naložení výkopku, avšak se složením bez rozhrnutí z horniny tř. 1 až 4 na vzdálenost přes 1 000 do 1 500 m</t>
  </si>
  <si>
    <t>54297703</t>
  </si>
  <si>
    <t>12</t>
  </si>
  <si>
    <t>171201201</t>
  </si>
  <si>
    <t>Uložení sypaniny  na skládky</t>
  </si>
  <si>
    <t>1742211859</t>
  </si>
  <si>
    <t>13</t>
  </si>
  <si>
    <t>174101101</t>
  </si>
  <si>
    <t>Zásyp sypaninou z jakékoliv horniny  s uložením výkopku ve vrstvách se zhutněním jam, šachet, rýh nebo kolem objektů v těchto vykopávkách</t>
  </si>
  <si>
    <t>243394760</t>
  </si>
  <si>
    <t>Vodorovné konstrukce</t>
  </si>
  <si>
    <t>14</t>
  </si>
  <si>
    <t>451572111</t>
  </si>
  <si>
    <t>Lože pod potrubí, stoky a drobné objekty v otevřeném výkopu z kameniva drobného těženého 0 až 4 mm</t>
  </si>
  <si>
    <t>864653473</t>
  </si>
  <si>
    <t>Trubní vedení</t>
  </si>
  <si>
    <t>19</t>
  </si>
  <si>
    <t>871161141</t>
  </si>
  <si>
    <t>Montáž vodovodního potrubí z plastů v otevřeném výkopu z polyetylenu PE 100 svařovaných na tupo SDR 11/PN16 D 32 x 3,0 mm</t>
  </si>
  <si>
    <t>322097793</t>
  </si>
  <si>
    <t>26</t>
  </si>
  <si>
    <t>M</t>
  </si>
  <si>
    <t>28613420</t>
  </si>
  <si>
    <t>Trubka tlaková PipeLife PE100 32X3,0 mm PN16 tyč</t>
  </si>
  <si>
    <t>1372452924</t>
  </si>
  <si>
    <t>27</t>
  </si>
  <si>
    <t>900001122VD</t>
  </si>
  <si>
    <t>Signalizační vodič</t>
  </si>
  <si>
    <t>-333324316</t>
  </si>
  <si>
    <t>891173111</t>
  </si>
  <si>
    <t>Montáž vodovodních armatur na potrubí ventilů hlavních pro přípojky DN 32</t>
  </si>
  <si>
    <t>kus</t>
  </si>
  <si>
    <t>862170390</t>
  </si>
  <si>
    <t>22</t>
  </si>
  <si>
    <t>111112VD</t>
  </si>
  <si>
    <t>Šoupátko pro d.p. 2" ISO - č. 2681</t>
  </si>
  <si>
    <t>ks</t>
  </si>
  <si>
    <t>1475330257</t>
  </si>
  <si>
    <t>23</t>
  </si>
  <si>
    <t>111114VD</t>
  </si>
  <si>
    <t>Zemní souprava teleskop. pro d.p. č. 9601</t>
  </si>
  <si>
    <t>757392307</t>
  </si>
  <si>
    <t>25</t>
  </si>
  <si>
    <t>1111121VD</t>
  </si>
  <si>
    <t>Tvarovka ISO č. 6221F - 1" /Hawle/</t>
  </si>
  <si>
    <t>-680501834</t>
  </si>
  <si>
    <t>17</t>
  </si>
  <si>
    <t>891249111</t>
  </si>
  <si>
    <t>Montáž vodovodních armatur na potrubí navrtávacích pasů s ventilem Jt 1 MPa, na potrubí z trub litinových, ocelových nebo plastických hmot DN 80</t>
  </si>
  <si>
    <t>-2121758303</t>
  </si>
  <si>
    <t>11VD</t>
  </si>
  <si>
    <t>Navrtávací pas HAWex 90/2"</t>
  </si>
  <si>
    <t>2063175832</t>
  </si>
  <si>
    <t>18</t>
  </si>
  <si>
    <t>891269111</t>
  </si>
  <si>
    <t>Montáž vodovodních armatur na potrubí navrtávacích pasů s ventilem Jt 1 MPa, na potrubí z trub litinových, ocelových nebo plastických hmot DN 100</t>
  </si>
  <si>
    <t>-414193737</t>
  </si>
  <si>
    <t>28</t>
  </si>
  <si>
    <t>121VD</t>
  </si>
  <si>
    <t>Navrtávací pas HAVEX 110/2"</t>
  </si>
  <si>
    <t>-453046969</t>
  </si>
  <si>
    <t>16</t>
  </si>
  <si>
    <t>899401111</t>
  </si>
  <si>
    <t>Osazení poklopů litinových ventilových</t>
  </si>
  <si>
    <t>-169801976</t>
  </si>
  <si>
    <t>24</t>
  </si>
  <si>
    <t>111115VD</t>
  </si>
  <si>
    <t>Poklop ventil. pro dom.přípojky č. 1650</t>
  </si>
  <si>
    <t>-1088531929</t>
  </si>
  <si>
    <t>998</t>
  </si>
  <si>
    <t>Přesun hmot</t>
  </si>
  <si>
    <t>20</t>
  </si>
  <si>
    <t>998276101</t>
  </si>
  <si>
    <t>Přesun hmot pro trubní vedení hloubené z trub z plastických hmot nebo sklolaminátových pro vodovody nebo kanalizace v otevřeném výkopu dopravní vzdálenost do 15 m</t>
  </si>
  <si>
    <t>t</t>
  </si>
  <si>
    <t>-874023655</t>
  </si>
  <si>
    <t>Vodovod Čtyřkoly_„4-6“ a „4-6-1“, „Nad Tratí“ – dodatečné práce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</si>
</sst>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27">
    <font>
      <sz val="8"/>
      <name val="Arial CE"/>
      <family val="2"/>
    </font>
    <font>
      <sz val="8"/>
      <color rgb="FF969696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8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horizontal="left" vertical="center"/>
      <protection locked="0"/>
    </xf>
    <xf numFmtId="49" fontId="0" fillId="3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0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2" fillId="0" borderId="19" xfId="0" applyNumberFormat="1" applyFont="1" applyBorder="1" applyAlignment="1">
      <alignment vertical="center"/>
    </xf>
    <xf numFmtId="4" fontId="22" fillId="0" borderId="20" xfId="0" applyNumberFormat="1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4" fontId="22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3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6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6" fillId="5" borderId="0" xfId="0" applyFont="1" applyFill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 applyProtection="1">
      <alignment horizontal="center" vertical="center" wrapText="1"/>
      <protection locked="0"/>
    </xf>
    <xf numFmtId="0" fontId="16" fillId="5" borderId="18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4" fontId="18" fillId="0" borderId="0" xfId="0" applyNumberFormat="1" applyFont="1" applyAlignment="1"/>
    <xf numFmtId="166" fontId="24" fillId="0" borderId="12" xfId="0" applyNumberFormat="1" applyFont="1" applyBorder="1" applyAlignment="1"/>
    <xf numFmtId="166" fontId="24" fillId="0" borderId="13" xfId="0" applyNumberFormat="1" applyFont="1" applyBorder="1" applyAlignment="1"/>
    <xf numFmtId="4" fontId="14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49" fontId="0" fillId="0" borderId="22" xfId="0" applyNumberFormat="1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center" vertical="center" wrapText="1"/>
      <protection locked="0"/>
    </xf>
    <xf numFmtId="167" fontId="0" fillId="0" borderId="22" xfId="0" applyNumberFormat="1" applyFont="1" applyBorder="1" applyAlignment="1" applyProtection="1">
      <alignment vertical="center"/>
      <protection locked="0"/>
    </xf>
    <xf numFmtId="4" fontId="0" fillId="3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  <protection locked="0"/>
    </xf>
    <xf numFmtId="0" fontId="1" fillId="3" borderId="14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25" fillId="0" borderId="3" xfId="0" applyFont="1" applyBorder="1" applyAlignment="1">
      <alignment vertical="center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0" fontId="1" fillId="3" borderId="19" xfId="0" applyFont="1" applyFill="1" applyBorder="1" applyAlignment="1" applyProtection="1">
      <alignment horizontal="left" vertical="center"/>
      <protection locked="0"/>
    </xf>
    <xf numFmtId="0" fontId="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left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right" vertical="center"/>
    </xf>
    <xf numFmtId="0" fontId="16" fillId="5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165" fontId="0" fillId="0" borderId="0" xfId="0" applyNumberFormat="1" applyFont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49" fontId="0" fillId="3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4" fontId="13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57"/>
  <sheetViews>
    <sheetView showGridLines="0" tabSelected="1" topLeftCell="A16" workbookViewId="0">
      <selection activeCell="AE19" sqref="AE1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1" t="s">
        <v>0</v>
      </c>
      <c r="AZ1" s="11" t="s">
        <v>1</v>
      </c>
      <c r="BA1" s="11" t="s">
        <v>2</v>
      </c>
      <c r="BB1" s="11" t="s">
        <v>1</v>
      </c>
      <c r="BT1" s="11" t="s">
        <v>3</v>
      </c>
      <c r="BU1" s="11" t="s">
        <v>3</v>
      </c>
      <c r="BV1" s="11" t="s">
        <v>4</v>
      </c>
    </row>
    <row r="2" spans="1:74" ht="36.950000000000003" customHeight="1">
      <c r="AR2" s="174" t="s">
        <v>5</v>
      </c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S2" s="12" t="s">
        <v>6</v>
      </c>
      <c r="BT2" s="12" t="s">
        <v>7</v>
      </c>
    </row>
    <row r="3" spans="1:74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8</v>
      </c>
    </row>
    <row r="4" spans="1:74" ht="24.95" customHeight="1">
      <c r="B4" s="15"/>
      <c r="D4" s="16" t="s">
        <v>9</v>
      </c>
      <c r="AR4" s="15"/>
      <c r="AS4" s="17" t="s">
        <v>10</v>
      </c>
      <c r="BE4" s="18" t="s">
        <v>11</v>
      </c>
      <c r="BS4" s="12" t="s">
        <v>12</v>
      </c>
    </row>
    <row r="5" spans="1:74" ht="12" customHeight="1">
      <c r="B5" s="15"/>
      <c r="D5" s="19" t="s">
        <v>13</v>
      </c>
      <c r="K5" s="185" t="s">
        <v>14</v>
      </c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R5" s="15"/>
      <c r="BE5" s="192" t="s">
        <v>15</v>
      </c>
      <c r="BS5" s="12" t="s">
        <v>6</v>
      </c>
    </row>
    <row r="6" spans="1:74" ht="36.950000000000003" customHeight="1">
      <c r="B6" s="15"/>
      <c r="D6" s="20" t="s">
        <v>16</v>
      </c>
      <c r="K6" s="186" t="s">
        <v>226</v>
      </c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R6" s="15"/>
      <c r="BE6" s="193"/>
      <c r="BS6" s="12" t="s">
        <v>6</v>
      </c>
    </row>
    <row r="7" spans="1:74" ht="12" customHeight="1">
      <c r="B7" s="15"/>
      <c r="D7" s="21" t="s">
        <v>18</v>
      </c>
      <c r="K7" s="12" t="s">
        <v>1</v>
      </c>
      <c r="AK7" s="21" t="s">
        <v>19</v>
      </c>
      <c r="AN7" s="12" t="s">
        <v>1</v>
      </c>
      <c r="AR7" s="15"/>
      <c r="BE7" s="193"/>
      <c r="BS7" s="12" t="s">
        <v>6</v>
      </c>
    </row>
    <row r="8" spans="1:74" ht="12" customHeight="1">
      <c r="B8" s="15"/>
      <c r="D8" s="21" t="s">
        <v>20</v>
      </c>
      <c r="K8" s="12" t="s">
        <v>21</v>
      </c>
      <c r="AK8" s="21" t="s">
        <v>22</v>
      </c>
      <c r="AN8" s="22"/>
      <c r="AR8" s="15"/>
      <c r="BE8" s="193"/>
      <c r="BS8" s="12" t="s">
        <v>6</v>
      </c>
    </row>
    <row r="9" spans="1:74" ht="14.45" customHeight="1">
      <c r="B9" s="15"/>
      <c r="AR9" s="15"/>
      <c r="BE9" s="193"/>
      <c r="BS9" s="12" t="s">
        <v>6</v>
      </c>
    </row>
    <row r="10" spans="1:74" ht="12" customHeight="1">
      <c r="B10" s="15"/>
      <c r="D10" s="21" t="s">
        <v>23</v>
      </c>
      <c r="AK10" s="21" t="s">
        <v>24</v>
      </c>
      <c r="AN10" s="12" t="s">
        <v>25</v>
      </c>
      <c r="AR10" s="15"/>
      <c r="BE10" s="193"/>
      <c r="BS10" s="12" t="s">
        <v>6</v>
      </c>
    </row>
    <row r="11" spans="1:74" ht="18.399999999999999" customHeight="1">
      <c r="B11" s="15"/>
      <c r="E11" s="12" t="s">
        <v>21</v>
      </c>
      <c r="AK11" s="21" t="s">
        <v>26</v>
      </c>
      <c r="AN11" s="12" t="s">
        <v>27</v>
      </c>
      <c r="AR11" s="15"/>
      <c r="BE11" s="193"/>
      <c r="BS11" s="12" t="s">
        <v>6</v>
      </c>
    </row>
    <row r="12" spans="1:74" ht="6.95" customHeight="1">
      <c r="B12" s="15"/>
      <c r="AR12" s="15"/>
      <c r="BE12" s="193"/>
      <c r="BS12" s="12" t="s">
        <v>6</v>
      </c>
    </row>
    <row r="13" spans="1:74" ht="12" customHeight="1">
      <c r="B13" s="15"/>
      <c r="D13" s="21" t="s">
        <v>28</v>
      </c>
      <c r="AK13" s="21" t="s">
        <v>24</v>
      </c>
      <c r="AN13" s="23" t="s">
        <v>29</v>
      </c>
      <c r="AR13" s="15"/>
      <c r="BE13" s="193"/>
      <c r="BS13" s="12" t="s">
        <v>6</v>
      </c>
    </row>
    <row r="14" spans="1:74">
      <c r="B14" s="15"/>
      <c r="E14" s="187" t="s">
        <v>29</v>
      </c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21" t="s">
        <v>26</v>
      </c>
      <c r="AN14" s="23" t="s">
        <v>29</v>
      </c>
      <c r="AR14" s="15"/>
      <c r="BE14" s="193"/>
      <c r="BS14" s="12" t="s">
        <v>6</v>
      </c>
    </row>
    <row r="15" spans="1:74" ht="6.95" customHeight="1">
      <c r="B15" s="15"/>
      <c r="AR15" s="15"/>
      <c r="BE15" s="193"/>
      <c r="BS15" s="12" t="s">
        <v>3</v>
      </c>
    </row>
    <row r="16" spans="1:74" ht="12" customHeight="1">
      <c r="B16" s="15"/>
      <c r="D16" s="21" t="s">
        <v>30</v>
      </c>
      <c r="AK16" s="21" t="s">
        <v>24</v>
      </c>
      <c r="AN16" s="12" t="s">
        <v>1</v>
      </c>
      <c r="AR16" s="15"/>
      <c r="BE16" s="193"/>
      <c r="BS16" s="12" t="s">
        <v>3</v>
      </c>
    </row>
    <row r="17" spans="2:71" ht="18.399999999999999" customHeight="1">
      <c r="B17" s="15"/>
      <c r="E17" s="12" t="s">
        <v>31</v>
      </c>
      <c r="AK17" s="21" t="s">
        <v>26</v>
      </c>
      <c r="AN17" s="12" t="s">
        <v>1</v>
      </c>
      <c r="AR17" s="15"/>
      <c r="BE17" s="193"/>
      <c r="BS17" s="12" t="s">
        <v>32</v>
      </c>
    </row>
    <row r="18" spans="2:71" ht="6.95" customHeight="1">
      <c r="B18" s="15"/>
      <c r="AR18" s="15"/>
      <c r="BE18" s="193"/>
      <c r="BS18" s="12" t="s">
        <v>6</v>
      </c>
    </row>
    <row r="19" spans="2:71" ht="12" customHeight="1">
      <c r="B19" s="15"/>
      <c r="D19" s="21" t="s">
        <v>33</v>
      </c>
      <c r="AK19" s="21" t="s">
        <v>24</v>
      </c>
      <c r="AN19" s="12" t="s">
        <v>1</v>
      </c>
      <c r="AR19" s="15"/>
      <c r="BE19" s="193"/>
      <c r="BS19" s="12" t="s">
        <v>6</v>
      </c>
    </row>
    <row r="20" spans="2:71" ht="18.399999999999999" customHeight="1">
      <c r="B20" s="15"/>
      <c r="E20" s="12"/>
      <c r="AK20" s="21" t="s">
        <v>26</v>
      </c>
      <c r="AN20" s="12" t="s">
        <v>1</v>
      </c>
      <c r="AR20" s="15"/>
      <c r="BE20" s="193"/>
      <c r="BS20" s="12" t="s">
        <v>3</v>
      </c>
    </row>
    <row r="21" spans="2:71" ht="6.95" customHeight="1">
      <c r="B21" s="15"/>
      <c r="AR21" s="15"/>
      <c r="BE21" s="193"/>
    </row>
    <row r="22" spans="2:71" ht="12" customHeight="1">
      <c r="B22" s="15"/>
      <c r="D22" s="21" t="s">
        <v>34</v>
      </c>
      <c r="AR22" s="15"/>
      <c r="BE22" s="193"/>
    </row>
    <row r="23" spans="2:71" ht="16.5" customHeight="1">
      <c r="B23" s="15"/>
      <c r="E23" s="189" t="s">
        <v>1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R23" s="15"/>
      <c r="BE23" s="193"/>
    </row>
    <row r="24" spans="2:71" ht="6.95" customHeight="1">
      <c r="B24" s="15"/>
      <c r="AR24" s="15"/>
      <c r="BE24" s="193"/>
    </row>
    <row r="25" spans="2:71" ht="6.95" customHeight="1">
      <c r="B25" s="1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5"/>
      <c r="BE25" s="193"/>
    </row>
    <row r="26" spans="2:71" s="1" customFormat="1" ht="25.9" customHeight="1">
      <c r="B26" s="26"/>
      <c r="D26" s="27" t="s">
        <v>35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94">
        <f>ROUND(AG54,2)</f>
        <v>0</v>
      </c>
      <c r="AL26" s="195"/>
      <c r="AM26" s="195"/>
      <c r="AN26" s="195"/>
      <c r="AO26" s="195"/>
      <c r="AR26" s="26"/>
      <c r="BE26" s="193"/>
    </row>
    <row r="27" spans="2:71" s="1" customFormat="1" ht="6.95" customHeight="1">
      <c r="B27" s="26"/>
      <c r="AR27" s="26"/>
      <c r="BE27" s="193"/>
    </row>
    <row r="28" spans="2:71" s="1" customFormat="1">
      <c r="B28" s="26"/>
      <c r="L28" s="190" t="s">
        <v>36</v>
      </c>
      <c r="M28" s="190"/>
      <c r="N28" s="190"/>
      <c r="O28" s="190"/>
      <c r="P28" s="190"/>
      <c r="W28" s="190" t="s">
        <v>37</v>
      </c>
      <c r="X28" s="190"/>
      <c r="Y28" s="190"/>
      <c r="Z28" s="190"/>
      <c r="AA28" s="190"/>
      <c r="AB28" s="190"/>
      <c r="AC28" s="190"/>
      <c r="AD28" s="190"/>
      <c r="AE28" s="190"/>
      <c r="AK28" s="190" t="s">
        <v>38</v>
      </c>
      <c r="AL28" s="190"/>
      <c r="AM28" s="190"/>
      <c r="AN28" s="190"/>
      <c r="AO28" s="190"/>
      <c r="AR28" s="26"/>
      <c r="BE28" s="193"/>
    </row>
    <row r="29" spans="2:71" s="2" customFormat="1" ht="14.45" customHeight="1">
      <c r="B29" s="30"/>
      <c r="D29" s="21" t="s">
        <v>39</v>
      </c>
      <c r="F29" s="21" t="s">
        <v>40</v>
      </c>
      <c r="L29" s="158">
        <v>0.21</v>
      </c>
      <c r="M29" s="159"/>
      <c r="N29" s="159"/>
      <c r="O29" s="159"/>
      <c r="P29" s="159"/>
      <c r="W29" s="191">
        <f>ROUND(AZ54, 2)</f>
        <v>0</v>
      </c>
      <c r="X29" s="159"/>
      <c r="Y29" s="159"/>
      <c r="Z29" s="159"/>
      <c r="AA29" s="159"/>
      <c r="AB29" s="159"/>
      <c r="AC29" s="159"/>
      <c r="AD29" s="159"/>
      <c r="AE29" s="159"/>
      <c r="AK29" s="191">
        <f>ROUND(AV54, 2)</f>
        <v>0</v>
      </c>
      <c r="AL29" s="159"/>
      <c r="AM29" s="159"/>
      <c r="AN29" s="159"/>
      <c r="AO29" s="159"/>
      <c r="AR29" s="30"/>
      <c r="BE29" s="193"/>
    </row>
    <row r="30" spans="2:71" s="2" customFormat="1" ht="14.45" customHeight="1">
      <c r="B30" s="30"/>
      <c r="F30" s="21" t="s">
        <v>41</v>
      </c>
      <c r="L30" s="158">
        <v>0.15</v>
      </c>
      <c r="M30" s="159"/>
      <c r="N30" s="159"/>
      <c r="O30" s="159"/>
      <c r="P30" s="159"/>
      <c r="W30" s="191">
        <f>ROUND(BA54, 2)</f>
        <v>0</v>
      </c>
      <c r="X30" s="159"/>
      <c r="Y30" s="159"/>
      <c r="Z30" s="159"/>
      <c r="AA30" s="159"/>
      <c r="AB30" s="159"/>
      <c r="AC30" s="159"/>
      <c r="AD30" s="159"/>
      <c r="AE30" s="159"/>
      <c r="AK30" s="191">
        <f>ROUND(AW54, 2)</f>
        <v>0</v>
      </c>
      <c r="AL30" s="159"/>
      <c r="AM30" s="159"/>
      <c r="AN30" s="159"/>
      <c r="AO30" s="159"/>
      <c r="AR30" s="30"/>
      <c r="BE30" s="193"/>
    </row>
    <row r="31" spans="2:71" s="2" customFormat="1" ht="14.45" hidden="1" customHeight="1">
      <c r="B31" s="30"/>
      <c r="F31" s="21" t="s">
        <v>42</v>
      </c>
      <c r="L31" s="158">
        <v>0.21</v>
      </c>
      <c r="M31" s="159"/>
      <c r="N31" s="159"/>
      <c r="O31" s="159"/>
      <c r="P31" s="159"/>
      <c r="W31" s="191">
        <f>ROUND(BB54, 2)</f>
        <v>0</v>
      </c>
      <c r="X31" s="159"/>
      <c r="Y31" s="159"/>
      <c r="Z31" s="159"/>
      <c r="AA31" s="159"/>
      <c r="AB31" s="159"/>
      <c r="AC31" s="159"/>
      <c r="AD31" s="159"/>
      <c r="AE31" s="159"/>
      <c r="AK31" s="191">
        <v>0</v>
      </c>
      <c r="AL31" s="159"/>
      <c r="AM31" s="159"/>
      <c r="AN31" s="159"/>
      <c r="AO31" s="159"/>
      <c r="AR31" s="30"/>
      <c r="BE31" s="193"/>
    </row>
    <row r="32" spans="2:71" s="2" customFormat="1" ht="14.45" hidden="1" customHeight="1">
      <c r="B32" s="30"/>
      <c r="F32" s="21" t="s">
        <v>43</v>
      </c>
      <c r="L32" s="158">
        <v>0.15</v>
      </c>
      <c r="M32" s="159"/>
      <c r="N32" s="159"/>
      <c r="O32" s="159"/>
      <c r="P32" s="159"/>
      <c r="W32" s="191">
        <f>ROUND(BC54, 2)</f>
        <v>0</v>
      </c>
      <c r="X32" s="159"/>
      <c r="Y32" s="159"/>
      <c r="Z32" s="159"/>
      <c r="AA32" s="159"/>
      <c r="AB32" s="159"/>
      <c r="AC32" s="159"/>
      <c r="AD32" s="159"/>
      <c r="AE32" s="159"/>
      <c r="AK32" s="191">
        <v>0</v>
      </c>
      <c r="AL32" s="159"/>
      <c r="AM32" s="159"/>
      <c r="AN32" s="159"/>
      <c r="AO32" s="159"/>
      <c r="AR32" s="30"/>
      <c r="BE32" s="193"/>
    </row>
    <row r="33" spans="2:57" s="2" customFormat="1" ht="14.45" hidden="1" customHeight="1">
      <c r="B33" s="30"/>
      <c r="F33" s="21" t="s">
        <v>44</v>
      </c>
      <c r="L33" s="158">
        <v>0</v>
      </c>
      <c r="M33" s="159"/>
      <c r="N33" s="159"/>
      <c r="O33" s="159"/>
      <c r="P33" s="159"/>
      <c r="W33" s="191">
        <f>ROUND(BD54, 2)</f>
        <v>0</v>
      </c>
      <c r="X33" s="159"/>
      <c r="Y33" s="159"/>
      <c r="Z33" s="159"/>
      <c r="AA33" s="159"/>
      <c r="AB33" s="159"/>
      <c r="AC33" s="159"/>
      <c r="AD33" s="159"/>
      <c r="AE33" s="159"/>
      <c r="AK33" s="191">
        <v>0</v>
      </c>
      <c r="AL33" s="159"/>
      <c r="AM33" s="159"/>
      <c r="AN33" s="159"/>
      <c r="AO33" s="159"/>
      <c r="AR33" s="30"/>
      <c r="BE33" s="193"/>
    </row>
    <row r="34" spans="2:57" s="1" customFormat="1" ht="6.95" customHeight="1">
      <c r="B34" s="26"/>
      <c r="AR34" s="26"/>
      <c r="BE34" s="193"/>
    </row>
    <row r="35" spans="2:57" s="1" customFormat="1" ht="25.9" customHeight="1">
      <c r="B35" s="26"/>
      <c r="C35" s="31"/>
      <c r="D35" s="32" t="s">
        <v>45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46</v>
      </c>
      <c r="U35" s="33"/>
      <c r="V35" s="33"/>
      <c r="W35" s="33"/>
      <c r="X35" s="170" t="s">
        <v>47</v>
      </c>
      <c r="Y35" s="171"/>
      <c r="Z35" s="171"/>
      <c r="AA35" s="171"/>
      <c r="AB35" s="171"/>
      <c r="AC35" s="33"/>
      <c r="AD35" s="33"/>
      <c r="AE35" s="33"/>
      <c r="AF35" s="33"/>
      <c r="AG35" s="33"/>
      <c r="AH35" s="33"/>
      <c r="AI35" s="33"/>
      <c r="AJ35" s="33"/>
      <c r="AK35" s="172">
        <f>SUM(AK26:AK33)</f>
        <v>0</v>
      </c>
      <c r="AL35" s="171"/>
      <c r="AM35" s="171"/>
      <c r="AN35" s="171"/>
      <c r="AO35" s="173"/>
      <c r="AP35" s="31"/>
      <c r="AQ35" s="31"/>
      <c r="AR35" s="26"/>
    </row>
    <row r="36" spans="2:57" s="1" customFormat="1" ht="6.95" customHeight="1">
      <c r="B36" s="26"/>
      <c r="AR36" s="26"/>
    </row>
    <row r="37" spans="2:57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26"/>
    </row>
    <row r="41" spans="2:57" s="1" customFormat="1" ht="6.95" customHeight="1"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26"/>
    </row>
    <row r="42" spans="2:57" s="1" customFormat="1" ht="24.95" customHeight="1">
      <c r="B42" s="26"/>
      <c r="C42" s="16" t="s">
        <v>48</v>
      </c>
      <c r="AR42" s="26"/>
    </row>
    <row r="43" spans="2:57" s="1" customFormat="1" ht="6.95" customHeight="1">
      <c r="B43" s="26"/>
      <c r="AR43" s="26"/>
    </row>
    <row r="44" spans="2:57" s="1" customFormat="1" ht="12" customHeight="1">
      <c r="B44" s="26"/>
      <c r="C44" s="21" t="s">
        <v>13</v>
      </c>
      <c r="L44" s="1" t="str">
        <f>K5</f>
        <v>CTYRKOLY</v>
      </c>
      <c r="AR44" s="26"/>
    </row>
    <row r="45" spans="2:57" s="3" customFormat="1" ht="36.950000000000003" customHeight="1">
      <c r="B45" s="39"/>
      <c r="C45" s="40" t="s">
        <v>16</v>
      </c>
      <c r="L45" s="178" t="str">
        <f>K6</f>
        <v>Vodovod Čtyřkoly_„4-6“ a „4-6-1“, „Nad Tratí“ – dodatečné práce</v>
      </c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R45" s="39"/>
    </row>
    <row r="46" spans="2:57" s="1" customFormat="1" ht="6.95" customHeight="1">
      <c r="B46" s="26"/>
      <c r="AR46" s="26"/>
    </row>
    <row r="47" spans="2:57" s="1" customFormat="1" ht="12" customHeight="1">
      <c r="B47" s="26"/>
      <c r="C47" s="21" t="s">
        <v>20</v>
      </c>
      <c r="L47" s="41" t="str">
        <f>IF(K8="","",K8)</f>
        <v>Čtyřkoly</v>
      </c>
      <c r="AI47" s="21" t="s">
        <v>22</v>
      </c>
      <c r="AM47" s="180" t="str">
        <f>IF(AN8= "","",AN8)</f>
        <v/>
      </c>
      <c r="AN47" s="180"/>
      <c r="AR47" s="26"/>
    </row>
    <row r="48" spans="2:57" s="1" customFormat="1" ht="6.95" customHeight="1">
      <c r="B48" s="26"/>
      <c r="AR48" s="26"/>
    </row>
    <row r="49" spans="1:90" s="1" customFormat="1" ht="13.7" customHeight="1">
      <c r="B49" s="26"/>
      <c r="C49" s="21" t="s">
        <v>23</v>
      </c>
      <c r="L49" s="1" t="str">
        <f>IF(E11= "","",E11)</f>
        <v>Čtyřkoly</v>
      </c>
      <c r="AI49" s="21" t="s">
        <v>30</v>
      </c>
      <c r="AM49" s="176" t="str">
        <f>IF(E17="","",E17)</f>
        <v xml:space="preserve"> </v>
      </c>
      <c r="AN49" s="177"/>
      <c r="AO49" s="177"/>
      <c r="AP49" s="177"/>
      <c r="AR49" s="26"/>
      <c r="AS49" s="181" t="s">
        <v>49</v>
      </c>
      <c r="AT49" s="182"/>
      <c r="AU49" s="43"/>
      <c r="AV49" s="43"/>
      <c r="AW49" s="43"/>
      <c r="AX49" s="43"/>
      <c r="AY49" s="43"/>
      <c r="AZ49" s="43"/>
      <c r="BA49" s="43"/>
      <c r="BB49" s="43"/>
      <c r="BC49" s="43"/>
      <c r="BD49" s="44"/>
    </row>
    <row r="50" spans="1:90" s="1" customFormat="1" ht="24.95" customHeight="1">
      <c r="B50" s="26"/>
      <c r="C50" s="21" t="s">
        <v>28</v>
      </c>
      <c r="L50" s="1" t="str">
        <f>IF(E14= "Vyplň údaj","",E14)</f>
        <v/>
      </c>
      <c r="AI50" s="21" t="s">
        <v>33</v>
      </c>
      <c r="AM50" s="176" t="str">
        <f>IF(E20="","",E20)</f>
        <v/>
      </c>
      <c r="AN50" s="177"/>
      <c r="AO50" s="177"/>
      <c r="AP50" s="177"/>
      <c r="AR50" s="26"/>
      <c r="AS50" s="183"/>
      <c r="AT50" s="184"/>
      <c r="AU50" s="45"/>
      <c r="AV50" s="45"/>
      <c r="AW50" s="45"/>
      <c r="AX50" s="45"/>
      <c r="AY50" s="45"/>
      <c r="AZ50" s="45"/>
      <c r="BA50" s="45"/>
      <c r="BB50" s="45"/>
      <c r="BC50" s="45"/>
      <c r="BD50" s="46"/>
    </row>
    <row r="51" spans="1:90" s="1" customFormat="1" ht="10.9" customHeight="1">
      <c r="B51" s="26"/>
      <c r="AR51" s="26"/>
      <c r="AS51" s="183"/>
      <c r="AT51" s="184"/>
      <c r="AU51" s="45"/>
      <c r="AV51" s="45"/>
      <c r="AW51" s="45"/>
      <c r="AX51" s="45"/>
      <c r="AY51" s="45"/>
      <c r="AZ51" s="45"/>
      <c r="BA51" s="45"/>
      <c r="BB51" s="45"/>
      <c r="BC51" s="45"/>
      <c r="BD51" s="46"/>
    </row>
    <row r="52" spans="1:90" s="1" customFormat="1" ht="29.25" customHeight="1">
      <c r="B52" s="26"/>
      <c r="C52" s="160" t="s">
        <v>50</v>
      </c>
      <c r="D52" s="161"/>
      <c r="E52" s="161"/>
      <c r="F52" s="161"/>
      <c r="G52" s="161"/>
      <c r="H52" s="47"/>
      <c r="I52" s="162" t="s">
        <v>51</v>
      </c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3" t="s">
        <v>52</v>
      </c>
      <c r="AH52" s="161"/>
      <c r="AI52" s="161"/>
      <c r="AJ52" s="161"/>
      <c r="AK52" s="161"/>
      <c r="AL52" s="161"/>
      <c r="AM52" s="161"/>
      <c r="AN52" s="162" t="s">
        <v>53</v>
      </c>
      <c r="AO52" s="161"/>
      <c r="AP52" s="164"/>
      <c r="AQ52" s="48" t="s">
        <v>54</v>
      </c>
      <c r="AR52" s="26"/>
      <c r="AS52" s="49" t="s">
        <v>55</v>
      </c>
      <c r="AT52" s="50" t="s">
        <v>56</v>
      </c>
      <c r="AU52" s="50" t="s">
        <v>57</v>
      </c>
      <c r="AV52" s="50" t="s">
        <v>58</v>
      </c>
      <c r="AW52" s="50" t="s">
        <v>59</v>
      </c>
      <c r="AX52" s="50" t="s">
        <v>60</v>
      </c>
      <c r="AY52" s="50" t="s">
        <v>61</v>
      </c>
      <c r="AZ52" s="50" t="s">
        <v>62</v>
      </c>
      <c r="BA52" s="50" t="s">
        <v>63</v>
      </c>
      <c r="BB52" s="50" t="s">
        <v>64</v>
      </c>
      <c r="BC52" s="50" t="s">
        <v>65</v>
      </c>
      <c r="BD52" s="51" t="s">
        <v>66</v>
      </c>
    </row>
    <row r="53" spans="1:90" s="1" customFormat="1" ht="10.9" customHeight="1">
      <c r="B53" s="26"/>
      <c r="AR53" s="26"/>
      <c r="AS53" s="52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4"/>
    </row>
    <row r="54" spans="1:90" s="4" customFormat="1" ht="32.450000000000003" customHeight="1">
      <c r="B54" s="53"/>
      <c r="C54" s="54" t="s">
        <v>67</v>
      </c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168">
        <f>ROUND(AG55,2)</f>
        <v>0</v>
      </c>
      <c r="AH54" s="168"/>
      <c r="AI54" s="168"/>
      <c r="AJ54" s="168"/>
      <c r="AK54" s="168"/>
      <c r="AL54" s="168"/>
      <c r="AM54" s="168"/>
      <c r="AN54" s="169">
        <f>SUM(AG54,AT54)</f>
        <v>0</v>
      </c>
      <c r="AO54" s="169"/>
      <c r="AP54" s="169"/>
      <c r="AQ54" s="57" t="s">
        <v>1</v>
      </c>
      <c r="AR54" s="53"/>
      <c r="AS54" s="58">
        <f>ROUND(AS55,2)</f>
        <v>0</v>
      </c>
      <c r="AT54" s="59">
        <f>ROUND(SUM(AV54:AW54),2)</f>
        <v>0</v>
      </c>
      <c r="AU54" s="60">
        <f>ROUND(AU55,5)</f>
        <v>0</v>
      </c>
      <c r="AV54" s="59">
        <f>ROUND(AZ54*L29,2)</f>
        <v>0</v>
      </c>
      <c r="AW54" s="59">
        <f>ROUND(BA54*L30,2)</f>
        <v>0</v>
      </c>
      <c r="AX54" s="59">
        <f>ROUND(BB54*L29,2)</f>
        <v>0</v>
      </c>
      <c r="AY54" s="59">
        <f>ROUND(BC54*L30,2)</f>
        <v>0</v>
      </c>
      <c r="AZ54" s="59">
        <f>ROUND(AZ55,2)</f>
        <v>0</v>
      </c>
      <c r="BA54" s="59">
        <f>ROUND(BA55,2)</f>
        <v>0</v>
      </c>
      <c r="BB54" s="59">
        <f>ROUND(BB55,2)</f>
        <v>0</v>
      </c>
      <c r="BC54" s="59">
        <f>ROUND(BC55,2)</f>
        <v>0</v>
      </c>
      <c r="BD54" s="61">
        <f>ROUND(BD55,2)</f>
        <v>0</v>
      </c>
      <c r="BS54" s="62" t="s">
        <v>68</v>
      </c>
      <c r="BT54" s="62" t="s">
        <v>69</v>
      </c>
      <c r="BV54" s="62" t="s">
        <v>70</v>
      </c>
      <c r="BW54" s="62" t="s">
        <v>4</v>
      </c>
      <c r="BX54" s="62" t="s">
        <v>71</v>
      </c>
      <c r="CL54" s="62" t="s">
        <v>1</v>
      </c>
    </row>
    <row r="55" spans="1:90" s="5" customFormat="1" ht="27" customHeight="1">
      <c r="A55" s="63" t="s">
        <v>72</v>
      </c>
      <c r="B55" s="64"/>
      <c r="C55" s="65"/>
      <c r="D55" s="167" t="s">
        <v>14</v>
      </c>
      <c r="E55" s="167"/>
      <c r="F55" s="167"/>
      <c r="G55" s="167"/>
      <c r="H55" s="167"/>
      <c r="I55" s="66"/>
      <c r="J55" s="167" t="s">
        <v>17</v>
      </c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5">
        <f>'CTYRKOLY - Nad Tratí - vo...'!J28</f>
        <v>0</v>
      </c>
      <c r="AH55" s="166"/>
      <c r="AI55" s="166"/>
      <c r="AJ55" s="166"/>
      <c r="AK55" s="166"/>
      <c r="AL55" s="166"/>
      <c r="AM55" s="166"/>
      <c r="AN55" s="165">
        <f>SUM(AG55,AT55)</f>
        <v>0</v>
      </c>
      <c r="AO55" s="166"/>
      <c r="AP55" s="166"/>
      <c r="AQ55" s="67" t="s">
        <v>73</v>
      </c>
      <c r="AR55" s="64"/>
      <c r="AS55" s="68">
        <v>0</v>
      </c>
      <c r="AT55" s="69">
        <f>ROUND(SUM(AV55:AW55),2)</f>
        <v>0</v>
      </c>
      <c r="AU55" s="70">
        <f>'CTYRKOLY - Nad Tratí - vo...'!P78</f>
        <v>0</v>
      </c>
      <c r="AV55" s="69">
        <f>'CTYRKOLY - Nad Tratí - vo...'!J31</f>
        <v>0</v>
      </c>
      <c r="AW55" s="69">
        <f>'CTYRKOLY - Nad Tratí - vo...'!J32</f>
        <v>0</v>
      </c>
      <c r="AX55" s="69">
        <f>'CTYRKOLY - Nad Tratí - vo...'!J33</f>
        <v>0</v>
      </c>
      <c r="AY55" s="69">
        <f>'CTYRKOLY - Nad Tratí - vo...'!J34</f>
        <v>0</v>
      </c>
      <c r="AZ55" s="69">
        <f>'CTYRKOLY - Nad Tratí - vo...'!F31</f>
        <v>0</v>
      </c>
      <c r="BA55" s="69">
        <f>'CTYRKOLY - Nad Tratí - vo...'!F32</f>
        <v>0</v>
      </c>
      <c r="BB55" s="69">
        <f>'CTYRKOLY - Nad Tratí - vo...'!F33</f>
        <v>0</v>
      </c>
      <c r="BC55" s="69">
        <f>'CTYRKOLY - Nad Tratí - vo...'!F34</f>
        <v>0</v>
      </c>
      <c r="BD55" s="71">
        <f>'CTYRKOLY - Nad Tratí - vo...'!F35</f>
        <v>0</v>
      </c>
      <c r="BT55" s="72" t="s">
        <v>74</v>
      </c>
      <c r="BU55" s="72" t="s">
        <v>75</v>
      </c>
      <c r="BV55" s="72" t="s">
        <v>70</v>
      </c>
      <c r="BW55" s="72" t="s">
        <v>4</v>
      </c>
      <c r="BX55" s="72" t="s">
        <v>71</v>
      </c>
      <c r="CL55" s="72" t="s">
        <v>1</v>
      </c>
    </row>
    <row r="56" spans="1:90" s="1" customFormat="1" ht="30" customHeight="1">
      <c r="B56" s="26"/>
      <c r="AR56" s="26"/>
    </row>
    <row r="57" spans="1:90" s="1" customFormat="1" ht="6.95" customHeight="1"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26"/>
    </row>
  </sheetData>
  <mergeCells count="42"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AK35:AO35"/>
    <mergeCell ref="AR2:BE2"/>
    <mergeCell ref="AM50:AP50"/>
    <mergeCell ref="L45:AO45"/>
    <mergeCell ref="AM47:AN47"/>
    <mergeCell ref="AM49:AP49"/>
    <mergeCell ref="AS49:AT51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30:P30"/>
    <mergeCell ref="L31:P31"/>
    <mergeCell ref="L32:P32"/>
    <mergeCell ref="L33:P33"/>
    <mergeCell ref="C52:G52"/>
    <mergeCell ref="I52:AF52"/>
    <mergeCell ref="X35:AB35"/>
  </mergeCells>
  <hyperlinks>
    <hyperlink ref="A55" location="'CTYRKOLY - Nad Tratí - vo...'!C2" display="/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112"/>
  <sheetViews>
    <sheetView showGridLines="0" workbookViewId="0">
      <selection activeCell="F12" sqref="F1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73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4" t="s">
        <v>5</v>
      </c>
      <c r="M2" s="175"/>
      <c r="N2" s="175"/>
      <c r="O2" s="175"/>
      <c r="P2" s="175"/>
      <c r="Q2" s="175"/>
      <c r="R2" s="175"/>
      <c r="S2" s="175"/>
      <c r="T2" s="175"/>
      <c r="U2" s="175"/>
      <c r="V2" s="175"/>
      <c r="AT2" s="12" t="s">
        <v>4</v>
      </c>
    </row>
    <row r="3" spans="2:46" ht="6.95" customHeight="1">
      <c r="B3" s="13"/>
      <c r="C3" s="14"/>
      <c r="D3" s="14"/>
      <c r="E3" s="14"/>
      <c r="F3" s="14"/>
      <c r="G3" s="14"/>
      <c r="H3" s="14"/>
      <c r="I3" s="74"/>
      <c r="J3" s="14"/>
      <c r="K3" s="14"/>
      <c r="L3" s="15"/>
      <c r="AT3" s="12" t="s">
        <v>76</v>
      </c>
    </row>
    <row r="4" spans="2:46" ht="24.95" customHeight="1">
      <c r="B4" s="15"/>
      <c r="D4" s="16" t="s">
        <v>77</v>
      </c>
      <c r="L4" s="15"/>
      <c r="M4" s="17" t="s">
        <v>10</v>
      </c>
      <c r="AT4" s="12" t="s">
        <v>3</v>
      </c>
    </row>
    <row r="5" spans="2:46" ht="6.95" customHeight="1">
      <c r="B5" s="15"/>
      <c r="L5" s="15"/>
    </row>
    <row r="6" spans="2:46" s="1" customFormat="1" ht="12" customHeight="1">
      <c r="B6" s="26"/>
      <c r="D6" s="21" t="s">
        <v>16</v>
      </c>
      <c r="I6" s="75"/>
      <c r="L6" s="26"/>
    </row>
    <row r="7" spans="2:46" s="1" customFormat="1" ht="36.950000000000003" customHeight="1">
      <c r="B7" s="26"/>
      <c r="E7" s="178" t="s">
        <v>226</v>
      </c>
      <c r="F7" s="177"/>
      <c r="G7" s="177"/>
      <c r="H7" s="177"/>
      <c r="I7" s="75"/>
      <c r="L7" s="26"/>
    </row>
    <row r="8" spans="2:46" s="1" customFormat="1">
      <c r="B8" s="26"/>
      <c r="I8" s="75"/>
      <c r="L8" s="26"/>
    </row>
    <row r="9" spans="2:46" s="1" customFormat="1" ht="12" customHeight="1">
      <c r="B9" s="26"/>
      <c r="D9" s="21" t="s">
        <v>18</v>
      </c>
      <c r="F9" s="12" t="s">
        <v>1</v>
      </c>
      <c r="I9" s="76" t="s">
        <v>19</v>
      </c>
      <c r="J9" s="12" t="s">
        <v>1</v>
      </c>
      <c r="L9" s="26"/>
    </row>
    <row r="10" spans="2:46" s="1" customFormat="1" ht="12" customHeight="1">
      <c r="B10" s="26"/>
      <c r="D10" s="21" t="s">
        <v>20</v>
      </c>
      <c r="F10" s="12" t="s">
        <v>21</v>
      </c>
      <c r="I10" s="76" t="s">
        <v>22</v>
      </c>
      <c r="J10" s="42"/>
      <c r="L10" s="26"/>
    </row>
    <row r="11" spans="2:46" s="1" customFormat="1" ht="10.9" customHeight="1">
      <c r="B11" s="26"/>
      <c r="I11" s="75"/>
      <c r="L11" s="26"/>
    </row>
    <row r="12" spans="2:46" s="1" customFormat="1" ht="12" customHeight="1">
      <c r="B12" s="26"/>
      <c r="D12" s="21" t="s">
        <v>23</v>
      </c>
      <c r="I12" s="76" t="s">
        <v>24</v>
      </c>
      <c r="J12" s="12" t="s">
        <v>25</v>
      </c>
      <c r="L12" s="26"/>
    </row>
    <row r="13" spans="2:46" s="1" customFormat="1" ht="18" customHeight="1">
      <c r="B13" s="26"/>
      <c r="E13" s="12" t="s">
        <v>21</v>
      </c>
      <c r="I13" s="76" t="s">
        <v>26</v>
      </c>
      <c r="J13" s="12" t="s">
        <v>27</v>
      </c>
      <c r="L13" s="26"/>
    </row>
    <row r="14" spans="2:46" s="1" customFormat="1" ht="6.95" customHeight="1">
      <c r="B14" s="26"/>
      <c r="I14" s="75"/>
      <c r="L14" s="26"/>
    </row>
    <row r="15" spans="2:46" s="1" customFormat="1" ht="12" customHeight="1">
      <c r="B15" s="26"/>
      <c r="D15" s="21" t="s">
        <v>28</v>
      </c>
      <c r="I15" s="76" t="s">
        <v>24</v>
      </c>
      <c r="J15" s="22" t="str">
        <f>'Rekapitulace stavby'!AN13</f>
        <v>Vyplň údaj</v>
      </c>
      <c r="L15" s="26"/>
    </row>
    <row r="16" spans="2:46" s="1" customFormat="1" ht="18" customHeight="1">
      <c r="B16" s="26"/>
      <c r="E16" s="196" t="str">
        <f>'Rekapitulace stavby'!E14</f>
        <v>Vyplň údaj</v>
      </c>
      <c r="F16" s="185"/>
      <c r="G16" s="185"/>
      <c r="H16" s="185"/>
      <c r="I16" s="76" t="s">
        <v>26</v>
      </c>
      <c r="J16" s="22" t="str">
        <f>'Rekapitulace stavby'!AN14</f>
        <v>Vyplň údaj</v>
      </c>
      <c r="L16" s="26"/>
    </row>
    <row r="17" spans="2:12" s="1" customFormat="1" ht="6.95" customHeight="1">
      <c r="B17" s="26"/>
      <c r="I17" s="75"/>
      <c r="L17" s="26"/>
    </row>
    <row r="18" spans="2:12" s="1" customFormat="1" ht="12" customHeight="1">
      <c r="B18" s="26"/>
      <c r="D18" s="21" t="s">
        <v>30</v>
      </c>
      <c r="I18" s="76" t="s">
        <v>24</v>
      </c>
      <c r="J18" s="12" t="str">
        <f>IF('Rekapitulace stavby'!AN16="","",'Rekapitulace stavby'!AN16)</f>
        <v/>
      </c>
      <c r="L18" s="26"/>
    </row>
    <row r="19" spans="2:12" s="1" customFormat="1" ht="18" customHeight="1">
      <c r="B19" s="26"/>
      <c r="E19" s="12" t="str">
        <f>IF('Rekapitulace stavby'!E17="","",'Rekapitulace stavby'!E17)</f>
        <v xml:space="preserve"> </v>
      </c>
      <c r="I19" s="76" t="s">
        <v>26</v>
      </c>
      <c r="J19" s="12" t="str">
        <f>IF('Rekapitulace stavby'!AN17="","",'Rekapitulace stavby'!AN17)</f>
        <v/>
      </c>
      <c r="L19" s="26"/>
    </row>
    <row r="20" spans="2:12" s="1" customFormat="1" ht="6.95" customHeight="1">
      <c r="B20" s="26"/>
      <c r="I20" s="75"/>
      <c r="L20" s="26"/>
    </row>
    <row r="21" spans="2:12" s="1" customFormat="1" ht="12" customHeight="1">
      <c r="B21" s="26"/>
      <c r="D21" s="21" t="s">
        <v>33</v>
      </c>
      <c r="I21" s="76" t="s">
        <v>24</v>
      </c>
      <c r="J21" s="12" t="s">
        <v>1</v>
      </c>
      <c r="L21" s="26"/>
    </row>
    <row r="22" spans="2:12" s="1" customFormat="1" ht="18" customHeight="1">
      <c r="B22" s="26"/>
      <c r="E22" s="12"/>
      <c r="I22" s="76" t="s">
        <v>26</v>
      </c>
      <c r="J22" s="12" t="s">
        <v>1</v>
      </c>
      <c r="L22" s="26"/>
    </row>
    <row r="23" spans="2:12" s="1" customFormat="1" ht="6.95" customHeight="1">
      <c r="B23" s="26"/>
      <c r="I23" s="75"/>
      <c r="L23" s="26"/>
    </row>
    <row r="24" spans="2:12" s="1" customFormat="1" ht="12" customHeight="1">
      <c r="B24" s="26"/>
      <c r="D24" s="21" t="s">
        <v>34</v>
      </c>
      <c r="I24" s="75"/>
      <c r="L24" s="26"/>
    </row>
    <row r="25" spans="2:12" s="6" customFormat="1" ht="16.5" customHeight="1">
      <c r="B25" s="77"/>
      <c r="E25" s="189" t="s">
        <v>1</v>
      </c>
      <c r="F25" s="189"/>
      <c r="G25" s="189"/>
      <c r="H25" s="189"/>
      <c r="I25" s="78"/>
      <c r="L25" s="77"/>
    </row>
    <row r="26" spans="2:12" s="1" customFormat="1" ht="6.95" customHeight="1">
      <c r="B26" s="26"/>
      <c r="I26" s="75"/>
      <c r="L26" s="26"/>
    </row>
    <row r="27" spans="2:12" s="1" customFormat="1" ht="6.95" customHeight="1">
      <c r="B27" s="26"/>
      <c r="D27" s="43"/>
      <c r="E27" s="43"/>
      <c r="F27" s="43"/>
      <c r="G27" s="43"/>
      <c r="H27" s="43"/>
      <c r="I27" s="79"/>
      <c r="J27" s="43"/>
      <c r="K27" s="43"/>
      <c r="L27" s="26"/>
    </row>
    <row r="28" spans="2:12" s="1" customFormat="1" ht="25.35" customHeight="1">
      <c r="B28" s="26"/>
      <c r="D28" s="80" t="s">
        <v>35</v>
      </c>
      <c r="I28" s="75"/>
      <c r="J28" s="56">
        <f>ROUND(J78, 2)</f>
        <v>0</v>
      </c>
      <c r="L28" s="26"/>
    </row>
    <row r="29" spans="2:12" s="1" customFormat="1" ht="6.95" customHeight="1">
      <c r="B29" s="26"/>
      <c r="D29" s="43"/>
      <c r="E29" s="43"/>
      <c r="F29" s="43"/>
      <c r="G29" s="43"/>
      <c r="H29" s="43"/>
      <c r="I29" s="79"/>
      <c r="J29" s="43"/>
      <c r="K29" s="43"/>
      <c r="L29" s="26"/>
    </row>
    <row r="30" spans="2:12" s="1" customFormat="1" ht="14.45" customHeight="1">
      <c r="B30" s="26"/>
      <c r="F30" s="29" t="s">
        <v>37</v>
      </c>
      <c r="I30" s="81" t="s">
        <v>36</v>
      </c>
      <c r="J30" s="29" t="s">
        <v>38</v>
      </c>
      <c r="L30" s="26"/>
    </row>
    <row r="31" spans="2:12" s="1" customFormat="1" ht="14.45" customHeight="1">
      <c r="B31" s="26"/>
      <c r="D31" s="21" t="s">
        <v>39</v>
      </c>
      <c r="E31" s="21" t="s">
        <v>40</v>
      </c>
      <c r="F31" s="82">
        <f>ROUND((SUM(BE78:BE111)),  2)</f>
        <v>0</v>
      </c>
      <c r="I31" s="83">
        <v>0.21</v>
      </c>
      <c r="J31" s="82">
        <f>ROUND(((SUM(BE78:BE111))*I31),  2)</f>
        <v>0</v>
      </c>
      <c r="L31" s="26"/>
    </row>
    <row r="32" spans="2:12" s="1" customFormat="1" ht="14.45" customHeight="1">
      <c r="B32" s="26"/>
      <c r="E32" s="21" t="s">
        <v>41</v>
      </c>
      <c r="F32" s="82">
        <f>ROUND((SUM(BF78:BF111)),  2)</f>
        <v>0</v>
      </c>
      <c r="I32" s="83">
        <v>0.15</v>
      </c>
      <c r="J32" s="82">
        <f>ROUND(((SUM(BF78:BF111))*I32),  2)</f>
        <v>0</v>
      </c>
      <c r="L32" s="26"/>
    </row>
    <row r="33" spans="2:12" s="1" customFormat="1" ht="14.45" hidden="1" customHeight="1">
      <c r="B33" s="26"/>
      <c r="E33" s="21" t="s">
        <v>42</v>
      </c>
      <c r="F33" s="82">
        <f>ROUND((SUM(BG78:BG111)),  2)</f>
        <v>0</v>
      </c>
      <c r="I33" s="83">
        <v>0.21</v>
      </c>
      <c r="J33" s="82">
        <f>0</f>
        <v>0</v>
      </c>
      <c r="L33" s="26"/>
    </row>
    <row r="34" spans="2:12" s="1" customFormat="1" ht="14.45" hidden="1" customHeight="1">
      <c r="B34" s="26"/>
      <c r="E34" s="21" t="s">
        <v>43</v>
      </c>
      <c r="F34" s="82">
        <f>ROUND((SUM(BH78:BH111)),  2)</f>
        <v>0</v>
      </c>
      <c r="I34" s="83">
        <v>0.15</v>
      </c>
      <c r="J34" s="82">
        <f>0</f>
        <v>0</v>
      </c>
      <c r="L34" s="26"/>
    </row>
    <row r="35" spans="2:12" s="1" customFormat="1" ht="14.45" hidden="1" customHeight="1">
      <c r="B35" s="26"/>
      <c r="E35" s="21" t="s">
        <v>44</v>
      </c>
      <c r="F35" s="82">
        <f>ROUND((SUM(BI78:BI111)),  2)</f>
        <v>0</v>
      </c>
      <c r="I35" s="83">
        <v>0</v>
      </c>
      <c r="J35" s="82">
        <f>0</f>
        <v>0</v>
      </c>
      <c r="L35" s="26"/>
    </row>
    <row r="36" spans="2:12" s="1" customFormat="1" ht="6.95" customHeight="1">
      <c r="B36" s="26"/>
      <c r="I36" s="75"/>
      <c r="L36" s="26"/>
    </row>
    <row r="37" spans="2:12" s="1" customFormat="1" ht="25.35" customHeight="1">
      <c r="B37" s="26"/>
      <c r="C37" s="84"/>
      <c r="D37" s="85" t="s">
        <v>45</v>
      </c>
      <c r="E37" s="47"/>
      <c r="F37" s="47"/>
      <c r="G37" s="86" t="s">
        <v>46</v>
      </c>
      <c r="H37" s="87" t="s">
        <v>47</v>
      </c>
      <c r="I37" s="88"/>
      <c r="J37" s="89">
        <f>SUM(J28:J35)</f>
        <v>0</v>
      </c>
      <c r="K37" s="90"/>
      <c r="L37" s="26"/>
    </row>
    <row r="38" spans="2:12" s="1" customFormat="1" ht="14.45" customHeight="1">
      <c r="B38" s="35"/>
      <c r="C38" s="36"/>
      <c r="D38" s="36"/>
      <c r="E38" s="36"/>
      <c r="F38" s="36"/>
      <c r="G38" s="36"/>
      <c r="H38" s="36"/>
      <c r="I38" s="91"/>
      <c r="J38" s="36"/>
      <c r="K38" s="36"/>
      <c r="L38" s="26"/>
    </row>
    <row r="42" spans="2:12" s="1" customFormat="1" ht="6.95" customHeight="1">
      <c r="B42" s="37"/>
      <c r="C42" s="38"/>
      <c r="D42" s="38"/>
      <c r="E42" s="38"/>
      <c r="F42" s="38"/>
      <c r="G42" s="38"/>
      <c r="H42" s="38"/>
      <c r="I42" s="92"/>
      <c r="J42" s="38"/>
      <c r="K42" s="38"/>
      <c r="L42" s="26"/>
    </row>
    <row r="43" spans="2:12" s="1" customFormat="1" ht="24.95" customHeight="1">
      <c r="B43" s="26"/>
      <c r="C43" s="16" t="s">
        <v>78</v>
      </c>
      <c r="I43" s="75"/>
      <c r="L43" s="26"/>
    </row>
    <row r="44" spans="2:12" s="1" customFormat="1" ht="6.95" customHeight="1">
      <c r="B44" s="26"/>
      <c r="I44" s="75"/>
      <c r="L44" s="26"/>
    </row>
    <row r="45" spans="2:12" s="1" customFormat="1" ht="12" customHeight="1">
      <c r="B45" s="26"/>
      <c r="C45" s="21" t="s">
        <v>16</v>
      </c>
      <c r="I45" s="75"/>
      <c r="L45" s="26"/>
    </row>
    <row r="46" spans="2:12" s="1" customFormat="1" ht="16.5" customHeight="1">
      <c r="B46" s="26"/>
      <c r="E46" s="178" t="str">
        <f>E7</f>
        <v>Vodovod Čtyřkoly_„4-6“ a „4-6-1“, „Nad Tratí“ – dodatečné práce</v>
      </c>
      <c r="F46" s="177"/>
      <c r="G46" s="177"/>
      <c r="H46" s="177"/>
      <c r="I46" s="75"/>
      <c r="L46" s="26"/>
    </row>
    <row r="47" spans="2:12" s="1" customFormat="1" ht="6.95" customHeight="1">
      <c r="B47" s="26"/>
      <c r="I47" s="75"/>
      <c r="L47" s="26"/>
    </row>
    <row r="48" spans="2:12" s="1" customFormat="1" ht="12" customHeight="1">
      <c r="B48" s="26"/>
      <c r="C48" s="21" t="s">
        <v>20</v>
      </c>
      <c r="F48" s="12" t="str">
        <f>F10</f>
        <v>Čtyřkoly</v>
      </c>
      <c r="I48" s="76" t="s">
        <v>22</v>
      </c>
      <c r="J48" s="42" t="str">
        <f>IF(J10="","",J10)</f>
        <v/>
      </c>
      <c r="L48" s="26"/>
    </row>
    <row r="49" spans="2:47" s="1" customFormat="1" ht="6.95" customHeight="1">
      <c r="B49" s="26"/>
      <c r="I49" s="75"/>
      <c r="L49" s="26"/>
    </row>
    <row r="50" spans="2:47" s="1" customFormat="1" ht="13.7" customHeight="1">
      <c r="B50" s="26"/>
      <c r="C50" s="21" t="s">
        <v>23</v>
      </c>
      <c r="F50" s="12" t="str">
        <f>E13</f>
        <v>Čtyřkoly</v>
      </c>
      <c r="I50" s="76" t="s">
        <v>30</v>
      </c>
      <c r="J50" s="24" t="str">
        <f>E19</f>
        <v xml:space="preserve"> </v>
      </c>
      <c r="L50" s="26"/>
    </row>
    <row r="51" spans="2:47" s="1" customFormat="1" ht="24.95" customHeight="1">
      <c r="B51" s="26"/>
      <c r="C51" s="21" t="s">
        <v>28</v>
      </c>
      <c r="F51" s="12" t="str">
        <f>IF(E16="","",E16)</f>
        <v>Vyplň údaj</v>
      </c>
      <c r="I51" s="76" t="s">
        <v>33</v>
      </c>
      <c r="J51" s="24">
        <f>E22</f>
        <v>0</v>
      </c>
      <c r="L51" s="26"/>
    </row>
    <row r="52" spans="2:47" s="1" customFormat="1" ht="10.35" customHeight="1">
      <c r="B52" s="26"/>
      <c r="I52" s="75"/>
      <c r="L52" s="26"/>
    </row>
    <row r="53" spans="2:47" s="1" customFormat="1" ht="29.25" customHeight="1">
      <c r="B53" s="26"/>
      <c r="C53" s="93" t="s">
        <v>79</v>
      </c>
      <c r="D53" s="84"/>
      <c r="E53" s="84"/>
      <c r="F53" s="84"/>
      <c r="G53" s="84"/>
      <c r="H53" s="84"/>
      <c r="I53" s="94"/>
      <c r="J53" s="95" t="s">
        <v>80</v>
      </c>
      <c r="K53" s="84"/>
      <c r="L53" s="26"/>
    </row>
    <row r="54" spans="2:47" s="1" customFormat="1" ht="10.35" customHeight="1">
      <c r="B54" s="26"/>
      <c r="I54" s="75"/>
      <c r="L54" s="26"/>
    </row>
    <row r="55" spans="2:47" s="1" customFormat="1" ht="22.9" customHeight="1">
      <c r="B55" s="26"/>
      <c r="C55" s="96" t="s">
        <v>81</v>
      </c>
      <c r="I55" s="75"/>
      <c r="J55" s="56">
        <f>J78</f>
        <v>0</v>
      </c>
      <c r="L55" s="26"/>
      <c r="AU55" s="12" t="s">
        <v>82</v>
      </c>
    </row>
    <row r="56" spans="2:47" s="7" customFormat="1" ht="24.95" customHeight="1">
      <c r="B56" s="97"/>
      <c r="D56" s="98" t="s">
        <v>83</v>
      </c>
      <c r="E56" s="99"/>
      <c r="F56" s="99"/>
      <c r="G56" s="99"/>
      <c r="H56" s="99"/>
      <c r="I56" s="100"/>
      <c r="J56" s="101">
        <f>J79</f>
        <v>0</v>
      </c>
      <c r="L56" s="97"/>
    </row>
    <row r="57" spans="2:47" s="8" customFormat="1" ht="19.899999999999999" customHeight="1">
      <c r="B57" s="102"/>
      <c r="D57" s="103" t="s">
        <v>84</v>
      </c>
      <c r="E57" s="104"/>
      <c r="F57" s="104"/>
      <c r="G57" s="104"/>
      <c r="H57" s="104"/>
      <c r="I57" s="105"/>
      <c r="J57" s="106">
        <f>J80</f>
        <v>0</v>
      </c>
      <c r="L57" s="102"/>
    </row>
    <row r="58" spans="2:47" s="8" customFormat="1" ht="19.899999999999999" customHeight="1">
      <c r="B58" s="102"/>
      <c r="D58" s="103" t="s">
        <v>85</v>
      </c>
      <c r="E58" s="104"/>
      <c r="F58" s="104"/>
      <c r="G58" s="104"/>
      <c r="H58" s="104"/>
      <c r="I58" s="105"/>
      <c r="J58" s="106">
        <f>J94</f>
        <v>0</v>
      </c>
      <c r="L58" s="102"/>
    </row>
    <row r="59" spans="2:47" s="8" customFormat="1" ht="19.899999999999999" customHeight="1">
      <c r="B59" s="102"/>
      <c r="D59" s="103" t="s">
        <v>86</v>
      </c>
      <c r="E59" s="104"/>
      <c r="F59" s="104"/>
      <c r="G59" s="104"/>
      <c r="H59" s="104"/>
      <c r="I59" s="105"/>
      <c r="J59" s="106">
        <f>J96</f>
        <v>0</v>
      </c>
      <c r="L59" s="102"/>
    </row>
    <row r="60" spans="2:47" s="8" customFormat="1" ht="19.899999999999999" customHeight="1">
      <c r="B60" s="102"/>
      <c r="D60" s="103" t="s">
        <v>87</v>
      </c>
      <c r="E60" s="104"/>
      <c r="F60" s="104"/>
      <c r="G60" s="104"/>
      <c r="H60" s="104"/>
      <c r="I60" s="105"/>
      <c r="J60" s="106">
        <f>J110</f>
        <v>0</v>
      </c>
      <c r="L60" s="102"/>
    </row>
    <row r="61" spans="2:47" s="1" customFormat="1" ht="21.75" customHeight="1">
      <c r="B61" s="26"/>
      <c r="I61" s="75"/>
      <c r="L61" s="26"/>
    </row>
    <row r="62" spans="2:47" s="1" customFormat="1" ht="6.95" customHeight="1">
      <c r="B62" s="35"/>
      <c r="C62" s="36"/>
      <c r="D62" s="36"/>
      <c r="E62" s="36"/>
      <c r="F62" s="36"/>
      <c r="G62" s="36"/>
      <c r="H62" s="36"/>
      <c r="I62" s="91"/>
      <c r="J62" s="36"/>
      <c r="K62" s="36"/>
      <c r="L62" s="26"/>
    </row>
    <row r="66" spans="2:63" s="1" customFormat="1" ht="6.95" customHeight="1">
      <c r="B66" s="37"/>
      <c r="C66" s="38"/>
      <c r="D66" s="38"/>
      <c r="E66" s="38"/>
      <c r="F66" s="38"/>
      <c r="G66" s="38"/>
      <c r="H66" s="38"/>
      <c r="I66" s="92"/>
      <c r="J66" s="38"/>
      <c r="K66" s="38"/>
      <c r="L66" s="26"/>
    </row>
    <row r="67" spans="2:63" s="1" customFormat="1" ht="24.95" customHeight="1">
      <c r="B67" s="26"/>
      <c r="C67" s="16" t="s">
        <v>88</v>
      </c>
      <c r="I67" s="75"/>
      <c r="L67" s="26"/>
    </row>
    <row r="68" spans="2:63" s="1" customFormat="1" ht="6.95" customHeight="1">
      <c r="B68" s="26"/>
      <c r="I68" s="75"/>
      <c r="L68" s="26"/>
    </row>
    <row r="69" spans="2:63" s="1" customFormat="1" ht="12" customHeight="1">
      <c r="B69" s="26"/>
      <c r="C69" s="21" t="s">
        <v>16</v>
      </c>
      <c r="I69" s="75"/>
      <c r="L69" s="26"/>
    </row>
    <row r="70" spans="2:63" s="1" customFormat="1" ht="16.5" customHeight="1">
      <c r="B70" s="26"/>
      <c r="E70" s="178" t="str">
        <f>E7</f>
        <v>Vodovod Čtyřkoly_„4-6“ a „4-6-1“, „Nad Tratí“ – dodatečné práce</v>
      </c>
      <c r="F70" s="177"/>
      <c r="G70" s="177"/>
      <c r="H70" s="177"/>
      <c r="I70" s="75"/>
      <c r="L70" s="26"/>
    </row>
    <row r="71" spans="2:63" s="1" customFormat="1" ht="6.95" customHeight="1">
      <c r="B71" s="26"/>
      <c r="I71" s="75"/>
      <c r="L71" s="26"/>
    </row>
    <row r="72" spans="2:63" s="1" customFormat="1" ht="12" customHeight="1">
      <c r="B72" s="26"/>
      <c r="C72" s="21" t="s">
        <v>20</v>
      </c>
      <c r="F72" s="12" t="str">
        <f>F10</f>
        <v>Čtyřkoly</v>
      </c>
      <c r="I72" s="76" t="s">
        <v>22</v>
      </c>
      <c r="J72" s="42" t="str">
        <f>IF(J10="","",J10)</f>
        <v/>
      </c>
      <c r="L72" s="26"/>
    </row>
    <row r="73" spans="2:63" s="1" customFormat="1" ht="6.95" customHeight="1">
      <c r="B73" s="26"/>
      <c r="I73" s="75"/>
      <c r="L73" s="26"/>
    </row>
    <row r="74" spans="2:63" s="1" customFormat="1" ht="13.7" customHeight="1">
      <c r="B74" s="26"/>
      <c r="C74" s="21" t="s">
        <v>23</v>
      </c>
      <c r="F74" s="12" t="str">
        <f>E13</f>
        <v>Čtyřkoly</v>
      </c>
      <c r="I74" s="76" t="s">
        <v>30</v>
      </c>
      <c r="J74" s="24" t="str">
        <f>E19</f>
        <v xml:space="preserve"> </v>
      </c>
      <c r="L74" s="26"/>
    </row>
    <row r="75" spans="2:63" s="1" customFormat="1" ht="24.95" customHeight="1">
      <c r="B75" s="26"/>
      <c r="C75" s="21" t="s">
        <v>28</v>
      </c>
      <c r="F75" s="12" t="str">
        <f>IF(E16="","",E16)</f>
        <v>Vyplň údaj</v>
      </c>
      <c r="I75" s="76" t="s">
        <v>33</v>
      </c>
      <c r="J75" s="24">
        <f>E22</f>
        <v>0</v>
      </c>
      <c r="L75" s="26"/>
    </row>
    <row r="76" spans="2:63" s="1" customFormat="1" ht="10.35" customHeight="1">
      <c r="B76" s="26"/>
      <c r="I76" s="75"/>
      <c r="L76" s="26"/>
    </row>
    <row r="77" spans="2:63" s="9" customFormat="1" ht="29.25" customHeight="1">
      <c r="B77" s="107"/>
      <c r="C77" s="108" t="s">
        <v>89</v>
      </c>
      <c r="D77" s="109" t="s">
        <v>54</v>
      </c>
      <c r="E77" s="109" t="s">
        <v>50</v>
      </c>
      <c r="F77" s="109" t="s">
        <v>51</v>
      </c>
      <c r="G77" s="109" t="s">
        <v>90</v>
      </c>
      <c r="H77" s="109" t="s">
        <v>91</v>
      </c>
      <c r="I77" s="110" t="s">
        <v>92</v>
      </c>
      <c r="J77" s="111" t="s">
        <v>80</v>
      </c>
      <c r="K77" s="112" t="s">
        <v>93</v>
      </c>
      <c r="L77" s="107"/>
      <c r="M77" s="49" t="s">
        <v>1</v>
      </c>
      <c r="N77" s="50" t="s">
        <v>39</v>
      </c>
      <c r="O77" s="50" t="s">
        <v>94</v>
      </c>
      <c r="P77" s="50" t="s">
        <v>95</v>
      </c>
      <c r="Q77" s="50" t="s">
        <v>96</v>
      </c>
      <c r="R77" s="50" t="s">
        <v>97</v>
      </c>
      <c r="S77" s="50" t="s">
        <v>98</v>
      </c>
      <c r="T77" s="51" t="s">
        <v>99</v>
      </c>
    </row>
    <row r="78" spans="2:63" s="1" customFormat="1" ht="22.9" customHeight="1">
      <c r="B78" s="26"/>
      <c r="C78" s="54" t="s">
        <v>100</v>
      </c>
      <c r="I78" s="75"/>
      <c r="J78" s="113">
        <f>BK78</f>
        <v>0</v>
      </c>
      <c r="L78" s="26"/>
      <c r="M78" s="52"/>
      <c r="N78" s="43"/>
      <c r="O78" s="43"/>
      <c r="P78" s="114">
        <f>P79</f>
        <v>0</v>
      </c>
      <c r="Q78" s="43"/>
      <c r="R78" s="114">
        <f>R79</f>
        <v>5.4880899999999997</v>
      </c>
      <c r="S78" s="43"/>
      <c r="T78" s="115">
        <f>T79</f>
        <v>0</v>
      </c>
      <c r="AT78" s="12" t="s">
        <v>68</v>
      </c>
      <c r="AU78" s="12" t="s">
        <v>82</v>
      </c>
      <c r="BK78" s="116">
        <f>BK79</f>
        <v>0</v>
      </c>
    </row>
    <row r="79" spans="2:63" s="10" customFormat="1" ht="25.9" customHeight="1">
      <c r="B79" s="117"/>
      <c r="D79" s="118" t="s">
        <v>68</v>
      </c>
      <c r="E79" s="119" t="s">
        <v>101</v>
      </c>
      <c r="F79" s="119" t="s">
        <v>102</v>
      </c>
      <c r="I79" s="120"/>
      <c r="J79" s="121">
        <f>BK79</f>
        <v>0</v>
      </c>
      <c r="L79" s="117"/>
      <c r="M79" s="122"/>
      <c r="N79" s="123"/>
      <c r="O79" s="123"/>
      <c r="P79" s="124">
        <f>P80+P94+P96+P110</f>
        <v>0</v>
      </c>
      <c r="Q79" s="123"/>
      <c r="R79" s="124">
        <f>R80+R94+R96+R110</f>
        <v>5.4880899999999997</v>
      </c>
      <c r="S79" s="123"/>
      <c r="T79" s="125">
        <f>T80+T94+T96+T110</f>
        <v>0</v>
      </c>
      <c r="AR79" s="118" t="s">
        <v>74</v>
      </c>
      <c r="AT79" s="126" t="s">
        <v>68</v>
      </c>
      <c r="AU79" s="126" t="s">
        <v>69</v>
      </c>
      <c r="AY79" s="118" t="s">
        <v>103</v>
      </c>
      <c r="BK79" s="127">
        <f>BK80+BK94+BK96+BK110</f>
        <v>0</v>
      </c>
    </row>
    <row r="80" spans="2:63" s="10" customFormat="1" ht="22.9" customHeight="1">
      <c r="B80" s="117"/>
      <c r="D80" s="118" t="s">
        <v>68</v>
      </c>
      <c r="E80" s="128" t="s">
        <v>74</v>
      </c>
      <c r="F80" s="128" t="s">
        <v>104</v>
      </c>
      <c r="I80" s="120"/>
      <c r="J80" s="129">
        <f>BK80</f>
        <v>0</v>
      </c>
      <c r="L80" s="117"/>
      <c r="M80" s="122"/>
      <c r="N80" s="123"/>
      <c r="O80" s="123"/>
      <c r="P80" s="124">
        <f>SUM(P81:P93)</f>
        <v>0</v>
      </c>
      <c r="Q80" s="123"/>
      <c r="R80" s="124">
        <f>SUM(R81:R93)</f>
        <v>1.4655400000000001</v>
      </c>
      <c r="S80" s="123"/>
      <c r="T80" s="125">
        <f>SUM(T81:T93)</f>
        <v>0</v>
      </c>
      <c r="AR80" s="118" t="s">
        <v>74</v>
      </c>
      <c r="AT80" s="126" t="s">
        <v>68</v>
      </c>
      <c r="AU80" s="126" t="s">
        <v>74</v>
      </c>
      <c r="AY80" s="118" t="s">
        <v>103</v>
      </c>
      <c r="BK80" s="127">
        <f>SUM(BK81:BK93)</f>
        <v>0</v>
      </c>
    </row>
    <row r="81" spans="2:65" s="1" customFormat="1" ht="33.75" customHeight="1">
      <c r="B81" s="130"/>
      <c r="C81" s="131" t="s">
        <v>74</v>
      </c>
      <c r="D81" s="131" t="s">
        <v>105</v>
      </c>
      <c r="E81" s="132" t="s">
        <v>106</v>
      </c>
      <c r="F81" s="133" t="s">
        <v>107</v>
      </c>
      <c r="G81" s="134" t="s">
        <v>108</v>
      </c>
      <c r="H81" s="135">
        <v>13</v>
      </c>
      <c r="I81" s="136"/>
      <c r="J81" s="137">
        <f t="shared" ref="J81:J93" si="0">ROUND(I81*H81,2)</f>
        <v>0</v>
      </c>
      <c r="K81" s="133" t="s">
        <v>109</v>
      </c>
      <c r="L81" s="26"/>
      <c r="M81" s="138" t="s">
        <v>1</v>
      </c>
      <c r="N81" s="139" t="s">
        <v>40</v>
      </c>
      <c r="O81" s="45"/>
      <c r="P81" s="140">
        <f t="shared" ref="P81:P93" si="1">O81*H81</f>
        <v>0</v>
      </c>
      <c r="Q81" s="140">
        <v>8.6800000000000002E-3</v>
      </c>
      <c r="R81" s="140">
        <f t="shared" ref="R81:R93" si="2">Q81*H81</f>
        <v>0.11284</v>
      </c>
      <c r="S81" s="140">
        <v>0</v>
      </c>
      <c r="T81" s="141">
        <f t="shared" ref="T81:T93" si="3">S81*H81</f>
        <v>0</v>
      </c>
      <c r="AR81" s="12" t="s">
        <v>110</v>
      </c>
      <c r="AT81" s="12" t="s">
        <v>105</v>
      </c>
      <c r="AU81" s="12" t="s">
        <v>76</v>
      </c>
      <c r="AY81" s="12" t="s">
        <v>103</v>
      </c>
      <c r="BE81" s="142">
        <f t="shared" ref="BE81:BE93" si="4">IF(N81="základní",J81,0)</f>
        <v>0</v>
      </c>
      <c r="BF81" s="142">
        <f t="shared" ref="BF81:BF93" si="5">IF(N81="snížená",J81,0)</f>
        <v>0</v>
      </c>
      <c r="BG81" s="142">
        <f t="shared" ref="BG81:BG93" si="6">IF(N81="zákl. přenesená",J81,0)</f>
        <v>0</v>
      </c>
      <c r="BH81" s="142">
        <f t="shared" ref="BH81:BH93" si="7">IF(N81="sníž. přenesená",J81,0)</f>
        <v>0</v>
      </c>
      <c r="BI81" s="142">
        <f t="shared" ref="BI81:BI93" si="8">IF(N81="nulová",J81,0)</f>
        <v>0</v>
      </c>
      <c r="BJ81" s="12" t="s">
        <v>74</v>
      </c>
      <c r="BK81" s="142">
        <f t="shared" ref="BK81:BK93" si="9">ROUND(I81*H81,2)</f>
        <v>0</v>
      </c>
      <c r="BL81" s="12" t="s">
        <v>110</v>
      </c>
      <c r="BM81" s="12" t="s">
        <v>111</v>
      </c>
    </row>
    <row r="82" spans="2:65" s="1" customFormat="1" ht="33.75" customHeight="1">
      <c r="B82" s="130"/>
      <c r="C82" s="131" t="s">
        <v>76</v>
      </c>
      <c r="D82" s="131" t="s">
        <v>105</v>
      </c>
      <c r="E82" s="132" t="s">
        <v>112</v>
      </c>
      <c r="F82" s="133" t="s">
        <v>113</v>
      </c>
      <c r="G82" s="134" t="s">
        <v>108</v>
      </c>
      <c r="H82" s="135">
        <v>23</v>
      </c>
      <c r="I82" s="136"/>
      <c r="J82" s="137">
        <f t="shared" si="0"/>
        <v>0</v>
      </c>
      <c r="K82" s="133" t="s">
        <v>109</v>
      </c>
      <c r="L82" s="26"/>
      <c r="M82" s="138" t="s">
        <v>1</v>
      </c>
      <c r="N82" s="139" t="s">
        <v>40</v>
      </c>
      <c r="O82" s="45"/>
      <c r="P82" s="140">
        <f t="shared" si="1"/>
        <v>0</v>
      </c>
      <c r="Q82" s="140">
        <v>3.6900000000000002E-2</v>
      </c>
      <c r="R82" s="140">
        <f t="shared" si="2"/>
        <v>0.84870000000000001</v>
      </c>
      <c r="S82" s="140">
        <v>0</v>
      </c>
      <c r="T82" s="141">
        <f t="shared" si="3"/>
        <v>0</v>
      </c>
      <c r="AR82" s="12" t="s">
        <v>110</v>
      </c>
      <c r="AT82" s="12" t="s">
        <v>105</v>
      </c>
      <c r="AU82" s="12" t="s">
        <v>76</v>
      </c>
      <c r="AY82" s="12" t="s">
        <v>103</v>
      </c>
      <c r="BE82" s="142">
        <f t="shared" si="4"/>
        <v>0</v>
      </c>
      <c r="BF82" s="142">
        <f t="shared" si="5"/>
        <v>0</v>
      </c>
      <c r="BG82" s="142">
        <f t="shared" si="6"/>
        <v>0</v>
      </c>
      <c r="BH82" s="142">
        <f t="shared" si="7"/>
        <v>0</v>
      </c>
      <c r="BI82" s="142">
        <f t="shared" si="8"/>
        <v>0</v>
      </c>
      <c r="BJ82" s="12" t="s">
        <v>74</v>
      </c>
      <c r="BK82" s="142">
        <f t="shared" si="9"/>
        <v>0</v>
      </c>
      <c r="BL82" s="12" t="s">
        <v>110</v>
      </c>
      <c r="BM82" s="12" t="s">
        <v>114</v>
      </c>
    </row>
    <row r="83" spans="2:65" s="1" customFormat="1" ht="16.5" customHeight="1">
      <c r="B83" s="130"/>
      <c r="C83" s="131" t="s">
        <v>115</v>
      </c>
      <c r="D83" s="131" t="s">
        <v>105</v>
      </c>
      <c r="E83" s="132" t="s">
        <v>116</v>
      </c>
      <c r="F83" s="133" t="s">
        <v>117</v>
      </c>
      <c r="G83" s="134" t="s">
        <v>118</v>
      </c>
      <c r="H83" s="135">
        <v>22</v>
      </c>
      <c r="I83" s="136"/>
      <c r="J83" s="137">
        <f t="shared" si="0"/>
        <v>0</v>
      </c>
      <c r="K83" s="133" t="s">
        <v>109</v>
      </c>
      <c r="L83" s="26"/>
      <c r="M83" s="138" t="s">
        <v>1</v>
      </c>
      <c r="N83" s="139" t="s">
        <v>40</v>
      </c>
      <c r="O83" s="45"/>
      <c r="P83" s="140">
        <f t="shared" si="1"/>
        <v>0</v>
      </c>
      <c r="Q83" s="140">
        <v>0</v>
      </c>
      <c r="R83" s="140">
        <f t="shared" si="2"/>
        <v>0</v>
      </c>
      <c r="S83" s="140">
        <v>0</v>
      </c>
      <c r="T83" s="141">
        <f t="shared" si="3"/>
        <v>0</v>
      </c>
      <c r="AR83" s="12" t="s">
        <v>110</v>
      </c>
      <c r="AT83" s="12" t="s">
        <v>105</v>
      </c>
      <c r="AU83" s="12" t="s">
        <v>76</v>
      </c>
      <c r="AY83" s="12" t="s">
        <v>103</v>
      </c>
      <c r="BE83" s="142">
        <f t="shared" si="4"/>
        <v>0</v>
      </c>
      <c r="BF83" s="142">
        <f t="shared" si="5"/>
        <v>0</v>
      </c>
      <c r="BG83" s="142">
        <f t="shared" si="6"/>
        <v>0</v>
      </c>
      <c r="BH83" s="142">
        <f t="shared" si="7"/>
        <v>0</v>
      </c>
      <c r="BI83" s="142">
        <f t="shared" si="8"/>
        <v>0</v>
      </c>
      <c r="BJ83" s="12" t="s">
        <v>74</v>
      </c>
      <c r="BK83" s="142">
        <f t="shared" si="9"/>
        <v>0</v>
      </c>
      <c r="BL83" s="12" t="s">
        <v>110</v>
      </c>
      <c r="BM83" s="12" t="s">
        <v>119</v>
      </c>
    </row>
    <row r="84" spans="2:65" s="1" customFormat="1" ht="22.5" customHeight="1">
      <c r="B84" s="130"/>
      <c r="C84" s="131" t="s">
        <v>110</v>
      </c>
      <c r="D84" s="131" t="s">
        <v>105</v>
      </c>
      <c r="E84" s="132" t="s">
        <v>120</v>
      </c>
      <c r="F84" s="133" t="s">
        <v>121</v>
      </c>
      <c r="G84" s="134" t="s">
        <v>118</v>
      </c>
      <c r="H84" s="135">
        <v>86</v>
      </c>
      <c r="I84" s="136"/>
      <c r="J84" s="137">
        <f t="shared" si="0"/>
        <v>0</v>
      </c>
      <c r="K84" s="133" t="s">
        <v>109</v>
      </c>
      <c r="L84" s="26"/>
      <c r="M84" s="138" t="s">
        <v>1</v>
      </c>
      <c r="N84" s="139" t="s">
        <v>40</v>
      </c>
      <c r="O84" s="45"/>
      <c r="P84" s="140">
        <f t="shared" si="1"/>
        <v>0</v>
      </c>
      <c r="Q84" s="140">
        <v>0</v>
      </c>
      <c r="R84" s="140">
        <f t="shared" si="2"/>
        <v>0</v>
      </c>
      <c r="S84" s="140">
        <v>0</v>
      </c>
      <c r="T84" s="141">
        <f t="shared" si="3"/>
        <v>0</v>
      </c>
      <c r="AR84" s="12" t="s">
        <v>110</v>
      </c>
      <c r="AT84" s="12" t="s">
        <v>105</v>
      </c>
      <c r="AU84" s="12" t="s">
        <v>76</v>
      </c>
      <c r="AY84" s="12" t="s">
        <v>103</v>
      </c>
      <c r="BE84" s="142">
        <f t="shared" si="4"/>
        <v>0</v>
      </c>
      <c r="BF84" s="142">
        <f t="shared" si="5"/>
        <v>0</v>
      </c>
      <c r="BG84" s="142">
        <f t="shared" si="6"/>
        <v>0</v>
      </c>
      <c r="BH84" s="142">
        <f t="shared" si="7"/>
        <v>0</v>
      </c>
      <c r="BI84" s="142">
        <f t="shared" si="8"/>
        <v>0</v>
      </c>
      <c r="BJ84" s="12" t="s">
        <v>74</v>
      </c>
      <c r="BK84" s="142">
        <f t="shared" si="9"/>
        <v>0</v>
      </c>
      <c r="BL84" s="12" t="s">
        <v>110</v>
      </c>
      <c r="BM84" s="12" t="s">
        <v>122</v>
      </c>
    </row>
    <row r="85" spans="2:65" s="1" customFormat="1" ht="22.5" customHeight="1">
      <c r="B85" s="130"/>
      <c r="C85" s="131" t="s">
        <v>123</v>
      </c>
      <c r="D85" s="131" t="s">
        <v>105</v>
      </c>
      <c r="E85" s="132" t="s">
        <v>124</v>
      </c>
      <c r="F85" s="133" t="s">
        <v>125</v>
      </c>
      <c r="G85" s="134" t="s">
        <v>118</v>
      </c>
      <c r="H85" s="135">
        <v>20</v>
      </c>
      <c r="I85" s="136"/>
      <c r="J85" s="137">
        <f t="shared" si="0"/>
        <v>0</v>
      </c>
      <c r="K85" s="133" t="s">
        <v>109</v>
      </c>
      <c r="L85" s="26"/>
      <c r="M85" s="138" t="s">
        <v>1</v>
      </c>
      <c r="N85" s="139" t="s">
        <v>40</v>
      </c>
      <c r="O85" s="45"/>
      <c r="P85" s="140">
        <f t="shared" si="1"/>
        <v>0</v>
      </c>
      <c r="Q85" s="140">
        <v>0</v>
      </c>
      <c r="R85" s="140">
        <f t="shared" si="2"/>
        <v>0</v>
      </c>
      <c r="S85" s="140">
        <v>0</v>
      </c>
      <c r="T85" s="141">
        <f t="shared" si="3"/>
        <v>0</v>
      </c>
      <c r="AR85" s="12" t="s">
        <v>110</v>
      </c>
      <c r="AT85" s="12" t="s">
        <v>105</v>
      </c>
      <c r="AU85" s="12" t="s">
        <v>76</v>
      </c>
      <c r="AY85" s="12" t="s">
        <v>103</v>
      </c>
      <c r="BE85" s="142">
        <f t="shared" si="4"/>
        <v>0</v>
      </c>
      <c r="BF85" s="142">
        <f t="shared" si="5"/>
        <v>0</v>
      </c>
      <c r="BG85" s="142">
        <f t="shared" si="6"/>
        <v>0</v>
      </c>
      <c r="BH85" s="142">
        <f t="shared" si="7"/>
        <v>0</v>
      </c>
      <c r="BI85" s="142">
        <f t="shared" si="8"/>
        <v>0</v>
      </c>
      <c r="BJ85" s="12" t="s">
        <v>74</v>
      </c>
      <c r="BK85" s="142">
        <f t="shared" si="9"/>
        <v>0</v>
      </c>
      <c r="BL85" s="12" t="s">
        <v>110</v>
      </c>
      <c r="BM85" s="12" t="s">
        <v>126</v>
      </c>
    </row>
    <row r="86" spans="2:65" s="1" customFormat="1" ht="22.5" customHeight="1">
      <c r="B86" s="130"/>
      <c r="C86" s="131" t="s">
        <v>127</v>
      </c>
      <c r="D86" s="131" t="s">
        <v>105</v>
      </c>
      <c r="E86" s="132" t="s">
        <v>128</v>
      </c>
      <c r="F86" s="133" t="s">
        <v>129</v>
      </c>
      <c r="G86" s="134" t="s">
        <v>118</v>
      </c>
      <c r="H86" s="135">
        <v>86</v>
      </c>
      <c r="I86" s="136"/>
      <c r="J86" s="137">
        <f t="shared" si="0"/>
        <v>0</v>
      </c>
      <c r="K86" s="133" t="s">
        <v>109</v>
      </c>
      <c r="L86" s="26"/>
      <c r="M86" s="138" t="s">
        <v>1</v>
      </c>
      <c r="N86" s="139" t="s">
        <v>40</v>
      </c>
      <c r="O86" s="45"/>
      <c r="P86" s="140">
        <f t="shared" si="1"/>
        <v>0</v>
      </c>
      <c r="Q86" s="140">
        <v>0</v>
      </c>
      <c r="R86" s="140">
        <f t="shared" si="2"/>
        <v>0</v>
      </c>
      <c r="S86" s="140">
        <v>0</v>
      </c>
      <c r="T86" s="141">
        <f t="shared" si="3"/>
        <v>0</v>
      </c>
      <c r="AR86" s="12" t="s">
        <v>110</v>
      </c>
      <c r="AT86" s="12" t="s">
        <v>105</v>
      </c>
      <c r="AU86" s="12" t="s">
        <v>76</v>
      </c>
      <c r="AY86" s="12" t="s">
        <v>103</v>
      </c>
      <c r="BE86" s="142">
        <f t="shared" si="4"/>
        <v>0</v>
      </c>
      <c r="BF86" s="142">
        <f t="shared" si="5"/>
        <v>0</v>
      </c>
      <c r="BG86" s="142">
        <f t="shared" si="6"/>
        <v>0</v>
      </c>
      <c r="BH86" s="142">
        <f t="shared" si="7"/>
        <v>0</v>
      </c>
      <c r="BI86" s="142">
        <f t="shared" si="8"/>
        <v>0</v>
      </c>
      <c r="BJ86" s="12" t="s">
        <v>74</v>
      </c>
      <c r="BK86" s="142">
        <f t="shared" si="9"/>
        <v>0</v>
      </c>
      <c r="BL86" s="12" t="s">
        <v>110</v>
      </c>
      <c r="BM86" s="12" t="s">
        <v>130</v>
      </c>
    </row>
    <row r="87" spans="2:65" s="1" customFormat="1" ht="22.5" customHeight="1">
      <c r="B87" s="130"/>
      <c r="C87" s="131" t="s">
        <v>131</v>
      </c>
      <c r="D87" s="131" t="s">
        <v>105</v>
      </c>
      <c r="E87" s="132" t="s">
        <v>132</v>
      </c>
      <c r="F87" s="133" t="s">
        <v>133</v>
      </c>
      <c r="G87" s="134" t="s">
        <v>118</v>
      </c>
      <c r="H87" s="135">
        <v>20</v>
      </c>
      <c r="I87" s="136"/>
      <c r="J87" s="137">
        <f t="shared" si="0"/>
        <v>0</v>
      </c>
      <c r="K87" s="133" t="s">
        <v>109</v>
      </c>
      <c r="L87" s="26"/>
      <c r="M87" s="138" t="s">
        <v>1</v>
      </c>
      <c r="N87" s="139" t="s">
        <v>40</v>
      </c>
      <c r="O87" s="45"/>
      <c r="P87" s="140">
        <f t="shared" si="1"/>
        <v>0</v>
      </c>
      <c r="Q87" s="140">
        <v>0</v>
      </c>
      <c r="R87" s="140">
        <f t="shared" si="2"/>
        <v>0</v>
      </c>
      <c r="S87" s="140">
        <v>0</v>
      </c>
      <c r="T87" s="141">
        <f t="shared" si="3"/>
        <v>0</v>
      </c>
      <c r="AR87" s="12" t="s">
        <v>110</v>
      </c>
      <c r="AT87" s="12" t="s">
        <v>105</v>
      </c>
      <c r="AU87" s="12" t="s">
        <v>76</v>
      </c>
      <c r="AY87" s="12" t="s">
        <v>103</v>
      </c>
      <c r="BE87" s="142">
        <f t="shared" si="4"/>
        <v>0</v>
      </c>
      <c r="BF87" s="142">
        <f t="shared" si="5"/>
        <v>0</v>
      </c>
      <c r="BG87" s="142">
        <f t="shared" si="6"/>
        <v>0</v>
      </c>
      <c r="BH87" s="142">
        <f t="shared" si="7"/>
        <v>0</v>
      </c>
      <c r="BI87" s="142">
        <f t="shared" si="8"/>
        <v>0</v>
      </c>
      <c r="BJ87" s="12" t="s">
        <v>74</v>
      </c>
      <c r="BK87" s="142">
        <f t="shared" si="9"/>
        <v>0</v>
      </c>
      <c r="BL87" s="12" t="s">
        <v>110</v>
      </c>
      <c r="BM87" s="12" t="s">
        <v>134</v>
      </c>
    </row>
    <row r="88" spans="2:65" s="1" customFormat="1" ht="16.5" customHeight="1">
      <c r="B88" s="130"/>
      <c r="C88" s="131" t="s">
        <v>135</v>
      </c>
      <c r="D88" s="131" t="s">
        <v>105</v>
      </c>
      <c r="E88" s="132" t="s">
        <v>136</v>
      </c>
      <c r="F88" s="133" t="s">
        <v>137</v>
      </c>
      <c r="G88" s="134" t="s">
        <v>108</v>
      </c>
      <c r="H88" s="135">
        <v>45</v>
      </c>
      <c r="I88" s="136"/>
      <c r="J88" s="137">
        <f t="shared" si="0"/>
        <v>0</v>
      </c>
      <c r="K88" s="133" t="s">
        <v>109</v>
      </c>
      <c r="L88" s="26"/>
      <c r="M88" s="138" t="s">
        <v>1</v>
      </c>
      <c r="N88" s="139" t="s">
        <v>40</v>
      </c>
      <c r="O88" s="45"/>
      <c r="P88" s="140">
        <f t="shared" si="1"/>
        <v>0</v>
      </c>
      <c r="Q88" s="140">
        <v>0</v>
      </c>
      <c r="R88" s="140">
        <f t="shared" si="2"/>
        <v>0</v>
      </c>
      <c r="S88" s="140">
        <v>0</v>
      </c>
      <c r="T88" s="141">
        <f t="shared" si="3"/>
        <v>0</v>
      </c>
      <c r="AR88" s="12" t="s">
        <v>110</v>
      </c>
      <c r="AT88" s="12" t="s">
        <v>105</v>
      </c>
      <c r="AU88" s="12" t="s">
        <v>76</v>
      </c>
      <c r="AY88" s="12" t="s">
        <v>103</v>
      </c>
      <c r="BE88" s="142">
        <f t="shared" si="4"/>
        <v>0</v>
      </c>
      <c r="BF88" s="142">
        <f t="shared" si="5"/>
        <v>0</v>
      </c>
      <c r="BG88" s="142">
        <f t="shared" si="6"/>
        <v>0</v>
      </c>
      <c r="BH88" s="142">
        <f t="shared" si="7"/>
        <v>0</v>
      </c>
      <c r="BI88" s="142">
        <f t="shared" si="8"/>
        <v>0</v>
      </c>
      <c r="BJ88" s="12" t="s">
        <v>74</v>
      </c>
      <c r="BK88" s="142">
        <f t="shared" si="9"/>
        <v>0</v>
      </c>
      <c r="BL88" s="12" t="s">
        <v>110</v>
      </c>
      <c r="BM88" s="12" t="s">
        <v>138</v>
      </c>
    </row>
    <row r="89" spans="2:65" s="1" customFormat="1" ht="22.5" customHeight="1">
      <c r="B89" s="130"/>
      <c r="C89" s="131" t="s">
        <v>139</v>
      </c>
      <c r="D89" s="131" t="s">
        <v>105</v>
      </c>
      <c r="E89" s="132" t="s">
        <v>140</v>
      </c>
      <c r="F89" s="133" t="s">
        <v>141</v>
      </c>
      <c r="G89" s="134" t="s">
        <v>142</v>
      </c>
      <c r="H89" s="135">
        <v>600</v>
      </c>
      <c r="I89" s="136"/>
      <c r="J89" s="137">
        <f t="shared" si="0"/>
        <v>0</v>
      </c>
      <c r="K89" s="133" t="s">
        <v>109</v>
      </c>
      <c r="L89" s="26"/>
      <c r="M89" s="138" t="s">
        <v>1</v>
      </c>
      <c r="N89" s="139" t="s">
        <v>40</v>
      </c>
      <c r="O89" s="45"/>
      <c r="P89" s="140">
        <f t="shared" si="1"/>
        <v>0</v>
      </c>
      <c r="Q89" s="140">
        <v>8.4000000000000003E-4</v>
      </c>
      <c r="R89" s="140">
        <f t="shared" si="2"/>
        <v>0.504</v>
      </c>
      <c r="S89" s="140">
        <v>0</v>
      </c>
      <c r="T89" s="141">
        <f t="shared" si="3"/>
        <v>0</v>
      </c>
      <c r="AR89" s="12" t="s">
        <v>110</v>
      </c>
      <c r="AT89" s="12" t="s">
        <v>105</v>
      </c>
      <c r="AU89" s="12" t="s">
        <v>76</v>
      </c>
      <c r="AY89" s="12" t="s">
        <v>103</v>
      </c>
      <c r="BE89" s="142">
        <f t="shared" si="4"/>
        <v>0</v>
      </c>
      <c r="BF89" s="142">
        <f t="shared" si="5"/>
        <v>0</v>
      </c>
      <c r="BG89" s="142">
        <f t="shared" si="6"/>
        <v>0</v>
      </c>
      <c r="BH89" s="142">
        <f t="shared" si="7"/>
        <v>0</v>
      </c>
      <c r="BI89" s="142">
        <f t="shared" si="8"/>
        <v>0</v>
      </c>
      <c r="BJ89" s="12" t="s">
        <v>74</v>
      </c>
      <c r="BK89" s="142">
        <f t="shared" si="9"/>
        <v>0</v>
      </c>
      <c r="BL89" s="12" t="s">
        <v>110</v>
      </c>
      <c r="BM89" s="12" t="s">
        <v>143</v>
      </c>
    </row>
    <row r="90" spans="2:65" s="1" customFormat="1" ht="22.5" customHeight="1">
      <c r="B90" s="130"/>
      <c r="C90" s="131" t="s">
        <v>144</v>
      </c>
      <c r="D90" s="131" t="s">
        <v>105</v>
      </c>
      <c r="E90" s="132" t="s">
        <v>145</v>
      </c>
      <c r="F90" s="133" t="s">
        <v>146</v>
      </c>
      <c r="G90" s="134" t="s">
        <v>142</v>
      </c>
      <c r="H90" s="135">
        <v>600</v>
      </c>
      <c r="I90" s="136"/>
      <c r="J90" s="137">
        <f t="shared" si="0"/>
        <v>0</v>
      </c>
      <c r="K90" s="133" t="s">
        <v>109</v>
      </c>
      <c r="L90" s="26"/>
      <c r="M90" s="138" t="s">
        <v>1</v>
      </c>
      <c r="N90" s="139" t="s">
        <v>40</v>
      </c>
      <c r="O90" s="45"/>
      <c r="P90" s="140">
        <f t="shared" si="1"/>
        <v>0</v>
      </c>
      <c r="Q90" s="140">
        <v>0</v>
      </c>
      <c r="R90" s="140">
        <f t="shared" si="2"/>
        <v>0</v>
      </c>
      <c r="S90" s="140">
        <v>0</v>
      </c>
      <c r="T90" s="141">
        <f t="shared" si="3"/>
        <v>0</v>
      </c>
      <c r="AR90" s="12" t="s">
        <v>110</v>
      </c>
      <c r="AT90" s="12" t="s">
        <v>105</v>
      </c>
      <c r="AU90" s="12" t="s">
        <v>76</v>
      </c>
      <c r="AY90" s="12" t="s">
        <v>103</v>
      </c>
      <c r="BE90" s="142">
        <f t="shared" si="4"/>
        <v>0</v>
      </c>
      <c r="BF90" s="142">
        <f t="shared" si="5"/>
        <v>0</v>
      </c>
      <c r="BG90" s="142">
        <f t="shared" si="6"/>
        <v>0</v>
      </c>
      <c r="BH90" s="142">
        <f t="shared" si="7"/>
        <v>0</v>
      </c>
      <c r="BI90" s="142">
        <f t="shared" si="8"/>
        <v>0</v>
      </c>
      <c r="BJ90" s="12" t="s">
        <v>74</v>
      </c>
      <c r="BK90" s="142">
        <f t="shared" si="9"/>
        <v>0</v>
      </c>
      <c r="BL90" s="12" t="s">
        <v>110</v>
      </c>
      <c r="BM90" s="12" t="s">
        <v>147</v>
      </c>
    </row>
    <row r="91" spans="2:65" s="1" customFormat="1" ht="22.5" customHeight="1">
      <c r="B91" s="130"/>
      <c r="C91" s="131" t="s">
        <v>148</v>
      </c>
      <c r="D91" s="131" t="s">
        <v>105</v>
      </c>
      <c r="E91" s="132" t="s">
        <v>149</v>
      </c>
      <c r="F91" s="133" t="s">
        <v>150</v>
      </c>
      <c r="G91" s="134" t="s">
        <v>118</v>
      </c>
      <c r="H91" s="135">
        <v>35</v>
      </c>
      <c r="I91" s="136"/>
      <c r="J91" s="137">
        <f t="shared" si="0"/>
        <v>0</v>
      </c>
      <c r="K91" s="133" t="s">
        <v>109</v>
      </c>
      <c r="L91" s="26"/>
      <c r="M91" s="138" t="s">
        <v>1</v>
      </c>
      <c r="N91" s="139" t="s">
        <v>40</v>
      </c>
      <c r="O91" s="45"/>
      <c r="P91" s="140">
        <f t="shared" si="1"/>
        <v>0</v>
      </c>
      <c r="Q91" s="140">
        <v>0</v>
      </c>
      <c r="R91" s="140">
        <f t="shared" si="2"/>
        <v>0</v>
      </c>
      <c r="S91" s="140">
        <v>0</v>
      </c>
      <c r="T91" s="141">
        <f t="shared" si="3"/>
        <v>0</v>
      </c>
      <c r="AR91" s="12" t="s">
        <v>110</v>
      </c>
      <c r="AT91" s="12" t="s">
        <v>105</v>
      </c>
      <c r="AU91" s="12" t="s">
        <v>76</v>
      </c>
      <c r="AY91" s="12" t="s">
        <v>103</v>
      </c>
      <c r="BE91" s="142">
        <f t="shared" si="4"/>
        <v>0</v>
      </c>
      <c r="BF91" s="142">
        <f t="shared" si="5"/>
        <v>0</v>
      </c>
      <c r="BG91" s="142">
        <f t="shared" si="6"/>
        <v>0</v>
      </c>
      <c r="BH91" s="142">
        <f t="shared" si="7"/>
        <v>0</v>
      </c>
      <c r="BI91" s="142">
        <f t="shared" si="8"/>
        <v>0</v>
      </c>
      <c r="BJ91" s="12" t="s">
        <v>74</v>
      </c>
      <c r="BK91" s="142">
        <f t="shared" si="9"/>
        <v>0</v>
      </c>
      <c r="BL91" s="12" t="s">
        <v>110</v>
      </c>
      <c r="BM91" s="12" t="s">
        <v>151</v>
      </c>
    </row>
    <row r="92" spans="2:65" s="1" customFormat="1" ht="16.5" customHeight="1">
      <c r="B92" s="130"/>
      <c r="C92" s="131" t="s">
        <v>152</v>
      </c>
      <c r="D92" s="131" t="s">
        <v>105</v>
      </c>
      <c r="E92" s="132" t="s">
        <v>153</v>
      </c>
      <c r="F92" s="133" t="s">
        <v>154</v>
      </c>
      <c r="G92" s="134" t="s">
        <v>118</v>
      </c>
      <c r="H92" s="135">
        <v>35</v>
      </c>
      <c r="I92" s="136"/>
      <c r="J92" s="137">
        <f t="shared" si="0"/>
        <v>0</v>
      </c>
      <c r="K92" s="133" t="s">
        <v>109</v>
      </c>
      <c r="L92" s="26"/>
      <c r="M92" s="138" t="s">
        <v>1</v>
      </c>
      <c r="N92" s="139" t="s">
        <v>40</v>
      </c>
      <c r="O92" s="45"/>
      <c r="P92" s="140">
        <f t="shared" si="1"/>
        <v>0</v>
      </c>
      <c r="Q92" s="140">
        <v>0</v>
      </c>
      <c r="R92" s="140">
        <f t="shared" si="2"/>
        <v>0</v>
      </c>
      <c r="S92" s="140">
        <v>0</v>
      </c>
      <c r="T92" s="141">
        <f t="shared" si="3"/>
        <v>0</v>
      </c>
      <c r="AR92" s="12" t="s">
        <v>110</v>
      </c>
      <c r="AT92" s="12" t="s">
        <v>105</v>
      </c>
      <c r="AU92" s="12" t="s">
        <v>76</v>
      </c>
      <c r="AY92" s="12" t="s">
        <v>103</v>
      </c>
      <c r="BE92" s="142">
        <f t="shared" si="4"/>
        <v>0</v>
      </c>
      <c r="BF92" s="142">
        <f t="shared" si="5"/>
        <v>0</v>
      </c>
      <c r="BG92" s="142">
        <f t="shared" si="6"/>
        <v>0</v>
      </c>
      <c r="BH92" s="142">
        <f t="shared" si="7"/>
        <v>0</v>
      </c>
      <c r="BI92" s="142">
        <f t="shared" si="8"/>
        <v>0</v>
      </c>
      <c r="BJ92" s="12" t="s">
        <v>74</v>
      </c>
      <c r="BK92" s="142">
        <f t="shared" si="9"/>
        <v>0</v>
      </c>
      <c r="BL92" s="12" t="s">
        <v>110</v>
      </c>
      <c r="BM92" s="12" t="s">
        <v>155</v>
      </c>
    </row>
    <row r="93" spans="2:65" s="1" customFormat="1" ht="22.5" customHeight="1">
      <c r="B93" s="130"/>
      <c r="C93" s="131" t="s">
        <v>156</v>
      </c>
      <c r="D93" s="131" t="s">
        <v>105</v>
      </c>
      <c r="E93" s="132" t="s">
        <v>157</v>
      </c>
      <c r="F93" s="133" t="s">
        <v>158</v>
      </c>
      <c r="G93" s="134" t="s">
        <v>118</v>
      </c>
      <c r="H93" s="135">
        <v>136</v>
      </c>
      <c r="I93" s="136"/>
      <c r="J93" s="137">
        <f t="shared" si="0"/>
        <v>0</v>
      </c>
      <c r="K93" s="133" t="s">
        <v>109</v>
      </c>
      <c r="L93" s="26"/>
      <c r="M93" s="138" t="s">
        <v>1</v>
      </c>
      <c r="N93" s="139" t="s">
        <v>40</v>
      </c>
      <c r="O93" s="45"/>
      <c r="P93" s="140">
        <f t="shared" si="1"/>
        <v>0</v>
      </c>
      <c r="Q93" s="140">
        <v>0</v>
      </c>
      <c r="R93" s="140">
        <f t="shared" si="2"/>
        <v>0</v>
      </c>
      <c r="S93" s="140">
        <v>0</v>
      </c>
      <c r="T93" s="141">
        <f t="shared" si="3"/>
        <v>0</v>
      </c>
      <c r="AR93" s="12" t="s">
        <v>110</v>
      </c>
      <c r="AT93" s="12" t="s">
        <v>105</v>
      </c>
      <c r="AU93" s="12" t="s">
        <v>76</v>
      </c>
      <c r="AY93" s="12" t="s">
        <v>103</v>
      </c>
      <c r="BE93" s="142">
        <f t="shared" si="4"/>
        <v>0</v>
      </c>
      <c r="BF93" s="142">
        <f t="shared" si="5"/>
        <v>0</v>
      </c>
      <c r="BG93" s="142">
        <f t="shared" si="6"/>
        <v>0</v>
      </c>
      <c r="BH93" s="142">
        <f t="shared" si="7"/>
        <v>0</v>
      </c>
      <c r="BI93" s="142">
        <f t="shared" si="8"/>
        <v>0</v>
      </c>
      <c r="BJ93" s="12" t="s">
        <v>74</v>
      </c>
      <c r="BK93" s="142">
        <f t="shared" si="9"/>
        <v>0</v>
      </c>
      <c r="BL93" s="12" t="s">
        <v>110</v>
      </c>
      <c r="BM93" s="12" t="s">
        <v>159</v>
      </c>
    </row>
    <row r="94" spans="2:65" s="10" customFormat="1" ht="22.9" customHeight="1">
      <c r="B94" s="117"/>
      <c r="D94" s="118" t="s">
        <v>68</v>
      </c>
      <c r="E94" s="128" t="s">
        <v>110</v>
      </c>
      <c r="F94" s="128" t="s">
        <v>160</v>
      </c>
      <c r="I94" s="120"/>
      <c r="J94" s="129">
        <f>BK94</f>
        <v>0</v>
      </c>
      <c r="L94" s="117"/>
      <c r="M94" s="122"/>
      <c r="N94" s="123"/>
      <c r="O94" s="123"/>
      <c r="P94" s="124">
        <f>P95</f>
        <v>0</v>
      </c>
      <c r="Q94" s="123"/>
      <c r="R94" s="124">
        <f>R95</f>
        <v>0</v>
      </c>
      <c r="S94" s="123"/>
      <c r="T94" s="125">
        <f>T95</f>
        <v>0</v>
      </c>
      <c r="AR94" s="118" t="s">
        <v>74</v>
      </c>
      <c r="AT94" s="126" t="s">
        <v>68</v>
      </c>
      <c r="AU94" s="126" t="s">
        <v>74</v>
      </c>
      <c r="AY94" s="118" t="s">
        <v>103</v>
      </c>
      <c r="BK94" s="127">
        <f>BK95</f>
        <v>0</v>
      </c>
    </row>
    <row r="95" spans="2:65" s="1" customFormat="1" ht="16.5" customHeight="1">
      <c r="B95" s="130"/>
      <c r="C95" s="131" t="s">
        <v>161</v>
      </c>
      <c r="D95" s="131" t="s">
        <v>105</v>
      </c>
      <c r="E95" s="132" t="s">
        <v>162</v>
      </c>
      <c r="F95" s="133" t="s">
        <v>163</v>
      </c>
      <c r="G95" s="134" t="s">
        <v>118</v>
      </c>
      <c r="H95" s="135">
        <v>35</v>
      </c>
      <c r="I95" s="136"/>
      <c r="J95" s="137">
        <f>ROUND(I95*H95,2)</f>
        <v>0</v>
      </c>
      <c r="K95" s="133" t="s">
        <v>109</v>
      </c>
      <c r="L95" s="26"/>
      <c r="M95" s="138" t="s">
        <v>1</v>
      </c>
      <c r="N95" s="139" t="s">
        <v>40</v>
      </c>
      <c r="O95" s="45"/>
      <c r="P95" s="140">
        <f>O95*H95</f>
        <v>0</v>
      </c>
      <c r="Q95" s="140">
        <v>0</v>
      </c>
      <c r="R95" s="140">
        <f>Q95*H95</f>
        <v>0</v>
      </c>
      <c r="S95" s="140">
        <v>0</v>
      </c>
      <c r="T95" s="141">
        <f>S95*H95</f>
        <v>0</v>
      </c>
      <c r="AR95" s="12" t="s">
        <v>110</v>
      </c>
      <c r="AT95" s="12" t="s">
        <v>105</v>
      </c>
      <c r="AU95" s="12" t="s">
        <v>76</v>
      </c>
      <c r="AY95" s="12" t="s">
        <v>103</v>
      </c>
      <c r="BE95" s="142">
        <f>IF(N95="základní",J95,0)</f>
        <v>0</v>
      </c>
      <c r="BF95" s="142">
        <f>IF(N95="snížená",J95,0)</f>
        <v>0</v>
      </c>
      <c r="BG95" s="142">
        <f>IF(N95="zákl. přenesená",J95,0)</f>
        <v>0</v>
      </c>
      <c r="BH95" s="142">
        <f>IF(N95="sníž. přenesená",J95,0)</f>
        <v>0</v>
      </c>
      <c r="BI95" s="142">
        <f>IF(N95="nulová",J95,0)</f>
        <v>0</v>
      </c>
      <c r="BJ95" s="12" t="s">
        <v>74</v>
      </c>
      <c r="BK95" s="142">
        <f>ROUND(I95*H95,2)</f>
        <v>0</v>
      </c>
      <c r="BL95" s="12" t="s">
        <v>110</v>
      </c>
      <c r="BM95" s="12" t="s">
        <v>164</v>
      </c>
    </row>
    <row r="96" spans="2:65" s="10" customFormat="1" ht="22.9" customHeight="1">
      <c r="B96" s="117"/>
      <c r="D96" s="118" t="s">
        <v>68</v>
      </c>
      <c r="E96" s="128" t="s">
        <v>135</v>
      </c>
      <c r="F96" s="128" t="s">
        <v>165</v>
      </c>
      <c r="I96" s="120"/>
      <c r="J96" s="129">
        <f>BK96</f>
        <v>0</v>
      </c>
      <c r="L96" s="117"/>
      <c r="M96" s="122"/>
      <c r="N96" s="123"/>
      <c r="O96" s="123"/>
      <c r="P96" s="124">
        <f>SUM(P97:P109)</f>
        <v>0</v>
      </c>
      <c r="Q96" s="123"/>
      <c r="R96" s="124">
        <f>SUM(R97:R109)</f>
        <v>4.0225499999999998</v>
      </c>
      <c r="S96" s="123"/>
      <c r="T96" s="125">
        <f>SUM(T97:T109)</f>
        <v>0</v>
      </c>
      <c r="AR96" s="118" t="s">
        <v>74</v>
      </c>
      <c r="AT96" s="126" t="s">
        <v>68</v>
      </c>
      <c r="AU96" s="126" t="s">
        <v>74</v>
      </c>
      <c r="AY96" s="118" t="s">
        <v>103</v>
      </c>
      <c r="BK96" s="127">
        <f>SUM(BK97:BK109)</f>
        <v>0</v>
      </c>
    </row>
    <row r="97" spans="2:65" s="1" customFormat="1" ht="22.5" customHeight="1">
      <c r="B97" s="130"/>
      <c r="C97" s="131" t="s">
        <v>166</v>
      </c>
      <c r="D97" s="131" t="s">
        <v>105</v>
      </c>
      <c r="E97" s="132" t="s">
        <v>167</v>
      </c>
      <c r="F97" s="133" t="s">
        <v>168</v>
      </c>
      <c r="G97" s="134" t="s">
        <v>108</v>
      </c>
      <c r="H97" s="135">
        <v>236.5</v>
      </c>
      <c r="I97" s="136"/>
      <c r="J97" s="137">
        <f t="shared" ref="J97:J109" si="10">ROUND(I97*H97,2)</f>
        <v>0</v>
      </c>
      <c r="K97" s="133" t="s">
        <v>109</v>
      </c>
      <c r="L97" s="26"/>
      <c r="M97" s="138" t="s">
        <v>1</v>
      </c>
      <c r="N97" s="139" t="s">
        <v>40</v>
      </c>
      <c r="O97" s="45"/>
      <c r="P97" s="140">
        <f t="shared" ref="P97:P109" si="11">O97*H97</f>
        <v>0</v>
      </c>
      <c r="Q97" s="140">
        <v>0</v>
      </c>
      <c r="R97" s="140">
        <f t="shared" ref="R97:R109" si="12">Q97*H97</f>
        <v>0</v>
      </c>
      <c r="S97" s="140">
        <v>0</v>
      </c>
      <c r="T97" s="141">
        <f t="shared" ref="T97:T109" si="13">S97*H97</f>
        <v>0</v>
      </c>
      <c r="AR97" s="12" t="s">
        <v>110</v>
      </c>
      <c r="AT97" s="12" t="s">
        <v>105</v>
      </c>
      <c r="AU97" s="12" t="s">
        <v>76</v>
      </c>
      <c r="AY97" s="12" t="s">
        <v>103</v>
      </c>
      <c r="BE97" s="142">
        <f t="shared" ref="BE97:BE109" si="14">IF(N97="základní",J97,0)</f>
        <v>0</v>
      </c>
      <c r="BF97" s="142">
        <f t="shared" ref="BF97:BF109" si="15">IF(N97="snížená",J97,0)</f>
        <v>0</v>
      </c>
      <c r="BG97" s="142">
        <f t="shared" ref="BG97:BG109" si="16">IF(N97="zákl. přenesená",J97,0)</f>
        <v>0</v>
      </c>
      <c r="BH97" s="142">
        <f t="shared" ref="BH97:BH109" si="17">IF(N97="sníž. přenesená",J97,0)</f>
        <v>0</v>
      </c>
      <c r="BI97" s="142">
        <f t="shared" ref="BI97:BI109" si="18">IF(N97="nulová",J97,0)</f>
        <v>0</v>
      </c>
      <c r="BJ97" s="12" t="s">
        <v>74</v>
      </c>
      <c r="BK97" s="142">
        <f t="shared" ref="BK97:BK109" si="19">ROUND(I97*H97,2)</f>
        <v>0</v>
      </c>
      <c r="BL97" s="12" t="s">
        <v>110</v>
      </c>
      <c r="BM97" s="12" t="s">
        <v>169</v>
      </c>
    </row>
    <row r="98" spans="2:65" s="1" customFormat="1" ht="16.5" customHeight="1">
      <c r="B98" s="130"/>
      <c r="C98" s="143" t="s">
        <v>170</v>
      </c>
      <c r="D98" s="143" t="s">
        <v>171</v>
      </c>
      <c r="E98" s="144" t="s">
        <v>172</v>
      </c>
      <c r="F98" s="145" t="s">
        <v>173</v>
      </c>
      <c r="G98" s="146" t="s">
        <v>108</v>
      </c>
      <c r="H98" s="147">
        <v>281.5</v>
      </c>
      <c r="I98" s="148"/>
      <c r="J98" s="149">
        <f t="shared" si="10"/>
        <v>0</v>
      </c>
      <c r="K98" s="145" t="s">
        <v>1</v>
      </c>
      <c r="L98" s="150"/>
      <c r="M98" s="151" t="s">
        <v>1</v>
      </c>
      <c r="N98" s="152" t="s">
        <v>40</v>
      </c>
      <c r="O98" s="45"/>
      <c r="P98" s="140">
        <f t="shared" si="11"/>
        <v>0</v>
      </c>
      <c r="Q98" s="140">
        <v>0</v>
      </c>
      <c r="R98" s="140">
        <f t="shared" si="12"/>
        <v>0</v>
      </c>
      <c r="S98" s="140">
        <v>0</v>
      </c>
      <c r="T98" s="141">
        <f t="shared" si="13"/>
        <v>0</v>
      </c>
      <c r="AR98" s="12" t="s">
        <v>135</v>
      </c>
      <c r="AT98" s="12" t="s">
        <v>171</v>
      </c>
      <c r="AU98" s="12" t="s">
        <v>76</v>
      </c>
      <c r="AY98" s="12" t="s">
        <v>103</v>
      </c>
      <c r="BE98" s="142">
        <f t="shared" si="14"/>
        <v>0</v>
      </c>
      <c r="BF98" s="142">
        <f t="shared" si="15"/>
        <v>0</v>
      </c>
      <c r="BG98" s="142">
        <f t="shared" si="16"/>
        <v>0</v>
      </c>
      <c r="BH98" s="142">
        <f t="shared" si="17"/>
        <v>0</v>
      </c>
      <c r="BI98" s="142">
        <f t="shared" si="18"/>
        <v>0</v>
      </c>
      <c r="BJ98" s="12" t="s">
        <v>74</v>
      </c>
      <c r="BK98" s="142">
        <f t="shared" si="19"/>
        <v>0</v>
      </c>
      <c r="BL98" s="12" t="s">
        <v>110</v>
      </c>
      <c r="BM98" s="12" t="s">
        <v>174</v>
      </c>
    </row>
    <row r="99" spans="2:65" s="1" customFormat="1" ht="16.5" customHeight="1">
      <c r="B99" s="130"/>
      <c r="C99" s="143" t="s">
        <v>175</v>
      </c>
      <c r="D99" s="143" t="s">
        <v>171</v>
      </c>
      <c r="E99" s="144" t="s">
        <v>176</v>
      </c>
      <c r="F99" s="145" t="s">
        <v>177</v>
      </c>
      <c r="G99" s="146" t="s">
        <v>108</v>
      </c>
      <c r="H99" s="147">
        <v>281.5</v>
      </c>
      <c r="I99" s="148"/>
      <c r="J99" s="149">
        <f t="shared" si="10"/>
        <v>0</v>
      </c>
      <c r="K99" s="145" t="s">
        <v>1</v>
      </c>
      <c r="L99" s="150"/>
      <c r="M99" s="151" t="s">
        <v>1</v>
      </c>
      <c r="N99" s="152" t="s">
        <v>40</v>
      </c>
      <c r="O99" s="45"/>
      <c r="P99" s="140">
        <f t="shared" si="11"/>
        <v>0</v>
      </c>
      <c r="Q99" s="140">
        <v>0</v>
      </c>
      <c r="R99" s="140">
        <f t="shared" si="12"/>
        <v>0</v>
      </c>
      <c r="S99" s="140">
        <v>0</v>
      </c>
      <c r="T99" s="141">
        <f t="shared" si="13"/>
        <v>0</v>
      </c>
      <c r="AR99" s="12" t="s">
        <v>135</v>
      </c>
      <c r="AT99" s="12" t="s">
        <v>171</v>
      </c>
      <c r="AU99" s="12" t="s">
        <v>76</v>
      </c>
      <c r="AY99" s="12" t="s">
        <v>103</v>
      </c>
      <c r="BE99" s="142">
        <f t="shared" si="14"/>
        <v>0</v>
      </c>
      <c r="BF99" s="142">
        <f t="shared" si="15"/>
        <v>0</v>
      </c>
      <c r="BG99" s="142">
        <f t="shared" si="16"/>
        <v>0</v>
      </c>
      <c r="BH99" s="142">
        <f t="shared" si="17"/>
        <v>0</v>
      </c>
      <c r="BI99" s="142">
        <f t="shared" si="18"/>
        <v>0</v>
      </c>
      <c r="BJ99" s="12" t="s">
        <v>74</v>
      </c>
      <c r="BK99" s="142">
        <f t="shared" si="19"/>
        <v>0</v>
      </c>
      <c r="BL99" s="12" t="s">
        <v>110</v>
      </c>
      <c r="BM99" s="12" t="s">
        <v>178</v>
      </c>
    </row>
    <row r="100" spans="2:65" s="1" customFormat="1" ht="16.5" customHeight="1">
      <c r="B100" s="130"/>
      <c r="C100" s="131" t="s">
        <v>8</v>
      </c>
      <c r="D100" s="131" t="s">
        <v>105</v>
      </c>
      <c r="E100" s="132" t="s">
        <v>179</v>
      </c>
      <c r="F100" s="133" t="s">
        <v>180</v>
      </c>
      <c r="G100" s="134" t="s">
        <v>181</v>
      </c>
      <c r="H100" s="135">
        <v>63</v>
      </c>
      <c r="I100" s="136"/>
      <c r="J100" s="137">
        <f t="shared" si="10"/>
        <v>0</v>
      </c>
      <c r="K100" s="133" t="s">
        <v>109</v>
      </c>
      <c r="L100" s="26"/>
      <c r="M100" s="138" t="s">
        <v>1</v>
      </c>
      <c r="N100" s="139" t="s">
        <v>40</v>
      </c>
      <c r="O100" s="45"/>
      <c r="P100" s="140">
        <f t="shared" si="11"/>
        <v>0</v>
      </c>
      <c r="Q100" s="140">
        <v>2.0000000000000002E-5</v>
      </c>
      <c r="R100" s="140">
        <f t="shared" si="12"/>
        <v>1.2600000000000001E-3</v>
      </c>
      <c r="S100" s="140">
        <v>0</v>
      </c>
      <c r="T100" s="141">
        <f t="shared" si="13"/>
        <v>0</v>
      </c>
      <c r="AR100" s="12" t="s">
        <v>110</v>
      </c>
      <c r="AT100" s="12" t="s">
        <v>105</v>
      </c>
      <c r="AU100" s="12" t="s">
        <v>76</v>
      </c>
      <c r="AY100" s="12" t="s">
        <v>103</v>
      </c>
      <c r="BE100" s="142">
        <f t="shared" si="14"/>
        <v>0</v>
      </c>
      <c r="BF100" s="142">
        <f t="shared" si="15"/>
        <v>0</v>
      </c>
      <c r="BG100" s="142">
        <f t="shared" si="16"/>
        <v>0</v>
      </c>
      <c r="BH100" s="142">
        <f t="shared" si="17"/>
        <v>0</v>
      </c>
      <c r="BI100" s="142">
        <f t="shared" si="18"/>
        <v>0</v>
      </c>
      <c r="BJ100" s="12" t="s">
        <v>74</v>
      </c>
      <c r="BK100" s="142">
        <f t="shared" si="19"/>
        <v>0</v>
      </c>
      <c r="BL100" s="12" t="s">
        <v>110</v>
      </c>
      <c r="BM100" s="12" t="s">
        <v>182</v>
      </c>
    </row>
    <row r="101" spans="2:65" s="1" customFormat="1" ht="16.5" customHeight="1">
      <c r="B101" s="130"/>
      <c r="C101" s="143" t="s">
        <v>183</v>
      </c>
      <c r="D101" s="143" t="s">
        <v>171</v>
      </c>
      <c r="E101" s="144" t="s">
        <v>184</v>
      </c>
      <c r="F101" s="145" t="s">
        <v>185</v>
      </c>
      <c r="G101" s="146" t="s">
        <v>186</v>
      </c>
      <c r="H101" s="147">
        <v>63</v>
      </c>
      <c r="I101" s="148"/>
      <c r="J101" s="149">
        <f t="shared" si="10"/>
        <v>0</v>
      </c>
      <c r="K101" s="145" t="s">
        <v>1</v>
      </c>
      <c r="L101" s="150"/>
      <c r="M101" s="151" t="s">
        <v>1</v>
      </c>
      <c r="N101" s="152" t="s">
        <v>40</v>
      </c>
      <c r="O101" s="45"/>
      <c r="P101" s="140">
        <f t="shared" si="11"/>
        <v>0</v>
      </c>
      <c r="Q101" s="140">
        <v>0</v>
      </c>
      <c r="R101" s="140">
        <f t="shared" si="12"/>
        <v>0</v>
      </c>
      <c r="S101" s="140">
        <v>0</v>
      </c>
      <c r="T101" s="141">
        <f t="shared" si="13"/>
        <v>0</v>
      </c>
      <c r="AR101" s="12" t="s">
        <v>135</v>
      </c>
      <c r="AT101" s="12" t="s">
        <v>171</v>
      </c>
      <c r="AU101" s="12" t="s">
        <v>76</v>
      </c>
      <c r="AY101" s="12" t="s">
        <v>103</v>
      </c>
      <c r="BE101" s="142">
        <f t="shared" si="14"/>
        <v>0</v>
      </c>
      <c r="BF101" s="142">
        <f t="shared" si="15"/>
        <v>0</v>
      </c>
      <c r="BG101" s="142">
        <f t="shared" si="16"/>
        <v>0</v>
      </c>
      <c r="BH101" s="142">
        <f t="shared" si="17"/>
        <v>0</v>
      </c>
      <c r="BI101" s="142">
        <f t="shared" si="18"/>
        <v>0</v>
      </c>
      <c r="BJ101" s="12" t="s">
        <v>74</v>
      </c>
      <c r="BK101" s="142">
        <f t="shared" si="19"/>
        <v>0</v>
      </c>
      <c r="BL101" s="12" t="s">
        <v>110</v>
      </c>
      <c r="BM101" s="12" t="s">
        <v>187</v>
      </c>
    </row>
    <row r="102" spans="2:65" s="1" customFormat="1" ht="16.5" customHeight="1">
      <c r="B102" s="130"/>
      <c r="C102" s="143" t="s">
        <v>188</v>
      </c>
      <c r="D102" s="143" t="s">
        <v>171</v>
      </c>
      <c r="E102" s="144" t="s">
        <v>189</v>
      </c>
      <c r="F102" s="145" t="s">
        <v>190</v>
      </c>
      <c r="G102" s="146" t="s">
        <v>186</v>
      </c>
      <c r="H102" s="147">
        <v>63</v>
      </c>
      <c r="I102" s="148"/>
      <c r="J102" s="149">
        <f t="shared" si="10"/>
        <v>0</v>
      </c>
      <c r="K102" s="145" t="s">
        <v>1</v>
      </c>
      <c r="L102" s="150"/>
      <c r="M102" s="151" t="s">
        <v>1</v>
      </c>
      <c r="N102" s="152" t="s">
        <v>40</v>
      </c>
      <c r="O102" s="45"/>
      <c r="P102" s="140">
        <f t="shared" si="11"/>
        <v>0</v>
      </c>
      <c r="Q102" s="140">
        <v>0</v>
      </c>
      <c r="R102" s="140">
        <f t="shared" si="12"/>
        <v>0</v>
      </c>
      <c r="S102" s="140">
        <v>0</v>
      </c>
      <c r="T102" s="141">
        <f t="shared" si="13"/>
        <v>0</v>
      </c>
      <c r="AR102" s="12" t="s">
        <v>135</v>
      </c>
      <c r="AT102" s="12" t="s">
        <v>171</v>
      </c>
      <c r="AU102" s="12" t="s">
        <v>76</v>
      </c>
      <c r="AY102" s="12" t="s">
        <v>103</v>
      </c>
      <c r="BE102" s="142">
        <f t="shared" si="14"/>
        <v>0</v>
      </c>
      <c r="BF102" s="142">
        <f t="shared" si="15"/>
        <v>0</v>
      </c>
      <c r="BG102" s="142">
        <f t="shared" si="16"/>
        <v>0</v>
      </c>
      <c r="BH102" s="142">
        <f t="shared" si="17"/>
        <v>0</v>
      </c>
      <c r="BI102" s="142">
        <f t="shared" si="18"/>
        <v>0</v>
      </c>
      <c r="BJ102" s="12" t="s">
        <v>74</v>
      </c>
      <c r="BK102" s="142">
        <f t="shared" si="19"/>
        <v>0</v>
      </c>
      <c r="BL102" s="12" t="s">
        <v>110</v>
      </c>
      <c r="BM102" s="12" t="s">
        <v>191</v>
      </c>
    </row>
    <row r="103" spans="2:65" s="1" customFormat="1" ht="16.5" customHeight="1">
      <c r="B103" s="130"/>
      <c r="C103" s="143" t="s">
        <v>192</v>
      </c>
      <c r="D103" s="143" t="s">
        <v>171</v>
      </c>
      <c r="E103" s="144" t="s">
        <v>193</v>
      </c>
      <c r="F103" s="145" t="s">
        <v>194</v>
      </c>
      <c r="G103" s="146" t="s">
        <v>186</v>
      </c>
      <c r="H103" s="147">
        <v>63</v>
      </c>
      <c r="I103" s="148"/>
      <c r="J103" s="149">
        <f t="shared" si="10"/>
        <v>0</v>
      </c>
      <c r="K103" s="145" t="s">
        <v>1</v>
      </c>
      <c r="L103" s="150"/>
      <c r="M103" s="151" t="s">
        <v>1</v>
      </c>
      <c r="N103" s="152" t="s">
        <v>40</v>
      </c>
      <c r="O103" s="45"/>
      <c r="P103" s="140">
        <f t="shared" si="11"/>
        <v>0</v>
      </c>
      <c r="Q103" s="140">
        <v>0</v>
      </c>
      <c r="R103" s="140">
        <f t="shared" si="12"/>
        <v>0</v>
      </c>
      <c r="S103" s="140">
        <v>0</v>
      </c>
      <c r="T103" s="141">
        <f t="shared" si="13"/>
        <v>0</v>
      </c>
      <c r="AR103" s="12" t="s">
        <v>135</v>
      </c>
      <c r="AT103" s="12" t="s">
        <v>171</v>
      </c>
      <c r="AU103" s="12" t="s">
        <v>76</v>
      </c>
      <c r="AY103" s="12" t="s">
        <v>103</v>
      </c>
      <c r="BE103" s="142">
        <f t="shared" si="14"/>
        <v>0</v>
      </c>
      <c r="BF103" s="142">
        <f t="shared" si="15"/>
        <v>0</v>
      </c>
      <c r="BG103" s="142">
        <f t="shared" si="16"/>
        <v>0</v>
      </c>
      <c r="BH103" s="142">
        <f t="shared" si="17"/>
        <v>0</v>
      </c>
      <c r="BI103" s="142">
        <f t="shared" si="18"/>
        <v>0</v>
      </c>
      <c r="BJ103" s="12" t="s">
        <v>74</v>
      </c>
      <c r="BK103" s="142">
        <f t="shared" si="19"/>
        <v>0</v>
      </c>
      <c r="BL103" s="12" t="s">
        <v>110</v>
      </c>
      <c r="BM103" s="12" t="s">
        <v>195</v>
      </c>
    </row>
    <row r="104" spans="2:65" s="1" customFormat="1" ht="22.5" customHeight="1">
      <c r="B104" s="130"/>
      <c r="C104" s="131" t="s">
        <v>196</v>
      </c>
      <c r="D104" s="131" t="s">
        <v>105</v>
      </c>
      <c r="E104" s="132" t="s">
        <v>197</v>
      </c>
      <c r="F104" s="133" t="s">
        <v>198</v>
      </c>
      <c r="G104" s="134" t="s">
        <v>181</v>
      </c>
      <c r="H104" s="135">
        <v>43</v>
      </c>
      <c r="I104" s="136"/>
      <c r="J104" s="137">
        <f t="shared" si="10"/>
        <v>0</v>
      </c>
      <c r="K104" s="133" t="s">
        <v>109</v>
      </c>
      <c r="L104" s="26"/>
      <c r="M104" s="138" t="s">
        <v>1</v>
      </c>
      <c r="N104" s="139" t="s">
        <v>40</v>
      </c>
      <c r="O104" s="45"/>
      <c r="P104" s="140">
        <f t="shared" si="11"/>
        <v>0</v>
      </c>
      <c r="Q104" s="140">
        <v>0</v>
      </c>
      <c r="R104" s="140">
        <f t="shared" si="12"/>
        <v>0</v>
      </c>
      <c r="S104" s="140">
        <v>0</v>
      </c>
      <c r="T104" s="141">
        <f t="shared" si="13"/>
        <v>0</v>
      </c>
      <c r="AR104" s="12" t="s">
        <v>110</v>
      </c>
      <c r="AT104" s="12" t="s">
        <v>105</v>
      </c>
      <c r="AU104" s="12" t="s">
        <v>76</v>
      </c>
      <c r="AY104" s="12" t="s">
        <v>103</v>
      </c>
      <c r="BE104" s="142">
        <f t="shared" si="14"/>
        <v>0</v>
      </c>
      <c r="BF104" s="142">
        <f t="shared" si="15"/>
        <v>0</v>
      </c>
      <c r="BG104" s="142">
        <f t="shared" si="16"/>
        <v>0</v>
      </c>
      <c r="BH104" s="142">
        <f t="shared" si="17"/>
        <v>0</v>
      </c>
      <c r="BI104" s="142">
        <f t="shared" si="18"/>
        <v>0</v>
      </c>
      <c r="BJ104" s="12" t="s">
        <v>74</v>
      </c>
      <c r="BK104" s="142">
        <f t="shared" si="19"/>
        <v>0</v>
      </c>
      <c r="BL104" s="12" t="s">
        <v>110</v>
      </c>
      <c r="BM104" s="12" t="s">
        <v>199</v>
      </c>
    </row>
    <row r="105" spans="2:65" s="1" customFormat="1" ht="16.5" customHeight="1">
      <c r="B105" s="130"/>
      <c r="C105" s="143" t="s">
        <v>7</v>
      </c>
      <c r="D105" s="143" t="s">
        <v>171</v>
      </c>
      <c r="E105" s="144" t="s">
        <v>200</v>
      </c>
      <c r="F105" s="145" t="s">
        <v>201</v>
      </c>
      <c r="G105" s="146" t="s">
        <v>186</v>
      </c>
      <c r="H105" s="147">
        <v>43</v>
      </c>
      <c r="I105" s="148"/>
      <c r="J105" s="149">
        <f t="shared" si="10"/>
        <v>0</v>
      </c>
      <c r="K105" s="145" t="s">
        <v>1</v>
      </c>
      <c r="L105" s="150"/>
      <c r="M105" s="151" t="s">
        <v>1</v>
      </c>
      <c r="N105" s="152" t="s">
        <v>40</v>
      </c>
      <c r="O105" s="45"/>
      <c r="P105" s="140">
        <f t="shared" si="11"/>
        <v>0</v>
      </c>
      <c r="Q105" s="140">
        <v>0</v>
      </c>
      <c r="R105" s="140">
        <f t="shared" si="12"/>
        <v>0</v>
      </c>
      <c r="S105" s="140">
        <v>0</v>
      </c>
      <c r="T105" s="141">
        <f t="shared" si="13"/>
        <v>0</v>
      </c>
      <c r="AR105" s="12" t="s">
        <v>135</v>
      </c>
      <c r="AT105" s="12" t="s">
        <v>171</v>
      </c>
      <c r="AU105" s="12" t="s">
        <v>76</v>
      </c>
      <c r="AY105" s="12" t="s">
        <v>103</v>
      </c>
      <c r="BE105" s="142">
        <f t="shared" si="14"/>
        <v>0</v>
      </c>
      <c r="BF105" s="142">
        <f t="shared" si="15"/>
        <v>0</v>
      </c>
      <c r="BG105" s="142">
        <f t="shared" si="16"/>
        <v>0</v>
      </c>
      <c r="BH105" s="142">
        <f t="shared" si="17"/>
        <v>0</v>
      </c>
      <c r="BI105" s="142">
        <f t="shared" si="18"/>
        <v>0</v>
      </c>
      <c r="BJ105" s="12" t="s">
        <v>74</v>
      </c>
      <c r="BK105" s="142">
        <f t="shared" si="19"/>
        <v>0</v>
      </c>
      <c r="BL105" s="12" t="s">
        <v>110</v>
      </c>
      <c r="BM105" s="12" t="s">
        <v>202</v>
      </c>
    </row>
    <row r="106" spans="2:65" s="1" customFormat="1" ht="22.5" customHeight="1">
      <c r="B106" s="130"/>
      <c r="C106" s="131" t="s">
        <v>203</v>
      </c>
      <c r="D106" s="131" t="s">
        <v>105</v>
      </c>
      <c r="E106" s="132" t="s">
        <v>204</v>
      </c>
      <c r="F106" s="133" t="s">
        <v>205</v>
      </c>
      <c r="G106" s="134" t="s">
        <v>181</v>
      </c>
      <c r="H106" s="135">
        <v>20</v>
      </c>
      <c r="I106" s="136"/>
      <c r="J106" s="137">
        <f t="shared" si="10"/>
        <v>0</v>
      </c>
      <c r="K106" s="133" t="s">
        <v>109</v>
      </c>
      <c r="L106" s="26"/>
      <c r="M106" s="138" t="s">
        <v>1</v>
      </c>
      <c r="N106" s="139" t="s">
        <v>40</v>
      </c>
      <c r="O106" s="45"/>
      <c r="P106" s="140">
        <f t="shared" si="11"/>
        <v>0</v>
      </c>
      <c r="Q106" s="140">
        <v>0</v>
      </c>
      <c r="R106" s="140">
        <f t="shared" si="12"/>
        <v>0</v>
      </c>
      <c r="S106" s="140">
        <v>0</v>
      </c>
      <c r="T106" s="141">
        <f t="shared" si="13"/>
        <v>0</v>
      </c>
      <c r="AR106" s="12" t="s">
        <v>110</v>
      </c>
      <c r="AT106" s="12" t="s">
        <v>105</v>
      </c>
      <c r="AU106" s="12" t="s">
        <v>76</v>
      </c>
      <c r="AY106" s="12" t="s">
        <v>103</v>
      </c>
      <c r="BE106" s="142">
        <f t="shared" si="14"/>
        <v>0</v>
      </c>
      <c r="BF106" s="142">
        <f t="shared" si="15"/>
        <v>0</v>
      </c>
      <c r="BG106" s="142">
        <f t="shared" si="16"/>
        <v>0</v>
      </c>
      <c r="BH106" s="142">
        <f t="shared" si="17"/>
        <v>0</v>
      </c>
      <c r="BI106" s="142">
        <f t="shared" si="18"/>
        <v>0</v>
      </c>
      <c r="BJ106" s="12" t="s">
        <v>74</v>
      </c>
      <c r="BK106" s="142">
        <f t="shared" si="19"/>
        <v>0</v>
      </c>
      <c r="BL106" s="12" t="s">
        <v>110</v>
      </c>
      <c r="BM106" s="12" t="s">
        <v>206</v>
      </c>
    </row>
    <row r="107" spans="2:65" s="1" customFormat="1" ht="16.5" customHeight="1">
      <c r="B107" s="130"/>
      <c r="C107" s="143" t="s">
        <v>207</v>
      </c>
      <c r="D107" s="143" t="s">
        <v>171</v>
      </c>
      <c r="E107" s="144" t="s">
        <v>208</v>
      </c>
      <c r="F107" s="145" t="s">
        <v>209</v>
      </c>
      <c r="G107" s="146" t="s">
        <v>186</v>
      </c>
      <c r="H107" s="147">
        <v>20</v>
      </c>
      <c r="I107" s="148"/>
      <c r="J107" s="149">
        <f t="shared" si="10"/>
        <v>0</v>
      </c>
      <c r="K107" s="145" t="s">
        <v>1</v>
      </c>
      <c r="L107" s="150"/>
      <c r="M107" s="151" t="s">
        <v>1</v>
      </c>
      <c r="N107" s="152" t="s">
        <v>40</v>
      </c>
      <c r="O107" s="45"/>
      <c r="P107" s="140">
        <f t="shared" si="11"/>
        <v>0</v>
      </c>
      <c r="Q107" s="140">
        <v>0</v>
      </c>
      <c r="R107" s="140">
        <f t="shared" si="12"/>
        <v>0</v>
      </c>
      <c r="S107" s="140">
        <v>0</v>
      </c>
      <c r="T107" s="141">
        <f t="shared" si="13"/>
        <v>0</v>
      </c>
      <c r="AR107" s="12" t="s">
        <v>135</v>
      </c>
      <c r="AT107" s="12" t="s">
        <v>171</v>
      </c>
      <c r="AU107" s="12" t="s">
        <v>76</v>
      </c>
      <c r="AY107" s="12" t="s">
        <v>103</v>
      </c>
      <c r="BE107" s="142">
        <f t="shared" si="14"/>
        <v>0</v>
      </c>
      <c r="BF107" s="142">
        <f t="shared" si="15"/>
        <v>0</v>
      </c>
      <c r="BG107" s="142">
        <f t="shared" si="16"/>
        <v>0</v>
      </c>
      <c r="BH107" s="142">
        <f t="shared" si="17"/>
        <v>0</v>
      </c>
      <c r="BI107" s="142">
        <f t="shared" si="18"/>
        <v>0</v>
      </c>
      <c r="BJ107" s="12" t="s">
        <v>74</v>
      </c>
      <c r="BK107" s="142">
        <f t="shared" si="19"/>
        <v>0</v>
      </c>
      <c r="BL107" s="12" t="s">
        <v>110</v>
      </c>
      <c r="BM107" s="12" t="s">
        <v>210</v>
      </c>
    </row>
    <row r="108" spans="2:65" s="1" customFormat="1" ht="16.5" customHeight="1">
      <c r="B108" s="130"/>
      <c r="C108" s="131" t="s">
        <v>211</v>
      </c>
      <c r="D108" s="131" t="s">
        <v>105</v>
      </c>
      <c r="E108" s="132" t="s">
        <v>212</v>
      </c>
      <c r="F108" s="133" t="s">
        <v>213</v>
      </c>
      <c r="G108" s="134" t="s">
        <v>181</v>
      </c>
      <c r="H108" s="135">
        <v>63</v>
      </c>
      <c r="I108" s="136"/>
      <c r="J108" s="137">
        <f t="shared" si="10"/>
        <v>0</v>
      </c>
      <c r="K108" s="133" t="s">
        <v>109</v>
      </c>
      <c r="L108" s="26"/>
      <c r="M108" s="138" t="s">
        <v>1</v>
      </c>
      <c r="N108" s="139" t="s">
        <v>40</v>
      </c>
      <c r="O108" s="45"/>
      <c r="P108" s="140">
        <f t="shared" si="11"/>
        <v>0</v>
      </c>
      <c r="Q108" s="140">
        <v>6.3829999999999998E-2</v>
      </c>
      <c r="R108" s="140">
        <f t="shared" si="12"/>
        <v>4.0212899999999996</v>
      </c>
      <c r="S108" s="140">
        <v>0</v>
      </c>
      <c r="T108" s="141">
        <f t="shared" si="13"/>
        <v>0</v>
      </c>
      <c r="AR108" s="12" t="s">
        <v>110</v>
      </c>
      <c r="AT108" s="12" t="s">
        <v>105</v>
      </c>
      <c r="AU108" s="12" t="s">
        <v>76</v>
      </c>
      <c r="AY108" s="12" t="s">
        <v>103</v>
      </c>
      <c r="BE108" s="142">
        <f t="shared" si="14"/>
        <v>0</v>
      </c>
      <c r="BF108" s="142">
        <f t="shared" si="15"/>
        <v>0</v>
      </c>
      <c r="BG108" s="142">
        <f t="shared" si="16"/>
        <v>0</v>
      </c>
      <c r="BH108" s="142">
        <f t="shared" si="17"/>
        <v>0</v>
      </c>
      <c r="BI108" s="142">
        <f t="shared" si="18"/>
        <v>0</v>
      </c>
      <c r="BJ108" s="12" t="s">
        <v>74</v>
      </c>
      <c r="BK108" s="142">
        <f t="shared" si="19"/>
        <v>0</v>
      </c>
      <c r="BL108" s="12" t="s">
        <v>110</v>
      </c>
      <c r="BM108" s="12" t="s">
        <v>214</v>
      </c>
    </row>
    <row r="109" spans="2:65" s="1" customFormat="1" ht="16.5" customHeight="1">
      <c r="B109" s="130"/>
      <c r="C109" s="143" t="s">
        <v>215</v>
      </c>
      <c r="D109" s="143" t="s">
        <v>171</v>
      </c>
      <c r="E109" s="144" t="s">
        <v>216</v>
      </c>
      <c r="F109" s="145" t="s">
        <v>217</v>
      </c>
      <c r="G109" s="146" t="s">
        <v>186</v>
      </c>
      <c r="H109" s="147">
        <v>63</v>
      </c>
      <c r="I109" s="148"/>
      <c r="J109" s="149">
        <f t="shared" si="10"/>
        <v>0</v>
      </c>
      <c r="K109" s="145" t="s">
        <v>1</v>
      </c>
      <c r="L109" s="150"/>
      <c r="M109" s="151" t="s">
        <v>1</v>
      </c>
      <c r="N109" s="152" t="s">
        <v>40</v>
      </c>
      <c r="O109" s="45"/>
      <c r="P109" s="140">
        <f t="shared" si="11"/>
        <v>0</v>
      </c>
      <c r="Q109" s="140">
        <v>0</v>
      </c>
      <c r="R109" s="140">
        <f t="shared" si="12"/>
        <v>0</v>
      </c>
      <c r="S109" s="140">
        <v>0</v>
      </c>
      <c r="T109" s="141">
        <f t="shared" si="13"/>
        <v>0</v>
      </c>
      <c r="AR109" s="12" t="s">
        <v>135</v>
      </c>
      <c r="AT109" s="12" t="s">
        <v>171</v>
      </c>
      <c r="AU109" s="12" t="s">
        <v>76</v>
      </c>
      <c r="AY109" s="12" t="s">
        <v>103</v>
      </c>
      <c r="BE109" s="142">
        <f t="shared" si="14"/>
        <v>0</v>
      </c>
      <c r="BF109" s="142">
        <f t="shared" si="15"/>
        <v>0</v>
      </c>
      <c r="BG109" s="142">
        <f t="shared" si="16"/>
        <v>0</v>
      </c>
      <c r="BH109" s="142">
        <f t="shared" si="17"/>
        <v>0</v>
      </c>
      <c r="BI109" s="142">
        <f t="shared" si="18"/>
        <v>0</v>
      </c>
      <c r="BJ109" s="12" t="s">
        <v>74</v>
      </c>
      <c r="BK109" s="142">
        <f t="shared" si="19"/>
        <v>0</v>
      </c>
      <c r="BL109" s="12" t="s">
        <v>110</v>
      </c>
      <c r="BM109" s="12" t="s">
        <v>218</v>
      </c>
    </row>
    <row r="110" spans="2:65" s="10" customFormat="1" ht="22.9" customHeight="1">
      <c r="B110" s="117"/>
      <c r="D110" s="118" t="s">
        <v>68</v>
      </c>
      <c r="E110" s="128" t="s">
        <v>219</v>
      </c>
      <c r="F110" s="128" t="s">
        <v>220</v>
      </c>
      <c r="I110" s="120"/>
      <c r="J110" s="129">
        <f>BK110</f>
        <v>0</v>
      </c>
      <c r="L110" s="117"/>
      <c r="M110" s="122"/>
      <c r="N110" s="123"/>
      <c r="O110" s="123"/>
      <c r="P110" s="124">
        <f>P111</f>
        <v>0</v>
      </c>
      <c r="Q110" s="123"/>
      <c r="R110" s="124">
        <f>R111</f>
        <v>0</v>
      </c>
      <c r="S110" s="123"/>
      <c r="T110" s="125">
        <f>T111</f>
        <v>0</v>
      </c>
      <c r="AR110" s="118" t="s">
        <v>74</v>
      </c>
      <c r="AT110" s="126" t="s">
        <v>68</v>
      </c>
      <c r="AU110" s="126" t="s">
        <v>74</v>
      </c>
      <c r="AY110" s="118" t="s">
        <v>103</v>
      </c>
      <c r="BK110" s="127">
        <f>BK111</f>
        <v>0</v>
      </c>
    </row>
    <row r="111" spans="2:65" s="1" customFormat="1" ht="22.5" customHeight="1">
      <c r="B111" s="130"/>
      <c r="C111" s="131" t="s">
        <v>221</v>
      </c>
      <c r="D111" s="131" t="s">
        <v>105</v>
      </c>
      <c r="E111" s="132" t="s">
        <v>222</v>
      </c>
      <c r="F111" s="133" t="s">
        <v>223</v>
      </c>
      <c r="G111" s="134" t="s">
        <v>224</v>
      </c>
      <c r="H111" s="135">
        <v>71.709999999999994</v>
      </c>
      <c r="I111" s="136"/>
      <c r="J111" s="137">
        <f>ROUND(I111*H111,2)</f>
        <v>0</v>
      </c>
      <c r="K111" s="133" t="s">
        <v>109</v>
      </c>
      <c r="L111" s="26"/>
      <c r="M111" s="153" t="s">
        <v>1</v>
      </c>
      <c r="N111" s="154" t="s">
        <v>40</v>
      </c>
      <c r="O111" s="155"/>
      <c r="P111" s="156">
        <f>O111*H111</f>
        <v>0</v>
      </c>
      <c r="Q111" s="156">
        <v>0</v>
      </c>
      <c r="R111" s="156">
        <f>Q111*H111</f>
        <v>0</v>
      </c>
      <c r="S111" s="156">
        <v>0</v>
      </c>
      <c r="T111" s="157">
        <f>S111*H111</f>
        <v>0</v>
      </c>
      <c r="AR111" s="12" t="s">
        <v>110</v>
      </c>
      <c r="AT111" s="12" t="s">
        <v>105</v>
      </c>
      <c r="AU111" s="12" t="s">
        <v>76</v>
      </c>
      <c r="AY111" s="12" t="s">
        <v>103</v>
      </c>
      <c r="BE111" s="142">
        <f>IF(N111="základní",J111,0)</f>
        <v>0</v>
      </c>
      <c r="BF111" s="142">
        <f>IF(N111="snížená",J111,0)</f>
        <v>0</v>
      </c>
      <c r="BG111" s="142">
        <f>IF(N111="zákl. přenesená",J111,0)</f>
        <v>0</v>
      </c>
      <c r="BH111" s="142">
        <f>IF(N111="sníž. přenesená",J111,0)</f>
        <v>0</v>
      </c>
      <c r="BI111" s="142">
        <f>IF(N111="nulová",J111,0)</f>
        <v>0</v>
      </c>
      <c r="BJ111" s="12" t="s">
        <v>74</v>
      </c>
      <c r="BK111" s="142">
        <f>ROUND(I111*H111,2)</f>
        <v>0</v>
      </c>
      <c r="BL111" s="12" t="s">
        <v>110</v>
      </c>
      <c r="BM111" s="12" t="s">
        <v>225</v>
      </c>
    </row>
    <row r="112" spans="2:65" s="1" customFormat="1" ht="6.95" customHeight="1">
      <c r="B112" s="35"/>
      <c r="C112" s="36"/>
      <c r="D112" s="36"/>
      <c r="E112" s="36"/>
      <c r="F112" s="36"/>
      <c r="G112" s="36"/>
      <c r="H112" s="36"/>
      <c r="I112" s="91"/>
      <c r="J112" s="36"/>
      <c r="K112" s="36"/>
      <c r="L112" s="26"/>
    </row>
  </sheetData>
  <autoFilter ref="C77:K111"/>
  <mergeCells count="6">
    <mergeCell ref="E70:H70"/>
    <mergeCell ref="L2:V2"/>
    <mergeCell ref="E7:H7"/>
    <mergeCell ref="E16:H16"/>
    <mergeCell ref="E25:H25"/>
    <mergeCell ref="E46:H46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CTYRKOLY - Nad Tratí - vo...</vt:lpstr>
      <vt:lpstr>'CTYRKOLY - Nad Tratí - vo...'!Názvy_tisku</vt:lpstr>
      <vt:lpstr>'Rekapitulace stavby'!Názvy_tisku</vt:lpstr>
      <vt:lpstr>'CTYRKOLY - Nad Tratí - vo...'!Oblast_tisku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Mastikova_L\stavba_2</dc:creator>
  <cp:lastModifiedBy>Horák Vladislav</cp:lastModifiedBy>
  <dcterms:created xsi:type="dcterms:W3CDTF">2019-05-10T11:15:14Z</dcterms:created>
  <dcterms:modified xsi:type="dcterms:W3CDTF">2019-05-10T12:46:46Z</dcterms:modified>
</cp:coreProperties>
</file>