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Stavba\Konektivita\Výběrové řízení k odeslání\"/>
    </mc:Choice>
  </mc:AlternateContent>
  <xr:revisionPtr revIDLastSave="0" documentId="13_ncr:1_{54A9EED6-A1CF-4967-82B7-C47964314E18}" xr6:coauthVersionLast="47" xr6:coauthVersionMax="47" xr10:uidLastSave="{00000000-0000-0000-0000-000000000000}"/>
  <bookViews>
    <workbookView xWindow="32835" yWindow="45" windowWidth="26085" windowHeight="16215" activeTab="3" xr2:uid="{8DBEBCF6-23C1-4156-ADD5-13BC572F9299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Pol'!$A$1:$U$99</definedName>
    <definedName name="_xlnm.Print_Area" localSheetId="1">Stavba!$A$1:$J$55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AC89" i="12" l="1"/>
  <c r="F39" i="1" s="1"/>
  <c r="BA84" i="12"/>
  <c r="BA79" i="12"/>
  <c r="BA77" i="12"/>
  <c r="BA75" i="12"/>
  <c r="BA37" i="12"/>
  <c r="BA30" i="12"/>
  <c r="BA28" i="12"/>
  <c r="G9" i="12"/>
  <c r="I9" i="12"/>
  <c r="K9" i="12"/>
  <c r="M9" i="12"/>
  <c r="O9" i="12"/>
  <c r="Q9" i="12"/>
  <c r="U9" i="12"/>
  <c r="G10" i="12"/>
  <c r="I10" i="12"/>
  <c r="K10" i="12"/>
  <c r="O10" i="12"/>
  <c r="Q10" i="12"/>
  <c r="U10" i="12"/>
  <c r="G11" i="12"/>
  <c r="M11" i="12" s="1"/>
  <c r="I11" i="12"/>
  <c r="K11" i="12"/>
  <c r="O11" i="12"/>
  <c r="Q11" i="12"/>
  <c r="U11" i="12"/>
  <c r="G12" i="12"/>
  <c r="M12" i="12" s="1"/>
  <c r="I12" i="12"/>
  <c r="K12" i="12"/>
  <c r="O12" i="12"/>
  <c r="Q12" i="12"/>
  <c r="U12" i="12"/>
  <c r="G13" i="12"/>
  <c r="M13" i="12" s="1"/>
  <c r="I13" i="12"/>
  <c r="K13" i="12"/>
  <c r="O13" i="12"/>
  <c r="Q13" i="12"/>
  <c r="U13" i="12"/>
  <c r="G14" i="12"/>
  <c r="M14" i="12" s="1"/>
  <c r="I14" i="12"/>
  <c r="K14" i="12"/>
  <c r="O14" i="12"/>
  <c r="Q14" i="12"/>
  <c r="U14" i="12"/>
  <c r="G15" i="12"/>
  <c r="M15" i="12" s="1"/>
  <c r="I15" i="12"/>
  <c r="K15" i="12"/>
  <c r="O15" i="12"/>
  <c r="Q15" i="12"/>
  <c r="U15" i="12"/>
  <c r="G16" i="12"/>
  <c r="M16" i="12" s="1"/>
  <c r="I16" i="12"/>
  <c r="K16" i="12"/>
  <c r="O16" i="12"/>
  <c r="Q16" i="12"/>
  <c r="U16" i="12"/>
  <c r="G17" i="12"/>
  <c r="M17" i="12" s="1"/>
  <c r="I17" i="12"/>
  <c r="K17" i="12"/>
  <c r="O17" i="12"/>
  <c r="Q17" i="12"/>
  <c r="U17" i="12"/>
  <c r="G18" i="12"/>
  <c r="M18" i="12" s="1"/>
  <c r="I18" i="12"/>
  <c r="K18" i="12"/>
  <c r="O18" i="12"/>
  <c r="Q18" i="12"/>
  <c r="U18" i="12"/>
  <c r="G19" i="12"/>
  <c r="M19" i="12" s="1"/>
  <c r="I19" i="12"/>
  <c r="K19" i="12"/>
  <c r="O19" i="12"/>
  <c r="Q19" i="12"/>
  <c r="U19" i="12"/>
  <c r="G20" i="12"/>
  <c r="M20" i="12" s="1"/>
  <c r="I20" i="12"/>
  <c r="K20" i="12"/>
  <c r="O20" i="12"/>
  <c r="Q20" i="12"/>
  <c r="U20" i="12"/>
  <c r="G22" i="12"/>
  <c r="I22" i="12"/>
  <c r="K22" i="12"/>
  <c r="O22" i="12"/>
  <c r="Q22" i="12"/>
  <c r="U22" i="12"/>
  <c r="G23" i="12"/>
  <c r="M23" i="12" s="1"/>
  <c r="I23" i="12"/>
  <c r="K23" i="12"/>
  <c r="O23" i="12"/>
  <c r="Q23" i="12"/>
  <c r="U23" i="12"/>
  <c r="G24" i="12"/>
  <c r="M24" i="12" s="1"/>
  <c r="I24" i="12"/>
  <c r="K24" i="12"/>
  <c r="O24" i="12"/>
  <c r="Q24" i="12"/>
  <c r="U24" i="12"/>
  <c r="G25" i="12"/>
  <c r="M25" i="12" s="1"/>
  <c r="I25" i="12"/>
  <c r="K25" i="12"/>
  <c r="O25" i="12"/>
  <c r="Q25" i="12"/>
  <c r="U25" i="12"/>
  <c r="G26" i="12"/>
  <c r="M26" i="12" s="1"/>
  <c r="I26" i="12"/>
  <c r="K26" i="12"/>
  <c r="O26" i="12"/>
  <c r="Q26" i="12"/>
  <c r="U26" i="12"/>
  <c r="G27" i="12"/>
  <c r="M27" i="12" s="1"/>
  <c r="I27" i="12"/>
  <c r="K27" i="12"/>
  <c r="O27" i="12"/>
  <c r="Q27" i="12"/>
  <c r="U27" i="12"/>
  <c r="G29" i="12"/>
  <c r="M29" i="12" s="1"/>
  <c r="I29" i="12"/>
  <c r="K29" i="12"/>
  <c r="O29" i="12"/>
  <c r="Q29" i="12"/>
  <c r="U29" i="12"/>
  <c r="G31" i="12"/>
  <c r="M31" i="12" s="1"/>
  <c r="I31" i="12"/>
  <c r="K31" i="12"/>
  <c r="O31" i="12"/>
  <c r="Q31" i="12"/>
  <c r="U31" i="12"/>
  <c r="G32" i="12"/>
  <c r="M32" i="12" s="1"/>
  <c r="I32" i="12"/>
  <c r="K32" i="12"/>
  <c r="O32" i="12"/>
  <c r="Q32" i="12"/>
  <c r="U32" i="12"/>
  <c r="G33" i="12"/>
  <c r="M33" i="12" s="1"/>
  <c r="I33" i="12"/>
  <c r="K33" i="12"/>
  <c r="O33" i="12"/>
  <c r="Q33" i="12"/>
  <c r="U33" i="12"/>
  <c r="G34" i="12"/>
  <c r="M34" i="12" s="1"/>
  <c r="I34" i="12"/>
  <c r="K34" i="12"/>
  <c r="O34" i="12"/>
  <c r="Q34" i="12"/>
  <c r="U34" i="12"/>
  <c r="G35" i="12"/>
  <c r="M35" i="12" s="1"/>
  <c r="I35" i="12"/>
  <c r="K35" i="12"/>
  <c r="O35" i="12"/>
  <c r="Q35" i="12"/>
  <c r="U35" i="12"/>
  <c r="G36" i="12"/>
  <c r="M36" i="12" s="1"/>
  <c r="I36" i="12"/>
  <c r="K36" i="12"/>
  <c r="O36" i="12"/>
  <c r="Q36" i="12"/>
  <c r="U36" i="12"/>
  <c r="G38" i="12"/>
  <c r="M38" i="12" s="1"/>
  <c r="I38" i="12"/>
  <c r="K38" i="12"/>
  <c r="O38" i="12"/>
  <c r="Q38" i="12"/>
  <c r="U38" i="12"/>
  <c r="G39" i="12"/>
  <c r="M39" i="12" s="1"/>
  <c r="I39" i="12"/>
  <c r="K39" i="12"/>
  <c r="O39" i="12"/>
  <c r="Q39" i="12"/>
  <c r="U39" i="12"/>
  <c r="G40" i="12"/>
  <c r="M40" i="12" s="1"/>
  <c r="I40" i="12"/>
  <c r="K40" i="12"/>
  <c r="O40" i="12"/>
  <c r="Q40" i="12"/>
  <c r="U40" i="12"/>
  <c r="G41" i="12"/>
  <c r="M41" i="12" s="1"/>
  <c r="I41" i="12"/>
  <c r="K41" i="12"/>
  <c r="O41" i="12"/>
  <c r="Q41" i="12"/>
  <c r="U41" i="12"/>
  <c r="G42" i="12"/>
  <c r="M42" i="12" s="1"/>
  <c r="I42" i="12"/>
  <c r="K42" i="12"/>
  <c r="O42" i="12"/>
  <c r="Q42" i="12"/>
  <c r="U42" i="12"/>
  <c r="G43" i="12"/>
  <c r="I43" i="12"/>
  <c r="K43" i="12"/>
  <c r="M43" i="12"/>
  <c r="O43" i="12"/>
  <c r="Q43" i="12"/>
  <c r="U43" i="12"/>
  <c r="G45" i="12"/>
  <c r="M45" i="12" s="1"/>
  <c r="I45" i="12"/>
  <c r="K45" i="12"/>
  <c r="O45" i="12"/>
  <c r="Q45" i="12"/>
  <c r="U45" i="12"/>
  <c r="U44" i="12" s="1"/>
  <c r="G46" i="12"/>
  <c r="M46" i="12" s="1"/>
  <c r="I46" i="12"/>
  <c r="K46" i="12"/>
  <c r="O46" i="12"/>
  <c r="Q46" i="12"/>
  <c r="U46" i="12"/>
  <c r="G47" i="12"/>
  <c r="M47" i="12" s="1"/>
  <c r="I47" i="12"/>
  <c r="K47" i="12"/>
  <c r="O47" i="12"/>
  <c r="Q47" i="12"/>
  <c r="U47" i="12"/>
  <c r="G49" i="12"/>
  <c r="I49" i="12"/>
  <c r="K49" i="12"/>
  <c r="O49" i="12"/>
  <c r="Q49" i="12"/>
  <c r="U49" i="12"/>
  <c r="G50" i="12"/>
  <c r="M50" i="12" s="1"/>
  <c r="I50" i="12"/>
  <c r="K50" i="12"/>
  <c r="O50" i="12"/>
  <c r="Q50" i="12"/>
  <c r="U50" i="12"/>
  <c r="G51" i="12"/>
  <c r="M51" i="12" s="1"/>
  <c r="I51" i="12"/>
  <c r="K51" i="12"/>
  <c r="O51" i="12"/>
  <c r="Q51" i="12"/>
  <c r="U51" i="12"/>
  <c r="G52" i="12"/>
  <c r="M52" i="12" s="1"/>
  <c r="I52" i="12"/>
  <c r="K52" i="12"/>
  <c r="O52" i="12"/>
  <c r="Q52" i="12"/>
  <c r="U52" i="12"/>
  <c r="G53" i="12"/>
  <c r="M53" i="12" s="1"/>
  <c r="I53" i="12"/>
  <c r="K53" i="12"/>
  <c r="O53" i="12"/>
  <c r="Q53" i="12"/>
  <c r="Q48" i="12" s="1"/>
  <c r="U53" i="12"/>
  <c r="G54" i="12"/>
  <c r="M54" i="12" s="1"/>
  <c r="I54" i="12"/>
  <c r="K54" i="12"/>
  <c r="O54" i="12"/>
  <c r="Q54" i="12"/>
  <c r="U54" i="12"/>
  <c r="G55" i="12"/>
  <c r="M55" i="12" s="1"/>
  <c r="I55" i="12"/>
  <c r="K55" i="12"/>
  <c r="O55" i="12"/>
  <c r="Q55" i="12"/>
  <c r="U55" i="12"/>
  <c r="G56" i="12"/>
  <c r="M56" i="12" s="1"/>
  <c r="I56" i="12"/>
  <c r="K56" i="12"/>
  <c r="O56" i="12"/>
  <c r="Q56" i="12"/>
  <c r="U56" i="12"/>
  <c r="G57" i="12"/>
  <c r="M57" i="12" s="1"/>
  <c r="I57" i="12"/>
  <c r="K57" i="12"/>
  <c r="O57" i="12"/>
  <c r="Q57" i="12"/>
  <c r="U57" i="12"/>
  <c r="G58" i="12"/>
  <c r="M58" i="12" s="1"/>
  <c r="I58" i="12"/>
  <c r="K58" i="12"/>
  <c r="O58" i="12"/>
  <c r="Q58" i="12"/>
  <c r="U58" i="12"/>
  <c r="G59" i="12"/>
  <c r="M59" i="12" s="1"/>
  <c r="I59" i="12"/>
  <c r="K59" i="12"/>
  <c r="O59" i="12"/>
  <c r="Q59" i="12"/>
  <c r="U59" i="12"/>
  <c r="G60" i="12"/>
  <c r="M60" i="12" s="1"/>
  <c r="I60" i="12"/>
  <c r="K60" i="12"/>
  <c r="O60" i="12"/>
  <c r="Q60" i="12"/>
  <c r="U60" i="12"/>
  <c r="G61" i="12"/>
  <c r="M61" i="12" s="1"/>
  <c r="I61" i="12"/>
  <c r="K61" i="12"/>
  <c r="O61" i="12"/>
  <c r="Q61" i="12"/>
  <c r="U61" i="12"/>
  <c r="G62" i="12"/>
  <c r="M62" i="12" s="1"/>
  <c r="I62" i="12"/>
  <c r="K62" i="12"/>
  <c r="O62" i="12"/>
  <c r="Q62" i="12"/>
  <c r="U62" i="12"/>
  <c r="G63" i="12"/>
  <c r="M63" i="12" s="1"/>
  <c r="I63" i="12"/>
  <c r="K63" i="12"/>
  <c r="O63" i="12"/>
  <c r="Q63" i="12"/>
  <c r="U63" i="12"/>
  <c r="G64" i="12"/>
  <c r="M64" i="12" s="1"/>
  <c r="I64" i="12"/>
  <c r="K64" i="12"/>
  <c r="O64" i="12"/>
  <c r="Q64" i="12"/>
  <c r="U64" i="12"/>
  <c r="G66" i="12"/>
  <c r="I66" i="12"/>
  <c r="K66" i="12"/>
  <c r="M66" i="12"/>
  <c r="O66" i="12"/>
  <c r="Q66" i="12"/>
  <c r="U66" i="12"/>
  <c r="G67" i="12"/>
  <c r="M67" i="12" s="1"/>
  <c r="I67" i="12"/>
  <c r="K67" i="12"/>
  <c r="O67" i="12"/>
  <c r="Q67" i="12"/>
  <c r="U67" i="12"/>
  <c r="G68" i="12"/>
  <c r="I68" i="12"/>
  <c r="K68" i="12"/>
  <c r="M68" i="12"/>
  <c r="O68" i="12"/>
  <c r="Q68" i="12"/>
  <c r="U68" i="12"/>
  <c r="G70" i="12"/>
  <c r="I70" i="12"/>
  <c r="K70" i="12"/>
  <c r="O70" i="12"/>
  <c r="Q70" i="12"/>
  <c r="U70" i="12"/>
  <c r="G71" i="12"/>
  <c r="M71" i="12" s="1"/>
  <c r="I71" i="12"/>
  <c r="K71" i="12"/>
  <c r="O71" i="12"/>
  <c r="Q71" i="12"/>
  <c r="U71" i="12"/>
  <c r="G72" i="12"/>
  <c r="M72" i="12" s="1"/>
  <c r="I72" i="12"/>
  <c r="K72" i="12"/>
  <c r="O72" i="12"/>
  <c r="Q72" i="12"/>
  <c r="U72" i="12"/>
  <c r="G73" i="12"/>
  <c r="M73" i="12" s="1"/>
  <c r="I73" i="12"/>
  <c r="K73" i="12"/>
  <c r="O73" i="12"/>
  <c r="Q73" i="12"/>
  <c r="U73" i="12"/>
  <c r="G74" i="12"/>
  <c r="M74" i="12" s="1"/>
  <c r="I74" i="12"/>
  <c r="K74" i="12"/>
  <c r="O74" i="12"/>
  <c r="Q74" i="12"/>
  <c r="U74" i="12"/>
  <c r="G76" i="12"/>
  <c r="M76" i="12" s="1"/>
  <c r="I76" i="12"/>
  <c r="K76" i="12"/>
  <c r="O76" i="12"/>
  <c r="Q76" i="12"/>
  <c r="U76" i="12"/>
  <c r="G78" i="12"/>
  <c r="M78" i="12" s="1"/>
  <c r="I78" i="12"/>
  <c r="K78" i="12"/>
  <c r="O78" i="12"/>
  <c r="Q78" i="12"/>
  <c r="U78" i="12"/>
  <c r="G80" i="12"/>
  <c r="M80" i="12" s="1"/>
  <c r="I80" i="12"/>
  <c r="K80" i="12"/>
  <c r="O80" i="12"/>
  <c r="Q80" i="12"/>
  <c r="U80" i="12"/>
  <c r="G81" i="12"/>
  <c r="I81" i="12"/>
  <c r="K81" i="12"/>
  <c r="M81" i="12"/>
  <c r="O81" i="12"/>
  <c r="Q81" i="12"/>
  <c r="U81" i="12"/>
  <c r="G82" i="12"/>
  <c r="M82" i="12" s="1"/>
  <c r="I82" i="12"/>
  <c r="K82" i="12"/>
  <c r="O82" i="12"/>
  <c r="Q82" i="12"/>
  <c r="U82" i="12"/>
  <c r="G83" i="12"/>
  <c r="M83" i="12" s="1"/>
  <c r="I83" i="12"/>
  <c r="K83" i="12"/>
  <c r="O83" i="12"/>
  <c r="Q83" i="12"/>
  <c r="U83" i="12"/>
  <c r="G85" i="12"/>
  <c r="M85" i="12" s="1"/>
  <c r="I85" i="12"/>
  <c r="K85" i="12"/>
  <c r="O85" i="12"/>
  <c r="Q85" i="12"/>
  <c r="U85" i="12"/>
  <c r="G86" i="12"/>
  <c r="M86" i="12" s="1"/>
  <c r="I86" i="12"/>
  <c r="K86" i="12"/>
  <c r="O86" i="12"/>
  <c r="Q86" i="12"/>
  <c r="U86" i="12"/>
  <c r="G87" i="12"/>
  <c r="M87" i="12" s="1"/>
  <c r="I87" i="12"/>
  <c r="K87" i="12"/>
  <c r="O87" i="12"/>
  <c r="Q87" i="12"/>
  <c r="U87" i="12"/>
  <c r="I19" i="1"/>
  <c r="I17" i="1"/>
  <c r="AZ43" i="1"/>
  <c r="G27" i="1"/>
  <c r="J28" i="1"/>
  <c r="J26" i="1"/>
  <c r="G38" i="1"/>
  <c r="F38" i="1"/>
  <c r="H32" i="1"/>
  <c r="J23" i="1"/>
  <c r="J24" i="1"/>
  <c r="J25" i="1"/>
  <c r="J27" i="1"/>
  <c r="E24" i="1"/>
  <c r="E26" i="1"/>
  <c r="M44" i="12" l="1"/>
  <c r="G69" i="12"/>
  <c r="I54" i="1" s="1"/>
  <c r="I20" i="1" s="1"/>
  <c r="M70" i="12"/>
  <c r="M69" i="12" s="1"/>
  <c r="M10" i="12"/>
  <c r="M8" i="12" s="1"/>
  <c r="AD89" i="12"/>
  <c r="G39" i="1" s="1"/>
  <c r="G40" i="1" s="1"/>
  <c r="G25" i="1" s="1"/>
  <c r="G26" i="1" s="1"/>
  <c r="G21" i="12"/>
  <c r="I50" i="1" s="1"/>
  <c r="M22" i="12"/>
  <c r="M21" i="12" s="1"/>
  <c r="F40" i="1"/>
  <c r="O69" i="12"/>
  <c r="Q44" i="12"/>
  <c r="U21" i="12"/>
  <c r="K8" i="12"/>
  <c r="O48" i="12"/>
  <c r="Q21" i="12"/>
  <c r="K69" i="12"/>
  <c r="I65" i="12"/>
  <c r="K48" i="12"/>
  <c r="O21" i="12"/>
  <c r="Q69" i="12"/>
  <c r="I8" i="12"/>
  <c r="I69" i="12"/>
  <c r="I48" i="12"/>
  <c r="K44" i="12"/>
  <c r="O44" i="12"/>
  <c r="I44" i="12"/>
  <c r="K21" i="12"/>
  <c r="G44" i="12"/>
  <c r="I51" i="1" s="1"/>
  <c r="I21" i="12"/>
  <c r="K65" i="12"/>
  <c r="U65" i="12"/>
  <c r="Q65" i="12"/>
  <c r="U8" i="12"/>
  <c r="U69" i="12"/>
  <c r="O8" i="12"/>
  <c r="O65" i="12"/>
  <c r="U48" i="12"/>
  <c r="Q8" i="12"/>
  <c r="G65" i="12"/>
  <c r="I53" i="1" s="1"/>
  <c r="M65" i="12"/>
  <c r="G8" i="12"/>
  <c r="G48" i="12"/>
  <c r="I52" i="1" s="1"/>
  <c r="M49" i="12"/>
  <c r="M48" i="12" s="1"/>
  <c r="G28" i="1" l="1"/>
  <c r="I49" i="1"/>
  <c r="G89" i="12"/>
  <c r="H39" i="1"/>
  <c r="I18" i="1"/>
  <c r="G23" i="1"/>
  <c r="G24" i="1" s="1"/>
  <c r="G29" i="1" s="1"/>
  <c r="H40" i="1" l="1"/>
  <c r="I39" i="1"/>
  <c r="I40" i="1" s="1"/>
  <c r="J39" i="1" s="1"/>
  <c r="J40" i="1" s="1"/>
  <c r="I16" i="1"/>
  <c r="I21" i="1" s="1"/>
  <c r="I5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CA7CBDD8-8C01-4485-9343-AAAC5F53F2BA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CB942CCE-44EA-4B78-A4A3-D9CD50C0FFE8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5FAA41CD-49DC-49BD-B0BA-0ED70F50F8EB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B6767673-2AD3-463E-8264-F7716EAFAF5B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2A20D06F-2AF2-4B66-B925-E169E976806F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51740866-143B-4AD3-8231-427FF3444F89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<sst xmlns="http://schemas.openxmlformats.org/spreadsheetml/2006/main" count="448" uniqueCount="253">
  <si>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</si>
  <si>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</si>
  <si>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</si>
  <si>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</si>
  <si>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</si>
  <si>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</si>
  <si>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</si>
  <si>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</si>
  <si>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</si>
  <si>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</si>
  <si>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</si>
  <si>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</si>
  <si>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</si>
  <si>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</si>
  <si>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</si>
  <si>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</si>
  <si>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</si>
  <si>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</si>
  <si>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</si>
  <si>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</si>
  <si>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</si>
  <si>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</si>
  <si>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</si>
  <si>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</si>
  <si>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</si>
  <si>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</si>
  <si>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</si>
  <si>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</si>
  <si>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</si>
  <si>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</si>
  <si>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</si>
  <si>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</si>
  <si>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</si>
  <si>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</si>
  <si>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</si>
  <si>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</si>
  <si>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</si>
  <si>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</si>
  <si>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</si>
  <si>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</si>
  <si>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</si>
  <si>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</si>
  <si>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</si>
  <si>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Písek</t>
  </si>
  <si>
    <t>Rozpočet:</t>
  </si>
  <si>
    <t>Misto</t>
  </si>
  <si>
    <t>Ing. Ladislav Hanuš</t>
  </si>
  <si>
    <t>Konektivita I. a II. stupně a vedení ZŠ T. Šobra Písek</t>
  </si>
  <si>
    <t>Základní škola Tomáše Šobra a Mateřská škola Písek, Šobrova 2070</t>
  </si>
  <si>
    <t>Šobrova 2070</t>
  </si>
  <si>
    <t>Písek-Budějovické Předměstí</t>
  </si>
  <si>
    <t>39701</t>
  </si>
  <si>
    <t>70943168</t>
  </si>
  <si>
    <t>Rozpočet</t>
  </si>
  <si>
    <t>Celkem za stavbu</t>
  </si>
  <si>
    <t>CZK</t>
  </si>
  <si>
    <t xml:space="preserve">Popis rozpočtu:  - </t>
  </si>
  <si>
    <t>- souást projektu Stavební úpravy za účelem vybudování odborných učeben a komunitní tělocvičny u ZŠ T. Šobra Písek</t>
  </si>
  <si>
    <t>Rekapitulace dílů</t>
  </si>
  <si>
    <t>Typ dílu</t>
  </si>
  <si>
    <t>E2</t>
  </si>
  <si>
    <t>Materiál - hrubá elektroinstalace</t>
  </si>
  <si>
    <t>E5</t>
  </si>
  <si>
    <t>Materiál - spínače, zásuvky, ostatní</t>
  </si>
  <si>
    <t>M21</t>
  </si>
  <si>
    <t>Elektromontáže</t>
  </si>
  <si>
    <t>M22</t>
  </si>
  <si>
    <t>Montáž sdělovací a zabezp.tech</t>
  </si>
  <si>
    <t>M65</t>
  </si>
  <si>
    <t>Elektroinstalace</t>
  </si>
  <si>
    <t>ON</t>
  </si>
  <si>
    <t>VN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</si>
  <si>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</si>
  <si>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</si>
  <si>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</si>
  <si>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</si>
  <si>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</si>
  <si>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</si>
  <si>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</si>
  <si>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</si>
  <si>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</si>
  <si>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</si>
  <si>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</si>
  <si>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</si>
  <si>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</si>
  <si>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</si>
  <si>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</si>
  <si>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</si>
  <si>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</si>
  <si>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</si>
  <si>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</si>
  <si>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</si>
  <si>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</si>
  <si>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</si>
  <si>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</si>
  <si>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</si>
  <si>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</si>
  <si>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</si>
  <si>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</si>
  <si>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371201306R</t>
  </si>
  <si>
    <t>Kabel propojovací drát Cat6A, STP, LSOH</t>
  </si>
  <si>
    <t>m</t>
  </si>
  <si>
    <t>POL3_0</t>
  </si>
  <si>
    <t>Kabel propojovací drát CAT6A STP PE Fca, UV stabilní</t>
  </si>
  <si>
    <t>341333037R</t>
  </si>
  <si>
    <t>Kabel optický 9/125 single mode 24vl.</t>
  </si>
  <si>
    <t>pol_001</t>
  </si>
  <si>
    <t>Zásuvka datová 1xRJ45 CAT6A, FTP - kompletní</t>
  </si>
  <si>
    <t>kus</t>
  </si>
  <si>
    <t>pol_002</t>
  </si>
  <si>
    <t>Zásuvka datová 2xRJ45 CAT6A, FTP - kompletní</t>
  </si>
  <si>
    <t>pol_003</t>
  </si>
  <si>
    <t>Instalační nástěnná krabice LK 80x28/T</t>
  </si>
  <si>
    <t>34572204R</t>
  </si>
  <si>
    <t>Lišta hranatá bezhalogenová LHD 40 x 40 HF, délka 2 m</t>
  </si>
  <si>
    <t>34572203R</t>
  </si>
  <si>
    <t>Lišta hranatá bezhalogenová LHD 40 x 20 HF, délka 2 m</t>
  </si>
  <si>
    <t>34572211R</t>
  </si>
  <si>
    <t>Kanál bezhalogenový EKD 80 x 40 HF, délka 2 m</t>
  </si>
  <si>
    <t>34572223R</t>
  </si>
  <si>
    <t>Kanál parapetní bezhalogenový PK 110 x 65 HF, délka 2 m</t>
  </si>
  <si>
    <t>56284127R</t>
  </si>
  <si>
    <t>Hmoždinka 8 PA HM 8/1 8/1x40 mm</t>
  </si>
  <si>
    <t>1000 k</t>
  </si>
  <si>
    <t>31141996R</t>
  </si>
  <si>
    <t>Vrut zápustný 021814   5   x  40 mm, se závitem k hlavě, drážka pozidriv</t>
  </si>
  <si>
    <t>pol_100</t>
  </si>
  <si>
    <t>Optická vana s výsuvnou policí 19" 1U</t>
  </si>
  <si>
    <t>pol_103</t>
  </si>
  <si>
    <t>Čelo optické vany 24 SC simplex</t>
  </si>
  <si>
    <t>pol_104</t>
  </si>
  <si>
    <t>Modulární neosazený patch panel 1U 24x pozic, CAT6A</t>
  </si>
  <si>
    <t>pol_105</t>
  </si>
  <si>
    <t>Keystone CAT6A STP</t>
  </si>
  <si>
    <t>pol_106</t>
  </si>
  <si>
    <t>Vyvazovací panel s lištou 1U</t>
  </si>
  <si>
    <t>pol_107</t>
  </si>
  <si>
    <t>Switch 24P PoE+</t>
  </si>
  <si>
    <t>– min. 24× RJ45 PoE+ 802.3af/at, min. 4× SFP+ 10G, management, VLAN 802.1Q, PoE budget min. 384 W</t>
  </si>
  <si>
    <t>POP</t>
  </si>
  <si>
    <t>pol_108</t>
  </si>
  <si>
    <t xml:space="preserve">Switch 48P PoE+ </t>
  </si>
  <si>
    <t>– min. 48× RJ45 PoE+ 802.3af/at, min. 4× SFP+ 10G, management, VLAN 802.1Q, PoE budget min. 500 W.</t>
  </si>
  <si>
    <t>pol_109</t>
  </si>
  <si>
    <t>PDU Napájecí panel 19"</t>
  </si>
  <si>
    <t>pol_110</t>
  </si>
  <si>
    <t>Skříňový rack 15U 800x1000</t>
  </si>
  <si>
    <t>pol_111</t>
  </si>
  <si>
    <t>Skříňový rack 36U 800x1000</t>
  </si>
  <si>
    <t>pol_112</t>
  </si>
  <si>
    <t>Patch kabel CAT6A STP LSOH 1m</t>
  </si>
  <si>
    <t>pol_113</t>
  </si>
  <si>
    <t>SC Optický pigtail 9/125 1m OS2</t>
  </si>
  <si>
    <t>pol_114</t>
  </si>
  <si>
    <t>Access point Wi-Fi 6 / IEEE 802.11ax</t>
  </si>
  <si>
    <t>- se současnou podporou pásem 2,4 GHz a 5 GHz, multi SSID, VLAN, WPA2-Enterprise nebo WPA3-Enterprise a izolací klientů</t>
  </si>
  <si>
    <t>pol_115</t>
  </si>
  <si>
    <t>Patch SM, OS2, SC-SC 1m</t>
  </si>
  <si>
    <t>pol_116</t>
  </si>
  <si>
    <t>Patch SM, OS2, LC-SC 1m</t>
  </si>
  <si>
    <t>pol_117</t>
  </si>
  <si>
    <t>Modul SFP+ 10gbit ,  modul kompatibilní s dodávanými aktivními prvky/switchi</t>
  </si>
  <si>
    <t>pol_118</t>
  </si>
  <si>
    <t>DAC 1m kabel pro kaskádování ostatních switchů , v racku</t>
  </si>
  <si>
    <t>pol_119</t>
  </si>
  <si>
    <t>UPS do RACKu 2000VA, stojanová, 2U, 230V, 6x IEC C13, LCD</t>
  </si>
  <si>
    <t>pol_120</t>
  </si>
  <si>
    <t>Optická spojka SC-SC SM, Simplex</t>
  </si>
  <si>
    <t>210010344R00</t>
  </si>
  <si>
    <t>Krabice přístrojová LK 80</t>
  </si>
  <si>
    <t>POL1_0</t>
  </si>
  <si>
    <t>211010002R00</t>
  </si>
  <si>
    <t>Osazení hmoždinky do cihlového zdiva, HM 8</t>
  </si>
  <si>
    <t>210140741R00</t>
  </si>
  <si>
    <t>Montáž napájecího panelu PDU</t>
  </si>
  <si>
    <t>222280214R00</t>
  </si>
  <si>
    <t>Kabel UTP/FTP CAT6A v trubkách/liště</t>
  </si>
  <si>
    <t>222080201R00</t>
  </si>
  <si>
    <t>Optický kabel v liště</t>
  </si>
  <si>
    <t>222290002R00</t>
  </si>
  <si>
    <t>Zásuvka 1xRJ45 FTP CAT6A pod omítku</t>
  </si>
  <si>
    <t>222290104R00</t>
  </si>
  <si>
    <t>Dvojzásuvka 2xRJ45 FTP CAT6A na omítku</t>
  </si>
  <si>
    <t>222310011R00</t>
  </si>
  <si>
    <t>Optická vana</t>
  </si>
  <si>
    <t>222310902R00</t>
  </si>
  <si>
    <t>Měření optických kabelů reflektometrickou metodou</t>
  </si>
  <si>
    <t>222170011R00</t>
  </si>
  <si>
    <t>Stříd.měření na metal.míst.sděl.kabelu, 1.měř.</t>
  </si>
  <si>
    <t>par</t>
  </si>
  <si>
    <t>222170021R00</t>
  </si>
  <si>
    <t>Měření útlumu na metal.míst.sděl. kabelu</t>
  </si>
  <si>
    <t>222090201R00</t>
  </si>
  <si>
    <t>Svaření vlákna optic.kabelu,1.vlákno,ochrana svaru</t>
  </si>
  <si>
    <t>222310991R00</t>
  </si>
  <si>
    <t>Vyhotovení protokolu o měření optických kabelů</t>
  </si>
  <si>
    <t>hod</t>
  </si>
  <si>
    <t>222170101R00</t>
  </si>
  <si>
    <t>Vyhotovení protokolu o měření metal. míst. kabelů</t>
  </si>
  <si>
    <t>222290971R00</t>
  </si>
  <si>
    <t>Patch panel</t>
  </si>
  <si>
    <t>222301101R00</t>
  </si>
  <si>
    <t>Konektor RJ45/KEYSTONE na kabel FTP</t>
  </si>
  <si>
    <t>222611411R00</t>
  </si>
  <si>
    <t>Montáž komunikačních zařízení LTE/Switch/ apod.</t>
  </si>
  <si>
    <t>222411001R00</t>
  </si>
  <si>
    <t>Záložní zdroj UPS do 2000 VA v racku</t>
  </si>
  <si>
    <t>222310021R00</t>
  </si>
  <si>
    <t>Spojka optického vlákna do panelu</t>
  </si>
  <si>
    <t>650010111R00</t>
  </si>
  <si>
    <t>Montáž elektroinstalační lišty šířky do 40 mm</t>
  </si>
  <si>
    <t>650010113R00</t>
  </si>
  <si>
    <t>Montáž elektroinstalační lišty šířky do 120 mm</t>
  </si>
  <si>
    <t>650031129R00</t>
  </si>
  <si>
    <t>Osazení rozvodnice RACK na zeď, pl. do 1,0 m2</t>
  </si>
  <si>
    <t>VN_1</t>
  </si>
  <si>
    <t>Zařízení pracoviště a dočasné uložení materiálu a, nářadí v objektu školy</t>
  </si>
  <si>
    <t>kpl</t>
  </si>
  <si>
    <t>POL99_0</t>
  </si>
  <si>
    <t>VN_2</t>
  </si>
  <si>
    <t>Ochrana stávajících konstrukcí, povrchů, vybavení učeben, kabinetů a chodeb</t>
  </si>
  <si>
    <t>VN_3</t>
  </si>
  <si>
    <t>Doprava vnitřní přesuny a manipulace s materiálem, a technologiemi</t>
  </si>
  <si>
    <t>VN_4</t>
  </si>
  <si>
    <t>Pomocné montážní prostředky pro práce u stropů a, ve výškách</t>
  </si>
  <si>
    <t>VN_5</t>
  </si>
  <si>
    <t>Montážní stavební přípomoce pro kabelové trasy –, lokální vrtání SDS do O 50 mm</t>
  </si>
  <si>
    <t>- včetně prostupů, přírazů, vyčištění otvoru, průchodky/chráničky, zapravení, přetmelení, lokální malířské opravy v rozsahu dotčeném provedeným prostupem a obnovy dotčených povrchů</t>
  </si>
  <si>
    <t>VN_6</t>
  </si>
  <si>
    <t>Montážní stavební přípomoce pro kabelové trasy –,  lokální jádrové vrtání do O 100 mm</t>
  </si>
  <si>
    <t>VN_7</t>
  </si>
  <si>
    <t>Požární utěsnění prostupů požárně dělicími, konstrukcemi</t>
  </si>
  <si>
    <t>- včetně označení požárních ucpávek štítky a předání příslušných dokladů</t>
  </si>
  <si>
    <t>VN_8</t>
  </si>
  <si>
    <t>Manipulace s podhledy v místech vedení tras nad, podhledy</t>
  </si>
  <si>
    <t>VN_9</t>
  </si>
  <si>
    <t>Značení systému – popisy kabelů zásuvek, patch, panelů, portů, racků a základní schémata</t>
  </si>
  <si>
    <t>VN_10</t>
  </si>
  <si>
    <t>Měření zkoušky a protokoly neuvedené v, samostatných položkách soupisu</t>
  </si>
  <si>
    <t>VN_11</t>
  </si>
  <si>
    <t>Oživení základní konfigurace a funkční ověření, systému LAN/WLAN</t>
  </si>
  <si>
    <t>- včetně switchů, AP, PoE, managementu a základních funkcí</t>
  </si>
  <si>
    <t>VN_12</t>
  </si>
  <si>
    <t>Výchozí revize a dokladová část elektrické části, napájení racků / aktivních prvků</t>
  </si>
  <si>
    <t>VN_13</t>
  </si>
  <si>
    <t>Průběžný a závěrečný úklid dotčených prostor</t>
  </si>
  <si>
    <t>VN_14</t>
  </si>
  <si>
    <t>Pojištění obecné a montážní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</si>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</sst>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indexed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4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8" fillId="0" borderId="0" xfId="0" applyFont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" fontId="17" fillId="4" borderId="33" xfId="0" applyNumberFormat="1" applyFont="1" applyFill="1" applyBorder="1" applyAlignment="1" applyProtection="1">
      <alignment vertical="top" shrinkToFit="1"/>
      <protection locked="0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0" fontId="3" fillId="2" borderId="0" xfId="0" applyFont="1" applyFill="1" applyAlignment="1">
      <alignment horizontal="left" wrapText="1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0" borderId="20" xfId="0" applyBorder="1" applyProtection="1"/>
    <xf numFmtId="0" fontId="2" fillId="0" borderId="23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0" fillId="0" borderId="0" xfId="0" applyProtection="1"/>
    <xf numFmtId="0" fontId="0" fillId="0" borderId="1" xfId="0" applyBorder="1" applyProtection="1"/>
    <xf numFmtId="0" fontId="9" fillId="3" borderId="1" xfId="0" applyFont="1" applyFill="1" applyBorder="1" applyAlignment="1" applyProtection="1">
      <alignment horizontal="left" vertical="center" indent="1"/>
    </xf>
    <xf numFmtId="49" fontId="6" fillId="3" borderId="0" xfId="0" applyNumberFormat="1" applyFont="1" applyFill="1" applyAlignment="1" applyProtection="1">
      <alignment horizontal="left" vertical="center"/>
    </xf>
    <xf numFmtId="49" fontId="6" fillId="3" borderId="18" xfId="0" applyNumberFormat="1" applyFont="1" applyFill="1" applyBorder="1" applyAlignment="1" applyProtection="1">
      <alignment horizontal="center" vertical="center" shrinkToFit="1"/>
    </xf>
    <xf numFmtId="0" fontId="6" fillId="3" borderId="18" xfId="0" applyFont="1" applyFill="1" applyBorder="1" applyAlignment="1" applyProtection="1">
      <alignment horizontal="center" vertical="center" shrinkToFit="1"/>
    </xf>
    <xf numFmtId="0" fontId="6" fillId="3" borderId="19" xfId="0" applyFont="1" applyFill="1" applyBorder="1" applyAlignment="1" applyProtection="1">
      <alignment horizontal="center" vertical="center" shrinkToFit="1"/>
    </xf>
    <xf numFmtId="14" fontId="3" fillId="0" borderId="0" xfId="0" applyNumberFormat="1" applyFont="1" applyAlignment="1" applyProtection="1">
      <alignment horizontal="left"/>
    </xf>
    <xf numFmtId="0" fontId="0" fillId="3" borderId="1" xfId="0" applyFill="1" applyBorder="1" applyAlignment="1" applyProtection="1">
      <alignment horizontal="left" vertical="center" indent="1"/>
    </xf>
    <xf numFmtId="0" fontId="8" fillId="3" borderId="0" xfId="0" applyFont="1" applyFill="1" applyAlignment="1" applyProtection="1">
      <alignment horizontal="left" vertical="center"/>
    </xf>
    <xf numFmtId="49" fontId="8" fillId="3" borderId="0" xfId="0" applyNumberFormat="1" applyFont="1" applyFill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0" fillId="3" borderId="9" xfId="0" applyFill="1" applyBorder="1" applyAlignment="1" applyProtection="1">
      <alignment horizontal="left" vertical="center" indent="1"/>
    </xf>
    <xf numFmtId="0" fontId="0" fillId="3" borderId="6" xfId="0" applyFill="1" applyBorder="1" applyProtection="1"/>
    <xf numFmtId="49" fontId="8" fillId="3" borderId="6" xfId="0" applyNumberFormat="1" applyFont="1" applyFill="1" applyBorder="1" applyAlignment="1" applyProtection="1">
      <alignment horizontal="left" vertical="center"/>
    </xf>
    <xf numFmtId="0" fontId="8" fillId="3" borderId="6" xfId="0" applyFont="1" applyFill="1" applyBorder="1" applyProtection="1"/>
    <xf numFmtId="0" fontId="8" fillId="3" borderId="8" xfId="0" applyFont="1" applyFill="1" applyBorder="1" applyProtection="1"/>
    <xf numFmtId="0" fontId="0" fillId="0" borderId="1" xfId="0" applyBorder="1" applyAlignment="1" applyProtection="1">
      <alignment horizontal="left" vertical="center" indent="1"/>
    </xf>
    <xf numFmtId="49" fontId="8" fillId="0" borderId="0" xfId="0" applyNumberFormat="1" applyFont="1" applyAlignment="1" applyProtection="1">
      <alignment horizontal="left" vertical="center"/>
    </xf>
    <xf numFmtId="0" fontId="8" fillId="0" borderId="0" xfId="0" applyFont="1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0" fillId="0" borderId="2" xfId="0" applyBorder="1" applyProtection="1"/>
    <xf numFmtId="0" fontId="8" fillId="0" borderId="1" xfId="0" applyFont="1" applyBorder="1" applyAlignment="1" applyProtection="1">
      <alignment horizontal="left" vertical="center" indent="1"/>
    </xf>
    <xf numFmtId="0" fontId="8" fillId="0" borderId="9" xfId="0" applyFont="1" applyBorder="1" applyAlignment="1" applyProtection="1">
      <alignment horizontal="left" vertical="center" indent="1"/>
    </xf>
    <xf numFmtId="49" fontId="8" fillId="0" borderId="6" xfId="0" applyNumberFormat="1" applyFont="1" applyBorder="1" applyAlignment="1" applyProtection="1">
      <alignment horizontal="right" vertical="center"/>
    </xf>
    <xf numFmtId="49" fontId="8" fillId="0" borderId="6" xfId="0" applyNumberFormat="1" applyFont="1" applyBorder="1" applyAlignment="1" applyProtection="1">
      <alignment horizontal="left" vertical="center"/>
    </xf>
    <xf numFmtId="0" fontId="8" fillId="0" borderId="6" xfId="0" applyFont="1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8" xfId="0" applyBorder="1" applyProtection="1"/>
    <xf numFmtId="0" fontId="8" fillId="0" borderId="0" xfId="0" applyFont="1" applyAlignment="1" applyProtection="1">
      <alignment horizontal="left" vertical="center"/>
    </xf>
    <xf numFmtId="0" fontId="0" fillId="0" borderId="9" xfId="0" applyBorder="1" applyAlignment="1" applyProtection="1">
      <alignment horizontal="left" indent="1"/>
    </xf>
    <xf numFmtId="0" fontId="8" fillId="0" borderId="6" xfId="0" applyFont="1" applyBorder="1" applyAlignment="1" applyProtection="1">
      <alignment horizontal="right" vertical="center"/>
    </xf>
    <xf numFmtId="0" fontId="8" fillId="0" borderId="6" xfId="0" applyFont="1" applyBorder="1" applyAlignment="1" applyProtection="1">
      <alignment horizontal="left" vertical="center"/>
    </xf>
    <xf numFmtId="0" fontId="0" fillId="0" borderId="6" xfId="0" applyBorder="1" applyProtection="1"/>
    <xf numFmtId="0" fontId="0" fillId="0" borderId="6" xfId="0" applyBorder="1" applyAlignment="1" applyProtection="1">
      <alignment horizontal="right"/>
    </xf>
    <xf numFmtId="0" fontId="0" fillId="0" borderId="6" xfId="0" applyBorder="1" applyAlignment="1" applyProtection="1">
      <alignment horizontal="right" vertical="center"/>
    </xf>
    <xf numFmtId="0" fontId="0" fillId="0" borderId="17" xfId="0" applyBorder="1" applyAlignment="1" applyProtection="1">
      <alignment horizontal="left" vertical="top" indent="1"/>
    </xf>
    <xf numFmtId="0" fontId="0" fillId="0" borderId="18" xfId="0" applyBorder="1" applyAlignment="1" applyProtection="1">
      <alignment vertical="top"/>
    </xf>
    <xf numFmtId="0" fontId="8" fillId="0" borderId="18" xfId="0" applyFont="1" applyBorder="1" applyAlignment="1" applyProtection="1">
      <alignment horizontal="left" vertical="top"/>
    </xf>
    <xf numFmtId="0" fontId="8" fillId="0" borderId="18" xfId="0" applyFont="1" applyBorder="1" applyAlignment="1" applyProtection="1">
      <alignment vertical="center"/>
    </xf>
    <xf numFmtId="0" fontId="0" fillId="0" borderId="18" xfId="0" applyBorder="1" applyAlignment="1" applyProtection="1">
      <alignment horizontal="right" vertical="center"/>
    </xf>
    <xf numFmtId="0" fontId="0" fillId="0" borderId="19" xfId="0" applyBorder="1" applyProtection="1"/>
    <xf numFmtId="0" fontId="0" fillId="0" borderId="6" xfId="0" applyBorder="1" applyAlignment="1" applyProtection="1">
      <alignment horizontal="left"/>
    </xf>
    <xf numFmtId="1" fontId="0" fillId="0" borderId="6" xfId="0" applyNumberFormat="1" applyBorder="1" applyAlignment="1" applyProtection="1">
      <alignment horizontal="right" indent="1"/>
    </xf>
    <xf numFmtId="0" fontId="0" fillId="0" borderId="6" xfId="0" applyBorder="1" applyAlignment="1" applyProtection="1">
      <alignment horizontal="right" indent="1"/>
    </xf>
    <xf numFmtId="0" fontId="0" fillId="0" borderId="8" xfId="0" applyBorder="1" applyAlignment="1" applyProtection="1">
      <alignment horizontal="right" indent="1"/>
    </xf>
    <xf numFmtId="49" fontId="0" fillId="0" borderId="1" xfId="0" applyNumberFormat="1" applyBorder="1" applyProtection="1"/>
    <xf numFmtId="49" fontId="0" fillId="0" borderId="14" xfId="0" applyNumberFormat="1" applyBorder="1" applyAlignment="1" applyProtection="1">
      <alignment horizontal="left" vertical="center" indent="1"/>
    </xf>
    <xf numFmtId="0" fontId="0" fillId="0" borderId="12" xfId="0" applyBorder="1" applyAlignment="1" applyProtection="1">
      <alignment horizontal="left" vertical="center"/>
    </xf>
    <xf numFmtId="0" fontId="0" fillId="0" borderId="12" xfId="0" applyBorder="1" applyProtection="1"/>
    <xf numFmtId="4" fontId="13" fillId="0" borderId="15" xfId="0" applyNumberFormat="1" applyFont="1" applyBorder="1" applyAlignment="1" applyProtection="1">
      <alignment horizontal="right" vertical="center" indent="1"/>
    </xf>
    <xf numFmtId="4" fontId="13" fillId="0" borderId="22" xfId="0" applyNumberFormat="1" applyFont="1" applyBorder="1" applyAlignment="1" applyProtection="1">
      <alignment horizontal="right" vertical="center" indent="1"/>
    </xf>
    <xf numFmtId="4" fontId="13" fillId="0" borderId="16" xfId="0" applyNumberFormat="1" applyFont="1" applyBorder="1" applyAlignment="1" applyProtection="1">
      <alignment horizontal="right" vertical="center" indent="1"/>
    </xf>
    <xf numFmtId="0" fontId="8" fillId="0" borderId="14" xfId="0" applyFont="1" applyBorder="1" applyAlignment="1" applyProtection="1">
      <alignment horizontal="left" vertical="center" indent="1"/>
    </xf>
    <xf numFmtId="0" fontId="8" fillId="0" borderId="12" xfId="0" applyFont="1" applyBorder="1" applyAlignment="1" applyProtection="1">
      <alignment horizontal="left" vertical="center"/>
    </xf>
    <xf numFmtId="0" fontId="8" fillId="0" borderId="12" xfId="0" applyFont="1" applyBorder="1" applyProtection="1"/>
    <xf numFmtId="4" fontId="11" fillId="0" borderId="15" xfId="0" applyNumberFormat="1" applyFont="1" applyBorder="1" applyAlignment="1" applyProtection="1">
      <alignment horizontal="right" vertical="center" indent="1"/>
    </xf>
    <xf numFmtId="4" fontId="11" fillId="0" borderId="22" xfId="0" applyNumberFormat="1" applyFont="1" applyBorder="1" applyAlignment="1" applyProtection="1">
      <alignment horizontal="right" vertical="center" indent="1"/>
    </xf>
    <xf numFmtId="4" fontId="11" fillId="0" borderId="16" xfId="0" applyNumberFormat="1" applyFont="1" applyBorder="1" applyAlignment="1" applyProtection="1">
      <alignment horizontal="right" vertical="center" indent="1"/>
    </xf>
    <xf numFmtId="0" fontId="0" fillId="0" borderId="14" xfId="0" applyBorder="1" applyAlignment="1" applyProtection="1">
      <alignment horizontal="left" indent="1"/>
    </xf>
    <xf numFmtId="1" fontId="8" fillId="0" borderId="12" xfId="0" applyNumberFormat="1" applyFont="1" applyBorder="1" applyAlignment="1" applyProtection="1">
      <alignment horizontal="right" vertical="center"/>
    </xf>
    <xf numFmtId="0" fontId="0" fillId="0" borderId="12" xfId="0" applyBorder="1" applyAlignment="1" applyProtection="1">
      <alignment horizontal="left" vertical="center" indent="1"/>
    </xf>
    <xf numFmtId="0" fontId="8" fillId="0" borderId="12" xfId="0" applyFont="1" applyBorder="1" applyAlignment="1" applyProtection="1">
      <alignment vertical="center"/>
    </xf>
    <xf numFmtId="49" fontId="0" fillId="0" borderId="16" xfId="0" applyNumberFormat="1" applyBorder="1" applyAlignment="1" applyProtection="1">
      <alignment horizontal="left" vertical="center"/>
    </xf>
    <xf numFmtId="0" fontId="0" fillId="0" borderId="14" xfId="0" applyBorder="1" applyAlignment="1" applyProtection="1">
      <alignment horizontal="left" vertical="center" indent="1"/>
    </xf>
    <xf numFmtId="1" fontId="8" fillId="0" borderId="15" xfId="0" applyNumberFormat="1" applyFont="1" applyBorder="1" applyAlignment="1" applyProtection="1">
      <alignment horizontal="right" vertical="center"/>
    </xf>
    <xf numFmtId="4" fontId="11" fillId="0" borderId="15" xfId="0" applyNumberFormat="1" applyFont="1" applyBorder="1" applyAlignment="1" applyProtection="1">
      <alignment vertical="center"/>
    </xf>
    <xf numFmtId="4" fontId="11" fillId="0" borderId="12" xfId="0" applyNumberFormat="1" applyFont="1" applyBorder="1" applyAlignment="1" applyProtection="1">
      <alignment vertical="center"/>
    </xf>
    <xf numFmtId="4" fontId="11" fillId="0" borderId="15" xfId="0" applyNumberFormat="1" applyFont="1" applyBorder="1" applyAlignment="1" applyProtection="1">
      <alignment horizontal="right" vertical="center"/>
    </xf>
    <xf numFmtId="4" fontId="11" fillId="0" borderId="12" xfId="0" applyNumberFormat="1" applyFont="1" applyBorder="1" applyAlignment="1" applyProtection="1">
      <alignment horizontal="right" vertical="center"/>
    </xf>
    <xf numFmtId="0" fontId="0" fillId="0" borderId="9" xfId="0" applyBorder="1" applyAlignment="1" applyProtection="1">
      <alignment horizontal="left" vertical="center" indent="1"/>
    </xf>
    <xf numFmtId="0" fontId="0" fillId="0" borderId="6" xfId="0" applyBorder="1" applyAlignment="1" applyProtection="1">
      <alignment horizontal="left" vertical="center"/>
    </xf>
    <xf numFmtId="1" fontId="8" fillId="0" borderId="10" xfId="0" applyNumberFormat="1" applyFont="1" applyBorder="1" applyAlignment="1" applyProtection="1">
      <alignment horizontal="right" vertical="center"/>
    </xf>
    <xf numFmtId="0" fontId="0" fillId="0" borderId="6" xfId="0" applyBorder="1" applyAlignment="1" applyProtection="1">
      <alignment horizontal="left" vertical="center" indent="1"/>
    </xf>
    <xf numFmtId="4" fontId="11" fillId="0" borderId="10" xfId="0" applyNumberFormat="1" applyFont="1" applyBorder="1" applyAlignment="1" applyProtection="1">
      <alignment horizontal="right" vertical="center"/>
    </xf>
    <xf numFmtId="4" fontId="11" fillId="0" borderId="6" xfId="0" applyNumberFormat="1" applyFont="1" applyBorder="1" applyAlignment="1" applyProtection="1">
      <alignment horizontal="right" vertical="center"/>
    </xf>
    <xf numFmtId="49" fontId="0" fillId="0" borderId="8" xfId="0" applyNumberForma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1" fontId="0" fillId="0" borderId="0" xfId="0" applyNumberFormat="1" applyAlignment="1" applyProtection="1">
      <alignment horizontal="left" vertical="center"/>
    </xf>
    <xf numFmtId="4" fontId="0" fillId="0" borderId="0" xfId="0" applyNumberFormat="1" applyAlignment="1" applyProtection="1">
      <alignment horizontal="left" vertical="center"/>
    </xf>
    <xf numFmtId="4" fontId="11" fillId="0" borderId="18" xfId="0" applyNumberFormat="1" applyFont="1" applyBorder="1" applyAlignment="1" applyProtection="1">
      <alignment horizontal="right" vertical="center"/>
    </xf>
    <xf numFmtId="49" fontId="0" fillId="0" borderId="2" xfId="0" applyNumberFormat="1" applyBorder="1" applyAlignment="1" applyProtection="1">
      <alignment horizontal="left" vertical="center"/>
    </xf>
    <xf numFmtId="0" fontId="4" fillId="3" borderId="11" xfId="0" applyFont="1" applyFill="1" applyBorder="1" applyAlignment="1" applyProtection="1">
      <alignment horizontal="left" vertical="center" indent="1"/>
    </xf>
    <xf numFmtId="0" fontId="5" fillId="3" borderId="7" xfId="0" applyFont="1" applyFill="1" applyBorder="1" applyAlignment="1" applyProtection="1">
      <alignment horizontal="left" vertical="center"/>
    </xf>
    <xf numFmtId="0" fontId="0" fillId="3" borderId="7" xfId="0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horizontal="left" vertical="center"/>
    </xf>
    <xf numFmtId="2" fontId="12" fillId="3" borderId="7" xfId="0" applyNumberFormat="1" applyFont="1" applyFill="1" applyBorder="1" applyAlignment="1" applyProtection="1">
      <alignment horizontal="right" vertical="center"/>
    </xf>
    <xf numFmtId="49" fontId="0" fillId="3" borderId="13" xfId="0" applyNumberFormat="1" applyFill="1" applyBorder="1" applyAlignment="1" applyProtection="1">
      <alignment horizontal="left" vertical="center"/>
    </xf>
    <xf numFmtId="0" fontId="0" fillId="3" borderId="7" xfId="0" applyFill="1" applyBorder="1" applyProtection="1"/>
    <xf numFmtId="4" fontId="12" fillId="3" borderId="7" xfId="0" applyNumberFormat="1" applyFont="1" applyFill="1" applyBorder="1" applyAlignment="1" applyProtection="1">
      <alignment horizontal="right" vertical="center"/>
    </xf>
    <xf numFmtId="49" fontId="8" fillId="3" borderId="13" xfId="0" applyNumberFormat="1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horizontal="right"/>
    </xf>
    <xf numFmtId="0" fontId="0" fillId="0" borderId="1" xfId="0" applyBorder="1" applyAlignment="1" applyProtection="1">
      <alignment horizontal="right"/>
    </xf>
    <xf numFmtId="0" fontId="0" fillId="0" borderId="0" xfId="0" applyAlignment="1" applyProtection="1">
      <alignment horizontal="center" vertical="center"/>
    </xf>
    <xf numFmtId="0" fontId="8" fillId="0" borderId="6" xfId="0" applyFont="1" applyBorder="1" applyAlignment="1" applyProtection="1">
      <alignment vertical="top"/>
    </xf>
    <xf numFmtId="14" fontId="8" fillId="0" borderId="6" xfId="0" applyNumberFormat="1" applyFont="1" applyBorder="1" applyAlignment="1" applyProtection="1">
      <alignment horizontal="center" vertical="top"/>
    </xf>
    <xf numFmtId="0" fontId="8" fillId="0" borderId="1" xfId="0" applyFont="1" applyBorder="1" applyProtection="1"/>
    <xf numFmtId="0" fontId="8" fillId="0" borderId="0" xfId="0" applyFont="1" applyProtection="1"/>
    <xf numFmtId="0" fontId="8" fillId="0" borderId="6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right"/>
    </xf>
    <xf numFmtId="0" fontId="0" fillId="0" borderId="18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shrinkToFit="1"/>
    </xf>
    <xf numFmtId="3" fontId="0" fillId="0" borderId="26" xfId="0" applyNumberFormat="1" applyBorder="1" applyProtection="1"/>
    <xf numFmtId="3" fontId="7" fillId="3" borderId="27" xfId="0" applyNumberFormat="1" applyFont="1" applyFill="1" applyBorder="1" applyAlignment="1" applyProtection="1">
      <alignment vertical="center"/>
    </xf>
    <xf numFmtId="3" fontId="7" fillId="3" borderId="18" xfId="0" applyNumberFormat="1" applyFont="1" applyFill="1" applyBorder="1" applyAlignment="1" applyProtection="1">
      <alignment vertical="center"/>
    </xf>
    <xf numFmtId="3" fontId="7" fillId="3" borderId="18" xfId="0" applyNumberFormat="1" applyFont="1" applyFill="1" applyBorder="1" applyAlignment="1" applyProtection="1">
      <alignment vertical="center" wrapText="1"/>
    </xf>
    <xf numFmtId="3" fontId="10" fillId="3" borderId="28" xfId="0" applyNumberFormat="1" applyFont="1" applyFill="1" applyBorder="1" applyAlignment="1" applyProtection="1">
      <alignment horizontal="center" vertical="center" wrapText="1" shrinkToFit="1"/>
    </xf>
    <xf numFmtId="3" fontId="7" fillId="3" borderId="28" xfId="0" applyNumberFormat="1" applyFont="1" applyFill="1" applyBorder="1" applyAlignment="1" applyProtection="1">
      <alignment horizontal="center" vertical="center" wrapText="1" shrinkToFit="1"/>
    </xf>
    <xf numFmtId="3" fontId="7" fillId="3" borderId="28" xfId="0" applyNumberFormat="1" applyFont="1" applyFill="1" applyBorder="1" applyAlignment="1" applyProtection="1">
      <alignment horizontal="center" vertical="center" wrapText="1"/>
    </xf>
    <xf numFmtId="3" fontId="0" fillId="0" borderId="31" xfId="0" applyNumberFormat="1" applyBorder="1" applyProtection="1"/>
    <xf numFmtId="3" fontId="0" fillId="0" borderId="12" xfId="0" applyNumberFormat="1" applyBorder="1" applyProtection="1"/>
    <xf numFmtId="3" fontId="0" fillId="0" borderId="12" xfId="0" applyNumberFormat="1" applyBorder="1" applyAlignment="1" applyProtection="1">
      <alignment wrapText="1"/>
    </xf>
    <xf numFmtId="3" fontId="3" fillId="0" borderId="29" xfId="0" applyNumberFormat="1" applyFont="1" applyBorder="1" applyAlignment="1" applyProtection="1">
      <alignment horizontal="right" wrapText="1" shrinkToFit="1"/>
    </xf>
    <xf numFmtId="3" fontId="3" fillId="0" borderId="29" xfId="0" applyNumberFormat="1" applyFont="1" applyBorder="1" applyAlignment="1" applyProtection="1">
      <alignment horizontal="right" shrinkToFit="1"/>
    </xf>
    <xf numFmtId="3" fontId="0" fillId="0" borderId="29" xfId="0" applyNumberFormat="1" applyBorder="1" applyAlignment="1" applyProtection="1">
      <alignment shrinkToFit="1"/>
    </xf>
    <xf numFmtId="3" fontId="0" fillId="0" borderId="29" xfId="0" applyNumberFormat="1" applyBorder="1" applyProtection="1"/>
    <xf numFmtId="3" fontId="0" fillId="5" borderId="31" xfId="0" applyNumberFormat="1" applyFill="1" applyBorder="1" applyProtection="1"/>
    <xf numFmtId="3" fontId="0" fillId="5" borderId="12" xfId="0" applyNumberFormat="1" applyFill="1" applyBorder="1" applyProtection="1"/>
    <xf numFmtId="3" fontId="0" fillId="5" borderId="32" xfId="0" applyNumberFormat="1" applyFill="1" applyBorder="1" applyProtection="1"/>
    <xf numFmtId="3" fontId="0" fillId="5" borderId="30" xfId="0" applyNumberFormat="1" applyFill="1" applyBorder="1" applyAlignment="1" applyProtection="1">
      <alignment wrapText="1" shrinkToFit="1"/>
    </xf>
    <xf numFmtId="3" fontId="0" fillId="5" borderId="30" xfId="0" applyNumberFormat="1" applyFill="1" applyBorder="1" applyAlignment="1" applyProtection="1">
      <alignment shrinkToFit="1"/>
    </xf>
    <xf numFmtId="3" fontId="0" fillId="5" borderId="30" xfId="0" applyNumberFormat="1" applyFill="1" applyBorder="1" applyProtection="1"/>
    <xf numFmtId="0" fontId="0" fillId="0" borderId="0" xfId="0" applyAlignment="1" applyProtection="1">
      <alignment wrapText="1"/>
    </xf>
    <xf numFmtId="0" fontId="15" fillId="0" borderId="0" xfId="0" applyFont="1" applyAlignment="1" applyProtection="1">
      <alignment wrapText="1"/>
    </xf>
    <xf numFmtId="0" fontId="6" fillId="0" borderId="0" xfId="0" applyFont="1" applyProtection="1"/>
    <xf numFmtId="0" fontId="16" fillId="0" borderId="26" xfId="0" applyFont="1" applyBorder="1" applyAlignment="1" applyProtection="1">
      <alignment horizontal="center" vertical="center" wrapText="1"/>
    </xf>
    <xf numFmtId="0" fontId="16" fillId="3" borderId="36" xfId="0" applyFont="1" applyFill="1" applyBorder="1" applyAlignment="1" applyProtection="1">
      <alignment horizontal="center" vertical="center" wrapText="1"/>
    </xf>
    <xf numFmtId="0" fontId="16" fillId="3" borderId="18" xfId="0" applyFont="1" applyFill="1" applyBorder="1" applyAlignment="1" applyProtection="1">
      <alignment horizontal="center" vertical="center" wrapText="1"/>
    </xf>
    <xf numFmtId="0" fontId="16" fillId="3" borderId="35" xfId="0" applyFont="1" applyFill="1" applyBorder="1" applyAlignment="1" applyProtection="1">
      <alignment horizontal="center" vertical="center" wrapText="1"/>
    </xf>
    <xf numFmtId="0" fontId="16" fillId="3" borderId="35" xfId="0" applyFont="1" applyFill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vertical="center"/>
    </xf>
    <xf numFmtId="49" fontId="7" fillId="0" borderId="36" xfId="0" applyNumberFormat="1" applyFont="1" applyBorder="1" applyAlignment="1" applyProtection="1">
      <alignment vertical="center"/>
    </xf>
    <xf numFmtId="49" fontId="7" fillId="0" borderId="36" xfId="0" applyNumberFormat="1" applyFont="1" applyBorder="1" applyAlignment="1" applyProtection="1">
      <alignment vertical="center" wrapText="1"/>
    </xf>
    <xf numFmtId="49" fontId="7" fillId="0" borderId="18" xfId="0" applyNumberFormat="1" applyFont="1" applyBorder="1" applyAlignment="1" applyProtection="1">
      <alignment vertical="center" wrapText="1"/>
    </xf>
    <xf numFmtId="4" fontId="7" fillId="0" borderId="35" xfId="0" applyNumberFormat="1" applyFont="1" applyBorder="1" applyAlignment="1" applyProtection="1">
      <alignment horizontal="center" vertical="center"/>
    </xf>
    <xf numFmtId="4" fontId="7" fillId="0" borderId="35" xfId="0" applyNumberFormat="1" applyFont="1" applyBorder="1" applyAlignment="1" applyProtection="1">
      <alignment vertical="center"/>
    </xf>
    <xf numFmtId="4" fontId="7" fillId="0" borderId="35" xfId="0" applyNumberFormat="1" applyFont="1" applyBorder="1" applyAlignment="1" applyProtection="1">
      <alignment vertical="center"/>
    </xf>
    <xf numFmtId="49" fontId="7" fillId="0" borderId="26" xfId="0" applyNumberFormat="1" applyFont="1" applyBorder="1" applyAlignment="1" applyProtection="1">
      <alignment vertical="center"/>
    </xf>
    <xf numFmtId="49" fontId="7" fillId="0" borderId="26" xfId="0" applyNumberFormat="1" applyFont="1" applyBorder="1" applyAlignment="1" applyProtection="1">
      <alignment vertical="center" wrapText="1"/>
    </xf>
    <xf numFmtId="49" fontId="7" fillId="0" borderId="0" xfId="0" applyNumberFormat="1" applyFont="1" applyAlignment="1" applyProtection="1">
      <alignment vertical="center" wrapText="1"/>
    </xf>
    <xf numFmtId="4" fontId="7" fillId="0" borderId="33" xfId="0" applyNumberFormat="1" applyFont="1" applyBorder="1" applyAlignment="1" applyProtection="1">
      <alignment horizontal="center" vertical="center"/>
    </xf>
    <xf numFmtId="4" fontId="7" fillId="0" borderId="33" xfId="0" applyNumberFormat="1" applyFont="1" applyBorder="1" applyAlignment="1" applyProtection="1">
      <alignment vertical="center"/>
    </xf>
    <xf numFmtId="4" fontId="7" fillId="0" borderId="33" xfId="0" applyNumberFormat="1" applyFont="1" applyBorder="1" applyAlignment="1" applyProtection="1">
      <alignment vertical="center"/>
    </xf>
    <xf numFmtId="49" fontId="7" fillId="0" borderId="10" xfId="0" applyNumberFormat="1" applyFont="1" applyBorder="1" applyAlignment="1" applyProtection="1">
      <alignment vertical="center"/>
    </xf>
    <xf numFmtId="49" fontId="7" fillId="0" borderId="10" xfId="0" applyNumberFormat="1" applyFont="1" applyBorder="1" applyAlignment="1" applyProtection="1">
      <alignment vertical="center" wrapText="1"/>
    </xf>
    <xf numFmtId="49" fontId="7" fillId="0" borderId="6" xfId="0" applyNumberFormat="1" applyFont="1" applyBorder="1" applyAlignment="1" applyProtection="1">
      <alignment vertical="center" wrapText="1"/>
    </xf>
    <xf numFmtId="4" fontId="7" fillId="0" borderId="39" xfId="0" applyNumberFormat="1" applyFont="1" applyBorder="1" applyAlignment="1" applyProtection="1">
      <alignment horizontal="center" vertical="center"/>
    </xf>
    <xf numFmtId="4" fontId="7" fillId="0" borderId="39" xfId="0" applyNumberFormat="1" applyFont="1" applyBorder="1" applyAlignment="1" applyProtection="1">
      <alignment vertical="center"/>
    </xf>
    <xf numFmtId="4" fontId="7" fillId="0" borderId="39" xfId="0" applyNumberFormat="1" applyFont="1" applyBorder="1" applyAlignment="1" applyProtection="1">
      <alignment vertical="center"/>
    </xf>
    <xf numFmtId="0" fontId="7" fillId="0" borderId="26" xfId="0" applyFont="1" applyBorder="1" applyProtection="1"/>
    <xf numFmtId="0" fontId="7" fillId="5" borderId="10" xfId="0" applyFont="1" applyFill="1" applyBorder="1" applyProtection="1"/>
    <xf numFmtId="0" fontId="7" fillId="5" borderId="6" xfId="0" applyFont="1" applyFill="1" applyBorder="1" applyProtection="1"/>
    <xf numFmtId="4" fontId="7" fillId="5" borderId="39" xfId="0" applyNumberFormat="1" applyFont="1" applyFill="1" applyBorder="1" applyAlignment="1" applyProtection="1">
      <alignment horizontal="center"/>
    </xf>
    <xf numFmtId="4" fontId="7" fillId="5" borderId="39" xfId="0" applyNumberFormat="1" applyFont="1" applyFill="1" applyBorder="1" applyProtection="1"/>
    <xf numFmtId="4" fontId="7" fillId="5" borderId="39" xfId="0" applyNumberFormat="1" applyFont="1" applyFill="1" applyBorder="1" applyProtection="1"/>
    <xf numFmtId="4" fontId="0" fillId="0" borderId="0" xfId="0" applyNumberFormat="1" applyProtection="1"/>
    <xf numFmtId="0" fontId="6" fillId="0" borderId="0" xfId="0" applyFont="1" applyAlignment="1" applyProtection="1">
      <alignment horizontal="center"/>
    </xf>
    <xf numFmtId="0" fontId="0" fillId="0" borderId="44" xfId="0" applyBorder="1" applyAlignment="1" applyProtection="1">
      <alignment vertical="center"/>
    </xf>
    <xf numFmtId="49" fontId="0" fillId="0" borderId="40" xfId="0" applyNumberFormat="1" applyBorder="1" applyAlignment="1" applyProtection="1">
      <alignment vertical="center"/>
    </xf>
    <xf numFmtId="49" fontId="0" fillId="0" borderId="40" xfId="0" applyNumberFormat="1" applyBorder="1" applyAlignment="1" applyProtection="1">
      <alignment vertical="center"/>
    </xf>
    <xf numFmtId="0" fontId="0" fillId="0" borderId="40" xfId="0" applyBorder="1" applyAlignment="1" applyProtection="1">
      <alignment vertical="center"/>
    </xf>
    <xf numFmtId="0" fontId="0" fillId="0" borderId="47" xfId="0" applyBorder="1" applyAlignment="1" applyProtection="1">
      <alignment vertical="center"/>
    </xf>
    <xf numFmtId="0" fontId="0" fillId="0" borderId="45" xfId="0" applyBorder="1" applyAlignment="1" applyProtection="1">
      <alignment vertical="center"/>
    </xf>
    <xf numFmtId="49" fontId="0" fillId="0" borderId="41" xfId="0" applyNumberFormat="1" applyBorder="1" applyAlignment="1" applyProtection="1">
      <alignment vertical="center"/>
    </xf>
    <xf numFmtId="49" fontId="0" fillId="0" borderId="41" xfId="0" applyNumberFormat="1" applyBorder="1" applyAlignment="1" applyProtection="1">
      <alignment vertical="center"/>
    </xf>
    <xf numFmtId="0" fontId="0" fillId="0" borderId="41" xfId="0" applyBorder="1" applyAlignment="1" applyProtection="1">
      <alignment vertical="center"/>
    </xf>
    <xf numFmtId="0" fontId="0" fillId="0" borderId="48" xfId="0" applyBorder="1" applyAlignment="1" applyProtection="1">
      <alignment vertical="center"/>
    </xf>
    <xf numFmtId="0" fontId="0" fillId="3" borderId="46" xfId="0" applyFill="1" applyBorder="1" applyProtection="1"/>
    <xf numFmtId="49" fontId="0" fillId="3" borderId="43" xfId="0" applyNumberFormat="1" applyFill="1" applyBorder="1" applyProtection="1"/>
    <xf numFmtId="0" fontId="0" fillId="3" borderId="43" xfId="0" applyFill="1" applyBorder="1" applyProtection="1"/>
    <xf numFmtId="0" fontId="0" fillId="3" borderId="42" xfId="0" applyFill="1" applyBorder="1" applyProtection="1"/>
    <xf numFmtId="0" fontId="0" fillId="3" borderId="35" xfId="0" applyFill="1" applyBorder="1" applyProtection="1"/>
    <xf numFmtId="49" fontId="0" fillId="3" borderId="35" xfId="0" applyNumberFormat="1" applyFill="1" applyBorder="1" applyProtection="1"/>
    <xf numFmtId="0" fontId="0" fillId="3" borderId="36" xfId="0" applyFill="1" applyBorder="1" applyProtection="1"/>
    <xf numFmtId="0" fontId="0" fillId="3" borderId="51" xfId="0" applyFill="1" applyBorder="1" applyProtection="1"/>
    <xf numFmtId="0" fontId="0" fillId="3" borderId="52" xfId="0" applyFill="1" applyBorder="1" applyAlignment="1" applyProtection="1">
      <alignment wrapText="1"/>
    </xf>
    <xf numFmtId="0" fontId="0" fillId="3" borderId="50" xfId="0" applyFill="1" applyBorder="1" applyAlignment="1" applyProtection="1">
      <alignment wrapText="1"/>
    </xf>
    <xf numFmtId="0" fontId="0" fillId="3" borderId="53" xfId="0" applyFill="1" applyBorder="1" applyAlignment="1" applyProtection="1">
      <alignment vertical="top"/>
    </xf>
    <xf numFmtId="49" fontId="0" fillId="3" borderId="53" xfId="0" applyNumberFormat="1" applyFill="1" applyBorder="1" applyAlignment="1" applyProtection="1">
      <alignment vertical="top"/>
    </xf>
    <xf numFmtId="49" fontId="0" fillId="3" borderId="49" xfId="0" applyNumberFormat="1" applyFill="1" applyBorder="1" applyAlignment="1" applyProtection="1">
      <alignment vertical="top"/>
    </xf>
    <xf numFmtId="0" fontId="0" fillId="3" borderId="49" xfId="0" applyFill="1" applyBorder="1" applyAlignment="1" applyProtection="1">
      <alignment vertical="top"/>
    </xf>
    <xf numFmtId="164" fontId="0" fillId="3" borderId="49" xfId="0" applyNumberFormat="1" applyFill="1" applyBorder="1" applyAlignment="1" applyProtection="1">
      <alignment vertical="top"/>
    </xf>
    <xf numFmtId="4" fontId="0" fillId="3" borderId="49" xfId="0" applyNumberFormat="1" applyFill="1" applyBorder="1" applyAlignment="1" applyProtection="1">
      <alignment vertical="top"/>
    </xf>
    <xf numFmtId="0" fontId="17" fillId="0" borderId="26" xfId="0" applyFont="1" applyBorder="1" applyAlignment="1" applyProtection="1">
      <alignment vertical="top"/>
    </xf>
    <xf numFmtId="0" fontId="17" fillId="0" borderId="33" xfId="0" applyFont="1" applyBorder="1" applyAlignment="1" applyProtection="1">
      <alignment horizontal="left" vertical="top" wrapText="1"/>
    </xf>
    <xf numFmtId="0" fontId="17" fillId="0" borderId="33" xfId="0" applyFont="1" applyBorder="1" applyAlignment="1" applyProtection="1">
      <alignment vertical="top" shrinkToFit="1"/>
    </xf>
    <xf numFmtId="164" fontId="17" fillId="0" borderId="33" xfId="0" applyNumberFormat="1" applyFont="1" applyBorder="1" applyAlignment="1" applyProtection="1">
      <alignment vertical="top" shrinkToFit="1"/>
    </xf>
    <xf numFmtId="4" fontId="17" fillId="0" borderId="33" xfId="0" applyNumberFormat="1" applyFont="1" applyBorder="1" applyAlignment="1" applyProtection="1">
      <alignment vertical="top" shrinkToFit="1"/>
    </xf>
    <xf numFmtId="0" fontId="17" fillId="0" borderId="26" xfId="0" applyFont="1" applyBorder="1" applyAlignment="1" applyProtection="1">
      <alignment vertical="top" shrinkToFit="1"/>
    </xf>
    <xf numFmtId="0" fontId="17" fillId="0" borderId="0" xfId="0" applyFont="1" applyProtection="1"/>
    <xf numFmtId="0" fontId="0" fillId="3" borderId="10" xfId="0" applyFill="1" applyBorder="1" applyAlignment="1" applyProtection="1">
      <alignment vertical="top"/>
    </xf>
    <xf numFmtId="0" fontId="0" fillId="3" borderId="39" xfId="0" applyFill="1" applyBorder="1" applyAlignment="1" applyProtection="1">
      <alignment horizontal="left" vertical="top" wrapText="1"/>
    </xf>
    <xf numFmtId="0" fontId="0" fillId="3" borderId="39" xfId="0" applyFill="1" applyBorder="1" applyAlignment="1" applyProtection="1">
      <alignment vertical="top" shrinkToFit="1"/>
    </xf>
    <xf numFmtId="164" fontId="0" fillId="3" borderId="39" xfId="0" applyNumberFormat="1" applyFill="1" applyBorder="1" applyAlignment="1" applyProtection="1">
      <alignment vertical="top" shrinkToFit="1"/>
    </xf>
    <xf numFmtId="4" fontId="0" fillId="3" borderId="39" xfId="0" applyNumberFormat="1" applyFill="1" applyBorder="1" applyAlignment="1" applyProtection="1">
      <alignment vertical="top" shrinkToFit="1"/>
    </xf>
    <xf numFmtId="0" fontId="0" fillId="3" borderId="10" xfId="0" applyFill="1" applyBorder="1" applyAlignment="1" applyProtection="1">
      <alignment vertical="top" shrinkToFit="1"/>
    </xf>
    <xf numFmtId="0" fontId="18" fillId="0" borderId="26" xfId="0" applyFont="1" applyBorder="1" applyAlignment="1" applyProtection="1">
      <alignment horizontal="left" vertical="top" wrapText="1"/>
    </xf>
    <xf numFmtId="0" fontId="18" fillId="0" borderId="0" xfId="0" applyFont="1" applyAlignment="1" applyProtection="1">
      <alignment vertical="top" wrapText="1" shrinkToFit="1"/>
    </xf>
    <xf numFmtId="164" fontId="18" fillId="0" borderId="0" xfId="0" applyNumberFormat="1" applyFont="1" applyAlignment="1" applyProtection="1">
      <alignment vertical="top" wrapText="1" shrinkToFit="1"/>
    </xf>
    <xf numFmtId="4" fontId="18" fillId="0" borderId="0" xfId="0" applyNumberFormat="1" applyFont="1" applyAlignment="1" applyProtection="1">
      <alignment vertical="top" wrapText="1" shrinkToFit="1"/>
    </xf>
    <xf numFmtId="4" fontId="18" fillId="0" borderId="34" xfId="0" applyNumberFormat="1" applyFont="1" applyBorder="1" applyAlignment="1" applyProtection="1">
      <alignment vertical="top" wrapText="1" shrinkToFit="1"/>
    </xf>
    <xf numFmtId="49" fontId="19" fillId="0" borderId="0" xfId="0" applyNumberFormat="1" applyFont="1" applyAlignment="1" applyProtection="1">
      <alignment wrapText="1"/>
    </xf>
    <xf numFmtId="0" fontId="17" fillId="0" borderId="10" xfId="0" applyFont="1" applyBorder="1" applyAlignment="1" applyProtection="1">
      <alignment vertical="top"/>
    </xf>
    <xf numFmtId="0" fontId="17" fillId="0" borderId="39" xfId="0" applyFont="1" applyBorder="1" applyAlignment="1" applyProtection="1">
      <alignment horizontal="left" vertical="top" wrapText="1"/>
    </xf>
    <xf numFmtId="0" fontId="17" fillId="0" borderId="39" xfId="0" applyFont="1" applyBorder="1" applyAlignment="1" applyProtection="1">
      <alignment vertical="top" shrinkToFit="1"/>
    </xf>
    <xf numFmtId="164" fontId="17" fillId="0" borderId="39" xfId="0" applyNumberFormat="1" applyFont="1" applyBorder="1" applyAlignment="1" applyProtection="1">
      <alignment vertical="top" shrinkToFit="1"/>
    </xf>
    <xf numFmtId="4" fontId="17" fillId="0" borderId="39" xfId="0" applyNumberFormat="1" applyFont="1" applyBorder="1" applyAlignment="1" applyProtection="1">
      <alignment vertical="top" shrinkToFit="1"/>
    </xf>
    <xf numFmtId="0" fontId="17" fillId="0" borderId="10" xfId="0" applyFont="1" applyBorder="1" applyAlignment="1" applyProtection="1">
      <alignment vertical="top" shrinkToFit="1"/>
    </xf>
    <xf numFmtId="0" fontId="0" fillId="0" borderId="0" xfId="0" applyAlignment="1" applyProtection="1">
      <alignment vertical="top"/>
    </xf>
    <xf numFmtId="49" fontId="0" fillId="0" borderId="0" xfId="0" applyNumberFormat="1" applyAlignment="1" applyProtection="1">
      <alignment vertical="top"/>
    </xf>
    <xf numFmtId="49" fontId="0" fillId="0" borderId="0" xfId="0" applyNumberFormat="1" applyAlignment="1" applyProtection="1">
      <alignment horizontal="left" vertical="top" wrapText="1"/>
    </xf>
    <xf numFmtId="0" fontId="8" fillId="3" borderId="15" xfId="0" applyFont="1" applyFill="1" applyBorder="1" applyAlignment="1" applyProtection="1">
      <alignment vertical="top"/>
    </xf>
    <xf numFmtId="49" fontId="8" fillId="3" borderId="12" xfId="0" applyNumberFormat="1" applyFont="1" applyFill="1" applyBorder="1" applyAlignment="1" applyProtection="1">
      <alignment vertical="top"/>
    </xf>
    <xf numFmtId="49" fontId="8" fillId="3" borderId="12" xfId="0" applyNumberFormat="1" applyFont="1" applyFill="1" applyBorder="1" applyAlignment="1" applyProtection="1">
      <alignment horizontal="left" vertical="top" wrapText="1"/>
    </xf>
    <xf numFmtId="0" fontId="8" fillId="3" borderId="12" xfId="0" applyFont="1" applyFill="1" applyBorder="1" applyAlignment="1" applyProtection="1">
      <alignment vertical="top"/>
    </xf>
    <xf numFmtId="4" fontId="8" fillId="3" borderId="22" xfId="0" applyNumberFormat="1" applyFont="1" applyFill="1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0" fillId="0" borderId="0" xfId="0" applyAlignment="1" applyProtection="1">
      <alignment horizontal="left" vertical="top" wrapText="1"/>
    </xf>
    <xf numFmtId="0" fontId="0" fillId="4" borderId="36" xfId="0" applyFill="1" applyBorder="1" applyAlignment="1" applyProtection="1">
      <alignment vertical="top" wrapText="1"/>
    </xf>
    <xf numFmtId="0" fontId="0" fillId="4" borderId="18" xfId="0" applyFill="1" applyBorder="1" applyAlignment="1" applyProtection="1">
      <alignment vertical="top" wrapText="1"/>
    </xf>
    <xf numFmtId="0" fontId="0" fillId="4" borderId="18" xfId="0" applyFill="1" applyBorder="1" applyAlignment="1" applyProtection="1">
      <alignment horizontal="left" vertical="top" wrapText="1"/>
    </xf>
    <xf numFmtId="0" fontId="0" fillId="4" borderId="37" xfId="0" applyFill="1" applyBorder="1" applyAlignment="1" applyProtection="1">
      <alignment vertical="top" wrapText="1"/>
    </xf>
    <xf numFmtId="0" fontId="0" fillId="4" borderId="26" xfId="0" applyFill="1" applyBorder="1" applyAlignment="1" applyProtection="1">
      <alignment vertical="top" wrapText="1"/>
    </xf>
    <xf numFmtId="0" fontId="0" fillId="4" borderId="0" xfId="0" applyFill="1" applyAlignment="1" applyProtection="1">
      <alignment vertical="top" wrapText="1"/>
    </xf>
    <xf numFmtId="0" fontId="0" fillId="4" borderId="0" xfId="0" applyFill="1" applyAlignment="1" applyProtection="1">
      <alignment horizontal="left" vertical="top" wrapText="1"/>
    </xf>
    <xf numFmtId="0" fontId="0" fillId="4" borderId="34" xfId="0" applyFill="1" applyBorder="1" applyAlignment="1" applyProtection="1">
      <alignment vertical="top" wrapText="1"/>
    </xf>
    <xf numFmtId="0" fontId="0" fillId="4" borderId="10" xfId="0" applyFill="1" applyBorder="1" applyAlignment="1" applyProtection="1">
      <alignment vertical="top" wrapText="1"/>
    </xf>
    <xf numFmtId="0" fontId="0" fillId="4" borderId="6" xfId="0" applyFill="1" applyBorder="1" applyAlignment="1" applyProtection="1">
      <alignment vertical="top" wrapText="1"/>
    </xf>
    <xf numFmtId="0" fontId="0" fillId="4" borderId="6" xfId="0" applyFill="1" applyBorder="1" applyAlignment="1" applyProtection="1">
      <alignment horizontal="left" vertical="top" wrapText="1"/>
    </xf>
    <xf numFmtId="0" fontId="0" fillId="4" borderId="38" xfId="0" applyFill="1" applyBorder="1" applyAlignment="1" applyProtection="1">
      <alignment vertical="top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left" wrapText="1"/>
    </xf>
  </cellXfs>
  <cellStyles count="2">
    <cellStyle name="Normální" xfId="0" builtinId="0"/>
    <cellStyle name="normální 2" xfId="1" xr:uid="{313AE4E2-C141-48FD-AF77-14A49622F8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C83C-EE31-4863-AC5F-9F18D912894C}">
  <dimension ref="A1:G2"/>
  <sheetViews>
    <sheetView workbookViewId="0">
      <selection activeCell="D6" sqref="D6"/>
    </sheetView>
  </sheetViews>
  <sheetFormatPr defaultRowHeight="12.75" x14ac:dyDescent="0.2"/>
  <sheetData>
    <row r="1" spans="1:7" x14ac:dyDescent="0.2">
      <c r="A1" s="6" t="s">
        <v>38</v>
      </c>
    </row>
    <row r="2" spans="1:7" ht="57.75" customHeight="1" x14ac:dyDescent="0.2">
      <c r="A2" s="13" t="s">
        <v>39</v>
      </c>
      <c r="B2" s="13"/>
      <c r="C2" s="13"/>
      <c r="D2" s="13"/>
      <c r="E2" s="13"/>
      <c r="F2" s="13"/>
      <c r="G2" s="13"/>
    </row>
  </sheetData>
  <sheetProtection algorithmName="SHA-512" hashValue="1QjhIy/CMjmhVX+i1z+derugALgsQBnjLTMKQp6r1IwoVsAmP9aezQd+kc05PEQhopzSsIgp0+mTowpSkx/t3Q==" saltValue="HE8Mi05LK5keZZ+Zv0qQPg==" spinCount="100000" sheet="1" objects="1" scenarios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966A-7B36-4711-A6AC-5A75282171BB}">
  <sheetPr codeName="List5112">
    <tabColor rgb="FF66FF66"/>
  </sheetPr>
  <dimension ref="A1:AZ58"/>
  <sheetViews>
    <sheetView showGridLines="0" topLeftCell="B1" zoomScaleNormal="100" zoomScaleSheetLayoutView="75" workbookViewId="0">
      <selection activeCell="L11" sqref="L11"/>
    </sheetView>
  </sheetViews>
  <sheetFormatPr defaultColWidth="9" defaultRowHeight="12.75" x14ac:dyDescent="0.2"/>
  <cols>
    <col min="1" max="1" width="8.42578125" style="25" hidden="1" customWidth="1"/>
    <col min="2" max="2" width="9.140625" style="25" customWidth="1"/>
    <col min="3" max="3" width="7.42578125" style="25" customWidth="1"/>
    <col min="4" max="4" width="13.42578125" style="25" customWidth="1"/>
    <col min="5" max="5" width="12.140625" style="25" customWidth="1"/>
    <col min="6" max="6" width="11.42578125" style="25" customWidth="1"/>
    <col min="7" max="9" width="12.7109375" style="25" customWidth="1"/>
    <col min="10" max="10" width="6.7109375" style="25" customWidth="1"/>
    <col min="11" max="11" width="4.28515625" style="25" customWidth="1"/>
    <col min="12" max="15" width="10.7109375" style="25" customWidth="1"/>
    <col min="16" max="51" width="9" style="25"/>
    <col min="52" max="52" width="93.140625" style="25" customWidth="1"/>
    <col min="53" max="16384" width="9" style="25"/>
  </cols>
  <sheetData>
    <row r="1" spans="1:15" ht="33.75" customHeight="1" x14ac:dyDescent="0.2">
      <c r="A1" s="21" t="s">
        <v>36</v>
      </c>
      <c r="B1" s="22" t="s">
        <v>42</v>
      </c>
      <c r="C1" s="23"/>
      <c r="D1" s="23"/>
      <c r="E1" s="23"/>
      <c r="F1" s="23"/>
      <c r="G1" s="23"/>
      <c r="H1" s="23"/>
      <c r="I1" s="23"/>
      <c r="J1" s="24"/>
    </row>
    <row r="2" spans="1:15" ht="23.25" customHeight="1" x14ac:dyDescent="0.2">
      <c r="A2" s="26"/>
      <c r="B2" s="27" t="s">
        <v>40</v>
      </c>
      <c r="C2" s="28"/>
      <c r="D2" s="29" t="s">
        <v>47</v>
      </c>
      <c r="E2" s="30"/>
      <c r="F2" s="30"/>
      <c r="G2" s="30"/>
      <c r="H2" s="30"/>
      <c r="I2" s="30"/>
      <c r="J2" s="31"/>
      <c r="O2" s="32"/>
    </row>
    <row r="3" spans="1:15" ht="23.25" customHeight="1" x14ac:dyDescent="0.2">
      <c r="A3" s="26"/>
      <c r="B3" s="33" t="s">
        <v>45</v>
      </c>
      <c r="C3" s="34"/>
      <c r="D3" s="35" t="s">
        <v>43</v>
      </c>
      <c r="E3" s="36"/>
      <c r="F3" s="36"/>
      <c r="G3" s="36"/>
      <c r="H3" s="36"/>
      <c r="I3" s="36"/>
      <c r="J3" s="37"/>
    </row>
    <row r="4" spans="1:15" ht="23.25" hidden="1" customHeight="1" x14ac:dyDescent="0.2">
      <c r="A4" s="26"/>
      <c r="B4" s="38" t="s">
        <v>44</v>
      </c>
      <c r="C4" s="39"/>
      <c r="D4" s="40"/>
      <c r="E4" s="40"/>
      <c r="F4" s="41"/>
      <c r="G4" s="41"/>
      <c r="H4" s="41"/>
      <c r="I4" s="41"/>
      <c r="J4" s="42"/>
    </row>
    <row r="5" spans="1:15" ht="24" customHeight="1" x14ac:dyDescent="0.2">
      <c r="A5" s="26"/>
      <c r="B5" s="43" t="s">
        <v>21</v>
      </c>
      <c r="D5" s="44" t="s">
        <v>48</v>
      </c>
      <c r="E5" s="45"/>
      <c r="F5" s="45"/>
      <c r="G5" s="45"/>
      <c r="H5" s="46" t="s">
        <v>33</v>
      </c>
      <c r="I5" s="44" t="s">
        <v>52</v>
      </c>
      <c r="J5" s="47"/>
    </row>
    <row r="6" spans="1:15" ht="15.75" customHeight="1" x14ac:dyDescent="0.2">
      <c r="A6" s="26"/>
      <c r="B6" s="48"/>
      <c r="C6" s="45"/>
      <c r="D6" s="44" t="s">
        <v>49</v>
      </c>
      <c r="E6" s="45"/>
      <c r="F6" s="45"/>
      <c r="G6" s="45"/>
      <c r="H6" s="46" t="s">
        <v>34</v>
      </c>
      <c r="I6" s="44"/>
      <c r="J6" s="47"/>
    </row>
    <row r="7" spans="1:15" ht="15.75" customHeight="1" x14ac:dyDescent="0.2">
      <c r="A7" s="26"/>
      <c r="B7" s="49"/>
      <c r="C7" s="50" t="s">
        <v>51</v>
      </c>
      <c r="D7" s="51" t="s">
        <v>50</v>
      </c>
      <c r="E7" s="52"/>
      <c r="F7" s="52"/>
      <c r="G7" s="52"/>
      <c r="H7" s="53"/>
      <c r="I7" s="52"/>
      <c r="J7" s="54"/>
    </row>
    <row r="8" spans="1:15" ht="24" hidden="1" customHeight="1" x14ac:dyDescent="0.2">
      <c r="A8" s="26"/>
      <c r="B8" s="43" t="s">
        <v>19</v>
      </c>
      <c r="D8" s="55"/>
      <c r="H8" s="46" t="s">
        <v>33</v>
      </c>
      <c r="I8" s="55"/>
      <c r="J8" s="47"/>
    </row>
    <row r="9" spans="1:15" ht="15.75" hidden="1" customHeight="1" x14ac:dyDescent="0.2">
      <c r="A9" s="26"/>
      <c r="B9" s="26"/>
      <c r="D9" s="55"/>
      <c r="H9" s="46" t="s">
        <v>34</v>
      </c>
      <c r="I9" s="55"/>
      <c r="J9" s="47"/>
    </row>
    <row r="10" spans="1:15" ht="15.75" hidden="1" customHeight="1" x14ac:dyDescent="0.2">
      <c r="A10" s="26"/>
      <c r="B10" s="56"/>
      <c r="C10" s="57"/>
      <c r="D10" s="58"/>
      <c r="E10" s="53"/>
      <c r="F10" s="53"/>
      <c r="G10" s="59"/>
      <c r="H10" s="59"/>
      <c r="I10" s="60"/>
      <c r="J10" s="54"/>
    </row>
    <row r="11" spans="1:15" ht="24" customHeight="1" x14ac:dyDescent="0.2">
      <c r="A11" s="26"/>
      <c r="B11" s="43" t="s">
        <v>18</v>
      </c>
      <c r="D11" s="16"/>
      <c r="E11" s="16"/>
      <c r="F11" s="16"/>
      <c r="G11" s="16"/>
      <c r="H11" s="46" t="s">
        <v>33</v>
      </c>
      <c r="I11" s="9"/>
      <c r="J11" s="47"/>
    </row>
    <row r="12" spans="1:15" ht="15.75" customHeight="1" x14ac:dyDescent="0.2">
      <c r="A12" s="26"/>
      <c r="B12" s="48"/>
      <c r="C12" s="45"/>
      <c r="D12" s="14"/>
      <c r="E12" s="14"/>
      <c r="F12" s="14"/>
      <c r="G12" s="14"/>
      <c r="H12" s="46" t="s">
        <v>34</v>
      </c>
      <c r="I12" s="9"/>
      <c r="J12" s="47"/>
    </row>
    <row r="13" spans="1:15" ht="15.75" customHeight="1" x14ac:dyDescent="0.2">
      <c r="A13" s="26"/>
      <c r="B13" s="49"/>
      <c r="C13" s="10"/>
      <c r="D13" s="15"/>
      <c r="E13" s="15"/>
      <c r="F13" s="15"/>
      <c r="G13" s="15"/>
      <c r="H13" s="61"/>
      <c r="I13" s="52"/>
      <c r="J13" s="54"/>
    </row>
    <row r="14" spans="1:15" ht="24" hidden="1" customHeight="1" x14ac:dyDescent="0.2">
      <c r="A14" s="26"/>
      <c r="B14" s="62" t="s">
        <v>20</v>
      </c>
      <c r="C14" s="63"/>
      <c r="D14" s="64" t="s">
        <v>46</v>
      </c>
      <c r="E14" s="65"/>
      <c r="F14" s="65"/>
      <c r="G14" s="65"/>
      <c r="H14" s="66"/>
      <c r="I14" s="65"/>
      <c r="J14" s="67"/>
    </row>
    <row r="15" spans="1:15" ht="32.25" customHeight="1" x14ac:dyDescent="0.2">
      <c r="A15" s="26"/>
      <c r="B15" s="56" t="s">
        <v>31</v>
      </c>
      <c r="C15" s="68"/>
      <c r="D15" s="59"/>
      <c r="E15" s="69"/>
      <c r="F15" s="69"/>
      <c r="G15" s="70"/>
      <c r="H15" s="70"/>
      <c r="I15" s="70" t="s">
        <v>28</v>
      </c>
      <c r="J15" s="71"/>
    </row>
    <row r="16" spans="1:15" ht="23.25" customHeight="1" x14ac:dyDescent="0.2">
      <c r="A16" s="72" t="s">
        <v>23</v>
      </c>
      <c r="B16" s="73" t="s">
        <v>23</v>
      </c>
      <c r="C16" s="74"/>
      <c r="D16" s="75"/>
      <c r="E16" s="76"/>
      <c r="F16" s="77"/>
      <c r="G16" s="76"/>
      <c r="H16" s="77"/>
      <c r="I16" s="76">
        <f>SUMIF(F49:F54,A16,I49:I54)+SUMIF(F49:F54,"PSU",I49:I54)</f>
        <v>0</v>
      </c>
      <c r="J16" s="78"/>
    </row>
    <row r="17" spans="1:10" ht="23.25" customHeight="1" x14ac:dyDescent="0.2">
      <c r="A17" s="72" t="s">
        <v>24</v>
      </c>
      <c r="B17" s="73" t="s">
        <v>24</v>
      </c>
      <c r="C17" s="74"/>
      <c r="D17" s="75"/>
      <c r="E17" s="76"/>
      <c r="F17" s="77"/>
      <c r="G17" s="76"/>
      <c r="H17" s="77"/>
      <c r="I17" s="76">
        <f>SUMIF(F49:F54,A17,I49:I54)</f>
        <v>0</v>
      </c>
      <c r="J17" s="78"/>
    </row>
    <row r="18" spans="1:10" ht="23.25" customHeight="1" x14ac:dyDescent="0.2">
      <c r="A18" s="72" t="s">
        <v>25</v>
      </c>
      <c r="B18" s="73" t="s">
        <v>25</v>
      </c>
      <c r="C18" s="74"/>
      <c r="D18" s="75"/>
      <c r="E18" s="76"/>
      <c r="F18" s="77"/>
      <c r="G18" s="76"/>
      <c r="H18" s="77"/>
      <c r="I18" s="76">
        <f>SUMIF(F49:F54,A18,I49:I54)</f>
        <v>0</v>
      </c>
      <c r="J18" s="78"/>
    </row>
    <row r="19" spans="1:10" ht="23.25" customHeight="1" x14ac:dyDescent="0.2">
      <c r="A19" s="72" t="s">
        <v>71</v>
      </c>
      <c r="B19" s="73" t="s">
        <v>26</v>
      </c>
      <c r="C19" s="74"/>
      <c r="D19" s="75"/>
      <c r="E19" s="76"/>
      <c r="F19" s="77"/>
      <c r="G19" s="76"/>
      <c r="H19" s="77"/>
      <c r="I19" s="76">
        <f>SUMIF(F49:F54,A19,I49:I54)</f>
        <v>0</v>
      </c>
      <c r="J19" s="78"/>
    </row>
    <row r="20" spans="1:10" ht="23.25" customHeight="1" x14ac:dyDescent="0.2">
      <c r="A20" s="72" t="s">
        <v>70</v>
      </c>
      <c r="B20" s="73" t="s">
        <v>27</v>
      </c>
      <c r="C20" s="74"/>
      <c r="D20" s="75"/>
      <c r="E20" s="76"/>
      <c r="F20" s="77"/>
      <c r="G20" s="76"/>
      <c r="H20" s="77"/>
      <c r="I20" s="76">
        <f>SUMIF(F49:F54,A20,I49:I54)</f>
        <v>0</v>
      </c>
      <c r="J20" s="78"/>
    </row>
    <row r="21" spans="1:10" ht="23.25" customHeight="1" x14ac:dyDescent="0.2">
      <c r="A21" s="26"/>
      <c r="B21" s="79" t="s">
        <v>28</v>
      </c>
      <c r="C21" s="80"/>
      <c r="D21" s="81"/>
      <c r="E21" s="82"/>
      <c r="F21" s="83"/>
      <c r="G21" s="82"/>
      <c r="H21" s="83"/>
      <c r="I21" s="82">
        <f>SUM(I16:J20)</f>
        <v>0</v>
      </c>
      <c r="J21" s="84"/>
    </row>
    <row r="22" spans="1:10" ht="33" customHeight="1" x14ac:dyDescent="0.2">
      <c r="A22" s="26"/>
      <c r="B22" s="85" t="s">
        <v>32</v>
      </c>
      <c r="C22" s="74"/>
      <c r="D22" s="75"/>
      <c r="E22" s="86"/>
      <c r="F22" s="87"/>
      <c r="G22" s="88"/>
      <c r="H22" s="88"/>
      <c r="I22" s="88"/>
      <c r="J22" s="89"/>
    </row>
    <row r="23" spans="1:10" ht="23.25" customHeight="1" x14ac:dyDescent="0.2">
      <c r="A23" s="26"/>
      <c r="B23" s="90" t="s">
        <v>11</v>
      </c>
      <c r="C23" s="74"/>
      <c r="D23" s="75"/>
      <c r="E23" s="91">
        <v>12</v>
      </c>
      <c r="F23" s="87" t="s">
        <v>0</v>
      </c>
      <c r="G23" s="92">
        <f>ZakladDPHSniVypocet</f>
        <v>0</v>
      </c>
      <c r="H23" s="93"/>
      <c r="I23" s="93"/>
      <c r="J23" s="89" t="str">
        <f t="shared" ref="J23:J28" si="0">Mena</f>
        <v>CZK</v>
      </c>
    </row>
    <row r="24" spans="1:10" ht="23.25" customHeight="1" x14ac:dyDescent="0.2">
      <c r="A24" s="26"/>
      <c r="B24" s="90" t="s">
        <v>12</v>
      </c>
      <c r="C24" s="74"/>
      <c r="D24" s="75"/>
      <c r="E24" s="91">
        <f>SazbaDPH1</f>
        <v>12</v>
      </c>
      <c r="F24" s="87" t="s">
        <v>0</v>
      </c>
      <c r="G24" s="94">
        <f>ZakladDPHSni*SazbaDPH1/100</f>
        <v>0</v>
      </c>
      <c r="H24" s="95"/>
      <c r="I24" s="95"/>
      <c r="J24" s="89" t="str">
        <f t="shared" si="0"/>
        <v>CZK</v>
      </c>
    </row>
    <row r="25" spans="1:10" ht="23.25" customHeight="1" x14ac:dyDescent="0.2">
      <c r="A25" s="26"/>
      <c r="B25" s="90" t="s">
        <v>13</v>
      </c>
      <c r="C25" s="74"/>
      <c r="D25" s="75"/>
      <c r="E25" s="91">
        <v>21</v>
      </c>
      <c r="F25" s="87" t="s">
        <v>0</v>
      </c>
      <c r="G25" s="92">
        <f>ZakladDPHZaklVypocet</f>
        <v>0</v>
      </c>
      <c r="H25" s="93"/>
      <c r="I25" s="93"/>
      <c r="J25" s="89" t="str">
        <f t="shared" si="0"/>
        <v>CZK</v>
      </c>
    </row>
    <row r="26" spans="1:10" ht="23.25" customHeight="1" x14ac:dyDescent="0.2">
      <c r="A26" s="26"/>
      <c r="B26" s="96" t="s">
        <v>14</v>
      </c>
      <c r="C26" s="97"/>
      <c r="D26" s="59"/>
      <c r="E26" s="98">
        <f>SazbaDPH2</f>
        <v>21</v>
      </c>
      <c r="F26" s="99" t="s">
        <v>0</v>
      </c>
      <c r="G26" s="100">
        <f>ZakladDPHZakl*SazbaDPH2/100</f>
        <v>0</v>
      </c>
      <c r="H26" s="101"/>
      <c r="I26" s="101"/>
      <c r="J26" s="102" t="str">
        <f t="shared" si="0"/>
        <v>CZK</v>
      </c>
    </row>
    <row r="27" spans="1:10" ht="23.25" customHeight="1" thickBot="1" x14ac:dyDescent="0.25">
      <c r="A27" s="26"/>
      <c r="B27" s="43" t="s">
        <v>4</v>
      </c>
      <c r="C27" s="103"/>
      <c r="D27" s="104"/>
      <c r="E27" s="103"/>
      <c r="F27" s="105"/>
      <c r="G27" s="106">
        <f>0</f>
        <v>0</v>
      </c>
      <c r="H27" s="106"/>
      <c r="I27" s="106"/>
      <c r="J27" s="107" t="str">
        <f t="shared" si="0"/>
        <v>CZK</v>
      </c>
    </row>
    <row r="28" spans="1:10" ht="27.75" hidden="1" customHeight="1" thickBot="1" x14ac:dyDescent="0.25">
      <c r="A28" s="26"/>
      <c r="B28" s="108" t="s">
        <v>22</v>
      </c>
      <c r="C28" s="109"/>
      <c r="D28" s="109"/>
      <c r="E28" s="110"/>
      <c r="F28" s="111"/>
      <c r="G28" s="112">
        <f>ZakladDPHSniVypocet+ZakladDPHZaklVypocet</f>
        <v>0</v>
      </c>
      <c r="H28" s="112"/>
      <c r="I28" s="112"/>
      <c r="J28" s="113" t="str">
        <f t="shared" si="0"/>
        <v>CZK</v>
      </c>
    </row>
    <row r="29" spans="1:10" ht="27.75" customHeight="1" thickBot="1" x14ac:dyDescent="0.25">
      <c r="A29" s="26"/>
      <c r="B29" s="108" t="s">
        <v>35</v>
      </c>
      <c r="C29" s="114"/>
      <c r="D29" s="114"/>
      <c r="E29" s="114"/>
      <c r="F29" s="114"/>
      <c r="G29" s="115">
        <f>ZakladDPHSni+DPHSni+ZakladDPHZakl+DPHZakl+Zaokrouhleni</f>
        <v>0</v>
      </c>
      <c r="H29" s="115"/>
      <c r="I29" s="115"/>
      <c r="J29" s="116" t="s">
        <v>55</v>
      </c>
    </row>
    <row r="30" spans="1:10" ht="12.75" customHeight="1" x14ac:dyDescent="0.2">
      <c r="A30" s="26"/>
      <c r="B30" s="26"/>
      <c r="J30" s="117"/>
    </row>
    <row r="31" spans="1:10" ht="30" customHeight="1" x14ac:dyDescent="0.2">
      <c r="A31" s="26"/>
      <c r="B31" s="26"/>
      <c r="J31" s="117"/>
    </row>
    <row r="32" spans="1:10" ht="18.75" customHeight="1" x14ac:dyDescent="0.2">
      <c r="A32" s="26"/>
      <c r="B32" s="118"/>
      <c r="C32" s="119" t="s">
        <v>10</v>
      </c>
      <c r="D32" s="120"/>
      <c r="E32" s="120"/>
      <c r="F32" s="119" t="s">
        <v>9</v>
      </c>
      <c r="G32" s="120"/>
      <c r="H32" s="121">
        <f ca="1">TODAY()</f>
        <v>46182</v>
      </c>
      <c r="I32" s="120"/>
      <c r="J32" s="117"/>
    </row>
    <row r="33" spans="1:52" ht="47.25" customHeight="1" x14ac:dyDescent="0.2">
      <c r="A33" s="26"/>
      <c r="B33" s="26"/>
      <c r="J33" s="117"/>
    </row>
    <row r="34" spans="1:52" s="123" customFormat="1" ht="18.75" customHeight="1" x14ac:dyDescent="0.2">
      <c r="A34" s="122"/>
      <c r="B34" s="122"/>
      <c r="D34" s="124"/>
      <c r="E34" s="124"/>
      <c r="G34" s="124"/>
      <c r="H34" s="124"/>
      <c r="I34" s="124"/>
      <c r="J34" s="125"/>
    </row>
    <row r="35" spans="1:52" ht="12.75" customHeight="1" x14ac:dyDescent="0.2">
      <c r="A35" s="26"/>
      <c r="B35" s="26"/>
      <c r="D35" s="126" t="s">
        <v>2</v>
      </c>
      <c r="E35" s="126"/>
      <c r="H35" s="127" t="s">
        <v>3</v>
      </c>
      <c r="J35" s="117"/>
    </row>
    <row r="36" spans="1:52" ht="13.5" customHeight="1" thickBot="1" x14ac:dyDescent="0.25">
      <c r="A36" s="128"/>
      <c r="B36" s="128"/>
      <c r="C36" s="129"/>
      <c r="D36" s="129"/>
      <c r="E36" s="129"/>
      <c r="F36" s="129"/>
      <c r="G36" s="129"/>
      <c r="H36" s="129"/>
      <c r="I36" s="129"/>
      <c r="J36" s="130"/>
    </row>
    <row r="37" spans="1:52" ht="27" hidden="1" customHeight="1" x14ac:dyDescent="0.25">
      <c r="B37" s="131" t="s">
        <v>15</v>
      </c>
      <c r="C37" s="132"/>
      <c r="D37" s="132"/>
      <c r="E37" s="132"/>
      <c r="F37" s="133"/>
      <c r="G37" s="133"/>
      <c r="H37" s="133"/>
      <c r="I37" s="133"/>
      <c r="J37" s="132"/>
    </row>
    <row r="38" spans="1:52" ht="25.5" hidden="1" customHeight="1" x14ac:dyDescent="0.2">
      <c r="A38" s="134" t="s">
        <v>37</v>
      </c>
      <c r="B38" s="135" t="s">
        <v>16</v>
      </c>
      <c r="C38" s="136" t="s">
        <v>5</v>
      </c>
      <c r="D38" s="137"/>
      <c r="E38" s="137"/>
      <c r="F38" s="138" t="str">
        <f>B23</f>
        <v>Základ pro sníženou DPH</v>
      </c>
      <c r="G38" s="138" t="str">
        <f>B25</f>
        <v>Základ pro základní DPH</v>
      </c>
      <c r="H38" s="139" t="s">
        <v>17</v>
      </c>
      <c r="I38" s="139" t="s">
        <v>1</v>
      </c>
      <c r="J38" s="140" t="s">
        <v>0</v>
      </c>
    </row>
    <row r="39" spans="1:52" ht="25.5" hidden="1" customHeight="1" x14ac:dyDescent="0.2">
      <c r="A39" s="134">
        <v>1</v>
      </c>
      <c r="B39" s="141" t="s">
        <v>53</v>
      </c>
      <c r="C39" s="142" t="s">
        <v>47</v>
      </c>
      <c r="D39" s="143"/>
      <c r="E39" s="143"/>
      <c r="F39" s="144">
        <f>'Rozpočet Pol'!AC89</f>
        <v>0</v>
      </c>
      <c r="G39" s="145">
        <f>'Rozpočet Pol'!AD89</f>
        <v>0</v>
      </c>
      <c r="H39" s="146">
        <f>(F39*SazbaDPH1/100)+(G39*SazbaDPH2/100)</f>
        <v>0</v>
      </c>
      <c r="I39" s="146">
        <f>F39+G39+H39</f>
        <v>0</v>
      </c>
      <c r="J39" s="147" t="e">
        <f ca="1">IF(_xlfn.SINGLE(CenaCelkemVypocet)=0,"",I39/_xlfn.SINGLE(CenaCelkemVypocet)*100)</f>
        <v>#NAME?</v>
      </c>
    </row>
    <row r="40" spans="1:52" ht="25.5" hidden="1" customHeight="1" x14ac:dyDescent="0.2">
      <c r="A40" s="134"/>
      <c r="B40" s="148" t="s">
        <v>54</v>
      </c>
      <c r="C40" s="149"/>
      <c r="D40" s="149"/>
      <c r="E40" s="150"/>
      <c r="F40" s="151">
        <f>SUMIF(A39:A39,"=1",F39:F39)</f>
        <v>0</v>
      </c>
      <c r="G40" s="152">
        <f>SUMIF(A39:A39,"=1",G39:G39)</f>
        <v>0</v>
      </c>
      <c r="H40" s="152">
        <f>SUMIF(A39:A39,"=1",H39:H39)</f>
        <v>0</v>
      </c>
      <c r="I40" s="152">
        <f>SUMIF(A39:A39,"=1",I39:I39)</f>
        <v>0</v>
      </c>
      <c r="J40" s="153" t="e">
        <f ca="1">SUMIF(A39:A39,"=1",J39:J39)</f>
        <v>#NAME?</v>
      </c>
    </row>
    <row r="42" spans="1:52" x14ac:dyDescent="0.2">
      <c r="B42" s="25" t="s">
        <v>56</v>
      </c>
    </row>
    <row r="43" spans="1:52" ht="25.5" x14ac:dyDescent="0.2">
      <c r="B43" s="154" t="s">
        <v>57</v>
      </c>
      <c r="C43" s="154"/>
      <c r="D43" s="154"/>
      <c r="E43" s="154"/>
      <c r="F43" s="154"/>
      <c r="G43" s="154"/>
      <c r="H43" s="154"/>
      <c r="I43" s="154"/>
      <c r="J43" s="154"/>
      <c r="AZ43" s="155" t="str">
        <f>B43</f>
        <v>- souást projektu Stavební úpravy za účelem vybudování odborných učeben a komunitní tělocvičny u ZŠ T. Šobra Písek</v>
      </c>
    </row>
    <row r="46" spans="1:52" ht="15.75" x14ac:dyDescent="0.25">
      <c r="B46" s="156" t="s">
        <v>58</v>
      </c>
    </row>
    <row r="48" spans="1:52" ht="25.5" customHeight="1" x14ac:dyDescent="0.2">
      <c r="A48" s="157"/>
      <c r="B48" s="158" t="s">
        <v>16</v>
      </c>
      <c r="C48" s="158" t="s">
        <v>5</v>
      </c>
      <c r="D48" s="159"/>
      <c r="E48" s="159"/>
      <c r="F48" s="160" t="s">
        <v>59</v>
      </c>
      <c r="G48" s="160"/>
      <c r="H48" s="160"/>
      <c r="I48" s="161" t="s">
        <v>28</v>
      </c>
      <c r="J48" s="161"/>
    </row>
    <row r="49" spans="1:10" ht="25.5" customHeight="1" x14ac:dyDescent="0.2">
      <c r="A49" s="162"/>
      <c r="B49" s="163" t="s">
        <v>60</v>
      </c>
      <c r="C49" s="164" t="s">
        <v>61</v>
      </c>
      <c r="D49" s="165"/>
      <c r="E49" s="165"/>
      <c r="F49" s="166" t="s">
        <v>23</v>
      </c>
      <c r="G49" s="167"/>
      <c r="H49" s="167"/>
      <c r="I49" s="168">
        <f>'Rozpočet Pol'!G8</f>
        <v>0</v>
      </c>
      <c r="J49" s="168"/>
    </row>
    <row r="50" spans="1:10" ht="25.5" customHeight="1" x14ac:dyDescent="0.2">
      <c r="A50" s="162"/>
      <c r="B50" s="169" t="s">
        <v>62</v>
      </c>
      <c r="C50" s="170" t="s">
        <v>63</v>
      </c>
      <c r="D50" s="171"/>
      <c r="E50" s="171"/>
      <c r="F50" s="172" t="s">
        <v>23</v>
      </c>
      <c r="G50" s="173"/>
      <c r="H50" s="173"/>
      <c r="I50" s="174">
        <f>'Rozpočet Pol'!G21</f>
        <v>0</v>
      </c>
      <c r="J50" s="174"/>
    </row>
    <row r="51" spans="1:10" ht="25.5" customHeight="1" x14ac:dyDescent="0.2">
      <c r="A51" s="162"/>
      <c r="B51" s="169" t="s">
        <v>64</v>
      </c>
      <c r="C51" s="170" t="s">
        <v>65</v>
      </c>
      <c r="D51" s="171"/>
      <c r="E51" s="171"/>
      <c r="F51" s="172" t="s">
        <v>25</v>
      </c>
      <c r="G51" s="173"/>
      <c r="H51" s="173"/>
      <c r="I51" s="174">
        <f>'Rozpočet Pol'!G44</f>
        <v>0</v>
      </c>
      <c r="J51" s="174"/>
    </row>
    <row r="52" spans="1:10" ht="25.5" customHeight="1" x14ac:dyDescent="0.2">
      <c r="A52" s="162"/>
      <c r="B52" s="169" t="s">
        <v>66</v>
      </c>
      <c r="C52" s="170" t="s">
        <v>67</v>
      </c>
      <c r="D52" s="171"/>
      <c r="E52" s="171"/>
      <c r="F52" s="172" t="s">
        <v>25</v>
      </c>
      <c r="G52" s="173"/>
      <c r="H52" s="173"/>
      <c r="I52" s="174">
        <f>'Rozpočet Pol'!G48</f>
        <v>0</v>
      </c>
      <c r="J52" s="174"/>
    </row>
    <row r="53" spans="1:10" ht="25.5" customHeight="1" x14ac:dyDescent="0.2">
      <c r="A53" s="162"/>
      <c r="B53" s="169" t="s">
        <v>68</v>
      </c>
      <c r="C53" s="170" t="s">
        <v>69</v>
      </c>
      <c r="D53" s="171"/>
      <c r="E53" s="171"/>
      <c r="F53" s="172" t="s">
        <v>25</v>
      </c>
      <c r="G53" s="173"/>
      <c r="H53" s="173"/>
      <c r="I53" s="174">
        <f>'Rozpočet Pol'!G65</f>
        <v>0</v>
      </c>
      <c r="J53" s="174"/>
    </row>
    <row r="54" spans="1:10" ht="25.5" customHeight="1" x14ac:dyDescent="0.2">
      <c r="A54" s="162"/>
      <c r="B54" s="175" t="s">
        <v>70</v>
      </c>
      <c r="C54" s="176" t="s">
        <v>27</v>
      </c>
      <c r="D54" s="177"/>
      <c r="E54" s="177"/>
      <c r="F54" s="178" t="s">
        <v>70</v>
      </c>
      <c r="G54" s="179"/>
      <c r="H54" s="179"/>
      <c r="I54" s="180">
        <f>'Rozpočet Pol'!G69</f>
        <v>0</v>
      </c>
      <c r="J54" s="180"/>
    </row>
    <row r="55" spans="1:10" ht="25.5" customHeight="1" x14ac:dyDescent="0.2">
      <c r="A55" s="181"/>
      <c r="B55" s="182" t="s">
        <v>1</v>
      </c>
      <c r="C55" s="182"/>
      <c r="D55" s="183"/>
      <c r="E55" s="183"/>
      <c r="F55" s="184"/>
      <c r="G55" s="185"/>
      <c r="H55" s="185"/>
      <c r="I55" s="186">
        <f>SUM(I49:I54)</f>
        <v>0</v>
      </c>
      <c r="J55" s="186"/>
    </row>
    <row r="56" spans="1:10" x14ac:dyDescent="0.2">
      <c r="F56" s="187"/>
      <c r="G56" s="187"/>
      <c r="H56" s="187"/>
      <c r="I56" s="187"/>
      <c r="J56" s="187"/>
    </row>
    <row r="57" spans="1:10" x14ac:dyDescent="0.2">
      <c r="F57" s="187"/>
      <c r="G57" s="187"/>
      <c r="H57" s="187"/>
      <c r="I57" s="187"/>
      <c r="J57" s="187"/>
    </row>
    <row r="58" spans="1:10" x14ac:dyDescent="0.2">
      <c r="F58" s="187"/>
      <c r="G58" s="187"/>
      <c r="H58" s="187"/>
      <c r="I58" s="187"/>
      <c r="J58" s="187"/>
    </row>
  </sheetData>
  <sheetProtection algorithmName="SHA-512" hashValue="0F+ZnrOaSFxwMRWwkn93OBt9/YOBVG0vEJ34meVsXCjdh9uaYPg9XsWwaIxg/eB98SsIj4Z5Lc4MfV8uwC2LiQ==" saltValue="IEqQyFr65t2DQtZr/nAZ3Q==" spinCount="100000" sheet="1" objects="1" scenarios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4"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I49:J49"/>
    <mergeCell ref="C49:E49"/>
    <mergeCell ref="G28:I28"/>
    <mergeCell ref="G15:H15"/>
    <mergeCell ref="I15:J15"/>
    <mergeCell ref="E16:F16"/>
    <mergeCell ref="D34:E34"/>
    <mergeCell ref="D35:E35"/>
    <mergeCell ref="G19:H19"/>
    <mergeCell ref="G20:H20"/>
    <mergeCell ref="G34:I34"/>
    <mergeCell ref="D3:J3"/>
    <mergeCell ref="C39:E39"/>
    <mergeCell ref="B40:E40"/>
    <mergeCell ref="B43:J43"/>
    <mergeCell ref="I48:J48"/>
    <mergeCell ref="D12:G12"/>
    <mergeCell ref="D13:G13"/>
    <mergeCell ref="I50:J50"/>
    <mergeCell ref="C50:E50"/>
    <mergeCell ref="I51:J51"/>
    <mergeCell ref="C51:E51"/>
    <mergeCell ref="I52:J52"/>
    <mergeCell ref="C52:E52"/>
    <mergeCell ref="I53:J53"/>
    <mergeCell ref="C53:E53"/>
    <mergeCell ref="I54:J54"/>
    <mergeCell ref="C54:E54"/>
    <mergeCell ref="I55:J5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2" manualBreakCount="2">
    <brk id="36" max="9" man="1"/>
    <brk id="43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E71B3-DF92-4D62-9023-44ED0F7811FD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1" customWidth="1"/>
    <col min="2" max="2" width="14.42578125" style="1" customWidth="1"/>
    <col min="3" max="3" width="38.28515625" style="5" customWidth="1"/>
    <col min="4" max="4" width="4.5703125" style="1" customWidth="1"/>
    <col min="5" max="5" width="10.5703125" style="1" customWidth="1"/>
    <col min="6" max="6" width="9.85546875" style="1" customWidth="1"/>
    <col min="7" max="7" width="12.7109375" style="1" customWidth="1"/>
    <col min="8" max="16384" width="9.140625" style="1"/>
  </cols>
  <sheetData>
    <row r="1" spans="1:7" ht="15.75" x14ac:dyDescent="0.2">
      <c r="A1" s="17" t="s">
        <v>6</v>
      </c>
      <c r="B1" s="17"/>
      <c r="C1" s="18"/>
      <c r="D1" s="17"/>
      <c r="E1" s="17"/>
      <c r="F1" s="17"/>
      <c r="G1" s="17"/>
    </row>
    <row r="2" spans="1:7" ht="24.95" customHeight="1" x14ac:dyDescent="0.2">
      <c r="A2" s="8" t="s">
        <v>41</v>
      </c>
      <c r="B2" s="7"/>
      <c r="C2" s="19"/>
      <c r="D2" s="19"/>
      <c r="E2" s="19"/>
      <c r="F2" s="19"/>
      <c r="G2" s="20"/>
    </row>
    <row r="3" spans="1:7" ht="24.95" hidden="1" customHeight="1" x14ac:dyDescent="0.2">
      <c r="A3" s="8" t="s">
        <v>7</v>
      </c>
      <c r="B3" s="7"/>
      <c r="C3" s="19"/>
      <c r="D3" s="19"/>
      <c r="E3" s="19"/>
      <c r="F3" s="19"/>
      <c r="G3" s="20"/>
    </row>
    <row r="4" spans="1:7" ht="24.95" hidden="1" customHeight="1" x14ac:dyDescent="0.2">
      <c r="A4" s="8" t="s">
        <v>8</v>
      </c>
      <c r="B4" s="7"/>
      <c r="C4" s="19"/>
      <c r="D4" s="19"/>
      <c r="E4" s="19"/>
      <c r="F4" s="19"/>
      <c r="G4" s="20"/>
    </row>
    <row r="5" spans="1:7" hidden="1" x14ac:dyDescent="0.2">
      <c r="B5" s="2"/>
      <c r="C5" s="3"/>
      <c r="D5" s="4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87E6-48FE-469F-8DD4-3592B4212748}">
  <sheetPr>
    <outlinePr summaryBelow="0"/>
  </sheetPr>
  <dimension ref="A1:BH99"/>
  <sheetViews>
    <sheetView tabSelected="1" workbookViewId="0">
      <selection activeCell="Y12" sqref="Y12"/>
    </sheetView>
  </sheetViews>
  <sheetFormatPr defaultRowHeight="12.75" outlineLevelRow="1" x14ac:dyDescent="0.2"/>
  <cols>
    <col min="1" max="1" width="4.28515625" style="25" customWidth="1"/>
    <col min="2" max="2" width="14.42578125" style="262" customWidth="1"/>
    <col min="3" max="3" width="38.28515625" style="262" customWidth="1"/>
    <col min="4" max="4" width="4.5703125" style="25" customWidth="1"/>
    <col min="5" max="5" width="10.5703125" style="25" customWidth="1"/>
    <col min="6" max="6" width="9.85546875" style="25" customWidth="1"/>
    <col min="7" max="7" width="12.7109375" style="25" customWidth="1"/>
    <col min="8" max="21" width="0" style="25" hidden="1" customWidth="1"/>
    <col min="22" max="28" width="9.140625" style="25"/>
    <col min="29" max="39" width="0" style="25" hidden="1" customWidth="1"/>
    <col min="40" max="52" width="9.140625" style="25"/>
    <col min="53" max="53" width="73.42578125" style="25" customWidth="1"/>
    <col min="54" max="16384" width="9.140625" style="25"/>
  </cols>
  <sheetData>
    <row r="1" spans="1:60" ht="15.75" customHeight="1" x14ac:dyDescent="0.25">
      <c r="A1" s="188" t="s">
        <v>6</v>
      </c>
      <c r="B1" s="188"/>
      <c r="C1" s="188"/>
      <c r="D1" s="188"/>
      <c r="E1" s="188"/>
      <c r="F1" s="188"/>
      <c r="G1" s="188"/>
      <c r="AE1" s="25" t="s">
        <v>73</v>
      </c>
    </row>
    <row r="2" spans="1:60" ht="24.95" customHeight="1" x14ac:dyDescent="0.2">
      <c r="A2" s="189" t="s">
        <v>72</v>
      </c>
      <c r="B2" s="190"/>
      <c r="C2" s="191" t="s">
        <v>47</v>
      </c>
      <c r="D2" s="192"/>
      <c r="E2" s="192"/>
      <c r="F2" s="192"/>
      <c r="G2" s="193"/>
      <c r="AE2" s="25" t="s">
        <v>74</v>
      </c>
    </row>
    <row r="3" spans="1:60" ht="24.95" customHeight="1" x14ac:dyDescent="0.2">
      <c r="A3" s="194" t="s">
        <v>7</v>
      </c>
      <c r="B3" s="195"/>
      <c r="C3" s="196" t="s">
        <v>43</v>
      </c>
      <c r="D3" s="197"/>
      <c r="E3" s="197"/>
      <c r="F3" s="197"/>
      <c r="G3" s="198"/>
      <c r="AE3" s="25" t="s">
        <v>75</v>
      </c>
    </row>
    <row r="4" spans="1:60" ht="24.95" hidden="1" customHeight="1" x14ac:dyDescent="0.2">
      <c r="A4" s="194" t="s">
        <v>8</v>
      </c>
      <c r="B4" s="195"/>
      <c r="C4" s="196"/>
      <c r="D4" s="197"/>
      <c r="E4" s="197"/>
      <c r="F4" s="197"/>
      <c r="G4" s="198"/>
      <c r="AE4" s="25" t="s">
        <v>76</v>
      </c>
    </row>
    <row r="5" spans="1:60" hidden="1" x14ac:dyDescent="0.2">
      <c r="A5" s="199" t="s">
        <v>77</v>
      </c>
      <c r="B5" s="200"/>
      <c r="C5" s="200"/>
      <c r="D5" s="201"/>
      <c r="E5" s="201"/>
      <c r="F5" s="201"/>
      <c r="G5" s="202"/>
      <c r="AE5" s="25" t="s">
        <v>78</v>
      </c>
    </row>
    <row r="7" spans="1:60" ht="38.25" x14ac:dyDescent="0.2">
      <c r="A7" s="203" t="s">
        <v>79</v>
      </c>
      <c r="B7" s="204" t="s">
        <v>80</v>
      </c>
      <c r="C7" s="204" t="s">
        <v>81</v>
      </c>
      <c r="D7" s="203" t="s">
        <v>82</v>
      </c>
      <c r="E7" s="203" t="s">
        <v>83</v>
      </c>
      <c r="F7" s="205" t="s">
        <v>84</v>
      </c>
      <c r="G7" s="206" t="s">
        <v>28</v>
      </c>
      <c r="H7" s="207" t="s">
        <v>29</v>
      </c>
      <c r="I7" s="207" t="s">
        <v>85</v>
      </c>
      <c r="J7" s="207" t="s">
        <v>30</v>
      </c>
      <c r="K7" s="207" t="s">
        <v>86</v>
      </c>
      <c r="L7" s="207" t="s">
        <v>87</v>
      </c>
      <c r="M7" s="207" t="s">
        <v>88</v>
      </c>
      <c r="N7" s="207" t="s">
        <v>89</v>
      </c>
      <c r="O7" s="207" t="s">
        <v>90</v>
      </c>
      <c r="P7" s="207" t="s">
        <v>91</v>
      </c>
      <c r="Q7" s="207" t="s">
        <v>92</v>
      </c>
      <c r="R7" s="207" t="s">
        <v>93</v>
      </c>
      <c r="S7" s="207" t="s">
        <v>94</v>
      </c>
      <c r="T7" s="207" t="s">
        <v>95</v>
      </c>
      <c r="U7" s="208" t="s">
        <v>96</v>
      </c>
    </row>
    <row r="8" spans="1:60" x14ac:dyDescent="0.2">
      <c r="A8" s="209" t="s">
        <v>97</v>
      </c>
      <c r="B8" s="210" t="s">
        <v>60</v>
      </c>
      <c r="C8" s="211" t="s">
        <v>61</v>
      </c>
      <c r="D8" s="212"/>
      <c r="E8" s="213"/>
      <c r="F8" s="214"/>
      <c r="G8" s="214">
        <f>SUMIF(AE9:AE20,"&lt;&gt;NOR",G9:G20)</f>
        <v>0</v>
      </c>
      <c r="H8" s="214"/>
      <c r="I8" s="214">
        <f>SUM(I9:I20)</f>
        <v>0</v>
      </c>
      <c r="J8" s="214"/>
      <c r="K8" s="214">
        <f>SUM(K9:K20)</f>
        <v>0</v>
      </c>
      <c r="L8" s="214"/>
      <c r="M8" s="214">
        <f>SUM(M9:M20)</f>
        <v>0</v>
      </c>
      <c r="N8" s="212"/>
      <c r="O8" s="212">
        <f>SUM(O9:O20)</f>
        <v>0.21398999999999999</v>
      </c>
      <c r="P8" s="212"/>
      <c r="Q8" s="212">
        <f>SUM(Q9:Q20)</f>
        <v>0</v>
      </c>
      <c r="R8" s="212"/>
      <c r="S8" s="212"/>
      <c r="T8" s="209"/>
      <c r="U8" s="212">
        <f>SUM(U9:U20)</f>
        <v>0</v>
      </c>
      <c r="AE8" s="25" t="s">
        <v>98</v>
      </c>
    </row>
    <row r="9" spans="1:60" outlineLevel="1" x14ac:dyDescent="0.2">
      <c r="A9" s="215">
        <v>1</v>
      </c>
      <c r="B9" s="215" t="s">
        <v>99</v>
      </c>
      <c r="C9" s="216" t="s">
        <v>100</v>
      </c>
      <c r="D9" s="217" t="s">
        <v>101</v>
      </c>
      <c r="E9" s="218">
        <v>8085</v>
      </c>
      <c r="F9" s="11">
        <v>0</v>
      </c>
      <c r="G9" s="219">
        <f t="shared" ref="G9:G20" si="0">ROUND(E9*F9,2)</f>
        <v>0</v>
      </c>
      <c r="H9" s="219"/>
      <c r="I9" s="219">
        <f t="shared" ref="I9:I20" si="1">ROUND(E9*H9,2)</f>
        <v>0</v>
      </c>
      <c r="J9" s="219"/>
      <c r="K9" s="219">
        <f t="shared" ref="K9:K20" si="2">ROUND(E9*J9,2)</f>
        <v>0</v>
      </c>
      <c r="L9" s="219">
        <v>21</v>
      </c>
      <c r="M9" s="219">
        <f t="shared" ref="M9:M20" si="3">G9*(1+L9/100)</f>
        <v>0</v>
      </c>
      <c r="N9" s="217">
        <v>0</v>
      </c>
      <c r="O9" s="217">
        <f t="shared" ref="O9:O20" si="4">ROUND(E9*N9,5)</f>
        <v>0</v>
      </c>
      <c r="P9" s="217">
        <v>0</v>
      </c>
      <c r="Q9" s="217">
        <f t="shared" ref="Q9:Q20" si="5">ROUND(E9*P9,5)</f>
        <v>0</v>
      </c>
      <c r="R9" s="217"/>
      <c r="S9" s="217"/>
      <c r="T9" s="220">
        <v>0</v>
      </c>
      <c r="U9" s="217">
        <f t="shared" ref="U9:U20" si="6">ROUND(E9*T9,2)</f>
        <v>0</v>
      </c>
      <c r="V9" s="221"/>
      <c r="W9" s="221"/>
      <c r="X9" s="221"/>
      <c r="Y9" s="221"/>
      <c r="Z9" s="221"/>
      <c r="AA9" s="221"/>
      <c r="AB9" s="221"/>
      <c r="AC9" s="221"/>
      <c r="AD9" s="221"/>
      <c r="AE9" s="221" t="s">
        <v>102</v>
      </c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</row>
    <row r="10" spans="1:60" ht="22.5" outlineLevel="1" x14ac:dyDescent="0.2">
      <c r="A10" s="215">
        <v>2</v>
      </c>
      <c r="B10" s="215" t="s">
        <v>99</v>
      </c>
      <c r="C10" s="216" t="s">
        <v>103</v>
      </c>
      <c r="D10" s="217" t="s">
        <v>101</v>
      </c>
      <c r="E10" s="218">
        <v>70</v>
      </c>
      <c r="F10" s="11">
        <v>0</v>
      </c>
      <c r="G10" s="219">
        <f t="shared" si="0"/>
        <v>0</v>
      </c>
      <c r="H10" s="219"/>
      <c r="I10" s="219">
        <f t="shared" si="1"/>
        <v>0</v>
      </c>
      <c r="J10" s="219"/>
      <c r="K10" s="219">
        <f t="shared" si="2"/>
        <v>0</v>
      </c>
      <c r="L10" s="219">
        <v>21</v>
      </c>
      <c r="M10" s="219">
        <f t="shared" si="3"/>
        <v>0</v>
      </c>
      <c r="N10" s="217">
        <v>0</v>
      </c>
      <c r="O10" s="217">
        <f t="shared" si="4"/>
        <v>0</v>
      </c>
      <c r="P10" s="217">
        <v>0</v>
      </c>
      <c r="Q10" s="217">
        <f t="shared" si="5"/>
        <v>0</v>
      </c>
      <c r="R10" s="217"/>
      <c r="S10" s="217"/>
      <c r="T10" s="220">
        <v>0</v>
      </c>
      <c r="U10" s="217">
        <f t="shared" si="6"/>
        <v>0</v>
      </c>
      <c r="V10" s="221"/>
      <c r="W10" s="221"/>
      <c r="X10" s="221"/>
      <c r="Y10" s="221"/>
      <c r="Z10" s="221"/>
      <c r="AA10" s="221"/>
      <c r="AB10" s="221"/>
      <c r="AC10" s="221"/>
      <c r="AD10" s="221"/>
      <c r="AE10" s="221" t="s">
        <v>102</v>
      </c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</row>
    <row r="11" spans="1:60" outlineLevel="1" x14ac:dyDescent="0.2">
      <c r="A11" s="215">
        <v>3</v>
      </c>
      <c r="B11" s="215" t="s">
        <v>104</v>
      </c>
      <c r="C11" s="216" t="s">
        <v>105</v>
      </c>
      <c r="D11" s="217" t="s">
        <v>101</v>
      </c>
      <c r="E11" s="218">
        <v>440</v>
      </c>
      <c r="F11" s="11">
        <v>0</v>
      </c>
      <c r="G11" s="219">
        <f t="shared" si="0"/>
        <v>0</v>
      </c>
      <c r="H11" s="219"/>
      <c r="I11" s="219">
        <f t="shared" si="1"/>
        <v>0</v>
      </c>
      <c r="J11" s="219"/>
      <c r="K11" s="219">
        <f t="shared" si="2"/>
        <v>0</v>
      </c>
      <c r="L11" s="219">
        <v>21</v>
      </c>
      <c r="M11" s="219">
        <f t="shared" si="3"/>
        <v>0</v>
      </c>
      <c r="N11" s="217">
        <v>5.0000000000000002E-5</v>
      </c>
      <c r="O11" s="217">
        <f t="shared" si="4"/>
        <v>2.1999999999999999E-2</v>
      </c>
      <c r="P11" s="217">
        <v>0</v>
      </c>
      <c r="Q11" s="217">
        <f t="shared" si="5"/>
        <v>0</v>
      </c>
      <c r="R11" s="217"/>
      <c r="S11" s="217"/>
      <c r="T11" s="220">
        <v>0</v>
      </c>
      <c r="U11" s="217">
        <f t="shared" si="6"/>
        <v>0</v>
      </c>
      <c r="V11" s="221"/>
      <c r="W11" s="221"/>
      <c r="X11" s="221"/>
      <c r="Y11" s="221"/>
      <c r="Z11" s="221"/>
      <c r="AA11" s="221"/>
      <c r="AB11" s="221"/>
      <c r="AC11" s="221"/>
      <c r="AD11" s="221"/>
      <c r="AE11" s="221" t="s">
        <v>102</v>
      </c>
      <c r="AF11" s="221"/>
      <c r="AG11" s="221"/>
      <c r="AH11" s="221"/>
      <c r="AI11" s="221"/>
      <c r="AJ11" s="221"/>
      <c r="AK11" s="221"/>
      <c r="AL11" s="221"/>
      <c r="AM11" s="221"/>
      <c r="AN11" s="221"/>
      <c r="AO11" s="221"/>
      <c r="AP11" s="221"/>
      <c r="AQ11" s="221"/>
      <c r="AR11" s="221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</row>
    <row r="12" spans="1:60" outlineLevel="1" x14ac:dyDescent="0.2">
      <c r="A12" s="215">
        <v>4</v>
      </c>
      <c r="B12" s="215" t="s">
        <v>106</v>
      </c>
      <c r="C12" s="216" t="s">
        <v>107</v>
      </c>
      <c r="D12" s="217" t="s">
        <v>108</v>
      </c>
      <c r="E12" s="218">
        <v>8</v>
      </c>
      <c r="F12" s="11">
        <v>0</v>
      </c>
      <c r="G12" s="219">
        <f t="shared" si="0"/>
        <v>0</v>
      </c>
      <c r="H12" s="219"/>
      <c r="I12" s="219">
        <f t="shared" si="1"/>
        <v>0</v>
      </c>
      <c r="J12" s="219"/>
      <c r="K12" s="219">
        <f t="shared" si="2"/>
        <v>0</v>
      </c>
      <c r="L12" s="219">
        <v>21</v>
      </c>
      <c r="M12" s="219">
        <f t="shared" si="3"/>
        <v>0</v>
      </c>
      <c r="N12" s="217">
        <v>0</v>
      </c>
      <c r="O12" s="217">
        <f t="shared" si="4"/>
        <v>0</v>
      </c>
      <c r="P12" s="217">
        <v>0</v>
      </c>
      <c r="Q12" s="217">
        <f t="shared" si="5"/>
        <v>0</v>
      </c>
      <c r="R12" s="217"/>
      <c r="S12" s="217"/>
      <c r="T12" s="220">
        <v>0</v>
      </c>
      <c r="U12" s="217">
        <f t="shared" si="6"/>
        <v>0</v>
      </c>
      <c r="V12" s="221"/>
      <c r="W12" s="221"/>
      <c r="X12" s="221"/>
      <c r="Y12" s="221"/>
      <c r="Z12" s="221"/>
      <c r="AA12" s="221"/>
      <c r="AB12" s="221"/>
      <c r="AC12" s="221"/>
      <c r="AD12" s="221"/>
      <c r="AE12" s="221" t="s">
        <v>102</v>
      </c>
      <c r="AF12" s="221"/>
      <c r="AG12" s="221"/>
      <c r="AH12" s="221"/>
      <c r="AI12" s="221"/>
      <c r="AJ12" s="221"/>
      <c r="AK12" s="221"/>
      <c r="AL12" s="221"/>
      <c r="AM12" s="221"/>
      <c r="AN12" s="221"/>
      <c r="AO12" s="221"/>
      <c r="AP12" s="221"/>
      <c r="AQ12" s="221"/>
      <c r="AR12" s="221"/>
      <c r="AS12" s="221"/>
      <c r="AT12" s="221"/>
      <c r="AU12" s="221"/>
      <c r="AV12" s="221"/>
      <c r="AW12" s="221"/>
      <c r="AX12" s="221"/>
      <c r="AY12" s="221"/>
      <c r="AZ12" s="221"/>
      <c r="BA12" s="221"/>
      <c r="BB12" s="221"/>
      <c r="BC12" s="221"/>
      <c r="BD12" s="221"/>
      <c r="BE12" s="221"/>
      <c r="BF12" s="221"/>
      <c r="BG12" s="221"/>
      <c r="BH12" s="221"/>
    </row>
    <row r="13" spans="1:60" outlineLevel="1" x14ac:dyDescent="0.2">
      <c r="A13" s="215">
        <v>5</v>
      </c>
      <c r="B13" s="215" t="s">
        <v>109</v>
      </c>
      <c r="C13" s="216" t="s">
        <v>110</v>
      </c>
      <c r="D13" s="217" t="s">
        <v>108</v>
      </c>
      <c r="E13" s="218">
        <v>123</v>
      </c>
      <c r="F13" s="11">
        <v>0</v>
      </c>
      <c r="G13" s="219">
        <f t="shared" si="0"/>
        <v>0</v>
      </c>
      <c r="H13" s="219"/>
      <c r="I13" s="219">
        <f t="shared" si="1"/>
        <v>0</v>
      </c>
      <c r="J13" s="219"/>
      <c r="K13" s="219">
        <f t="shared" si="2"/>
        <v>0</v>
      </c>
      <c r="L13" s="219">
        <v>21</v>
      </c>
      <c r="M13" s="219">
        <f t="shared" si="3"/>
        <v>0</v>
      </c>
      <c r="N13" s="217">
        <v>0</v>
      </c>
      <c r="O13" s="217">
        <f t="shared" si="4"/>
        <v>0</v>
      </c>
      <c r="P13" s="217">
        <v>0</v>
      </c>
      <c r="Q13" s="217">
        <f t="shared" si="5"/>
        <v>0</v>
      </c>
      <c r="R13" s="217"/>
      <c r="S13" s="217"/>
      <c r="T13" s="220">
        <v>0</v>
      </c>
      <c r="U13" s="217">
        <f t="shared" si="6"/>
        <v>0</v>
      </c>
      <c r="V13" s="221"/>
      <c r="W13" s="221"/>
      <c r="X13" s="221"/>
      <c r="Y13" s="221"/>
      <c r="Z13" s="221"/>
      <c r="AA13" s="221"/>
      <c r="AB13" s="221"/>
      <c r="AC13" s="221"/>
      <c r="AD13" s="221"/>
      <c r="AE13" s="221" t="s">
        <v>102</v>
      </c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1"/>
      <c r="AR13" s="221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</row>
    <row r="14" spans="1:60" outlineLevel="1" x14ac:dyDescent="0.2">
      <c r="A14" s="215">
        <v>6</v>
      </c>
      <c r="B14" s="215" t="s">
        <v>111</v>
      </c>
      <c r="C14" s="216" t="s">
        <v>112</v>
      </c>
      <c r="D14" s="217" t="s">
        <v>108</v>
      </c>
      <c r="E14" s="218">
        <v>131</v>
      </c>
      <c r="F14" s="11">
        <v>0</v>
      </c>
      <c r="G14" s="219">
        <f t="shared" si="0"/>
        <v>0</v>
      </c>
      <c r="H14" s="219"/>
      <c r="I14" s="219">
        <f t="shared" si="1"/>
        <v>0</v>
      </c>
      <c r="J14" s="219"/>
      <c r="K14" s="219">
        <f t="shared" si="2"/>
        <v>0</v>
      </c>
      <c r="L14" s="219">
        <v>21</v>
      </c>
      <c r="M14" s="219">
        <f t="shared" si="3"/>
        <v>0</v>
      </c>
      <c r="N14" s="217">
        <v>0</v>
      </c>
      <c r="O14" s="217">
        <f t="shared" si="4"/>
        <v>0</v>
      </c>
      <c r="P14" s="217">
        <v>0</v>
      </c>
      <c r="Q14" s="217">
        <f t="shared" si="5"/>
        <v>0</v>
      </c>
      <c r="R14" s="217"/>
      <c r="S14" s="217"/>
      <c r="T14" s="220">
        <v>0</v>
      </c>
      <c r="U14" s="217">
        <f t="shared" si="6"/>
        <v>0</v>
      </c>
      <c r="V14" s="221"/>
      <c r="W14" s="221"/>
      <c r="X14" s="221"/>
      <c r="Y14" s="221"/>
      <c r="Z14" s="221"/>
      <c r="AA14" s="221"/>
      <c r="AB14" s="221"/>
      <c r="AC14" s="221"/>
      <c r="AD14" s="221"/>
      <c r="AE14" s="221" t="s">
        <v>102</v>
      </c>
      <c r="AF14" s="221"/>
      <c r="AG14" s="221"/>
      <c r="AH14" s="221"/>
      <c r="AI14" s="221"/>
      <c r="AJ14" s="221"/>
      <c r="AK14" s="221"/>
      <c r="AL14" s="221"/>
      <c r="AM14" s="221"/>
      <c r="AN14" s="221"/>
      <c r="AO14" s="221"/>
      <c r="AP14" s="221"/>
      <c r="AQ14" s="221"/>
      <c r="AR14" s="221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</row>
    <row r="15" spans="1:60" ht="22.5" outlineLevel="1" x14ac:dyDescent="0.2">
      <c r="A15" s="215">
        <v>7</v>
      </c>
      <c r="B15" s="215" t="s">
        <v>113</v>
      </c>
      <c r="C15" s="216" t="s">
        <v>114</v>
      </c>
      <c r="D15" s="217" t="s">
        <v>108</v>
      </c>
      <c r="E15" s="218">
        <v>273</v>
      </c>
      <c r="F15" s="11">
        <v>0</v>
      </c>
      <c r="G15" s="219">
        <f t="shared" si="0"/>
        <v>0</v>
      </c>
      <c r="H15" s="219"/>
      <c r="I15" s="219">
        <f t="shared" si="1"/>
        <v>0</v>
      </c>
      <c r="J15" s="219"/>
      <c r="K15" s="219">
        <f t="shared" si="2"/>
        <v>0</v>
      </c>
      <c r="L15" s="219">
        <v>21</v>
      </c>
      <c r="M15" s="219">
        <f t="shared" si="3"/>
        <v>0</v>
      </c>
      <c r="N15" s="217">
        <v>3.1E-4</v>
      </c>
      <c r="O15" s="217">
        <f t="shared" si="4"/>
        <v>8.4629999999999997E-2</v>
      </c>
      <c r="P15" s="217">
        <v>0</v>
      </c>
      <c r="Q15" s="217">
        <f t="shared" si="5"/>
        <v>0</v>
      </c>
      <c r="R15" s="217"/>
      <c r="S15" s="217"/>
      <c r="T15" s="220">
        <v>0</v>
      </c>
      <c r="U15" s="217">
        <f t="shared" si="6"/>
        <v>0</v>
      </c>
      <c r="V15" s="221"/>
      <c r="W15" s="221"/>
      <c r="X15" s="221"/>
      <c r="Y15" s="221"/>
      <c r="Z15" s="221"/>
      <c r="AA15" s="221"/>
      <c r="AB15" s="221"/>
      <c r="AC15" s="221"/>
      <c r="AD15" s="221"/>
      <c r="AE15" s="221" t="s">
        <v>102</v>
      </c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</row>
    <row r="16" spans="1:60" ht="22.5" outlineLevel="1" x14ac:dyDescent="0.2">
      <c r="A16" s="215">
        <v>8</v>
      </c>
      <c r="B16" s="215" t="s">
        <v>115</v>
      </c>
      <c r="C16" s="216" t="s">
        <v>116</v>
      </c>
      <c r="D16" s="217" t="s">
        <v>108</v>
      </c>
      <c r="E16" s="218">
        <v>153</v>
      </c>
      <c r="F16" s="11">
        <v>0</v>
      </c>
      <c r="G16" s="219">
        <f t="shared" si="0"/>
        <v>0</v>
      </c>
      <c r="H16" s="219"/>
      <c r="I16" s="219">
        <f t="shared" si="1"/>
        <v>0</v>
      </c>
      <c r="J16" s="219"/>
      <c r="K16" s="219">
        <f t="shared" si="2"/>
        <v>0</v>
      </c>
      <c r="L16" s="219">
        <v>21</v>
      </c>
      <c r="M16" s="219">
        <f t="shared" si="3"/>
        <v>0</v>
      </c>
      <c r="N16" s="217">
        <v>1.9000000000000001E-4</v>
      </c>
      <c r="O16" s="217">
        <f t="shared" si="4"/>
        <v>2.9069999999999999E-2</v>
      </c>
      <c r="P16" s="217">
        <v>0</v>
      </c>
      <c r="Q16" s="217">
        <f t="shared" si="5"/>
        <v>0</v>
      </c>
      <c r="R16" s="217"/>
      <c r="S16" s="217"/>
      <c r="T16" s="220">
        <v>0</v>
      </c>
      <c r="U16" s="217">
        <f t="shared" si="6"/>
        <v>0</v>
      </c>
      <c r="V16" s="221"/>
      <c r="W16" s="221"/>
      <c r="X16" s="221"/>
      <c r="Y16" s="221"/>
      <c r="Z16" s="221"/>
      <c r="AA16" s="221"/>
      <c r="AB16" s="221"/>
      <c r="AC16" s="221"/>
      <c r="AD16" s="221"/>
      <c r="AE16" s="221" t="s">
        <v>102</v>
      </c>
      <c r="AF16" s="221"/>
      <c r="AG16" s="221"/>
      <c r="AH16" s="221"/>
      <c r="AI16" s="221"/>
      <c r="AJ16" s="221"/>
      <c r="AK16" s="221"/>
      <c r="AL16" s="221"/>
      <c r="AM16" s="221"/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21"/>
      <c r="AY16" s="221"/>
      <c r="AZ16" s="221"/>
      <c r="BA16" s="221"/>
      <c r="BB16" s="221"/>
      <c r="BC16" s="221"/>
      <c r="BD16" s="221"/>
      <c r="BE16" s="221"/>
      <c r="BF16" s="221"/>
      <c r="BG16" s="221"/>
      <c r="BH16" s="221"/>
    </row>
    <row r="17" spans="1:60" outlineLevel="1" x14ac:dyDescent="0.2">
      <c r="A17" s="215">
        <v>9</v>
      </c>
      <c r="B17" s="215" t="s">
        <v>117</v>
      </c>
      <c r="C17" s="216" t="s">
        <v>118</v>
      </c>
      <c r="D17" s="217" t="s">
        <v>108</v>
      </c>
      <c r="E17" s="218">
        <v>106</v>
      </c>
      <c r="F17" s="11">
        <v>0</v>
      </c>
      <c r="G17" s="219">
        <f t="shared" si="0"/>
        <v>0</v>
      </c>
      <c r="H17" s="219"/>
      <c r="I17" s="219">
        <f t="shared" si="1"/>
        <v>0</v>
      </c>
      <c r="J17" s="219"/>
      <c r="K17" s="219">
        <f t="shared" si="2"/>
        <v>0</v>
      </c>
      <c r="L17" s="219">
        <v>21</v>
      </c>
      <c r="M17" s="219">
        <f t="shared" si="3"/>
        <v>0</v>
      </c>
      <c r="N17" s="217">
        <v>5.0000000000000001E-4</v>
      </c>
      <c r="O17" s="217">
        <f t="shared" si="4"/>
        <v>5.2999999999999999E-2</v>
      </c>
      <c r="P17" s="217">
        <v>0</v>
      </c>
      <c r="Q17" s="217">
        <f t="shared" si="5"/>
        <v>0</v>
      </c>
      <c r="R17" s="217"/>
      <c r="S17" s="217"/>
      <c r="T17" s="220">
        <v>0</v>
      </c>
      <c r="U17" s="217">
        <f t="shared" si="6"/>
        <v>0</v>
      </c>
      <c r="V17" s="221"/>
      <c r="W17" s="221"/>
      <c r="X17" s="221"/>
      <c r="Y17" s="221"/>
      <c r="Z17" s="221"/>
      <c r="AA17" s="221"/>
      <c r="AB17" s="221"/>
      <c r="AC17" s="221"/>
      <c r="AD17" s="221"/>
      <c r="AE17" s="221" t="s">
        <v>102</v>
      </c>
      <c r="AF17" s="221"/>
      <c r="AG17" s="221"/>
      <c r="AH17" s="221"/>
      <c r="AI17" s="221"/>
      <c r="AJ17" s="221"/>
      <c r="AK17" s="221"/>
      <c r="AL17" s="221"/>
      <c r="AM17" s="221"/>
      <c r="AN17" s="221"/>
      <c r="AO17" s="221"/>
      <c r="AP17" s="221"/>
      <c r="AQ17" s="221"/>
      <c r="AR17" s="221"/>
      <c r="AS17" s="221"/>
      <c r="AT17" s="221"/>
      <c r="AU17" s="221"/>
      <c r="AV17" s="221"/>
      <c r="AW17" s="221"/>
      <c r="AX17" s="221"/>
      <c r="AY17" s="221"/>
      <c r="AZ17" s="221"/>
      <c r="BA17" s="221"/>
      <c r="BB17" s="221"/>
      <c r="BC17" s="221"/>
      <c r="BD17" s="221"/>
      <c r="BE17" s="221"/>
      <c r="BF17" s="221"/>
      <c r="BG17" s="221"/>
      <c r="BH17" s="221"/>
    </row>
    <row r="18" spans="1:60" ht="22.5" outlineLevel="1" x14ac:dyDescent="0.2">
      <c r="A18" s="215">
        <v>10</v>
      </c>
      <c r="B18" s="215" t="s">
        <v>119</v>
      </c>
      <c r="C18" s="216" t="s">
        <v>120</v>
      </c>
      <c r="D18" s="217" t="s">
        <v>108</v>
      </c>
      <c r="E18" s="218">
        <v>13</v>
      </c>
      <c r="F18" s="11">
        <v>0</v>
      </c>
      <c r="G18" s="219">
        <f t="shared" si="0"/>
        <v>0</v>
      </c>
      <c r="H18" s="219"/>
      <c r="I18" s="219">
        <f t="shared" si="1"/>
        <v>0</v>
      </c>
      <c r="J18" s="219"/>
      <c r="K18" s="219">
        <f t="shared" si="2"/>
        <v>0</v>
      </c>
      <c r="L18" s="219">
        <v>21</v>
      </c>
      <c r="M18" s="219">
        <f t="shared" si="3"/>
        <v>0</v>
      </c>
      <c r="N18" s="217">
        <v>8.8999999999999995E-4</v>
      </c>
      <c r="O18" s="217">
        <f t="shared" si="4"/>
        <v>1.157E-2</v>
      </c>
      <c r="P18" s="217">
        <v>0</v>
      </c>
      <c r="Q18" s="217">
        <f t="shared" si="5"/>
        <v>0</v>
      </c>
      <c r="R18" s="217"/>
      <c r="S18" s="217"/>
      <c r="T18" s="220">
        <v>0</v>
      </c>
      <c r="U18" s="217">
        <f t="shared" si="6"/>
        <v>0</v>
      </c>
      <c r="V18" s="221"/>
      <c r="W18" s="221"/>
      <c r="X18" s="221"/>
      <c r="Y18" s="221"/>
      <c r="Z18" s="221"/>
      <c r="AA18" s="221"/>
      <c r="AB18" s="221"/>
      <c r="AC18" s="221"/>
      <c r="AD18" s="221"/>
      <c r="AE18" s="221" t="s">
        <v>102</v>
      </c>
      <c r="AF18" s="221"/>
      <c r="AG18" s="221"/>
      <c r="AH18" s="221"/>
      <c r="AI18" s="221"/>
      <c r="AJ18" s="221"/>
      <c r="AK18" s="221"/>
      <c r="AL18" s="221"/>
      <c r="AM18" s="221"/>
      <c r="AN18" s="221"/>
      <c r="AO18" s="221"/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1"/>
      <c r="BH18" s="221"/>
    </row>
    <row r="19" spans="1:60" outlineLevel="1" x14ac:dyDescent="0.2">
      <c r="A19" s="215">
        <v>11</v>
      </c>
      <c r="B19" s="215" t="s">
        <v>121</v>
      </c>
      <c r="C19" s="216" t="s">
        <v>122</v>
      </c>
      <c r="D19" s="217" t="s">
        <v>123</v>
      </c>
      <c r="E19" s="218">
        <v>2.7</v>
      </c>
      <c r="F19" s="11">
        <v>0</v>
      </c>
      <c r="G19" s="219">
        <f t="shared" si="0"/>
        <v>0</v>
      </c>
      <c r="H19" s="219"/>
      <c r="I19" s="219">
        <f t="shared" si="1"/>
        <v>0</v>
      </c>
      <c r="J19" s="219"/>
      <c r="K19" s="219">
        <f t="shared" si="2"/>
        <v>0</v>
      </c>
      <c r="L19" s="219">
        <v>21</v>
      </c>
      <c r="M19" s="219">
        <f t="shared" si="3"/>
        <v>0</v>
      </c>
      <c r="N19" s="217">
        <v>1.5E-3</v>
      </c>
      <c r="O19" s="217">
        <f t="shared" si="4"/>
        <v>4.0499999999999998E-3</v>
      </c>
      <c r="P19" s="217">
        <v>0</v>
      </c>
      <c r="Q19" s="217">
        <f t="shared" si="5"/>
        <v>0</v>
      </c>
      <c r="R19" s="217"/>
      <c r="S19" s="217"/>
      <c r="T19" s="220">
        <v>0</v>
      </c>
      <c r="U19" s="217">
        <f t="shared" si="6"/>
        <v>0</v>
      </c>
      <c r="V19" s="221"/>
      <c r="W19" s="221"/>
      <c r="X19" s="221"/>
      <c r="Y19" s="221"/>
      <c r="Z19" s="221"/>
      <c r="AA19" s="221"/>
      <c r="AB19" s="221"/>
      <c r="AC19" s="221"/>
      <c r="AD19" s="221"/>
      <c r="AE19" s="221" t="s">
        <v>102</v>
      </c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221"/>
      <c r="BG19" s="221"/>
      <c r="BH19" s="221"/>
    </row>
    <row r="20" spans="1:60" ht="22.5" outlineLevel="1" x14ac:dyDescent="0.2">
      <c r="A20" s="215">
        <v>12</v>
      </c>
      <c r="B20" s="215" t="s">
        <v>124</v>
      </c>
      <c r="C20" s="216" t="s">
        <v>125</v>
      </c>
      <c r="D20" s="217" t="s">
        <v>123</v>
      </c>
      <c r="E20" s="218">
        <v>2.7</v>
      </c>
      <c r="F20" s="11">
        <v>0</v>
      </c>
      <c r="G20" s="219">
        <f t="shared" si="0"/>
        <v>0</v>
      </c>
      <c r="H20" s="219"/>
      <c r="I20" s="219">
        <f t="shared" si="1"/>
        <v>0</v>
      </c>
      <c r="J20" s="219"/>
      <c r="K20" s="219">
        <f t="shared" si="2"/>
        <v>0</v>
      </c>
      <c r="L20" s="219">
        <v>21</v>
      </c>
      <c r="M20" s="219">
        <f t="shared" si="3"/>
        <v>0</v>
      </c>
      <c r="N20" s="217">
        <v>3.5799999999999998E-3</v>
      </c>
      <c r="O20" s="217">
        <f t="shared" si="4"/>
        <v>9.6699999999999998E-3</v>
      </c>
      <c r="P20" s="217">
        <v>0</v>
      </c>
      <c r="Q20" s="217">
        <f t="shared" si="5"/>
        <v>0</v>
      </c>
      <c r="R20" s="217"/>
      <c r="S20" s="217"/>
      <c r="T20" s="220">
        <v>0</v>
      </c>
      <c r="U20" s="217">
        <f t="shared" si="6"/>
        <v>0</v>
      </c>
      <c r="V20" s="221"/>
      <c r="W20" s="221"/>
      <c r="X20" s="221"/>
      <c r="Y20" s="221"/>
      <c r="Z20" s="221"/>
      <c r="AA20" s="221"/>
      <c r="AB20" s="221"/>
      <c r="AC20" s="221"/>
      <c r="AD20" s="221"/>
      <c r="AE20" s="221" t="s">
        <v>102</v>
      </c>
      <c r="AF20" s="221"/>
      <c r="AG20" s="221"/>
      <c r="AH20" s="221"/>
      <c r="AI20" s="221"/>
      <c r="AJ20" s="221"/>
      <c r="AK20" s="221"/>
      <c r="AL20" s="221"/>
      <c r="AM20" s="221"/>
      <c r="AN20" s="221"/>
      <c r="AO20" s="221"/>
      <c r="AP20" s="221"/>
      <c r="AQ20" s="221"/>
      <c r="AR20" s="221"/>
      <c r="AS20" s="221"/>
      <c r="AT20" s="221"/>
      <c r="AU20" s="221"/>
      <c r="AV20" s="221"/>
      <c r="AW20" s="221"/>
      <c r="AX20" s="221"/>
      <c r="AY20" s="221"/>
      <c r="AZ20" s="221"/>
      <c r="BA20" s="221"/>
      <c r="BB20" s="221"/>
      <c r="BC20" s="221"/>
      <c r="BD20" s="221"/>
      <c r="BE20" s="221"/>
      <c r="BF20" s="221"/>
      <c r="BG20" s="221"/>
      <c r="BH20" s="221"/>
    </row>
    <row r="21" spans="1:60" x14ac:dyDescent="0.2">
      <c r="A21" s="222" t="s">
        <v>97</v>
      </c>
      <c r="B21" s="222" t="s">
        <v>62</v>
      </c>
      <c r="C21" s="223" t="s">
        <v>63</v>
      </c>
      <c r="D21" s="224"/>
      <c r="E21" s="225"/>
      <c r="F21" s="226"/>
      <c r="G21" s="226">
        <f>SUMIF(AE22:AE43,"&lt;&gt;NOR",G22:G43)</f>
        <v>0</v>
      </c>
      <c r="H21" s="226"/>
      <c r="I21" s="226">
        <f>SUM(I22:I43)</f>
        <v>0</v>
      </c>
      <c r="J21" s="226"/>
      <c r="K21" s="226">
        <f>SUM(K22:K43)</f>
        <v>0</v>
      </c>
      <c r="L21" s="226"/>
      <c r="M21" s="226">
        <f>SUM(M22:M43)</f>
        <v>0</v>
      </c>
      <c r="N21" s="224"/>
      <c r="O21" s="224">
        <f>SUM(O22:O43)</f>
        <v>0</v>
      </c>
      <c r="P21" s="224"/>
      <c r="Q21" s="224">
        <f>SUM(Q22:Q43)</f>
        <v>0</v>
      </c>
      <c r="R21" s="224"/>
      <c r="S21" s="224"/>
      <c r="T21" s="227"/>
      <c r="U21" s="224">
        <f>SUM(U22:U43)</f>
        <v>0</v>
      </c>
      <c r="AE21" s="25" t="s">
        <v>98</v>
      </c>
    </row>
    <row r="22" spans="1:60" outlineLevel="1" x14ac:dyDescent="0.2">
      <c r="A22" s="215">
        <v>13</v>
      </c>
      <c r="B22" s="215" t="s">
        <v>126</v>
      </c>
      <c r="C22" s="216" t="s">
        <v>127</v>
      </c>
      <c r="D22" s="217" t="s">
        <v>108</v>
      </c>
      <c r="E22" s="218">
        <v>8</v>
      </c>
      <c r="F22" s="11">
        <v>0</v>
      </c>
      <c r="G22" s="219">
        <f t="shared" ref="G22:G27" si="7">ROUND(E22*F22,2)</f>
        <v>0</v>
      </c>
      <c r="H22" s="219"/>
      <c r="I22" s="219">
        <f t="shared" ref="I22:I27" si="8">ROUND(E22*H22,2)</f>
        <v>0</v>
      </c>
      <c r="J22" s="219"/>
      <c r="K22" s="219">
        <f t="shared" ref="K22:K27" si="9">ROUND(E22*J22,2)</f>
        <v>0</v>
      </c>
      <c r="L22" s="219">
        <v>21</v>
      </c>
      <c r="M22" s="219">
        <f t="shared" ref="M22:M27" si="10">G22*(1+L22/100)</f>
        <v>0</v>
      </c>
      <c r="N22" s="217">
        <v>0</v>
      </c>
      <c r="O22" s="217">
        <f t="shared" ref="O22:O27" si="11">ROUND(E22*N22,5)</f>
        <v>0</v>
      </c>
      <c r="P22" s="217">
        <v>0</v>
      </c>
      <c r="Q22" s="217">
        <f t="shared" ref="Q22:Q27" si="12">ROUND(E22*P22,5)</f>
        <v>0</v>
      </c>
      <c r="R22" s="217"/>
      <c r="S22" s="217"/>
      <c r="T22" s="220">
        <v>0</v>
      </c>
      <c r="U22" s="217">
        <f t="shared" ref="U22:U27" si="13">ROUND(E22*T22,2)</f>
        <v>0</v>
      </c>
      <c r="V22" s="221"/>
      <c r="W22" s="221"/>
      <c r="X22" s="221"/>
      <c r="Y22" s="221"/>
      <c r="Z22" s="221"/>
      <c r="AA22" s="221"/>
      <c r="AB22" s="221"/>
      <c r="AC22" s="221"/>
      <c r="AD22" s="221"/>
      <c r="AE22" s="221" t="s">
        <v>102</v>
      </c>
      <c r="AF22" s="221"/>
      <c r="AG22" s="221"/>
      <c r="AH22" s="221"/>
      <c r="AI22" s="221"/>
      <c r="AJ22" s="221"/>
      <c r="AK22" s="221"/>
      <c r="AL22" s="221"/>
      <c r="AM22" s="221"/>
      <c r="AN22" s="221"/>
      <c r="AO22" s="221"/>
      <c r="AP22" s="221"/>
      <c r="AQ22" s="221"/>
      <c r="AR22" s="221"/>
      <c r="AS22" s="221"/>
      <c r="AT22" s="221"/>
      <c r="AU22" s="221"/>
      <c r="AV22" s="221"/>
      <c r="AW22" s="221"/>
      <c r="AX22" s="221"/>
      <c r="AY22" s="221"/>
      <c r="AZ22" s="221"/>
      <c r="BA22" s="221"/>
      <c r="BB22" s="221"/>
      <c r="BC22" s="221"/>
      <c r="BD22" s="221"/>
      <c r="BE22" s="221"/>
      <c r="BF22" s="221"/>
      <c r="BG22" s="221"/>
      <c r="BH22" s="221"/>
    </row>
    <row r="23" spans="1:60" outlineLevel="1" x14ac:dyDescent="0.2">
      <c r="A23" s="215">
        <v>14</v>
      </c>
      <c r="B23" s="215" t="s">
        <v>128</v>
      </c>
      <c r="C23" s="216" t="s">
        <v>129</v>
      </c>
      <c r="D23" s="217" t="s">
        <v>108</v>
      </c>
      <c r="E23" s="218">
        <v>8</v>
      </c>
      <c r="F23" s="11">
        <v>0</v>
      </c>
      <c r="G23" s="219">
        <f t="shared" si="7"/>
        <v>0</v>
      </c>
      <c r="H23" s="219"/>
      <c r="I23" s="219">
        <f t="shared" si="8"/>
        <v>0</v>
      </c>
      <c r="J23" s="219"/>
      <c r="K23" s="219">
        <f t="shared" si="9"/>
        <v>0</v>
      </c>
      <c r="L23" s="219">
        <v>21</v>
      </c>
      <c r="M23" s="219">
        <f t="shared" si="10"/>
        <v>0</v>
      </c>
      <c r="N23" s="217">
        <v>0</v>
      </c>
      <c r="O23" s="217">
        <f t="shared" si="11"/>
        <v>0</v>
      </c>
      <c r="P23" s="217">
        <v>0</v>
      </c>
      <c r="Q23" s="217">
        <f t="shared" si="12"/>
        <v>0</v>
      </c>
      <c r="R23" s="217"/>
      <c r="S23" s="217"/>
      <c r="T23" s="220">
        <v>0</v>
      </c>
      <c r="U23" s="217">
        <f t="shared" si="13"/>
        <v>0</v>
      </c>
      <c r="V23" s="221"/>
      <c r="W23" s="221"/>
      <c r="X23" s="221"/>
      <c r="Y23" s="221"/>
      <c r="Z23" s="221"/>
      <c r="AA23" s="221"/>
      <c r="AB23" s="221"/>
      <c r="AC23" s="221"/>
      <c r="AD23" s="221"/>
      <c r="AE23" s="221" t="s">
        <v>102</v>
      </c>
      <c r="AF23" s="221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  <c r="AT23" s="221"/>
      <c r="AU23" s="221"/>
      <c r="AV23" s="221"/>
      <c r="AW23" s="221"/>
      <c r="AX23" s="221"/>
      <c r="AY23" s="221"/>
      <c r="AZ23" s="221"/>
      <c r="BA23" s="221"/>
      <c r="BB23" s="221"/>
      <c r="BC23" s="221"/>
      <c r="BD23" s="221"/>
      <c r="BE23" s="221"/>
      <c r="BF23" s="221"/>
      <c r="BG23" s="221"/>
      <c r="BH23" s="221"/>
    </row>
    <row r="24" spans="1:60" ht="22.5" outlineLevel="1" x14ac:dyDescent="0.2">
      <c r="A24" s="215">
        <v>15</v>
      </c>
      <c r="B24" s="215" t="s">
        <v>130</v>
      </c>
      <c r="C24" s="216" t="s">
        <v>131</v>
      </c>
      <c r="D24" s="217" t="s">
        <v>108</v>
      </c>
      <c r="E24" s="218">
        <v>14</v>
      </c>
      <c r="F24" s="11">
        <v>0</v>
      </c>
      <c r="G24" s="219">
        <f t="shared" si="7"/>
        <v>0</v>
      </c>
      <c r="H24" s="219"/>
      <c r="I24" s="219">
        <f t="shared" si="8"/>
        <v>0</v>
      </c>
      <c r="J24" s="219"/>
      <c r="K24" s="219">
        <f t="shared" si="9"/>
        <v>0</v>
      </c>
      <c r="L24" s="219">
        <v>21</v>
      </c>
      <c r="M24" s="219">
        <f t="shared" si="10"/>
        <v>0</v>
      </c>
      <c r="N24" s="217">
        <v>0</v>
      </c>
      <c r="O24" s="217">
        <f t="shared" si="11"/>
        <v>0</v>
      </c>
      <c r="P24" s="217">
        <v>0</v>
      </c>
      <c r="Q24" s="217">
        <f t="shared" si="12"/>
        <v>0</v>
      </c>
      <c r="R24" s="217"/>
      <c r="S24" s="217"/>
      <c r="T24" s="220">
        <v>0</v>
      </c>
      <c r="U24" s="217">
        <f t="shared" si="13"/>
        <v>0</v>
      </c>
      <c r="V24" s="221"/>
      <c r="W24" s="221"/>
      <c r="X24" s="221"/>
      <c r="Y24" s="221"/>
      <c r="Z24" s="221"/>
      <c r="AA24" s="221"/>
      <c r="AB24" s="221"/>
      <c r="AC24" s="221"/>
      <c r="AD24" s="221"/>
      <c r="AE24" s="221" t="s">
        <v>102</v>
      </c>
      <c r="AF24" s="221"/>
      <c r="AG24" s="221"/>
      <c r="AH24" s="221"/>
      <c r="AI24" s="221"/>
      <c r="AJ24" s="221"/>
      <c r="AK24" s="221"/>
      <c r="AL24" s="221"/>
      <c r="AM24" s="221"/>
      <c r="AN24" s="221"/>
      <c r="AO24" s="221"/>
      <c r="AP24" s="221"/>
      <c r="AQ24" s="221"/>
      <c r="AR24" s="221"/>
      <c r="AS24" s="221"/>
      <c r="AT24" s="221"/>
      <c r="AU24" s="221"/>
      <c r="AV24" s="221"/>
      <c r="AW24" s="221"/>
      <c r="AX24" s="221"/>
      <c r="AY24" s="221"/>
      <c r="AZ24" s="221"/>
      <c r="BA24" s="221"/>
      <c r="BB24" s="221"/>
      <c r="BC24" s="221"/>
      <c r="BD24" s="221"/>
      <c r="BE24" s="221"/>
      <c r="BF24" s="221"/>
      <c r="BG24" s="221"/>
      <c r="BH24" s="221"/>
    </row>
    <row r="25" spans="1:60" outlineLevel="1" x14ac:dyDescent="0.2">
      <c r="A25" s="215">
        <v>16</v>
      </c>
      <c r="B25" s="215" t="s">
        <v>132</v>
      </c>
      <c r="C25" s="216" t="s">
        <v>133</v>
      </c>
      <c r="D25" s="217" t="s">
        <v>108</v>
      </c>
      <c r="E25" s="218">
        <v>254</v>
      </c>
      <c r="F25" s="11">
        <v>0</v>
      </c>
      <c r="G25" s="219">
        <f t="shared" si="7"/>
        <v>0</v>
      </c>
      <c r="H25" s="219"/>
      <c r="I25" s="219">
        <f t="shared" si="8"/>
        <v>0</v>
      </c>
      <c r="J25" s="219"/>
      <c r="K25" s="219">
        <f t="shared" si="9"/>
        <v>0</v>
      </c>
      <c r="L25" s="219">
        <v>21</v>
      </c>
      <c r="M25" s="219">
        <f t="shared" si="10"/>
        <v>0</v>
      </c>
      <c r="N25" s="217">
        <v>0</v>
      </c>
      <c r="O25" s="217">
        <f t="shared" si="11"/>
        <v>0</v>
      </c>
      <c r="P25" s="217">
        <v>0</v>
      </c>
      <c r="Q25" s="217">
        <f t="shared" si="12"/>
        <v>0</v>
      </c>
      <c r="R25" s="217"/>
      <c r="S25" s="217"/>
      <c r="T25" s="220">
        <v>0</v>
      </c>
      <c r="U25" s="217">
        <f t="shared" si="13"/>
        <v>0</v>
      </c>
      <c r="V25" s="221"/>
      <c r="W25" s="221"/>
      <c r="X25" s="221"/>
      <c r="Y25" s="221"/>
      <c r="Z25" s="221"/>
      <c r="AA25" s="221"/>
      <c r="AB25" s="221"/>
      <c r="AC25" s="221"/>
      <c r="AD25" s="221"/>
      <c r="AE25" s="221" t="s">
        <v>102</v>
      </c>
      <c r="AF25" s="221"/>
      <c r="AG25" s="221"/>
      <c r="AH25" s="221"/>
      <c r="AI25" s="221"/>
      <c r="AJ25" s="221"/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</row>
    <row r="26" spans="1:60" outlineLevel="1" x14ac:dyDescent="0.2">
      <c r="A26" s="215">
        <v>17</v>
      </c>
      <c r="B26" s="215" t="s">
        <v>134</v>
      </c>
      <c r="C26" s="216" t="s">
        <v>135</v>
      </c>
      <c r="D26" s="217" t="s">
        <v>108</v>
      </c>
      <c r="E26" s="218">
        <v>14</v>
      </c>
      <c r="F26" s="11">
        <v>0</v>
      </c>
      <c r="G26" s="219">
        <f t="shared" si="7"/>
        <v>0</v>
      </c>
      <c r="H26" s="219"/>
      <c r="I26" s="219">
        <f t="shared" si="8"/>
        <v>0</v>
      </c>
      <c r="J26" s="219"/>
      <c r="K26" s="219">
        <f t="shared" si="9"/>
        <v>0</v>
      </c>
      <c r="L26" s="219">
        <v>21</v>
      </c>
      <c r="M26" s="219">
        <f t="shared" si="10"/>
        <v>0</v>
      </c>
      <c r="N26" s="217">
        <v>0</v>
      </c>
      <c r="O26" s="217">
        <f t="shared" si="11"/>
        <v>0</v>
      </c>
      <c r="P26" s="217">
        <v>0</v>
      </c>
      <c r="Q26" s="217">
        <f t="shared" si="12"/>
        <v>0</v>
      </c>
      <c r="R26" s="217"/>
      <c r="S26" s="217"/>
      <c r="T26" s="220">
        <v>0</v>
      </c>
      <c r="U26" s="217">
        <f t="shared" si="13"/>
        <v>0</v>
      </c>
      <c r="V26" s="221"/>
      <c r="W26" s="221"/>
      <c r="X26" s="221"/>
      <c r="Y26" s="221"/>
      <c r="Z26" s="221"/>
      <c r="AA26" s="221"/>
      <c r="AB26" s="221"/>
      <c r="AC26" s="221"/>
      <c r="AD26" s="221"/>
      <c r="AE26" s="221" t="s">
        <v>102</v>
      </c>
      <c r="AF26" s="221"/>
      <c r="AG26" s="221"/>
      <c r="AH26" s="221"/>
      <c r="AI26" s="221"/>
      <c r="AJ26" s="221"/>
      <c r="AK26" s="221"/>
      <c r="AL26" s="221"/>
      <c r="AM26" s="221"/>
      <c r="AN26" s="221"/>
      <c r="AO26" s="221"/>
      <c r="AP26" s="221"/>
      <c r="AQ26" s="221"/>
      <c r="AR26" s="221"/>
      <c r="AS26" s="221"/>
      <c r="AT26" s="221"/>
      <c r="AU26" s="221"/>
      <c r="AV26" s="221"/>
      <c r="AW26" s="221"/>
      <c r="AX26" s="221"/>
      <c r="AY26" s="221"/>
      <c r="AZ26" s="221"/>
      <c r="BA26" s="221"/>
      <c r="BB26" s="221"/>
      <c r="BC26" s="221"/>
      <c r="BD26" s="221"/>
      <c r="BE26" s="221"/>
      <c r="BF26" s="221"/>
      <c r="BG26" s="221"/>
      <c r="BH26" s="221"/>
    </row>
    <row r="27" spans="1:60" outlineLevel="1" x14ac:dyDescent="0.2">
      <c r="A27" s="215">
        <v>18</v>
      </c>
      <c r="B27" s="215" t="s">
        <v>136</v>
      </c>
      <c r="C27" s="216" t="s">
        <v>137</v>
      </c>
      <c r="D27" s="217" t="s">
        <v>108</v>
      </c>
      <c r="E27" s="218">
        <v>2</v>
      </c>
      <c r="F27" s="11">
        <v>0</v>
      </c>
      <c r="G27" s="219">
        <f t="shared" si="7"/>
        <v>0</v>
      </c>
      <c r="H27" s="219"/>
      <c r="I27" s="219">
        <f t="shared" si="8"/>
        <v>0</v>
      </c>
      <c r="J27" s="219"/>
      <c r="K27" s="219">
        <f t="shared" si="9"/>
        <v>0</v>
      </c>
      <c r="L27" s="219">
        <v>21</v>
      </c>
      <c r="M27" s="219">
        <f t="shared" si="10"/>
        <v>0</v>
      </c>
      <c r="N27" s="217">
        <v>0</v>
      </c>
      <c r="O27" s="217">
        <f t="shared" si="11"/>
        <v>0</v>
      </c>
      <c r="P27" s="217">
        <v>0</v>
      </c>
      <c r="Q27" s="217">
        <f t="shared" si="12"/>
        <v>0</v>
      </c>
      <c r="R27" s="217"/>
      <c r="S27" s="217"/>
      <c r="T27" s="220">
        <v>0</v>
      </c>
      <c r="U27" s="217">
        <f t="shared" si="13"/>
        <v>0</v>
      </c>
      <c r="V27" s="221"/>
      <c r="W27" s="221"/>
      <c r="X27" s="221"/>
      <c r="Y27" s="221"/>
      <c r="Z27" s="221"/>
      <c r="AA27" s="221"/>
      <c r="AB27" s="221"/>
      <c r="AC27" s="221"/>
      <c r="AD27" s="221"/>
      <c r="AE27" s="221" t="s">
        <v>102</v>
      </c>
      <c r="AF27" s="221"/>
      <c r="AG27" s="221"/>
      <c r="AH27" s="221"/>
      <c r="AI27" s="221"/>
      <c r="AJ27" s="221"/>
      <c r="AK27" s="221"/>
      <c r="AL27" s="221"/>
      <c r="AM27" s="221"/>
      <c r="AN27" s="221"/>
      <c r="AO27" s="221"/>
      <c r="AP27" s="221"/>
      <c r="AQ27" s="221"/>
      <c r="AR27" s="221"/>
      <c r="AS27" s="221"/>
      <c r="AT27" s="221"/>
      <c r="AU27" s="221"/>
      <c r="AV27" s="221"/>
      <c r="AW27" s="221"/>
      <c r="AX27" s="221"/>
      <c r="AY27" s="221"/>
      <c r="AZ27" s="221"/>
      <c r="BA27" s="221"/>
      <c r="BB27" s="221"/>
      <c r="BC27" s="221"/>
      <c r="BD27" s="221"/>
      <c r="BE27" s="221"/>
      <c r="BF27" s="221"/>
      <c r="BG27" s="221"/>
      <c r="BH27" s="221"/>
    </row>
    <row r="28" spans="1:60" ht="22.5" outlineLevel="1" x14ac:dyDescent="0.2">
      <c r="A28" s="215"/>
      <c r="B28" s="215"/>
      <c r="C28" s="228" t="s">
        <v>138</v>
      </c>
      <c r="D28" s="229"/>
      <c r="E28" s="230"/>
      <c r="F28" s="231"/>
      <c r="G28" s="232"/>
      <c r="H28" s="219"/>
      <c r="I28" s="219"/>
      <c r="J28" s="219"/>
      <c r="K28" s="219"/>
      <c r="L28" s="219"/>
      <c r="M28" s="219"/>
      <c r="N28" s="217"/>
      <c r="O28" s="217"/>
      <c r="P28" s="217"/>
      <c r="Q28" s="217"/>
      <c r="R28" s="217"/>
      <c r="S28" s="217"/>
      <c r="T28" s="220"/>
      <c r="U28" s="217"/>
      <c r="V28" s="221"/>
      <c r="W28" s="221"/>
      <c r="X28" s="221"/>
      <c r="Y28" s="221"/>
      <c r="Z28" s="221"/>
      <c r="AA28" s="221"/>
      <c r="AB28" s="221"/>
      <c r="AC28" s="221"/>
      <c r="AD28" s="221"/>
      <c r="AE28" s="221" t="s">
        <v>139</v>
      </c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  <c r="AY28" s="221"/>
      <c r="AZ28" s="221"/>
      <c r="BA28" s="233" t="str">
        <f>C28</f>
        <v>– min. 24× RJ45 PoE+ 802.3af/at, min. 4× SFP+ 10G, management, VLAN 802.1Q, PoE budget min. 384 W</v>
      </c>
      <c r="BB28" s="221"/>
      <c r="BC28" s="221"/>
      <c r="BD28" s="221"/>
      <c r="BE28" s="221"/>
      <c r="BF28" s="221"/>
      <c r="BG28" s="221"/>
      <c r="BH28" s="221"/>
    </row>
    <row r="29" spans="1:60" outlineLevel="1" x14ac:dyDescent="0.2">
      <c r="A29" s="215">
        <v>19</v>
      </c>
      <c r="B29" s="215" t="s">
        <v>140</v>
      </c>
      <c r="C29" s="216" t="s">
        <v>141</v>
      </c>
      <c r="D29" s="217" t="s">
        <v>108</v>
      </c>
      <c r="E29" s="218">
        <v>6</v>
      </c>
      <c r="F29" s="11">
        <v>0</v>
      </c>
      <c r="G29" s="219">
        <f>ROUND(E29*F29,2)</f>
        <v>0</v>
      </c>
      <c r="H29" s="219"/>
      <c r="I29" s="219">
        <f>ROUND(E29*H29,2)</f>
        <v>0</v>
      </c>
      <c r="J29" s="219"/>
      <c r="K29" s="219">
        <f>ROUND(E29*J29,2)</f>
        <v>0</v>
      </c>
      <c r="L29" s="219">
        <v>21</v>
      </c>
      <c r="M29" s="219">
        <f>G29*(1+L29/100)</f>
        <v>0</v>
      </c>
      <c r="N29" s="217">
        <v>0</v>
      </c>
      <c r="O29" s="217">
        <f>ROUND(E29*N29,5)</f>
        <v>0</v>
      </c>
      <c r="P29" s="217">
        <v>0</v>
      </c>
      <c r="Q29" s="217">
        <f>ROUND(E29*P29,5)</f>
        <v>0</v>
      </c>
      <c r="R29" s="217"/>
      <c r="S29" s="217"/>
      <c r="T29" s="220">
        <v>0</v>
      </c>
      <c r="U29" s="217">
        <f>ROUND(E29*T29,2)</f>
        <v>0</v>
      </c>
      <c r="V29" s="221"/>
      <c r="W29" s="221"/>
      <c r="X29" s="221"/>
      <c r="Y29" s="221"/>
      <c r="Z29" s="221"/>
      <c r="AA29" s="221"/>
      <c r="AB29" s="221"/>
      <c r="AC29" s="221"/>
      <c r="AD29" s="221"/>
      <c r="AE29" s="221" t="s">
        <v>102</v>
      </c>
      <c r="AF29" s="221"/>
      <c r="AG29" s="221"/>
      <c r="AH29" s="221"/>
      <c r="AI29" s="221"/>
      <c r="AJ29" s="221"/>
      <c r="AK29" s="221"/>
      <c r="AL29" s="221"/>
      <c r="AM29" s="221"/>
      <c r="AN29" s="221"/>
      <c r="AO29" s="221"/>
      <c r="AP29" s="221"/>
      <c r="AQ29" s="221"/>
      <c r="AR29" s="221"/>
      <c r="AS29" s="221"/>
      <c r="AT29" s="221"/>
      <c r="AU29" s="221"/>
      <c r="AV29" s="221"/>
      <c r="AW29" s="221"/>
      <c r="AX29" s="221"/>
      <c r="AY29" s="221"/>
      <c r="AZ29" s="221"/>
      <c r="BA29" s="221"/>
      <c r="BB29" s="221"/>
      <c r="BC29" s="221"/>
      <c r="BD29" s="221"/>
      <c r="BE29" s="221"/>
      <c r="BF29" s="221"/>
      <c r="BG29" s="221"/>
      <c r="BH29" s="221"/>
    </row>
    <row r="30" spans="1:60" ht="22.5" outlineLevel="1" x14ac:dyDescent="0.2">
      <c r="A30" s="215"/>
      <c r="B30" s="215"/>
      <c r="C30" s="228" t="s">
        <v>142</v>
      </c>
      <c r="D30" s="229"/>
      <c r="E30" s="230"/>
      <c r="F30" s="231"/>
      <c r="G30" s="232"/>
      <c r="H30" s="219"/>
      <c r="I30" s="219"/>
      <c r="J30" s="219"/>
      <c r="K30" s="219"/>
      <c r="L30" s="219"/>
      <c r="M30" s="219"/>
      <c r="N30" s="217"/>
      <c r="O30" s="217"/>
      <c r="P30" s="217"/>
      <c r="Q30" s="217"/>
      <c r="R30" s="217"/>
      <c r="S30" s="217"/>
      <c r="T30" s="220"/>
      <c r="U30" s="217"/>
      <c r="V30" s="221"/>
      <c r="W30" s="221"/>
      <c r="X30" s="221"/>
      <c r="Y30" s="221"/>
      <c r="Z30" s="221"/>
      <c r="AA30" s="221"/>
      <c r="AB30" s="221"/>
      <c r="AC30" s="221"/>
      <c r="AD30" s="221"/>
      <c r="AE30" s="221" t="s">
        <v>139</v>
      </c>
      <c r="AF30" s="221"/>
      <c r="AG30" s="221"/>
      <c r="AH30" s="221"/>
      <c r="AI30" s="221"/>
      <c r="AJ30" s="221"/>
      <c r="AK30" s="221"/>
      <c r="AL30" s="221"/>
      <c r="AM30" s="221"/>
      <c r="AN30" s="221"/>
      <c r="AO30" s="221"/>
      <c r="AP30" s="221"/>
      <c r="AQ30" s="221"/>
      <c r="AR30" s="221"/>
      <c r="AS30" s="221"/>
      <c r="AT30" s="221"/>
      <c r="AU30" s="221"/>
      <c r="AV30" s="221"/>
      <c r="AW30" s="221"/>
      <c r="AX30" s="221"/>
      <c r="AY30" s="221"/>
      <c r="AZ30" s="221"/>
      <c r="BA30" s="233" t="str">
        <f>C30</f>
        <v>– min. 48× RJ45 PoE+ 802.3af/at, min. 4× SFP+ 10G, management, VLAN 802.1Q, PoE budget min. 500 W.</v>
      </c>
      <c r="BB30" s="221"/>
      <c r="BC30" s="221"/>
      <c r="BD30" s="221"/>
      <c r="BE30" s="221"/>
      <c r="BF30" s="221"/>
      <c r="BG30" s="221"/>
      <c r="BH30" s="221"/>
    </row>
    <row r="31" spans="1:60" outlineLevel="1" x14ac:dyDescent="0.2">
      <c r="A31" s="215">
        <v>20</v>
      </c>
      <c r="B31" s="215" t="s">
        <v>143</v>
      </c>
      <c r="C31" s="216" t="s">
        <v>144</v>
      </c>
      <c r="D31" s="217" t="s">
        <v>108</v>
      </c>
      <c r="E31" s="218">
        <v>2</v>
      </c>
      <c r="F31" s="11">
        <v>0</v>
      </c>
      <c r="G31" s="219">
        <f t="shared" ref="G31:G36" si="14">ROUND(E31*F31,2)</f>
        <v>0</v>
      </c>
      <c r="H31" s="219"/>
      <c r="I31" s="219">
        <f t="shared" ref="I31:I36" si="15">ROUND(E31*H31,2)</f>
        <v>0</v>
      </c>
      <c r="J31" s="219"/>
      <c r="K31" s="219">
        <f t="shared" ref="K31:K36" si="16">ROUND(E31*J31,2)</f>
        <v>0</v>
      </c>
      <c r="L31" s="219">
        <v>21</v>
      </c>
      <c r="M31" s="219">
        <f t="shared" ref="M31:M36" si="17">G31*(1+L31/100)</f>
        <v>0</v>
      </c>
      <c r="N31" s="217">
        <v>0</v>
      </c>
      <c r="O31" s="217">
        <f t="shared" ref="O31:O36" si="18">ROUND(E31*N31,5)</f>
        <v>0</v>
      </c>
      <c r="P31" s="217">
        <v>0</v>
      </c>
      <c r="Q31" s="217">
        <f t="shared" ref="Q31:Q36" si="19">ROUND(E31*P31,5)</f>
        <v>0</v>
      </c>
      <c r="R31" s="217"/>
      <c r="S31" s="217"/>
      <c r="T31" s="220">
        <v>0</v>
      </c>
      <c r="U31" s="217">
        <f t="shared" ref="U31:U36" si="20">ROUND(E31*T31,2)</f>
        <v>0</v>
      </c>
      <c r="V31" s="221"/>
      <c r="W31" s="221"/>
      <c r="X31" s="221"/>
      <c r="Y31" s="221"/>
      <c r="Z31" s="221"/>
      <c r="AA31" s="221"/>
      <c r="AB31" s="221"/>
      <c r="AC31" s="221"/>
      <c r="AD31" s="221"/>
      <c r="AE31" s="221" t="s">
        <v>102</v>
      </c>
      <c r="AF31" s="221"/>
      <c r="AG31" s="221"/>
      <c r="AH31" s="221"/>
      <c r="AI31" s="221"/>
      <c r="AJ31" s="221"/>
      <c r="AK31" s="221"/>
      <c r="AL31" s="221"/>
      <c r="AM31" s="221"/>
      <c r="AN31" s="221"/>
      <c r="AO31" s="221"/>
      <c r="AP31" s="221"/>
      <c r="AQ31" s="221"/>
      <c r="AR31" s="221"/>
      <c r="AS31" s="221"/>
      <c r="AT31" s="221"/>
      <c r="AU31" s="221"/>
      <c r="AV31" s="221"/>
      <c r="AW31" s="221"/>
      <c r="AX31" s="221"/>
      <c r="AY31" s="221"/>
      <c r="AZ31" s="221"/>
      <c r="BA31" s="221"/>
      <c r="BB31" s="221"/>
      <c r="BC31" s="221"/>
      <c r="BD31" s="221"/>
      <c r="BE31" s="221"/>
      <c r="BF31" s="221"/>
      <c r="BG31" s="221"/>
      <c r="BH31" s="221"/>
    </row>
    <row r="32" spans="1:60" outlineLevel="1" x14ac:dyDescent="0.2">
      <c r="A32" s="215">
        <v>21</v>
      </c>
      <c r="B32" s="215" t="s">
        <v>145</v>
      </c>
      <c r="C32" s="216" t="s">
        <v>146</v>
      </c>
      <c r="D32" s="217" t="s">
        <v>108</v>
      </c>
      <c r="E32" s="218">
        <v>1</v>
      </c>
      <c r="F32" s="11">
        <v>0</v>
      </c>
      <c r="G32" s="219">
        <f t="shared" si="14"/>
        <v>0</v>
      </c>
      <c r="H32" s="219"/>
      <c r="I32" s="219">
        <f t="shared" si="15"/>
        <v>0</v>
      </c>
      <c r="J32" s="219"/>
      <c r="K32" s="219">
        <f t="shared" si="16"/>
        <v>0</v>
      </c>
      <c r="L32" s="219">
        <v>21</v>
      </c>
      <c r="M32" s="219">
        <f t="shared" si="17"/>
        <v>0</v>
      </c>
      <c r="N32" s="217">
        <v>0</v>
      </c>
      <c r="O32" s="217">
        <f t="shared" si="18"/>
        <v>0</v>
      </c>
      <c r="P32" s="217">
        <v>0</v>
      </c>
      <c r="Q32" s="217">
        <f t="shared" si="19"/>
        <v>0</v>
      </c>
      <c r="R32" s="217"/>
      <c r="S32" s="217"/>
      <c r="T32" s="220">
        <v>0</v>
      </c>
      <c r="U32" s="217">
        <f t="shared" si="20"/>
        <v>0</v>
      </c>
      <c r="V32" s="221"/>
      <c r="W32" s="221"/>
      <c r="X32" s="221"/>
      <c r="Y32" s="221"/>
      <c r="Z32" s="221"/>
      <c r="AA32" s="221"/>
      <c r="AB32" s="221"/>
      <c r="AC32" s="221"/>
      <c r="AD32" s="221"/>
      <c r="AE32" s="221" t="s">
        <v>102</v>
      </c>
      <c r="AF32" s="221"/>
      <c r="AG32" s="221"/>
      <c r="AH32" s="221"/>
      <c r="AI32" s="221"/>
      <c r="AJ32" s="221"/>
      <c r="AK32" s="221"/>
      <c r="AL32" s="221"/>
      <c r="AM32" s="221"/>
      <c r="AN32" s="221"/>
      <c r="AO32" s="221"/>
      <c r="AP32" s="221"/>
      <c r="AQ32" s="221"/>
      <c r="AR32" s="221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</row>
    <row r="33" spans="1:60" outlineLevel="1" x14ac:dyDescent="0.2">
      <c r="A33" s="215">
        <v>22</v>
      </c>
      <c r="B33" s="215" t="s">
        <v>147</v>
      </c>
      <c r="C33" s="216" t="s">
        <v>148</v>
      </c>
      <c r="D33" s="217" t="s">
        <v>108</v>
      </c>
      <c r="E33" s="218">
        <v>1</v>
      </c>
      <c r="F33" s="11">
        <v>0</v>
      </c>
      <c r="G33" s="219">
        <f t="shared" si="14"/>
        <v>0</v>
      </c>
      <c r="H33" s="219"/>
      <c r="I33" s="219">
        <f t="shared" si="15"/>
        <v>0</v>
      </c>
      <c r="J33" s="219"/>
      <c r="K33" s="219">
        <f t="shared" si="16"/>
        <v>0</v>
      </c>
      <c r="L33" s="219">
        <v>21</v>
      </c>
      <c r="M33" s="219">
        <f t="shared" si="17"/>
        <v>0</v>
      </c>
      <c r="N33" s="217">
        <v>0</v>
      </c>
      <c r="O33" s="217">
        <f t="shared" si="18"/>
        <v>0</v>
      </c>
      <c r="P33" s="217">
        <v>0</v>
      </c>
      <c r="Q33" s="217">
        <f t="shared" si="19"/>
        <v>0</v>
      </c>
      <c r="R33" s="217"/>
      <c r="S33" s="217"/>
      <c r="T33" s="220">
        <v>0</v>
      </c>
      <c r="U33" s="217">
        <f t="shared" si="20"/>
        <v>0</v>
      </c>
      <c r="V33" s="221"/>
      <c r="W33" s="221"/>
      <c r="X33" s="221"/>
      <c r="Y33" s="221"/>
      <c r="Z33" s="221"/>
      <c r="AA33" s="221"/>
      <c r="AB33" s="221"/>
      <c r="AC33" s="221"/>
      <c r="AD33" s="221"/>
      <c r="AE33" s="221" t="s">
        <v>102</v>
      </c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  <c r="AQ33" s="221"/>
      <c r="AR33" s="221"/>
      <c r="AS33" s="221"/>
      <c r="AT33" s="221"/>
      <c r="AU33" s="221"/>
      <c r="AV33" s="221"/>
      <c r="AW33" s="221"/>
      <c r="AX33" s="221"/>
      <c r="AY33" s="221"/>
      <c r="AZ33" s="221"/>
      <c r="BA33" s="221"/>
      <c r="BB33" s="221"/>
      <c r="BC33" s="221"/>
      <c r="BD33" s="221"/>
      <c r="BE33" s="221"/>
      <c r="BF33" s="221"/>
      <c r="BG33" s="221"/>
      <c r="BH33" s="221"/>
    </row>
    <row r="34" spans="1:60" outlineLevel="1" x14ac:dyDescent="0.2">
      <c r="A34" s="215">
        <v>23</v>
      </c>
      <c r="B34" s="215" t="s">
        <v>149</v>
      </c>
      <c r="C34" s="216" t="s">
        <v>150</v>
      </c>
      <c r="D34" s="217" t="s">
        <v>108</v>
      </c>
      <c r="E34" s="218">
        <v>300</v>
      </c>
      <c r="F34" s="11">
        <v>0</v>
      </c>
      <c r="G34" s="219">
        <f t="shared" si="14"/>
        <v>0</v>
      </c>
      <c r="H34" s="219"/>
      <c r="I34" s="219">
        <f t="shared" si="15"/>
        <v>0</v>
      </c>
      <c r="J34" s="219"/>
      <c r="K34" s="219">
        <f t="shared" si="16"/>
        <v>0</v>
      </c>
      <c r="L34" s="219">
        <v>21</v>
      </c>
      <c r="M34" s="219">
        <f t="shared" si="17"/>
        <v>0</v>
      </c>
      <c r="N34" s="217">
        <v>0</v>
      </c>
      <c r="O34" s="217">
        <f t="shared" si="18"/>
        <v>0</v>
      </c>
      <c r="P34" s="217">
        <v>0</v>
      </c>
      <c r="Q34" s="217">
        <f t="shared" si="19"/>
        <v>0</v>
      </c>
      <c r="R34" s="217"/>
      <c r="S34" s="217"/>
      <c r="T34" s="220">
        <v>0</v>
      </c>
      <c r="U34" s="217">
        <f t="shared" si="20"/>
        <v>0</v>
      </c>
      <c r="V34" s="221"/>
      <c r="W34" s="221"/>
      <c r="X34" s="221"/>
      <c r="Y34" s="221"/>
      <c r="Z34" s="221"/>
      <c r="AA34" s="221"/>
      <c r="AB34" s="221"/>
      <c r="AC34" s="221"/>
      <c r="AD34" s="221"/>
      <c r="AE34" s="221" t="s">
        <v>102</v>
      </c>
      <c r="AF34" s="221"/>
      <c r="AG34" s="221"/>
      <c r="AH34" s="221"/>
      <c r="AI34" s="221"/>
      <c r="AJ34" s="221"/>
      <c r="AK34" s="221"/>
      <c r="AL34" s="221"/>
      <c r="AM34" s="221"/>
      <c r="AN34" s="221"/>
      <c r="AO34" s="221"/>
      <c r="AP34" s="221"/>
      <c r="AQ34" s="221"/>
      <c r="AR34" s="221"/>
      <c r="AS34" s="221"/>
      <c r="AT34" s="221"/>
      <c r="AU34" s="221"/>
      <c r="AV34" s="221"/>
      <c r="AW34" s="221"/>
      <c r="AX34" s="221"/>
      <c r="AY34" s="221"/>
      <c r="AZ34" s="221"/>
      <c r="BA34" s="221"/>
      <c r="BB34" s="221"/>
      <c r="BC34" s="221"/>
      <c r="BD34" s="221"/>
      <c r="BE34" s="221"/>
      <c r="BF34" s="221"/>
      <c r="BG34" s="221"/>
      <c r="BH34" s="221"/>
    </row>
    <row r="35" spans="1:60" outlineLevel="1" x14ac:dyDescent="0.2">
      <c r="A35" s="215">
        <v>24</v>
      </c>
      <c r="B35" s="215" t="s">
        <v>151</v>
      </c>
      <c r="C35" s="216" t="s">
        <v>152</v>
      </c>
      <c r="D35" s="217" t="s">
        <v>108</v>
      </c>
      <c r="E35" s="218">
        <v>192</v>
      </c>
      <c r="F35" s="11">
        <v>0</v>
      </c>
      <c r="G35" s="219">
        <f t="shared" si="14"/>
        <v>0</v>
      </c>
      <c r="H35" s="219"/>
      <c r="I35" s="219">
        <f t="shared" si="15"/>
        <v>0</v>
      </c>
      <c r="J35" s="219"/>
      <c r="K35" s="219">
        <f t="shared" si="16"/>
        <v>0</v>
      </c>
      <c r="L35" s="219">
        <v>21</v>
      </c>
      <c r="M35" s="219">
        <f t="shared" si="17"/>
        <v>0</v>
      </c>
      <c r="N35" s="217">
        <v>0</v>
      </c>
      <c r="O35" s="217">
        <f t="shared" si="18"/>
        <v>0</v>
      </c>
      <c r="P35" s="217">
        <v>0</v>
      </c>
      <c r="Q35" s="217">
        <f t="shared" si="19"/>
        <v>0</v>
      </c>
      <c r="R35" s="217"/>
      <c r="S35" s="217"/>
      <c r="T35" s="220">
        <v>0</v>
      </c>
      <c r="U35" s="217">
        <f t="shared" si="20"/>
        <v>0</v>
      </c>
      <c r="V35" s="221"/>
      <c r="W35" s="221"/>
      <c r="X35" s="221"/>
      <c r="Y35" s="221"/>
      <c r="Z35" s="221"/>
      <c r="AA35" s="221"/>
      <c r="AB35" s="221"/>
      <c r="AC35" s="221"/>
      <c r="AD35" s="221"/>
      <c r="AE35" s="221" t="s">
        <v>102</v>
      </c>
      <c r="AF35" s="221"/>
      <c r="AG35" s="221"/>
      <c r="AH35" s="221"/>
      <c r="AI35" s="221"/>
      <c r="AJ35" s="221"/>
      <c r="AK35" s="221"/>
      <c r="AL35" s="221"/>
      <c r="AM35" s="221"/>
      <c r="AN35" s="221"/>
      <c r="AO35" s="221"/>
      <c r="AP35" s="221"/>
      <c r="AQ35" s="221"/>
      <c r="AR35" s="221"/>
      <c r="AS35" s="221"/>
      <c r="AT35" s="221"/>
      <c r="AU35" s="221"/>
      <c r="AV35" s="221"/>
      <c r="AW35" s="221"/>
      <c r="AX35" s="221"/>
      <c r="AY35" s="221"/>
      <c r="AZ35" s="221"/>
      <c r="BA35" s="221"/>
      <c r="BB35" s="221"/>
      <c r="BC35" s="221"/>
      <c r="BD35" s="221"/>
      <c r="BE35" s="221"/>
      <c r="BF35" s="221"/>
      <c r="BG35" s="221"/>
      <c r="BH35" s="221"/>
    </row>
    <row r="36" spans="1:60" outlineLevel="1" x14ac:dyDescent="0.2">
      <c r="A36" s="215">
        <v>25</v>
      </c>
      <c r="B36" s="215" t="s">
        <v>153</v>
      </c>
      <c r="C36" s="216" t="s">
        <v>154</v>
      </c>
      <c r="D36" s="217" t="s">
        <v>108</v>
      </c>
      <c r="E36" s="218">
        <v>8</v>
      </c>
      <c r="F36" s="11">
        <v>0</v>
      </c>
      <c r="G36" s="219">
        <f t="shared" si="14"/>
        <v>0</v>
      </c>
      <c r="H36" s="219"/>
      <c r="I36" s="219">
        <f t="shared" si="15"/>
        <v>0</v>
      </c>
      <c r="J36" s="219"/>
      <c r="K36" s="219">
        <f t="shared" si="16"/>
        <v>0</v>
      </c>
      <c r="L36" s="219">
        <v>21</v>
      </c>
      <c r="M36" s="219">
        <f t="shared" si="17"/>
        <v>0</v>
      </c>
      <c r="N36" s="217">
        <v>0</v>
      </c>
      <c r="O36" s="217">
        <f t="shared" si="18"/>
        <v>0</v>
      </c>
      <c r="P36" s="217">
        <v>0</v>
      </c>
      <c r="Q36" s="217">
        <f t="shared" si="19"/>
        <v>0</v>
      </c>
      <c r="R36" s="217"/>
      <c r="S36" s="217"/>
      <c r="T36" s="220">
        <v>0</v>
      </c>
      <c r="U36" s="217">
        <f t="shared" si="20"/>
        <v>0</v>
      </c>
      <c r="V36" s="221"/>
      <c r="W36" s="221"/>
      <c r="X36" s="221"/>
      <c r="Y36" s="221"/>
      <c r="Z36" s="221"/>
      <c r="AA36" s="221"/>
      <c r="AB36" s="221"/>
      <c r="AC36" s="221"/>
      <c r="AD36" s="221"/>
      <c r="AE36" s="221" t="s">
        <v>102</v>
      </c>
      <c r="AF36" s="221"/>
      <c r="AG36" s="221"/>
      <c r="AH36" s="221"/>
      <c r="AI36" s="221"/>
      <c r="AJ36" s="221"/>
      <c r="AK36" s="221"/>
      <c r="AL36" s="221"/>
      <c r="AM36" s="221"/>
      <c r="AN36" s="221"/>
      <c r="AO36" s="221"/>
      <c r="AP36" s="221"/>
      <c r="AQ36" s="221"/>
      <c r="AR36" s="221"/>
      <c r="AS36" s="221"/>
      <c r="AT36" s="221"/>
      <c r="AU36" s="221"/>
      <c r="AV36" s="221"/>
      <c r="AW36" s="221"/>
      <c r="AX36" s="221"/>
      <c r="AY36" s="221"/>
      <c r="AZ36" s="221"/>
      <c r="BA36" s="221"/>
      <c r="BB36" s="221"/>
      <c r="BC36" s="221"/>
      <c r="BD36" s="221"/>
      <c r="BE36" s="221"/>
      <c r="BF36" s="221"/>
      <c r="BG36" s="221"/>
      <c r="BH36" s="221"/>
    </row>
    <row r="37" spans="1:60" ht="22.5" outlineLevel="1" x14ac:dyDescent="0.2">
      <c r="A37" s="215"/>
      <c r="B37" s="215"/>
      <c r="C37" s="228" t="s">
        <v>155</v>
      </c>
      <c r="D37" s="229"/>
      <c r="E37" s="230"/>
      <c r="F37" s="231"/>
      <c r="G37" s="232"/>
      <c r="H37" s="219"/>
      <c r="I37" s="219"/>
      <c r="J37" s="219"/>
      <c r="K37" s="219"/>
      <c r="L37" s="219"/>
      <c r="M37" s="219"/>
      <c r="N37" s="217"/>
      <c r="O37" s="217"/>
      <c r="P37" s="217"/>
      <c r="Q37" s="217"/>
      <c r="R37" s="217"/>
      <c r="S37" s="217"/>
      <c r="T37" s="220"/>
      <c r="U37" s="217"/>
      <c r="V37" s="221"/>
      <c r="W37" s="221"/>
      <c r="X37" s="221"/>
      <c r="Y37" s="221"/>
      <c r="Z37" s="221"/>
      <c r="AA37" s="221"/>
      <c r="AB37" s="221"/>
      <c r="AC37" s="221"/>
      <c r="AD37" s="221"/>
      <c r="AE37" s="221" t="s">
        <v>139</v>
      </c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  <c r="AQ37" s="221"/>
      <c r="AR37" s="221"/>
      <c r="AS37" s="221"/>
      <c r="AT37" s="221"/>
      <c r="AU37" s="221"/>
      <c r="AV37" s="221"/>
      <c r="AW37" s="221"/>
      <c r="AX37" s="221"/>
      <c r="AY37" s="221"/>
      <c r="AZ37" s="221"/>
      <c r="BA37" s="233" t="str">
        <f>C37</f>
        <v>- se současnou podporou pásem 2,4 GHz a 5 GHz, multi SSID, VLAN, WPA2-Enterprise nebo WPA3-Enterprise a izolací klientů</v>
      </c>
      <c r="BB37" s="221"/>
      <c r="BC37" s="221"/>
      <c r="BD37" s="221"/>
      <c r="BE37" s="221"/>
      <c r="BF37" s="221"/>
      <c r="BG37" s="221"/>
      <c r="BH37" s="221"/>
    </row>
    <row r="38" spans="1:60" outlineLevel="1" x14ac:dyDescent="0.2">
      <c r="A38" s="215">
        <v>26</v>
      </c>
      <c r="B38" s="215" t="s">
        <v>156</v>
      </c>
      <c r="C38" s="216" t="s">
        <v>157</v>
      </c>
      <c r="D38" s="217" t="s">
        <v>108</v>
      </c>
      <c r="E38" s="218">
        <v>6</v>
      </c>
      <c r="F38" s="11">
        <v>0</v>
      </c>
      <c r="G38" s="219">
        <f t="shared" ref="G38:G43" si="21">ROUND(E38*F38,2)</f>
        <v>0</v>
      </c>
      <c r="H38" s="219"/>
      <c r="I38" s="219">
        <f t="shared" ref="I38:I43" si="22">ROUND(E38*H38,2)</f>
        <v>0</v>
      </c>
      <c r="J38" s="219"/>
      <c r="K38" s="219">
        <f t="shared" ref="K38:K43" si="23">ROUND(E38*J38,2)</f>
        <v>0</v>
      </c>
      <c r="L38" s="219">
        <v>21</v>
      </c>
      <c r="M38" s="219">
        <f t="shared" ref="M38:M43" si="24">G38*(1+L38/100)</f>
        <v>0</v>
      </c>
      <c r="N38" s="217">
        <v>0</v>
      </c>
      <c r="O38" s="217">
        <f t="shared" ref="O38:O43" si="25">ROUND(E38*N38,5)</f>
        <v>0</v>
      </c>
      <c r="P38" s="217">
        <v>0</v>
      </c>
      <c r="Q38" s="217">
        <f t="shared" ref="Q38:Q43" si="26">ROUND(E38*P38,5)</f>
        <v>0</v>
      </c>
      <c r="R38" s="217"/>
      <c r="S38" s="217"/>
      <c r="T38" s="220">
        <v>0</v>
      </c>
      <c r="U38" s="217">
        <f t="shared" ref="U38:U43" si="27">ROUND(E38*T38,2)</f>
        <v>0</v>
      </c>
      <c r="V38" s="221"/>
      <c r="W38" s="221"/>
      <c r="X38" s="221"/>
      <c r="Y38" s="221"/>
      <c r="Z38" s="221"/>
      <c r="AA38" s="221"/>
      <c r="AB38" s="221"/>
      <c r="AC38" s="221"/>
      <c r="AD38" s="221"/>
      <c r="AE38" s="221" t="s">
        <v>102</v>
      </c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  <c r="AQ38" s="221"/>
      <c r="AR38" s="221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</row>
    <row r="39" spans="1:60" outlineLevel="1" x14ac:dyDescent="0.2">
      <c r="A39" s="215">
        <v>27</v>
      </c>
      <c r="B39" s="215" t="s">
        <v>158</v>
      </c>
      <c r="C39" s="216" t="s">
        <v>159</v>
      </c>
      <c r="D39" s="217" t="s">
        <v>108</v>
      </c>
      <c r="E39" s="218">
        <v>8</v>
      </c>
      <c r="F39" s="11">
        <v>0</v>
      </c>
      <c r="G39" s="219">
        <f t="shared" si="21"/>
        <v>0</v>
      </c>
      <c r="H39" s="219"/>
      <c r="I39" s="219">
        <f t="shared" si="22"/>
        <v>0</v>
      </c>
      <c r="J39" s="219"/>
      <c r="K39" s="219">
        <f t="shared" si="23"/>
        <v>0</v>
      </c>
      <c r="L39" s="219">
        <v>21</v>
      </c>
      <c r="M39" s="219">
        <f t="shared" si="24"/>
        <v>0</v>
      </c>
      <c r="N39" s="217">
        <v>0</v>
      </c>
      <c r="O39" s="217">
        <f t="shared" si="25"/>
        <v>0</v>
      </c>
      <c r="P39" s="217">
        <v>0</v>
      </c>
      <c r="Q39" s="217">
        <f t="shared" si="26"/>
        <v>0</v>
      </c>
      <c r="R39" s="217"/>
      <c r="S39" s="217"/>
      <c r="T39" s="220">
        <v>0</v>
      </c>
      <c r="U39" s="217">
        <f t="shared" si="27"/>
        <v>0</v>
      </c>
      <c r="V39" s="221"/>
      <c r="W39" s="221"/>
      <c r="X39" s="221"/>
      <c r="Y39" s="221"/>
      <c r="Z39" s="221"/>
      <c r="AA39" s="221"/>
      <c r="AB39" s="221"/>
      <c r="AC39" s="221"/>
      <c r="AD39" s="221"/>
      <c r="AE39" s="221" t="s">
        <v>102</v>
      </c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22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1"/>
      <c r="BD39" s="221"/>
      <c r="BE39" s="221"/>
      <c r="BF39" s="221"/>
      <c r="BG39" s="221"/>
      <c r="BH39" s="221"/>
    </row>
    <row r="40" spans="1:60" ht="22.5" outlineLevel="1" x14ac:dyDescent="0.2">
      <c r="A40" s="215">
        <v>28</v>
      </c>
      <c r="B40" s="215" t="s">
        <v>160</v>
      </c>
      <c r="C40" s="216" t="s">
        <v>161</v>
      </c>
      <c r="D40" s="217" t="s">
        <v>108</v>
      </c>
      <c r="E40" s="218">
        <v>8</v>
      </c>
      <c r="F40" s="11">
        <v>0</v>
      </c>
      <c r="G40" s="219">
        <f t="shared" si="21"/>
        <v>0</v>
      </c>
      <c r="H40" s="219"/>
      <c r="I40" s="219">
        <f t="shared" si="22"/>
        <v>0</v>
      </c>
      <c r="J40" s="219"/>
      <c r="K40" s="219">
        <f t="shared" si="23"/>
        <v>0</v>
      </c>
      <c r="L40" s="219">
        <v>21</v>
      </c>
      <c r="M40" s="219">
        <f t="shared" si="24"/>
        <v>0</v>
      </c>
      <c r="N40" s="217">
        <v>0</v>
      </c>
      <c r="O40" s="217">
        <f t="shared" si="25"/>
        <v>0</v>
      </c>
      <c r="P40" s="217">
        <v>0</v>
      </c>
      <c r="Q40" s="217">
        <f t="shared" si="26"/>
        <v>0</v>
      </c>
      <c r="R40" s="217"/>
      <c r="S40" s="217"/>
      <c r="T40" s="220">
        <v>0</v>
      </c>
      <c r="U40" s="217">
        <f t="shared" si="27"/>
        <v>0</v>
      </c>
      <c r="V40" s="221"/>
      <c r="W40" s="221"/>
      <c r="X40" s="221"/>
      <c r="Y40" s="221"/>
      <c r="Z40" s="221"/>
      <c r="AA40" s="221"/>
      <c r="AB40" s="221"/>
      <c r="AC40" s="221"/>
      <c r="AD40" s="221"/>
      <c r="AE40" s="221" t="s">
        <v>102</v>
      </c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  <c r="AQ40" s="221"/>
      <c r="AR40" s="221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</row>
    <row r="41" spans="1:60" ht="22.5" outlineLevel="1" x14ac:dyDescent="0.2">
      <c r="A41" s="215">
        <v>29</v>
      </c>
      <c r="B41" s="215" t="s">
        <v>162</v>
      </c>
      <c r="C41" s="216" t="s">
        <v>163</v>
      </c>
      <c r="D41" s="217" t="s">
        <v>108</v>
      </c>
      <c r="E41" s="218">
        <v>5</v>
      </c>
      <c r="F41" s="11">
        <v>0</v>
      </c>
      <c r="G41" s="219">
        <f t="shared" si="21"/>
        <v>0</v>
      </c>
      <c r="H41" s="219"/>
      <c r="I41" s="219">
        <f t="shared" si="22"/>
        <v>0</v>
      </c>
      <c r="J41" s="219"/>
      <c r="K41" s="219">
        <f t="shared" si="23"/>
        <v>0</v>
      </c>
      <c r="L41" s="219">
        <v>21</v>
      </c>
      <c r="M41" s="219">
        <f t="shared" si="24"/>
        <v>0</v>
      </c>
      <c r="N41" s="217">
        <v>0</v>
      </c>
      <c r="O41" s="217">
        <f t="shared" si="25"/>
        <v>0</v>
      </c>
      <c r="P41" s="217">
        <v>0</v>
      </c>
      <c r="Q41" s="217">
        <f t="shared" si="26"/>
        <v>0</v>
      </c>
      <c r="R41" s="217"/>
      <c r="S41" s="217"/>
      <c r="T41" s="220">
        <v>0</v>
      </c>
      <c r="U41" s="217">
        <f t="shared" si="27"/>
        <v>0</v>
      </c>
      <c r="V41" s="221"/>
      <c r="W41" s="221"/>
      <c r="X41" s="221"/>
      <c r="Y41" s="221"/>
      <c r="Z41" s="221"/>
      <c r="AA41" s="221"/>
      <c r="AB41" s="221"/>
      <c r="AC41" s="221"/>
      <c r="AD41" s="221"/>
      <c r="AE41" s="221" t="s">
        <v>102</v>
      </c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  <c r="AQ41" s="221"/>
      <c r="AR41" s="221"/>
      <c r="AS41" s="221"/>
      <c r="AT41" s="221"/>
      <c r="AU41" s="221"/>
      <c r="AV41" s="221"/>
      <c r="AW41" s="221"/>
      <c r="AX41" s="221"/>
      <c r="AY41" s="221"/>
      <c r="AZ41" s="221"/>
      <c r="BA41" s="221"/>
      <c r="BB41" s="221"/>
      <c r="BC41" s="221"/>
      <c r="BD41" s="221"/>
      <c r="BE41" s="221"/>
      <c r="BF41" s="221"/>
      <c r="BG41" s="221"/>
      <c r="BH41" s="221"/>
    </row>
    <row r="42" spans="1:60" ht="22.5" outlineLevel="1" x14ac:dyDescent="0.2">
      <c r="A42" s="215">
        <v>30</v>
      </c>
      <c r="B42" s="215" t="s">
        <v>164</v>
      </c>
      <c r="C42" s="216" t="s">
        <v>165</v>
      </c>
      <c r="D42" s="217" t="s">
        <v>108</v>
      </c>
      <c r="E42" s="218">
        <v>1</v>
      </c>
      <c r="F42" s="11">
        <v>0</v>
      </c>
      <c r="G42" s="219">
        <f t="shared" si="21"/>
        <v>0</v>
      </c>
      <c r="H42" s="219"/>
      <c r="I42" s="219">
        <f t="shared" si="22"/>
        <v>0</v>
      </c>
      <c r="J42" s="219"/>
      <c r="K42" s="219">
        <f t="shared" si="23"/>
        <v>0</v>
      </c>
      <c r="L42" s="219">
        <v>21</v>
      </c>
      <c r="M42" s="219">
        <f t="shared" si="24"/>
        <v>0</v>
      </c>
      <c r="N42" s="217">
        <v>0</v>
      </c>
      <c r="O42" s="217">
        <f t="shared" si="25"/>
        <v>0</v>
      </c>
      <c r="P42" s="217">
        <v>0</v>
      </c>
      <c r="Q42" s="217">
        <f t="shared" si="26"/>
        <v>0</v>
      </c>
      <c r="R42" s="217"/>
      <c r="S42" s="217"/>
      <c r="T42" s="220">
        <v>0</v>
      </c>
      <c r="U42" s="217">
        <f t="shared" si="27"/>
        <v>0</v>
      </c>
      <c r="V42" s="221"/>
      <c r="W42" s="221"/>
      <c r="X42" s="221"/>
      <c r="Y42" s="221"/>
      <c r="Z42" s="221"/>
      <c r="AA42" s="221"/>
      <c r="AB42" s="221"/>
      <c r="AC42" s="221"/>
      <c r="AD42" s="221"/>
      <c r="AE42" s="221" t="s">
        <v>102</v>
      </c>
      <c r="AF42" s="221"/>
      <c r="AG42" s="221"/>
      <c r="AH42" s="221"/>
      <c r="AI42" s="221"/>
      <c r="AJ42" s="221"/>
      <c r="AK42" s="221"/>
      <c r="AL42" s="221"/>
      <c r="AM42" s="221"/>
      <c r="AN42" s="221"/>
      <c r="AO42" s="221"/>
      <c r="AP42" s="221"/>
      <c r="AQ42" s="221"/>
      <c r="AR42" s="221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</row>
    <row r="43" spans="1:60" outlineLevel="1" x14ac:dyDescent="0.2">
      <c r="A43" s="215">
        <v>31</v>
      </c>
      <c r="B43" s="215" t="s">
        <v>166</v>
      </c>
      <c r="C43" s="216" t="s">
        <v>167</v>
      </c>
      <c r="D43" s="217" t="s">
        <v>108</v>
      </c>
      <c r="E43" s="218">
        <v>192</v>
      </c>
      <c r="F43" s="11">
        <v>0</v>
      </c>
      <c r="G43" s="219">
        <f t="shared" si="21"/>
        <v>0</v>
      </c>
      <c r="H43" s="219"/>
      <c r="I43" s="219">
        <f t="shared" si="22"/>
        <v>0</v>
      </c>
      <c r="J43" s="219"/>
      <c r="K43" s="219">
        <f t="shared" si="23"/>
        <v>0</v>
      </c>
      <c r="L43" s="219">
        <v>21</v>
      </c>
      <c r="M43" s="219">
        <f t="shared" si="24"/>
        <v>0</v>
      </c>
      <c r="N43" s="217">
        <v>0</v>
      </c>
      <c r="O43" s="217">
        <f t="shared" si="25"/>
        <v>0</v>
      </c>
      <c r="P43" s="217">
        <v>0</v>
      </c>
      <c r="Q43" s="217">
        <f t="shared" si="26"/>
        <v>0</v>
      </c>
      <c r="R43" s="217"/>
      <c r="S43" s="217"/>
      <c r="T43" s="220">
        <v>0</v>
      </c>
      <c r="U43" s="217">
        <f t="shared" si="27"/>
        <v>0</v>
      </c>
      <c r="V43" s="221"/>
      <c r="W43" s="221"/>
      <c r="X43" s="221"/>
      <c r="Y43" s="221"/>
      <c r="Z43" s="221"/>
      <c r="AA43" s="221"/>
      <c r="AB43" s="221"/>
      <c r="AC43" s="221"/>
      <c r="AD43" s="221"/>
      <c r="AE43" s="221" t="s">
        <v>102</v>
      </c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  <c r="AQ43" s="221"/>
      <c r="AR43" s="221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</row>
    <row r="44" spans="1:60" x14ac:dyDescent="0.2">
      <c r="A44" s="222" t="s">
        <v>97</v>
      </c>
      <c r="B44" s="222" t="s">
        <v>64</v>
      </c>
      <c r="C44" s="223" t="s">
        <v>65</v>
      </c>
      <c r="D44" s="224"/>
      <c r="E44" s="225"/>
      <c r="F44" s="226"/>
      <c r="G44" s="226">
        <f>SUMIF(AE45:AE47,"&lt;&gt;NOR",G45:G47)</f>
        <v>0</v>
      </c>
      <c r="H44" s="226"/>
      <c r="I44" s="226">
        <f>SUM(I45:I47)</f>
        <v>0</v>
      </c>
      <c r="J44" s="226"/>
      <c r="K44" s="226">
        <f>SUM(K45:K47)</f>
        <v>0</v>
      </c>
      <c r="L44" s="226"/>
      <c r="M44" s="226">
        <f>SUM(M45:M47)</f>
        <v>0</v>
      </c>
      <c r="N44" s="224"/>
      <c r="O44" s="224">
        <f>SUM(O45:O47)</f>
        <v>0</v>
      </c>
      <c r="P44" s="224"/>
      <c r="Q44" s="224">
        <f>SUM(Q45:Q47)</f>
        <v>0</v>
      </c>
      <c r="R44" s="224"/>
      <c r="S44" s="224"/>
      <c r="T44" s="227"/>
      <c r="U44" s="224">
        <f>SUM(U45:U47)</f>
        <v>172.59</v>
      </c>
      <c r="AE44" s="25" t="s">
        <v>98</v>
      </c>
    </row>
    <row r="45" spans="1:60" outlineLevel="1" x14ac:dyDescent="0.2">
      <c r="A45" s="215">
        <v>32</v>
      </c>
      <c r="B45" s="215" t="s">
        <v>168</v>
      </c>
      <c r="C45" s="216" t="s">
        <v>169</v>
      </c>
      <c r="D45" s="217" t="s">
        <v>108</v>
      </c>
      <c r="E45" s="218">
        <v>131</v>
      </c>
      <c r="F45" s="11">
        <v>0</v>
      </c>
      <c r="G45" s="219">
        <f>ROUND(E45*F45,2)</f>
        <v>0</v>
      </c>
      <c r="H45" s="219"/>
      <c r="I45" s="219">
        <f>ROUND(E45*H45,2)</f>
        <v>0</v>
      </c>
      <c r="J45" s="219"/>
      <c r="K45" s="219">
        <f>ROUND(E45*J45,2)</f>
        <v>0</v>
      </c>
      <c r="L45" s="219">
        <v>21</v>
      </c>
      <c r="M45" s="219">
        <f>G45*(1+L45/100)</f>
        <v>0</v>
      </c>
      <c r="N45" s="217">
        <v>0</v>
      </c>
      <c r="O45" s="217">
        <f>ROUND(E45*N45,5)</f>
        <v>0</v>
      </c>
      <c r="P45" s="217">
        <v>0</v>
      </c>
      <c r="Q45" s="217">
        <f>ROUND(E45*P45,5)</f>
        <v>0</v>
      </c>
      <c r="R45" s="217"/>
      <c r="S45" s="217"/>
      <c r="T45" s="220">
        <v>8.0170000000000005E-2</v>
      </c>
      <c r="U45" s="217">
        <f>ROUND(E45*T45,2)</f>
        <v>10.5</v>
      </c>
      <c r="V45" s="221"/>
      <c r="W45" s="221"/>
      <c r="X45" s="221"/>
      <c r="Y45" s="221"/>
      <c r="Z45" s="221"/>
      <c r="AA45" s="221"/>
      <c r="AB45" s="221"/>
      <c r="AC45" s="221"/>
      <c r="AD45" s="221"/>
      <c r="AE45" s="221" t="s">
        <v>170</v>
      </c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1"/>
      <c r="AQ45" s="221"/>
      <c r="AR45" s="221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</row>
    <row r="46" spans="1:60" outlineLevel="1" x14ac:dyDescent="0.2">
      <c r="A46" s="215">
        <v>33</v>
      </c>
      <c r="B46" s="215" t="s">
        <v>171</v>
      </c>
      <c r="C46" s="216" t="s">
        <v>172</v>
      </c>
      <c r="D46" s="217" t="s">
        <v>108</v>
      </c>
      <c r="E46" s="218">
        <v>2700</v>
      </c>
      <c r="F46" s="11">
        <v>0</v>
      </c>
      <c r="G46" s="219">
        <f>ROUND(E46*F46,2)</f>
        <v>0</v>
      </c>
      <c r="H46" s="219"/>
      <c r="I46" s="219">
        <f>ROUND(E46*H46,2)</f>
        <v>0</v>
      </c>
      <c r="J46" s="219"/>
      <c r="K46" s="219">
        <f>ROUND(E46*J46,2)</f>
        <v>0</v>
      </c>
      <c r="L46" s="219">
        <v>21</v>
      </c>
      <c r="M46" s="219">
        <f>G46*(1+L46/100)</f>
        <v>0</v>
      </c>
      <c r="N46" s="217">
        <v>0</v>
      </c>
      <c r="O46" s="217">
        <f>ROUND(E46*N46,5)</f>
        <v>0</v>
      </c>
      <c r="P46" s="217">
        <v>0</v>
      </c>
      <c r="Q46" s="217">
        <f>ROUND(E46*P46,5)</f>
        <v>0</v>
      </c>
      <c r="R46" s="217"/>
      <c r="S46" s="217"/>
      <c r="T46" s="220">
        <v>0.06</v>
      </c>
      <c r="U46" s="217">
        <f>ROUND(E46*T46,2)</f>
        <v>162</v>
      </c>
      <c r="V46" s="221"/>
      <c r="W46" s="221"/>
      <c r="X46" s="221"/>
      <c r="Y46" s="221"/>
      <c r="Z46" s="221"/>
      <c r="AA46" s="221"/>
      <c r="AB46" s="221"/>
      <c r="AC46" s="221"/>
      <c r="AD46" s="221"/>
      <c r="AE46" s="221" t="s">
        <v>170</v>
      </c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</row>
    <row r="47" spans="1:60" outlineLevel="1" x14ac:dyDescent="0.2">
      <c r="A47" s="215">
        <v>34</v>
      </c>
      <c r="B47" s="215" t="s">
        <v>173</v>
      </c>
      <c r="C47" s="216" t="s">
        <v>174</v>
      </c>
      <c r="D47" s="217" t="s">
        <v>108</v>
      </c>
      <c r="E47" s="218">
        <v>2</v>
      </c>
      <c r="F47" s="11">
        <v>0</v>
      </c>
      <c r="G47" s="219">
        <f>ROUND(E47*F47,2)</f>
        <v>0</v>
      </c>
      <c r="H47" s="219"/>
      <c r="I47" s="219">
        <f>ROUND(E47*H47,2)</f>
        <v>0</v>
      </c>
      <c r="J47" s="219"/>
      <c r="K47" s="219">
        <f>ROUND(E47*J47,2)</f>
        <v>0</v>
      </c>
      <c r="L47" s="219">
        <v>21</v>
      </c>
      <c r="M47" s="219">
        <f>G47*(1+L47/100)</f>
        <v>0</v>
      </c>
      <c r="N47" s="217">
        <v>0</v>
      </c>
      <c r="O47" s="217">
        <f>ROUND(E47*N47,5)</f>
        <v>0</v>
      </c>
      <c r="P47" s="217">
        <v>0</v>
      </c>
      <c r="Q47" s="217">
        <f>ROUND(E47*P47,5)</f>
        <v>0</v>
      </c>
      <c r="R47" s="217"/>
      <c r="S47" s="217"/>
      <c r="T47" s="220">
        <v>4.2999999999999997E-2</v>
      </c>
      <c r="U47" s="217">
        <f>ROUND(E47*T47,2)</f>
        <v>0.09</v>
      </c>
      <c r="V47" s="221"/>
      <c r="W47" s="221"/>
      <c r="X47" s="221"/>
      <c r="Y47" s="221"/>
      <c r="Z47" s="221"/>
      <c r="AA47" s="221"/>
      <c r="AB47" s="221"/>
      <c r="AC47" s="221"/>
      <c r="AD47" s="221"/>
      <c r="AE47" s="221" t="s">
        <v>170</v>
      </c>
      <c r="AF47" s="221"/>
      <c r="AG47" s="221"/>
      <c r="AH47" s="221"/>
      <c r="AI47" s="221"/>
      <c r="AJ47" s="221"/>
      <c r="AK47" s="221"/>
      <c r="AL47" s="221"/>
      <c r="AM47" s="221"/>
      <c r="AN47" s="221"/>
      <c r="AO47" s="221"/>
      <c r="AP47" s="221"/>
      <c r="AQ47" s="221"/>
      <c r="AR47" s="221"/>
      <c r="AS47" s="221"/>
      <c r="AT47" s="221"/>
      <c r="AU47" s="221"/>
      <c r="AV47" s="221"/>
      <c r="AW47" s="221"/>
      <c r="AX47" s="221"/>
      <c r="AY47" s="221"/>
      <c r="AZ47" s="221"/>
      <c r="BA47" s="221"/>
      <c r="BB47" s="221"/>
      <c r="BC47" s="221"/>
      <c r="BD47" s="221"/>
      <c r="BE47" s="221"/>
      <c r="BF47" s="221"/>
      <c r="BG47" s="221"/>
      <c r="BH47" s="221"/>
    </row>
    <row r="48" spans="1:60" x14ac:dyDescent="0.2">
      <c r="A48" s="222" t="s">
        <v>97</v>
      </c>
      <c r="B48" s="222" t="s">
        <v>66</v>
      </c>
      <c r="C48" s="223" t="s">
        <v>67</v>
      </c>
      <c r="D48" s="224"/>
      <c r="E48" s="225"/>
      <c r="F48" s="226"/>
      <c r="G48" s="226">
        <f>SUMIF(AE49:AE64,"&lt;&gt;NOR",G49:G64)</f>
        <v>0</v>
      </c>
      <c r="H48" s="226"/>
      <c r="I48" s="226">
        <f>SUM(I49:I64)</f>
        <v>0</v>
      </c>
      <c r="J48" s="226"/>
      <c r="K48" s="226">
        <f>SUM(K49:K64)</f>
        <v>0</v>
      </c>
      <c r="L48" s="226"/>
      <c r="M48" s="226">
        <f>SUM(M49:M64)</f>
        <v>0</v>
      </c>
      <c r="N48" s="224"/>
      <c r="O48" s="224">
        <f>SUM(O49:O64)</f>
        <v>0</v>
      </c>
      <c r="P48" s="224"/>
      <c r="Q48" s="224">
        <f>SUM(Q49:Q64)</f>
        <v>0</v>
      </c>
      <c r="R48" s="224"/>
      <c r="S48" s="224"/>
      <c r="T48" s="227"/>
      <c r="U48" s="224">
        <f>SUM(U49:U64)</f>
        <v>975.62999999999977</v>
      </c>
      <c r="AE48" s="25" t="s">
        <v>98</v>
      </c>
    </row>
    <row r="49" spans="1:60" outlineLevel="1" x14ac:dyDescent="0.2">
      <c r="A49" s="215">
        <v>35</v>
      </c>
      <c r="B49" s="215" t="s">
        <v>175</v>
      </c>
      <c r="C49" s="216" t="s">
        <v>176</v>
      </c>
      <c r="D49" s="217" t="s">
        <v>101</v>
      </c>
      <c r="E49" s="218">
        <v>8155</v>
      </c>
      <c r="F49" s="11">
        <v>0</v>
      </c>
      <c r="G49" s="219">
        <f t="shared" ref="G49:G64" si="28">ROUND(E49*F49,2)</f>
        <v>0</v>
      </c>
      <c r="H49" s="219"/>
      <c r="I49" s="219">
        <f t="shared" ref="I49:I64" si="29">ROUND(E49*H49,2)</f>
        <v>0</v>
      </c>
      <c r="J49" s="219"/>
      <c r="K49" s="219">
        <f t="shared" ref="K49:K64" si="30">ROUND(E49*J49,2)</f>
        <v>0</v>
      </c>
      <c r="L49" s="219">
        <v>21</v>
      </c>
      <c r="M49" s="219">
        <f t="shared" ref="M49:M64" si="31">G49*(1+L49/100)</f>
        <v>0</v>
      </c>
      <c r="N49" s="217">
        <v>0</v>
      </c>
      <c r="O49" s="217">
        <f t="shared" ref="O49:O64" si="32">ROUND(E49*N49,5)</f>
        <v>0</v>
      </c>
      <c r="P49" s="217">
        <v>0</v>
      </c>
      <c r="Q49" s="217">
        <f t="shared" ref="Q49:Q64" si="33">ROUND(E49*P49,5)</f>
        <v>0</v>
      </c>
      <c r="R49" s="217"/>
      <c r="S49" s="217"/>
      <c r="T49" s="220">
        <v>5.7000000000000002E-2</v>
      </c>
      <c r="U49" s="217">
        <f t="shared" ref="U49:U64" si="34">ROUND(E49*T49,2)</f>
        <v>464.84</v>
      </c>
      <c r="V49" s="221"/>
      <c r="W49" s="221"/>
      <c r="X49" s="221"/>
      <c r="Y49" s="221"/>
      <c r="Z49" s="221"/>
      <c r="AA49" s="221"/>
      <c r="AB49" s="221"/>
      <c r="AC49" s="221"/>
      <c r="AD49" s="221"/>
      <c r="AE49" s="221" t="s">
        <v>170</v>
      </c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  <c r="AQ49" s="221"/>
      <c r="AR49" s="221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</row>
    <row r="50" spans="1:60" outlineLevel="1" x14ac:dyDescent="0.2">
      <c r="A50" s="215">
        <v>36</v>
      </c>
      <c r="B50" s="215" t="s">
        <v>177</v>
      </c>
      <c r="C50" s="216" t="s">
        <v>178</v>
      </c>
      <c r="D50" s="217" t="s">
        <v>101</v>
      </c>
      <c r="E50" s="218">
        <v>440</v>
      </c>
      <c r="F50" s="11">
        <v>0</v>
      </c>
      <c r="G50" s="219">
        <f t="shared" si="28"/>
        <v>0</v>
      </c>
      <c r="H50" s="219"/>
      <c r="I50" s="219">
        <f t="shared" si="29"/>
        <v>0</v>
      </c>
      <c r="J50" s="219"/>
      <c r="K50" s="219">
        <f t="shared" si="30"/>
        <v>0</v>
      </c>
      <c r="L50" s="219">
        <v>21</v>
      </c>
      <c r="M50" s="219">
        <f t="shared" si="31"/>
        <v>0</v>
      </c>
      <c r="N50" s="217">
        <v>0</v>
      </c>
      <c r="O50" s="217">
        <f t="shared" si="32"/>
        <v>0</v>
      </c>
      <c r="P50" s="217">
        <v>0</v>
      </c>
      <c r="Q50" s="217">
        <f t="shared" si="33"/>
        <v>0</v>
      </c>
      <c r="R50" s="217"/>
      <c r="S50" s="217"/>
      <c r="T50" s="220">
        <v>8.1670000000000006E-2</v>
      </c>
      <c r="U50" s="217">
        <f t="shared" si="34"/>
        <v>35.93</v>
      </c>
      <c r="V50" s="221"/>
      <c r="W50" s="221"/>
      <c r="X50" s="221"/>
      <c r="Y50" s="221"/>
      <c r="Z50" s="221"/>
      <c r="AA50" s="221"/>
      <c r="AB50" s="221"/>
      <c r="AC50" s="221"/>
      <c r="AD50" s="221"/>
      <c r="AE50" s="221" t="s">
        <v>170</v>
      </c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  <c r="AQ50" s="221"/>
      <c r="AR50" s="221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</row>
    <row r="51" spans="1:60" outlineLevel="1" x14ac:dyDescent="0.2">
      <c r="A51" s="215">
        <v>37</v>
      </c>
      <c r="B51" s="215" t="s">
        <v>179</v>
      </c>
      <c r="C51" s="216" t="s">
        <v>180</v>
      </c>
      <c r="D51" s="217" t="s">
        <v>108</v>
      </c>
      <c r="E51" s="218">
        <v>8</v>
      </c>
      <c r="F51" s="11">
        <v>0</v>
      </c>
      <c r="G51" s="219">
        <f t="shared" si="28"/>
        <v>0</v>
      </c>
      <c r="H51" s="219"/>
      <c r="I51" s="219">
        <f t="shared" si="29"/>
        <v>0</v>
      </c>
      <c r="J51" s="219"/>
      <c r="K51" s="219">
        <f t="shared" si="30"/>
        <v>0</v>
      </c>
      <c r="L51" s="219">
        <v>21</v>
      </c>
      <c r="M51" s="219">
        <f t="shared" si="31"/>
        <v>0</v>
      </c>
      <c r="N51" s="217">
        <v>0</v>
      </c>
      <c r="O51" s="217">
        <f t="shared" si="32"/>
        <v>0</v>
      </c>
      <c r="P51" s="217">
        <v>0</v>
      </c>
      <c r="Q51" s="217">
        <f t="shared" si="33"/>
        <v>0</v>
      </c>
      <c r="R51" s="217"/>
      <c r="S51" s="217"/>
      <c r="T51" s="220">
        <v>0.14033000000000001</v>
      </c>
      <c r="U51" s="217">
        <f t="shared" si="34"/>
        <v>1.1200000000000001</v>
      </c>
      <c r="V51" s="221"/>
      <c r="W51" s="221"/>
      <c r="X51" s="221"/>
      <c r="Y51" s="221"/>
      <c r="Z51" s="221"/>
      <c r="AA51" s="221"/>
      <c r="AB51" s="221"/>
      <c r="AC51" s="221"/>
      <c r="AD51" s="221"/>
      <c r="AE51" s="221" t="s">
        <v>170</v>
      </c>
      <c r="AF51" s="221"/>
      <c r="AG51" s="221"/>
      <c r="AH51" s="221"/>
      <c r="AI51" s="221"/>
      <c r="AJ51" s="221"/>
      <c r="AK51" s="221"/>
      <c r="AL51" s="221"/>
      <c r="AM51" s="221"/>
      <c r="AN51" s="221"/>
      <c r="AO51" s="221"/>
      <c r="AP51" s="221"/>
      <c r="AQ51" s="221"/>
      <c r="AR51" s="221"/>
      <c r="AS51" s="221"/>
      <c r="AT51" s="221"/>
      <c r="AU51" s="221"/>
      <c r="AV51" s="221"/>
      <c r="AW51" s="221"/>
      <c r="AX51" s="221"/>
      <c r="AY51" s="221"/>
      <c r="AZ51" s="221"/>
      <c r="BA51" s="221"/>
      <c r="BB51" s="221"/>
      <c r="BC51" s="221"/>
      <c r="BD51" s="221"/>
      <c r="BE51" s="221"/>
      <c r="BF51" s="221"/>
      <c r="BG51" s="221"/>
      <c r="BH51" s="221"/>
    </row>
    <row r="52" spans="1:60" outlineLevel="1" x14ac:dyDescent="0.2">
      <c r="A52" s="215">
        <v>38</v>
      </c>
      <c r="B52" s="215" t="s">
        <v>181</v>
      </c>
      <c r="C52" s="216" t="s">
        <v>182</v>
      </c>
      <c r="D52" s="217" t="s">
        <v>108</v>
      </c>
      <c r="E52" s="218">
        <v>123</v>
      </c>
      <c r="F52" s="11">
        <v>0</v>
      </c>
      <c r="G52" s="219">
        <f t="shared" si="28"/>
        <v>0</v>
      </c>
      <c r="H52" s="219"/>
      <c r="I52" s="219">
        <f t="shared" si="29"/>
        <v>0</v>
      </c>
      <c r="J52" s="219"/>
      <c r="K52" s="219">
        <f t="shared" si="30"/>
        <v>0</v>
      </c>
      <c r="L52" s="219">
        <v>21</v>
      </c>
      <c r="M52" s="219">
        <f t="shared" si="31"/>
        <v>0</v>
      </c>
      <c r="N52" s="217">
        <v>0</v>
      </c>
      <c r="O52" s="217">
        <f t="shared" si="32"/>
        <v>0</v>
      </c>
      <c r="P52" s="217">
        <v>0</v>
      </c>
      <c r="Q52" s="217">
        <f t="shared" si="33"/>
        <v>0</v>
      </c>
      <c r="R52" s="217"/>
      <c r="S52" s="217"/>
      <c r="T52" s="220">
        <v>0.21</v>
      </c>
      <c r="U52" s="217">
        <f t="shared" si="34"/>
        <v>25.83</v>
      </c>
      <c r="V52" s="221"/>
      <c r="W52" s="221"/>
      <c r="X52" s="221"/>
      <c r="Y52" s="221"/>
      <c r="Z52" s="221"/>
      <c r="AA52" s="221"/>
      <c r="AB52" s="221"/>
      <c r="AC52" s="221"/>
      <c r="AD52" s="221"/>
      <c r="AE52" s="221" t="s">
        <v>170</v>
      </c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</row>
    <row r="53" spans="1:60" outlineLevel="1" x14ac:dyDescent="0.2">
      <c r="A53" s="215">
        <v>39</v>
      </c>
      <c r="B53" s="215" t="s">
        <v>183</v>
      </c>
      <c r="C53" s="216" t="s">
        <v>184</v>
      </c>
      <c r="D53" s="217" t="s">
        <v>108</v>
      </c>
      <c r="E53" s="218">
        <v>8</v>
      </c>
      <c r="F53" s="11">
        <v>0</v>
      </c>
      <c r="G53" s="219">
        <f t="shared" si="28"/>
        <v>0</v>
      </c>
      <c r="H53" s="219"/>
      <c r="I53" s="219">
        <f t="shared" si="29"/>
        <v>0</v>
      </c>
      <c r="J53" s="219"/>
      <c r="K53" s="219">
        <f t="shared" si="30"/>
        <v>0</v>
      </c>
      <c r="L53" s="219">
        <v>21</v>
      </c>
      <c r="M53" s="219">
        <f t="shared" si="31"/>
        <v>0</v>
      </c>
      <c r="N53" s="217">
        <v>0</v>
      </c>
      <c r="O53" s="217">
        <f t="shared" si="32"/>
        <v>0</v>
      </c>
      <c r="P53" s="217">
        <v>0</v>
      </c>
      <c r="Q53" s="217">
        <f t="shared" si="33"/>
        <v>0</v>
      </c>
      <c r="R53" s="217"/>
      <c r="S53" s="217"/>
      <c r="T53" s="220">
        <v>0.14632999999999999</v>
      </c>
      <c r="U53" s="217">
        <f t="shared" si="34"/>
        <v>1.17</v>
      </c>
      <c r="V53" s="221"/>
      <c r="W53" s="221"/>
      <c r="X53" s="221"/>
      <c r="Y53" s="221"/>
      <c r="Z53" s="221"/>
      <c r="AA53" s="221"/>
      <c r="AB53" s="221"/>
      <c r="AC53" s="221"/>
      <c r="AD53" s="221"/>
      <c r="AE53" s="221" t="s">
        <v>170</v>
      </c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</row>
    <row r="54" spans="1:60" outlineLevel="1" x14ac:dyDescent="0.2">
      <c r="A54" s="215">
        <v>40</v>
      </c>
      <c r="B54" s="215" t="s">
        <v>185</v>
      </c>
      <c r="C54" s="216" t="s">
        <v>186</v>
      </c>
      <c r="D54" s="217" t="s">
        <v>108</v>
      </c>
      <c r="E54" s="218">
        <v>192</v>
      </c>
      <c r="F54" s="11">
        <v>0</v>
      </c>
      <c r="G54" s="219">
        <f t="shared" si="28"/>
        <v>0</v>
      </c>
      <c r="H54" s="219"/>
      <c r="I54" s="219">
        <f t="shared" si="29"/>
        <v>0</v>
      </c>
      <c r="J54" s="219"/>
      <c r="K54" s="219">
        <f t="shared" si="30"/>
        <v>0</v>
      </c>
      <c r="L54" s="219">
        <v>21</v>
      </c>
      <c r="M54" s="219">
        <f t="shared" si="31"/>
        <v>0</v>
      </c>
      <c r="N54" s="217">
        <v>0</v>
      </c>
      <c r="O54" s="217">
        <f t="shared" si="32"/>
        <v>0</v>
      </c>
      <c r="P54" s="217">
        <v>0</v>
      </c>
      <c r="Q54" s="217">
        <f t="shared" si="33"/>
        <v>0</v>
      </c>
      <c r="R54" s="217"/>
      <c r="S54" s="217"/>
      <c r="T54" s="220">
        <v>0.308</v>
      </c>
      <c r="U54" s="217">
        <f t="shared" si="34"/>
        <v>59.14</v>
      </c>
      <c r="V54" s="221"/>
      <c r="W54" s="221"/>
      <c r="X54" s="221"/>
      <c r="Y54" s="221"/>
      <c r="Z54" s="221"/>
      <c r="AA54" s="221"/>
      <c r="AB54" s="221"/>
      <c r="AC54" s="221"/>
      <c r="AD54" s="221"/>
      <c r="AE54" s="221" t="s">
        <v>170</v>
      </c>
      <c r="AF54" s="221"/>
      <c r="AG54" s="221"/>
      <c r="AH54" s="221"/>
      <c r="AI54" s="221"/>
      <c r="AJ54" s="221"/>
      <c r="AK54" s="221"/>
      <c r="AL54" s="221"/>
      <c r="AM54" s="221"/>
      <c r="AN54" s="221"/>
      <c r="AO54" s="221"/>
      <c r="AP54" s="221"/>
      <c r="AQ54" s="221"/>
      <c r="AR54" s="221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</row>
    <row r="55" spans="1:60" outlineLevel="1" x14ac:dyDescent="0.2">
      <c r="A55" s="215">
        <v>41</v>
      </c>
      <c r="B55" s="215" t="s">
        <v>187</v>
      </c>
      <c r="C55" s="216" t="s">
        <v>188</v>
      </c>
      <c r="D55" s="217" t="s">
        <v>189</v>
      </c>
      <c r="E55" s="218">
        <v>254</v>
      </c>
      <c r="F55" s="11">
        <v>0</v>
      </c>
      <c r="G55" s="219">
        <f t="shared" si="28"/>
        <v>0</v>
      </c>
      <c r="H55" s="219"/>
      <c r="I55" s="219">
        <f t="shared" si="29"/>
        <v>0</v>
      </c>
      <c r="J55" s="219"/>
      <c r="K55" s="219">
        <f t="shared" si="30"/>
        <v>0</v>
      </c>
      <c r="L55" s="219">
        <v>21</v>
      </c>
      <c r="M55" s="219">
        <f t="shared" si="31"/>
        <v>0</v>
      </c>
      <c r="N55" s="217">
        <v>0</v>
      </c>
      <c r="O55" s="217">
        <f t="shared" si="32"/>
        <v>0</v>
      </c>
      <c r="P55" s="217">
        <v>0</v>
      </c>
      <c r="Q55" s="217">
        <f t="shared" si="33"/>
        <v>0</v>
      </c>
      <c r="R55" s="217"/>
      <c r="S55" s="217"/>
      <c r="T55" s="220">
        <v>0.33333000000000002</v>
      </c>
      <c r="U55" s="217">
        <f t="shared" si="34"/>
        <v>84.67</v>
      </c>
      <c r="V55" s="221"/>
      <c r="W55" s="221"/>
      <c r="X55" s="221"/>
      <c r="Y55" s="221"/>
      <c r="Z55" s="221"/>
      <c r="AA55" s="221"/>
      <c r="AB55" s="221"/>
      <c r="AC55" s="221"/>
      <c r="AD55" s="221"/>
      <c r="AE55" s="221" t="s">
        <v>170</v>
      </c>
      <c r="AF55" s="221"/>
      <c r="AG55" s="221"/>
      <c r="AH55" s="221"/>
      <c r="AI55" s="221"/>
      <c r="AJ55" s="221"/>
      <c r="AK55" s="221"/>
      <c r="AL55" s="221"/>
      <c r="AM55" s="221"/>
      <c r="AN55" s="221"/>
      <c r="AO55" s="221"/>
      <c r="AP55" s="221"/>
      <c r="AQ55" s="221"/>
      <c r="AR55" s="221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</row>
    <row r="56" spans="1:60" outlineLevel="1" x14ac:dyDescent="0.2">
      <c r="A56" s="215">
        <v>42</v>
      </c>
      <c r="B56" s="215" t="s">
        <v>190</v>
      </c>
      <c r="C56" s="216" t="s">
        <v>191</v>
      </c>
      <c r="D56" s="217" t="s">
        <v>189</v>
      </c>
      <c r="E56" s="218">
        <v>254</v>
      </c>
      <c r="F56" s="11">
        <v>0</v>
      </c>
      <c r="G56" s="219">
        <f t="shared" si="28"/>
        <v>0</v>
      </c>
      <c r="H56" s="219"/>
      <c r="I56" s="219">
        <f t="shared" si="29"/>
        <v>0</v>
      </c>
      <c r="J56" s="219"/>
      <c r="K56" s="219">
        <f t="shared" si="30"/>
        <v>0</v>
      </c>
      <c r="L56" s="219">
        <v>21</v>
      </c>
      <c r="M56" s="219">
        <f t="shared" si="31"/>
        <v>0</v>
      </c>
      <c r="N56" s="217">
        <v>0</v>
      </c>
      <c r="O56" s="217">
        <f t="shared" si="32"/>
        <v>0</v>
      </c>
      <c r="P56" s="217">
        <v>0</v>
      </c>
      <c r="Q56" s="217">
        <f t="shared" si="33"/>
        <v>0</v>
      </c>
      <c r="R56" s="217"/>
      <c r="S56" s="217"/>
      <c r="T56" s="220">
        <v>0.375</v>
      </c>
      <c r="U56" s="217">
        <f t="shared" si="34"/>
        <v>95.25</v>
      </c>
      <c r="V56" s="221"/>
      <c r="W56" s="221"/>
      <c r="X56" s="221"/>
      <c r="Y56" s="221"/>
      <c r="Z56" s="221"/>
      <c r="AA56" s="221"/>
      <c r="AB56" s="221"/>
      <c r="AC56" s="221"/>
      <c r="AD56" s="221"/>
      <c r="AE56" s="221" t="s">
        <v>170</v>
      </c>
      <c r="AF56" s="221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  <c r="AQ56" s="221"/>
      <c r="AR56" s="221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</row>
    <row r="57" spans="1:60" outlineLevel="1" x14ac:dyDescent="0.2">
      <c r="A57" s="215">
        <v>43</v>
      </c>
      <c r="B57" s="215" t="s">
        <v>192</v>
      </c>
      <c r="C57" s="216" t="s">
        <v>193</v>
      </c>
      <c r="D57" s="217" t="s">
        <v>108</v>
      </c>
      <c r="E57" s="218">
        <v>192</v>
      </c>
      <c r="F57" s="11">
        <v>0</v>
      </c>
      <c r="G57" s="219">
        <f t="shared" si="28"/>
        <v>0</v>
      </c>
      <c r="H57" s="219"/>
      <c r="I57" s="219">
        <f t="shared" si="29"/>
        <v>0</v>
      </c>
      <c r="J57" s="219"/>
      <c r="K57" s="219">
        <f t="shared" si="30"/>
        <v>0</v>
      </c>
      <c r="L57" s="219">
        <v>21</v>
      </c>
      <c r="M57" s="219">
        <f t="shared" si="31"/>
        <v>0</v>
      </c>
      <c r="N57" s="217">
        <v>0</v>
      </c>
      <c r="O57" s="217">
        <f t="shared" si="32"/>
        <v>0</v>
      </c>
      <c r="P57" s="217">
        <v>0</v>
      </c>
      <c r="Q57" s="217">
        <f t="shared" si="33"/>
        <v>0</v>
      </c>
      <c r="R57" s="217"/>
      <c r="S57" s="217"/>
      <c r="T57" s="220">
        <v>0.58333000000000002</v>
      </c>
      <c r="U57" s="217">
        <f t="shared" si="34"/>
        <v>112</v>
      </c>
      <c r="V57" s="221"/>
      <c r="W57" s="221"/>
      <c r="X57" s="221"/>
      <c r="Y57" s="221"/>
      <c r="Z57" s="221"/>
      <c r="AA57" s="221"/>
      <c r="AB57" s="221"/>
      <c r="AC57" s="221"/>
      <c r="AD57" s="221"/>
      <c r="AE57" s="221" t="s">
        <v>170</v>
      </c>
      <c r="AF57" s="221"/>
      <c r="AG57" s="221"/>
      <c r="AH57" s="221"/>
      <c r="AI57" s="221"/>
      <c r="AJ57" s="221"/>
      <c r="AK57" s="221"/>
      <c r="AL57" s="221"/>
      <c r="AM57" s="221"/>
      <c r="AN57" s="221"/>
      <c r="AO57" s="221"/>
      <c r="AP57" s="221"/>
      <c r="AQ57" s="221"/>
      <c r="AR57" s="221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</row>
    <row r="58" spans="1:60" outlineLevel="1" x14ac:dyDescent="0.2">
      <c r="A58" s="215">
        <v>44</v>
      </c>
      <c r="B58" s="215" t="s">
        <v>194</v>
      </c>
      <c r="C58" s="216" t="s">
        <v>195</v>
      </c>
      <c r="D58" s="217" t="s">
        <v>196</v>
      </c>
      <c r="E58" s="218">
        <v>6</v>
      </c>
      <c r="F58" s="11">
        <v>0</v>
      </c>
      <c r="G58" s="219">
        <f t="shared" si="28"/>
        <v>0</v>
      </c>
      <c r="H58" s="219"/>
      <c r="I58" s="219">
        <f t="shared" si="29"/>
        <v>0</v>
      </c>
      <c r="J58" s="219"/>
      <c r="K58" s="219">
        <f t="shared" si="30"/>
        <v>0</v>
      </c>
      <c r="L58" s="219">
        <v>21</v>
      </c>
      <c r="M58" s="219">
        <f t="shared" si="31"/>
        <v>0</v>
      </c>
      <c r="N58" s="217">
        <v>0</v>
      </c>
      <c r="O58" s="217">
        <f t="shared" si="32"/>
        <v>0</v>
      </c>
      <c r="P58" s="217">
        <v>0</v>
      </c>
      <c r="Q58" s="217">
        <f t="shared" si="33"/>
        <v>0</v>
      </c>
      <c r="R58" s="217"/>
      <c r="S58" s="217"/>
      <c r="T58" s="220">
        <v>1</v>
      </c>
      <c r="U58" s="217">
        <f t="shared" si="34"/>
        <v>6</v>
      </c>
      <c r="V58" s="221"/>
      <c r="W58" s="221"/>
      <c r="X58" s="221"/>
      <c r="Y58" s="221"/>
      <c r="Z58" s="221"/>
      <c r="AA58" s="221"/>
      <c r="AB58" s="221"/>
      <c r="AC58" s="221"/>
      <c r="AD58" s="221"/>
      <c r="AE58" s="221" t="s">
        <v>170</v>
      </c>
      <c r="AF58" s="221"/>
      <c r="AG58" s="221"/>
      <c r="AH58" s="221"/>
      <c r="AI58" s="221"/>
      <c r="AJ58" s="221"/>
      <c r="AK58" s="221"/>
      <c r="AL58" s="221"/>
      <c r="AM58" s="221"/>
      <c r="AN58" s="221"/>
      <c r="AO58" s="221"/>
      <c r="AP58" s="221"/>
      <c r="AQ58" s="221"/>
      <c r="AR58" s="221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</row>
    <row r="59" spans="1:60" outlineLevel="1" x14ac:dyDescent="0.2">
      <c r="A59" s="215">
        <v>45</v>
      </c>
      <c r="B59" s="215" t="s">
        <v>197</v>
      </c>
      <c r="C59" s="216" t="s">
        <v>198</v>
      </c>
      <c r="D59" s="217" t="s">
        <v>196</v>
      </c>
      <c r="E59" s="218">
        <v>12</v>
      </c>
      <c r="F59" s="11">
        <v>0</v>
      </c>
      <c r="G59" s="219">
        <f t="shared" si="28"/>
        <v>0</v>
      </c>
      <c r="H59" s="219"/>
      <c r="I59" s="219">
        <f t="shared" si="29"/>
        <v>0</v>
      </c>
      <c r="J59" s="219"/>
      <c r="K59" s="219">
        <f t="shared" si="30"/>
        <v>0</v>
      </c>
      <c r="L59" s="219">
        <v>21</v>
      </c>
      <c r="M59" s="219">
        <f t="shared" si="31"/>
        <v>0</v>
      </c>
      <c r="N59" s="217">
        <v>0</v>
      </c>
      <c r="O59" s="217">
        <f t="shared" si="32"/>
        <v>0</v>
      </c>
      <c r="P59" s="217">
        <v>0</v>
      </c>
      <c r="Q59" s="217">
        <f t="shared" si="33"/>
        <v>0</v>
      </c>
      <c r="R59" s="217"/>
      <c r="S59" s="217"/>
      <c r="T59" s="220">
        <v>1</v>
      </c>
      <c r="U59" s="217">
        <f t="shared" si="34"/>
        <v>12</v>
      </c>
      <c r="V59" s="221"/>
      <c r="W59" s="221"/>
      <c r="X59" s="221"/>
      <c r="Y59" s="221"/>
      <c r="Z59" s="221"/>
      <c r="AA59" s="221"/>
      <c r="AB59" s="221"/>
      <c r="AC59" s="221"/>
      <c r="AD59" s="221"/>
      <c r="AE59" s="221" t="s">
        <v>170</v>
      </c>
      <c r="AF59" s="221"/>
      <c r="AG59" s="221"/>
      <c r="AH59" s="221"/>
      <c r="AI59" s="221"/>
      <c r="AJ59" s="221"/>
      <c r="AK59" s="221"/>
      <c r="AL59" s="221"/>
      <c r="AM59" s="221"/>
      <c r="AN59" s="221"/>
      <c r="AO59" s="221"/>
      <c r="AP59" s="221"/>
      <c r="AQ59" s="221"/>
      <c r="AR59" s="221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</row>
    <row r="60" spans="1:60" outlineLevel="1" x14ac:dyDescent="0.2">
      <c r="A60" s="215">
        <v>46</v>
      </c>
      <c r="B60" s="215" t="s">
        <v>199</v>
      </c>
      <c r="C60" s="216" t="s">
        <v>200</v>
      </c>
      <c r="D60" s="217" t="s">
        <v>108</v>
      </c>
      <c r="E60" s="218">
        <v>14</v>
      </c>
      <c r="F60" s="11">
        <v>0</v>
      </c>
      <c r="G60" s="219">
        <f t="shared" si="28"/>
        <v>0</v>
      </c>
      <c r="H60" s="219"/>
      <c r="I60" s="219">
        <f t="shared" si="29"/>
        <v>0</v>
      </c>
      <c r="J60" s="219"/>
      <c r="K60" s="219">
        <f t="shared" si="30"/>
        <v>0</v>
      </c>
      <c r="L60" s="219">
        <v>21</v>
      </c>
      <c r="M60" s="219">
        <f t="shared" si="31"/>
        <v>0</v>
      </c>
      <c r="N60" s="217">
        <v>0</v>
      </c>
      <c r="O60" s="217">
        <f t="shared" si="32"/>
        <v>0</v>
      </c>
      <c r="P60" s="217">
        <v>0</v>
      </c>
      <c r="Q60" s="217">
        <f t="shared" si="33"/>
        <v>0</v>
      </c>
      <c r="R60" s="217"/>
      <c r="S60" s="217"/>
      <c r="T60" s="220">
        <v>0.14632999999999999</v>
      </c>
      <c r="U60" s="217">
        <f t="shared" si="34"/>
        <v>2.0499999999999998</v>
      </c>
      <c r="V60" s="221"/>
      <c r="W60" s="221"/>
      <c r="X60" s="221"/>
      <c r="Y60" s="221"/>
      <c r="Z60" s="221"/>
      <c r="AA60" s="221"/>
      <c r="AB60" s="221"/>
      <c r="AC60" s="221"/>
      <c r="AD60" s="221"/>
      <c r="AE60" s="221" t="s">
        <v>170</v>
      </c>
      <c r="AF60" s="221"/>
      <c r="AG60" s="221"/>
      <c r="AH60" s="221"/>
      <c r="AI60" s="221"/>
      <c r="AJ60" s="221"/>
      <c r="AK60" s="221"/>
      <c r="AL60" s="221"/>
      <c r="AM60" s="221"/>
      <c r="AN60" s="221"/>
      <c r="AO60" s="221"/>
      <c r="AP60" s="221"/>
      <c r="AQ60" s="221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</row>
    <row r="61" spans="1:60" outlineLevel="1" x14ac:dyDescent="0.2">
      <c r="A61" s="215">
        <v>47</v>
      </c>
      <c r="B61" s="215" t="s">
        <v>201</v>
      </c>
      <c r="C61" s="216" t="s">
        <v>202</v>
      </c>
      <c r="D61" s="217" t="s">
        <v>108</v>
      </c>
      <c r="E61" s="218">
        <v>254</v>
      </c>
      <c r="F61" s="11">
        <v>0</v>
      </c>
      <c r="G61" s="219">
        <f t="shared" si="28"/>
        <v>0</v>
      </c>
      <c r="H61" s="219"/>
      <c r="I61" s="219">
        <f t="shared" si="29"/>
        <v>0</v>
      </c>
      <c r="J61" s="219"/>
      <c r="K61" s="219">
        <f t="shared" si="30"/>
        <v>0</v>
      </c>
      <c r="L61" s="219">
        <v>21</v>
      </c>
      <c r="M61" s="219">
        <f t="shared" si="31"/>
        <v>0</v>
      </c>
      <c r="N61" s="217">
        <v>0</v>
      </c>
      <c r="O61" s="217">
        <f t="shared" si="32"/>
        <v>0</v>
      </c>
      <c r="P61" s="217">
        <v>0</v>
      </c>
      <c r="Q61" s="217">
        <f t="shared" si="33"/>
        <v>0</v>
      </c>
      <c r="R61" s="217"/>
      <c r="S61" s="217"/>
      <c r="T61" s="220">
        <v>5.3830000000000003E-2</v>
      </c>
      <c r="U61" s="217">
        <f t="shared" si="34"/>
        <v>13.67</v>
      </c>
      <c r="V61" s="221"/>
      <c r="W61" s="221"/>
      <c r="X61" s="221"/>
      <c r="Y61" s="221"/>
      <c r="Z61" s="221"/>
      <c r="AA61" s="221"/>
      <c r="AB61" s="221"/>
      <c r="AC61" s="221"/>
      <c r="AD61" s="221"/>
      <c r="AE61" s="221" t="s">
        <v>170</v>
      </c>
      <c r="AF61" s="221"/>
      <c r="AG61" s="221"/>
      <c r="AH61" s="221"/>
      <c r="AI61" s="221"/>
      <c r="AJ61" s="221"/>
      <c r="AK61" s="221"/>
      <c r="AL61" s="221"/>
      <c r="AM61" s="221"/>
      <c r="AN61" s="221"/>
      <c r="AO61" s="221"/>
      <c r="AP61" s="221"/>
      <c r="AQ61" s="221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</row>
    <row r="62" spans="1:60" outlineLevel="1" x14ac:dyDescent="0.2">
      <c r="A62" s="215">
        <v>48</v>
      </c>
      <c r="B62" s="215" t="s">
        <v>203</v>
      </c>
      <c r="C62" s="216" t="s">
        <v>204</v>
      </c>
      <c r="D62" s="217" t="s">
        <v>108</v>
      </c>
      <c r="E62" s="218">
        <v>16</v>
      </c>
      <c r="F62" s="11">
        <v>0</v>
      </c>
      <c r="G62" s="219">
        <f t="shared" si="28"/>
        <v>0</v>
      </c>
      <c r="H62" s="219"/>
      <c r="I62" s="219">
        <f t="shared" si="29"/>
        <v>0</v>
      </c>
      <c r="J62" s="219"/>
      <c r="K62" s="219">
        <f t="shared" si="30"/>
        <v>0</v>
      </c>
      <c r="L62" s="219">
        <v>21</v>
      </c>
      <c r="M62" s="219">
        <f t="shared" si="31"/>
        <v>0</v>
      </c>
      <c r="N62" s="217">
        <v>0</v>
      </c>
      <c r="O62" s="217">
        <f t="shared" si="32"/>
        <v>0</v>
      </c>
      <c r="P62" s="217">
        <v>0</v>
      </c>
      <c r="Q62" s="217">
        <f t="shared" si="33"/>
        <v>0</v>
      </c>
      <c r="R62" s="217"/>
      <c r="S62" s="217"/>
      <c r="T62" s="220">
        <v>3.68</v>
      </c>
      <c r="U62" s="217">
        <f t="shared" si="34"/>
        <v>58.88</v>
      </c>
      <c r="V62" s="221"/>
      <c r="W62" s="221"/>
      <c r="X62" s="221"/>
      <c r="Y62" s="221"/>
      <c r="Z62" s="221"/>
      <c r="AA62" s="221"/>
      <c r="AB62" s="221"/>
      <c r="AC62" s="221"/>
      <c r="AD62" s="221"/>
      <c r="AE62" s="221" t="s">
        <v>170</v>
      </c>
      <c r="AF62" s="221"/>
      <c r="AG62" s="221"/>
      <c r="AH62" s="221"/>
      <c r="AI62" s="221"/>
      <c r="AJ62" s="221"/>
      <c r="AK62" s="221"/>
      <c r="AL62" s="221"/>
      <c r="AM62" s="221"/>
      <c r="AN62" s="221"/>
      <c r="AO62" s="221"/>
      <c r="AP62" s="221"/>
      <c r="AQ62" s="221"/>
      <c r="AR62" s="221"/>
      <c r="AS62" s="221"/>
      <c r="AT62" s="221"/>
      <c r="AU62" s="221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</row>
    <row r="63" spans="1:60" outlineLevel="1" x14ac:dyDescent="0.2">
      <c r="A63" s="215">
        <v>49</v>
      </c>
      <c r="B63" s="215" t="s">
        <v>205</v>
      </c>
      <c r="C63" s="216" t="s">
        <v>206</v>
      </c>
      <c r="D63" s="217" t="s">
        <v>108</v>
      </c>
      <c r="E63" s="218">
        <v>1</v>
      </c>
      <c r="F63" s="11">
        <v>0</v>
      </c>
      <c r="G63" s="219">
        <f t="shared" si="28"/>
        <v>0</v>
      </c>
      <c r="H63" s="219"/>
      <c r="I63" s="219">
        <f t="shared" si="29"/>
        <v>0</v>
      </c>
      <c r="J63" s="219"/>
      <c r="K63" s="219">
        <f t="shared" si="30"/>
        <v>0</v>
      </c>
      <c r="L63" s="219">
        <v>21</v>
      </c>
      <c r="M63" s="219">
        <f t="shared" si="31"/>
        <v>0</v>
      </c>
      <c r="N63" s="217">
        <v>0</v>
      </c>
      <c r="O63" s="217">
        <f t="shared" si="32"/>
        <v>0</v>
      </c>
      <c r="P63" s="217">
        <v>0</v>
      </c>
      <c r="Q63" s="217">
        <f t="shared" si="33"/>
        <v>0</v>
      </c>
      <c r="R63" s="217"/>
      <c r="S63" s="217"/>
      <c r="T63" s="220">
        <v>0.51666999999999996</v>
      </c>
      <c r="U63" s="217">
        <f t="shared" si="34"/>
        <v>0.52</v>
      </c>
      <c r="V63" s="221"/>
      <c r="W63" s="221"/>
      <c r="X63" s="221"/>
      <c r="Y63" s="221"/>
      <c r="Z63" s="221"/>
      <c r="AA63" s="221"/>
      <c r="AB63" s="221"/>
      <c r="AC63" s="221"/>
      <c r="AD63" s="221"/>
      <c r="AE63" s="221" t="s">
        <v>170</v>
      </c>
      <c r="AF63" s="221"/>
      <c r="AG63" s="221"/>
      <c r="AH63" s="221"/>
      <c r="AI63" s="221"/>
      <c r="AJ63" s="221"/>
      <c r="AK63" s="221"/>
      <c r="AL63" s="221"/>
      <c r="AM63" s="221"/>
      <c r="AN63" s="221"/>
      <c r="AO63" s="221"/>
      <c r="AP63" s="221"/>
      <c r="AQ63" s="221"/>
      <c r="AR63" s="221"/>
      <c r="AS63" s="221"/>
      <c r="AT63" s="221"/>
      <c r="AU63" s="221"/>
      <c r="AV63" s="221"/>
      <c r="AW63" s="221"/>
      <c r="AX63" s="221"/>
      <c r="AY63" s="221"/>
      <c r="AZ63" s="221"/>
      <c r="BA63" s="221"/>
      <c r="BB63" s="221"/>
      <c r="BC63" s="221"/>
      <c r="BD63" s="221"/>
      <c r="BE63" s="221"/>
      <c r="BF63" s="221"/>
      <c r="BG63" s="221"/>
      <c r="BH63" s="221"/>
    </row>
    <row r="64" spans="1:60" outlineLevel="1" x14ac:dyDescent="0.2">
      <c r="A64" s="215">
        <v>50</v>
      </c>
      <c r="B64" s="215" t="s">
        <v>207</v>
      </c>
      <c r="C64" s="216" t="s">
        <v>208</v>
      </c>
      <c r="D64" s="217" t="s">
        <v>108</v>
      </c>
      <c r="E64" s="218">
        <v>192</v>
      </c>
      <c r="F64" s="11">
        <v>0</v>
      </c>
      <c r="G64" s="219">
        <f t="shared" si="28"/>
        <v>0</v>
      </c>
      <c r="H64" s="219"/>
      <c r="I64" s="219">
        <f t="shared" si="29"/>
        <v>0</v>
      </c>
      <c r="J64" s="219"/>
      <c r="K64" s="219">
        <f t="shared" si="30"/>
        <v>0</v>
      </c>
      <c r="L64" s="219">
        <v>21</v>
      </c>
      <c r="M64" s="219">
        <f t="shared" si="31"/>
        <v>0</v>
      </c>
      <c r="N64" s="217">
        <v>0</v>
      </c>
      <c r="O64" s="217">
        <f t="shared" si="32"/>
        <v>0</v>
      </c>
      <c r="P64" s="217">
        <v>0</v>
      </c>
      <c r="Q64" s="217">
        <f t="shared" si="33"/>
        <v>0</v>
      </c>
      <c r="R64" s="217"/>
      <c r="S64" s="217"/>
      <c r="T64" s="220">
        <v>1.333E-2</v>
      </c>
      <c r="U64" s="217">
        <f t="shared" si="34"/>
        <v>2.56</v>
      </c>
      <c r="V64" s="221"/>
      <c r="W64" s="221"/>
      <c r="X64" s="221"/>
      <c r="Y64" s="221"/>
      <c r="Z64" s="221"/>
      <c r="AA64" s="221"/>
      <c r="AB64" s="221"/>
      <c r="AC64" s="221"/>
      <c r="AD64" s="221"/>
      <c r="AE64" s="221" t="s">
        <v>170</v>
      </c>
      <c r="AF64" s="221"/>
      <c r="AG64" s="221"/>
      <c r="AH64" s="221"/>
      <c r="AI64" s="221"/>
      <c r="AJ64" s="221"/>
      <c r="AK64" s="221"/>
      <c r="AL64" s="221"/>
      <c r="AM64" s="221"/>
      <c r="AN64" s="221"/>
      <c r="AO64" s="221"/>
      <c r="AP64" s="221"/>
      <c r="AQ64" s="221"/>
      <c r="AR64" s="221"/>
      <c r="AS64" s="221"/>
      <c r="AT64" s="221"/>
      <c r="AU64" s="221"/>
      <c r="AV64" s="221"/>
      <c r="AW64" s="221"/>
      <c r="AX64" s="221"/>
      <c r="AY64" s="221"/>
      <c r="AZ64" s="221"/>
      <c r="BA64" s="221"/>
      <c r="BB64" s="221"/>
      <c r="BC64" s="221"/>
      <c r="BD64" s="221"/>
      <c r="BE64" s="221"/>
      <c r="BF64" s="221"/>
      <c r="BG64" s="221"/>
      <c r="BH64" s="221"/>
    </row>
    <row r="65" spans="1:60" x14ac:dyDescent="0.2">
      <c r="A65" s="222" t="s">
        <v>97</v>
      </c>
      <c r="B65" s="222" t="s">
        <v>68</v>
      </c>
      <c r="C65" s="223" t="s">
        <v>69</v>
      </c>
      <c r="D65" s="224"/>
      <c r="E65" s="225"/>
      <c r="F65" s="226"/>
      <c r="G65" s="226">
        <f>SUMIF(AE66:AE68,"&lt;&gt;NOR",G66:G68)</f>
        <v>0</v>
      </c>
      <c r="H65" s="226"/>
      <c r="I65" s="226">
        <f>SUM(I66:I68)</f>
        <v>0</v>
      </c>
      <c r="J65" s="226"/>
      <c r="K65" s="226">
        <f>SUM(K66:K68)</f>
        <v>0</v>
      </c>
      <c r="L65" s="226"/>
      <c r="M65" s="226">
        <f>SUM(M66:M68)</f>
        <v>0</v>
      </c>
      <c r="N65" s="224"/>
      <c r="O65" s="224">
        <f>SUM(O66:O68)</f>
        <v>0</v>
      </c>
      <c r="P65" s="224"/>
      <c r="Q65" s="224">
        <f>SUM(Q66:Q68)</f>
        <v>0</v>
      </c>
      <c r="R65" s="224"/>
      <c r="S65" s="224"/>
      <c r="T65" s="227"/>
      <c r="U65" s="224">
        <f>SUM(U66:U68)</f>
        <v>192.82</v>
      </c>
      <c r="AE65" s="25" t="s">
        <v>98</v>
      </c>
    </row>
    <row r="66" spans="1:60" outlineLevel="1" x14ac:dyDescent="0.2">
      <c r="A66" s="215">
        <v>51</v>
      </c>
      <c r="B66" s="215" t="s">
        <v>209</v>
      </c>
      <c r="C66" s="216" t="s">
        <v>210</v>
      </c>
      <c r="D66" s="217" t="s">
        <v>101</v>
      </c>
      <c r="E66" s="218">
        <v>852</v>
      </c>
      <c r="F66" s="11">
        <v>0</v>
      </c>
      <c r="G66" s="219">
        <f>ROUND(E66*F66,2)</f>
        <v>0</v>
      </c>
      <c r="H66" s="219"/>
      <c r="I66" s="219">
        <f>ROUND(E66*H66,2)</f>
        <v>0</v>
      </c>
      <c r="J66" s="219"/>
      <c r="K66" s="219">
        <f>ROUND(E66*J66,2)</f>
        <v>0</v>
      </c>
      <c r="L66" s="219">
        <v>21</v>
      </c>
      <c r="M66" s="219">
        <f>G66*(1+L66/100)</f>
        <v>0</v>
      </c>
      <c r="N66" s="217">
        <v>0</v>
      </c>
      <c r="O66" s="217">
        <f>ROUND(E66*N66,5)</f>
        <v>0</v>
      </c>
      <c r="P66" s="217">
        <v>0</v>
      </c>
      <c r="Q66" s="217">
        <f>ROUND(E66*P66,5)</f>
        <v>0</v>
      </c>
      <c r="R66" s="217"/>
      <c r="S66" s="217"/>
      <c r="T66" s="220">
        <v>0.17</v>
      </c>
      <c r="U66" s="217">
        <f>ROUND(E66*T66,2)</f>
        <v>144.84</v>
      </c>
      <c r="V66" s="221"/>
      <c r="W66" s="221"/>
      <c r="X66" s="221"/>
      <c r="Y66" s="221"/>
      <c r="Z66" s="221"/>
      <c r="AA66" s="221"/>
      <c r="AB66" s="221"/>
      <c r="AC66" s="221"/>
      <c r="AD66" s="221"/>
      <c r="AE66" s="221" t="s">
        <v>170</v>
      </c>
      <c r="AF66" s="221"/>
      <c r="AG66" s="221"/>
      <c r="AH66" s="221"/>
      <c r="AI66" s="221"/>
      <c r="AJ66" s="221"/>
      <c r="AK66" s="221"/>
      <c r="AL66" s="221"/>
      <c r="AM66" s="221"/>
      <c r="AN66" s="221"/>
      <c r="AO66" s="221"/>
      <c r="AP66" s="221"/>
      <c r="AQ66" s="221"/>
      <c r="AR66" s="221"/>
      <c r="AS66" s="221"/>
      <c r="AT66" s="221"/>
      <c r="AU66" s="221"/>
      <c r="AV66" s="221"/>
      <c r="AW66" s="221"/>
      <c r="AX66" s="221"/>
      <c r="AY66" s="221"/>
      <c r="AZ66" s="221"/>
      <c r="BA66" s="221"/>
      <c r="BB66" s="221"/>
      <c r="BC66" s="221"/>
      <c r="BD66" s="221"/>
      <c r="BE66" s="221"/>
      <c r="BF66" s="221"/>
      <c r="BG66" s="221"/>
      <c r="BH66" s="221"/>
    </row>
    <row r="67" spans="1:60" outlineLevel="1" x14ac:dyDescent="0.2">
      <c r="A67" s="215">
        <v>52</v>
      </c>
      <c r="B67" s="215" t="s">
        <v>211</v>
      </c>
      <c r="C67" s="216" t="s">
        <v>212</v>
      </c>
      <c r="D67" s="217" t="s">
        <v>101</v>
      </c>
      <c r="E67" s="218">
        <v>238</v>
      </c>
      <c r="F67" s="11">
        <v>0</v>
      </c>
      <c r="G67" s="219">
        <f>ROUND(E67*F67,2)</f>
        <v>0</v>
      </c>
      <c r="H67" s="219"/>
      <c r="I67" s="219">
        <f>ROUND(E67*H67,2)</f>
        <v>0</v>
      </c>
      <c r="J67" s="219"/>
      <c r="K67" s="219">
        <f>ROUND(E67*J67,2)</f>
        <v>0</v>
      </c>
      <c r="L67" s="219">
        <v>21</v>
      </c>
      <c r="M67" s="219">
        <f>G67*(1+L67/100)</f>
        <v>0</v>
      </c>
      <c r="N67" s="217">
        <v>0</v>
      </c>
      <c r="O67" s="217">
        <f>ROUND(E67*N67,5)</f>
        <v>0</v>
      </c>
      <c r="P67" s="217">
        <v>0</v>
      </c>
      <c r="Q67" s="217">
        <f>ROUND(E67*P67,5)</f>
        <v>0</v>
      </c>
      <c r="R67" s="217"/>
      <c r="S67" s="217"/>
      <c r="T67" s="220">
        <v>0.19</v>
      </c>
      <c r="U67" s="217">
        <f>ROUND(E67*T67,2)</f>
        <v>45.22</v>
      </c>
      <c r="V67" s="221"/>
      <c r="W67" s="221"/>
      <c r="X67" s="221"/>
      <c r="Y67" s="221"/>
      <c r="Z67" s="221"/>
      <c r="AA67" s="221"/>
      <c r="AB67" s="221"/>
      <c r="AC67" s="221"/>
      <c r="AD67" s="221"/>
      <c r="AE67" s="221" t="s">
        <v>170</v>
      </c>
      <c r="AF67" s="221"/>
      <c r="AG67" s="221"/>
      <c r="AH67" s="221"/>
      <c r="AI67" s="221"/>
      <c r="AJ67" s="221"/>
      <c r="AK67" s="221"/>
      <c r="AL67" s="221"/>
      <c r="AM67" s="221"/>
      <c r="AN67" s="221"/>
      <c r="AO67" s="221"/>
      <c r="AP67" s="221"/>
      <c r="AQ67" s="221"/>
      <c r="AR67" s="221"/>
      <c r="AS67" s="221"/>
      <c r="AT67" s="221"/>
      <c r="AU67" s="221"/>
      <c r="AV67" s="221"/>
      <c r="AW67" s="221"/>
      <c r="AX67" s="221"/>
      <c r="AY67" s="221"/>
      <c r="AZ67" s="221"/>
      <c r="BA67" s="221"/>
      <c r="BB67" s="221"/>
      <c r="BC67" s="221"/>
      <c r="BD67" s="221"/>
      <c r="BE67" s="221"/>
      <c r="BF67" s="221"/>
      <c r="BG67" s="221"/>
      <c r="BH67" s="221"/>
    </row>
    <row r="68" spans="1:60" outlineLevel="1" x14ac:dyDescent="0.2">
      <c r="A68" s="215">
        <v>53</v>
      </c>
      <c r="B68" s="215" t="s">
        <v>213</v>
      </c>
      <c r="C68" s="216" t="s">
        <v>214</v>
      </c>
      <c r="D68" s="217" t="s">
        <v>108</v>
      </c>
      <c r="E68" s="218">
        <v>2</v>
      </c>
      <c r="F68" s="11">
        <v>0</v>
      </c>
      <c r="G68" s="219">
        <f>ROUND(E68*F68,2)</f>
        <v>0</v>
      </c>
      <c r="H68" s="219"/>
      <c r="I68" s="219">
        <f>ROUND(E68*H68,2)</f>
        <v>0</v>
      </c>
      <c r="J68" s="219"/>
      <c r="K68" s="219">
        <f>ROUND(E68*J68,2)</f>
        <v>0</v>
      </c>
      <c r="L68" s="219">
        <v>21</v>
      </c>
      <c r="M68" s="219">
        <f>G68*(1+L68/100)</f>
        <v>0</v>
      </c>
      <c r="N68" s="217">
        <v>0</v>
      </c>
      <c r="O68" s="217">
        <f>ROUND(E68*N68,5)</f>
        <v>0</v>
      </c>
      <c r="P68" s="217">
        <v>0</v>
      </c>
      <c r="Q68" s="217">
        <f>ROUND(E68*P68,5)</f>
        <v>0</v>
      </c>
      <c r="R68" s="217"/>
      <c r="S68" s="217"/>
      <c r="T68" s="220">
        <v>1.38</v>
      </c>
      <c r="U68" s="217">
        <f>ROUND(E68*T68,2)</f>
        <v>2.76</v>
      </c>
      <c r="V68" s="221"/>
      <c r="W68" s="221"/>
      <c r="X68" s="221"/>
      <c r="Y68" s="221"/>
      <c r="Z68" s="221"/>
      <c r="AA68" s="221"/>
      <c r="AB68" s="221"/>
      <c r="AC68" s="221"/>
      <c r="AD68" s="221"/>
      <c r="AE68" s="221" t="s">
        <v>170</v>
      </c>
      <c r="AF68" s="221"/>
      <c r="AG68" s="221"/>
      <c r="AH68" s="221"/>
      <c r="AI68" s="221"/>
      <c r="AJ68" s="221"/>
      <c r="AK68" s="221"/>
      <c r="AL68" s="221"/>
      <c r="AM68" s="221"/>
      <c r="AN68" s="221"/>
      <c r="AO68" s="221"/>
      <c r="AP68" s="221"/>
      <c r="AQ68" s="221"/>
      <c r="AR68" s="221"/>
      <c r="AS68" s="221"/>
      <c r="AT68" s="221"/>
      <c r="AU68" s="221"/>
      <c r="AV68" s="221"/>
      <c r="AW68" s="221"/>
      <c r="AX68" s="221"/>
      <c r="AY68" s="221"/>
      <c r="AZ68" s="221"/>
      <c r="BA68" s="221"/>
      <c r="BB68" s="221"/>
      <c r="BC68" s="221"/>
      <c r="BD68" s="221"/>
      <c r="BE68" s="221"/>
      <c r="BF68" s="221"/>
      <c r="BG68" s="221"/>
      <c r="BH68" s="221"/>
    </row>
    <row r="69" spans="1:60" x14ac:dyDescent="0.2">
      <c r="A69" s="222" t="s">
        <v>97</v>
      </c>
      <c r="B69" s="222" t="s">
        <v>70</v>
      </c>
      <c r="C69" s="223" t="s">
        <v>27</v>
      </c>
      <c r="D69" s="224"/>
      <c r="E69" s="225"/>
      <c r="F69" s="226"/>
      <c r="G69" s="226">
        <f>SUMIF(AE70:AE87,"&lt;&gt;NOR",G70:G87)</f>
        <v>0</v>
      </c>
      <c r="H69" s="226"/>
      <c r="I69" s="226">
        <f>SUM(I70:I87)</f>
        <v>0</v>
      </c>
      <c r="J69" s="226"/>
      <c r="K69" s="226">
        <f>SUM(K70:K87)</f>
        <v>0</v>
      </c>
      <c r="L69" s="226"/>
      <c r="M69" s="226">
        <f>SUM(M70:M87)</f>
        <v>0</v>
      </c>
      <c r="N69" s="224"/>
      <c r="O69" s="224">
        <f>SUM(O70:O87)</f>
        <v>0</v>
      </c>
      <c r="P69" s="224"/>
      <c r="Q69" s="224">
        <f>SUM(Q70:Q87)</f>
        <v>0</v>
      </c>
      <c r="R69" s="224"/>
      <c r="S69" s="224"/>
      <c r="T69" s="227"/>
      <c r="U69" s="224">
        <f>SUM(U70:U87)</f>
        <v>0</v>
      </c>
      <c r="AE69" s="25" t="s">
        <v>98</v>
      </c>
    </row>
    <row r="70" spans="1:60" ht="22.5" outlineLevel="1" x14ac:dyDescent="0.2">
      <c r="A70" s="215">
        <v>54</v>
      </c>
      <c r="B70" s="215" t="s">
        <v>215</v>
      </c>
      <c r="C70" s="216" t="s">
        <v>216</v>
      </c>
      <c r="D70" s="217" t="s">
        <v>217</v>
      </c>
      <c r="E70" s="218">
        <v>1</v>
      </c>
      <c r="F70" s="11">
        <v>0</v>
      </c>
      <c r="G70" s="219">
        <f>ROUND(E70*F70,2)</f>
        <v>0</v>
      </c>
      <c r="H70" s="219"/>
      <c r="I70" s="219">
        <f>ROUND(E70*H70,2)</f>
        <v>0</v>
      </c>
      <c r="J70" s="219"/>
      <c r="K70" s="219">
        <f>ROUND(E70*J70,2)</f>
        <v>0</v>
      </c>
      <c r="L70" s="219">
        <v>21</v>
      </c>
      <c r="M70" s="219">
        <f>G70*(1+L70/100)</f>
        <v>0</v>
      </c>
      <c r="N70" s="217">
        <v>0</v>
      </c>
      <c r="O70" s="217">
        <f>ROUND(E70*N70,5)</f>
        <v>0</v>
      </c>
      <c r="P70" s="217">
        <v>0</v>
      </c>
      <c r="Q70" s="217">
        <f>ROUND(E70*P70,5)</f>
        <v>0</v>
      </c>
      <c r="R70" s="217"/>
      <c r="S70" s="217"/>
      <c r="T70" s="220">
        <v>0</v>
      </c>
      <c r="U70" s="217">
        <f>ROUND(E70*T70,2)</f>
        <v>0</v>
      </c>
      <c r="V70" s="221"/>
      <c r="W70" s="221"/>
      <c r="X70" s="221"/>
      <c r="Y70" s="221"/>
      <c r="Z70" s="221"/>
      <c r="AA70" s="221"/>
      <c r="AB70" s="221"/>
      <c r="AC70" s="221"/>
      <c r="AD70" s="221"/>
      <c r="AE70" s="221" t="s">
        <v>218</v>
      </c>
      <c r="AF70" s="221"/>
      <c r="AG70" s="221"/>
      <c r="AH70" s="221"/>
      <c r="AI70" s="221"/>
      <c r="AJ70" s="221"/>
      <c r="AK70" s="221"/>
      <c r="AL70" s="221"/>
      <c r="AM70" s="221"/>
      <c r="AN70" s="221"/>
      <c r="AO70" s="221"/>
      <c r="AP70" s="221"/>
      <c r="AQ70" s="221"/>
      <c r="AR70" s="221"/>
      <c r="AS70" s="221"/>
      <c r="AT70" s="221"/>
      <c r="AU70" s="221"/>
      <c r="AV70" s="221"/>
      <c r="AW70" s="221"/>
      <c r="AX70" s="221"/>
      <c r="AY70" s="221"/>
      <c r="AZ70" s="221"/>
      <c r="BA70" s="221"/>
      <c r="BB70" s="221"/>
      <c r="BC70" s="221"/>
      <c r="BD70" s="221"/>
      <c r="BE70" s="221"/>
      <c r="BF70" s="221"/>
      <c r="BG70" s="221"/>
      <c r="BH70" s="221"/>
    </row>
    <row r="71" spans="1:60" ht="22.5" outlineLevel="1" x14ac:dyDescent="0.2">
      <c r="A71" s="215">
        <v>55</v>
      </c>
      <c r="B71" s="215" t="s">
        <v>219</v>
      </c>
      <c r="C71" s="216" t="s">
        <v>220</v>
      </c>
      <c r="D71" s="217" t="s">
        <v>217</v>
      </c>
      <c r="E71" s="218">
        <v>1</v>
      </c>
      <c r="F71" s="11">
        <v>0</v>
      </c>
      <c r="G71" s="219">
        <f>ROUND(E71*F71,2)</f>
        <v>0</v>
      </c>
      <c r="H71" s="219"/>
      <c r="I71" s="219">
        <f>ROUND(E71*H71,2)</f>
        <v>0</v>
      </c>
      <c r="J71" s="219"/>
      <c r="K71" s="219">
        <f>ROUND(E71*J71,2)</f>
        <v>0</v>
      </c>
      <c r="L71" s="219">
        <v>21</v>
      </c>
      <c r="M71" s="219">
        <f>G71*(1+L71/100)</f>
        <v>0</v>
      </c>
      <c r="N71" s="217">
        <v>0</v>
      </c>
      <c r="O71" s="217">
        <f>ROUND(E71*N71,5)</f>
        <v>0</v>
      </c>
      <c r="P71" s="217">
        <v>0</v>
      </c>
      <c r="Q71" s="217">
        <f>ROUND(E71*P71,5)</f>
        <v>0</v>
      </c>
      <c r="R71" s="217"/>
      <c r="S71" s="217"/>
      <c r="T71" s="220">
        <v>0</v>
      </c>
      <c r="U71" s="217">
        <f>ROUND(E71*T71,2)</f>
        <v>0</v>
      </c>
      <c r="V71" s="221"/>
      <c r="W71" s="221"/>
      <c r="X71" s="221"/>
      <c r="Y71" s="221"/>
      <c r="Z71" s="221"/>
      <c r="AA71" s="221"/>
      <c r="AB71" s="221"/>
      <c r="AC71" s="221"/>
      <c r="AD71" s="221"/>
      <c r="AE71" s="221" t="s">
        <v>218</v>
      </c>
      <c r="AF71" s="221"/>
      <c r="AG71" s="221"/>
      <c r="AH71" s="221"/>
      <c r="AI71" s="221"/>
      <c r="AJ71" s="221"/>
      <c r="AK71" s="221"/>
      <c r="AL71" s="221"/>
      <c r="AM71" s="221"/>
      <c r="AN71" s="221"/>
      <c r="AO71" s="221"/>
      <c r="AP71" s="221"/>
      <c r="AQ71" s="221"/>
      <c r="AR71" s="221"/>
      <c r="AS71" s="221"/>
      <c r="AT71" s="221"/>
      <c r="AU71" s="221"/>
      <c r="AV71" s="221"/>
      <c r="AW71" s="221"/>
      <c r="AX71" s="221"/>
      <c r="AY71" s="221"/>
      <c r="AZ71" s="221"/>
      <c r="BA71" s="221"/>
      <c r="BB71" s="221"/>
      <c r="BC71" s="221"/>
      <c r="BD71" s="221"/>
      <c r="BE71" s="221"/>
      <c r="BF71" s="221"/>
      <c r="BG71" s="221"/>
      <c r="BH71" s="221"/>
    </row>
    <row r="72" spans="1:60" ht="22.5" outlineLevel="1" x14ac:dyDescent="0.2">
      <c r="A72" s="215">
        <v>56</v>
      </c>
      <c r="B72" s="215" t="s">
        <v>221</v>
      </c>
      <c r="C72" s="216" t="s">
        <v>222</v>
      </c>
      <c r="D72" s="217" t="s">
        <v>217</v>
      </c>
      <c r="E72" s="218">
        <v>1</v>
      </c>
      <c r="F72" s="11">
        <v>0</v>
      </c>
      <c r="G72" s="219">
        <f>ROUND(E72*F72,2)</f>
        <v>0</v>
      </c>
      <c r="H72" s="219"/>
      <c r="I72" s="219">
        <f>ROUND(E72*H72,2)</f>
        <v>0</v>
      </c>
      <c r="J72" s="219"/>
      <c r="K72" s="219">
        <f>ROUND(E72*J72,2)</f>
        <v>0</v>
      </c>
      <c r="L72" s="219">
        <v>21</v>
      </c>
      <c r="M72" s="219">
        <f>G72*(1+L72/100)</f>
        <v>0</v>
      </c>
      <c r="N72" s="217">
        <v>0</v>
      </c>
      <c r="O72" s="217">
        <f>ROUND(E72*N72,5)</f>
        <v>0</v>
      </c>
      <c r="P72" s="217">
        <v>0</v>
      </c>
      <c r="Q72" s="217">
        <f>ROUND(E72*P72,5)</f>
        <v>0</v>
      </c>
      <c r="R72" s="217"/>
      <c r="S72" s="217"/>
      <c r="T72" s="220">
        <v>0</v>
      </c>
      <c r="U72" s="217">
        <f>ROUND(E72*T72,2)</f>
        <v>0</v>
      </c>
      <c r="V72" s="221"/>
      <c r="W72" s="221"/>
      <c r="X72" s="221"/>
      <c r="Y72" s="221"/>
      <c r="Z72" s="221"/>
      <c r="AA72" s="221"/>
      <c r="AB72" s="221"/>
      <c r="AC72" s="221"/>
      <c r="AD72" s="221"/>
      <c r="AE72" s="221" t="s">
        <v>218</v>
      </c>
      <c r="AF72" s="221"/>
      <c r="AG72" s="221"/>
      <c r="AH72" s="221"/>
      <c r="AI72" s="221"/>
      <c r="AJ72" s="221"/>
      <c r="AK72" s="221"/>
      <c r="AL72" s="221"/>
      <c r="AM72" s="221"/>
      <c r="AN72" s="221"/>
      <c r="AO72" s="221"/>
      <c r="AP72" s="221"/>
      <c r="AQ72" s="221"/>
      <c r="AR72" s="221"/>
      <c r="AS72" s="221"/>
      <c r="AT72" s="221"/>
      <c r="AU72" s="221"/>
      <c r="AV72" s="221"/>
      <c r="AW72" s="221"/>
      <c r="AX72" s="221"/>
      <c r="AY72" s="221"/>
      <c r="AZ72" s="221"/>
      <c r="BA72" s="221"/>
      <c r="BB72" s="221"/>
      <c r="BC72" s="221"/>
      <c r="BD72" s="221"/>
      <c r="BE72" s="221"/>
      <c r="BF72" s="221"/>
      <c r="BG72" s="221"/>
      <c r="BH72" s="221"/>
    </row>
    <row r="73" spans="1:60" ht="22.5" outlineLevel="1" x14ac:dyDescent="0.2">
      <c r="A73" s="215">
        <v>57</v>
      </c>
      <c r="B73" s="215" t="s">
        <v>223</v>
      </c>
      <c r="C73" s="216" t="s">
        <v>224</v>
      </c>
      <c r="D73" s="217" t="s">
        <v>217</v>
      </c>
      <c r="E73" s="218">
        <v>1</v>
      </c>
      <c r="F73" s="11">
        <v>0</v>
      </c>
      <c r="G73" s="219">
        <f>ROUND(E73*F73,2)</f>
        <v>0</v>
      </c>
      <c r="H73" s="219"/>
      <c r="I73" s="219">
        <f>ROUND(E73*H73,2)</f>
        <v>0</v>
      </c>
      <c r="J73" s="219"/>
      <c r="K73" s="219">
        <f>ROUND(E73*J73,2)</f>
        <v>0</v>
      </c>
      <c r="L73" s="219">
        <v>21</v>
      </c>
      <c r="M73" s="219">
        <f>G73*(1+L73/100)</f>
        <v>0</v>
      </c>
      <c r="N73" s="217">
        <v>0</v>
      </c>
      <c r="O73" s="217">
        <f>ROUND(E73*N73,5)</f>
        <v>0</v>
      </c>
      <c r="P73" s="217">
        <v>0</v>
      </c>
      <c r="Q73" s="217">
        <f>ROUND(E73*P73,5)</f>
        <v>0</v>
      </c>
      <c r="R73" s="217"/>
      <c r="S73" s="217"/>
      <c r="T73" s="220">
        <v>0</v>
      </c>
      <c r="U73" s="217">
        <f>ROUND(E73*T73,2)</f>
        <v>0</v>
      </c>
      <c r="V73" s="221"/>
      <c r="W73" s="221"/>
      <c r="X73" s="221"/>
      <c r="Y73" s="221"/>
      <c r="Z73" s="221"/>
      <c r="AA73" s="221"/>
      <c r="AB73" s="221"/>
      <c r="AC73" s="221"/>
      <c r="AD73" s="221"/>
      <c r="AE73" s="221" t="s">
        <v>218</v>
      </c>
      <c r="AF73" s="221"/>
      <c r="AG73" s="221"/>
      <c r="AH73" s="221"/>
      <c r="AI73" s="221"/>
      <c r="AJ73" s="221"/>
      <c r="AK73" s="221"/>
      <c r="AL73" s="221"/>
      <c r="AM73" s="221"/>
      <c r="AN73" s="221"/>
      <c r="AO73" s="221"/>
      <c r="AP73" s="221"/>
      <c r="AQ73" s="221"/>
      <c r="AR73" s="221"/>
      <c r="AS73" s="221"/>
      <c r="AT73" s="221"/>
      <c r="AU73" s="221"/>
      <c r="AV73" s="221"/>
      <c r="AW73" s="221"/>
      <c r="AX73" s="221"/>
      <c r="AY73" s="221"/>
      <c r="AZ73" s="221"/>
      <c r="BA73" s="221"/>
      <c r="BB73" s="221"/>
      <c r="BC73" s="221"/>
      <c r="BD73" s="221"/>
      <c r="BE73" s="221"/>
      <c r="BF73" s="221"/>
      <c r="BG73" s="221"/>
      <c r="BH73" s="221"/>
    </row>
    <row r="74" spans="1:60" ht="22.5" outlineLevel="1" x14ac:dyDescent="0.2">
      <c r="A74" s="215">
        <v>58</v>
      </c>
      <c r="B74" s="215" t="s">
        <v>225</v>
      </c>
      <c r="C74" s="216" t="s">
        <v>226</v>
      </c>
      <c r="D74" s="217" t="s">
        <v>108</v>
      </c>
      <c r="E74" s="218">
        <v>57</v>
      </c>
      <c r="F74" s="11">
        <v>0</v>
      </c>
      <c r="G74" s="219">
        <f>ROUND(E74*F74,2)</f>
        <v>0</v>
      </c>
      <c r="H74" s="219"/>
      <c r="I74" s="219">
        <f>ROUND(E74*H74,2)</f>
        <v>0</v>
      </c>
      <c r="J74" s="219"/>
      <c r="K74" s="219">
        <f>ROUND(E74*J74,2)</f>
        <v>0</v>
      </c>
      <c r="L74" s="219">
        <v>21</v>
      </c>
      <c r="M74" s="219">
        <f>G74*(1+L74/100)</f>
        <v>0</v>
      </c>
      <c r="N74" s="217">
        <v>0</v>
      </c>
      <c r="O74" s="217">
        <f>ROUND(E74*N74,5)</f>
        <v>0</v>
      </c>
      <c r="P74" s="217">
        <v>0</v>
      </c>
      <c r="Q74" s="217">
        <f>ROUND(E74*P74,5)</f>
        <v>0</v>
      </c>
      <c r="R74" s="217"/>
      <c r="S74" s="217"/>
      <c r="T74" s="220">
        <v>0</v>
      </c>
      <c r="U74" s="217">
        <f>ROUND(E74*T74,2)</f>
        <v>0</v>
      </c>
      <c r="V74" s="221"/>
      <c r="W74" s="221"/>
      <c r="X74" s="221"/>
      <c r="Y74" s="221"/>
      <c r="Z74" s="221"/>
      <c r="AA74" s="221"/>
      <c r="AB74" s="221"/>
      <c r="AC74" s="221"/>
      <c r="AD74" s="221"/>
      <c r="AE74" s="221" t="s">
        <v>218</v>
      </c>
      <c r="AF74" s="221"/>
      <c r="AG74" s="221"/>
      <c r="AH74" s="221"/>
      <c r="AI74" s="221"/>
      <c r="AJ74" s="221"/>
      <c r="AK74" s="221"/>
      <c r="AL74" s="221"/>
      <c r="AM74" s="221"/>
      <c r="AN74" s="221"/>
      <c r="AO74" s="221"/>
      <c r="AP74" s="221"/>
      <c r="AQ74" s="221"/>
      <c r="AR74" s="221"/>
      <c r="AS74" s="221"/>
      <c r="AT74" s="221"/>
      <c r="AU74" s="221"/>
      <c r="AV74" s="221"/>
      <c r="AW74" s="221"/>
      <c r="AX74" s="221"/>
      <c r="AY74" s="221"/>
      <c r="AZ74" s="221"/>
      <c r="BA74" s="221"/>
      <c r="BB74" s="221"/>
      <c r="BC74" s="221"/>
      <c r="BD74" s="221"/>
      <c r="BE74" s="221"/>
      <c r="BF74" s="221"/>
      <c r="BG74" s="221"/>
      <c r="BH74" s="221"/>
    </row>
    <row r="75" spans="1:60" ht="22.5" outlineLevel="1" x14ac:dyDescent="0.2">
      <c r="A75" s="215"/>
      <c r="B75" s="215"/>
      <c r="C75" s="228" t="s">
        <v>227</v>
      </c>
      <c r="D75" s="229"/>
      <c r="E75" s="230"/>
      <c r="F75" s="231"/>
      <c r="G75" s="232"/>
      <c r="H75" s="219"/>
      <c r="I75" s="219"/>
      <c r="J75" s="219"/>
      <c r="K75" s="219"/>
      <c r="L75" s="219"/>
      <c r="M75" s="219"/>
      <c r="N75" s="217"/>
      <c r="O75" s="217"/>
      <c r="P75" s="217"/>
      <c r="Q75" s="217"/>
      <c r="R75" s="217"/>
      <c r="S75" s="217"/>
      <c r="T75" s="220"/>
      <c r="U75" s="217"/>
      <c r="V75" s="221"/>
      <c r="W75" s="221"/>
      <c r="X75" s="221"/>
      <c r="Y75" s="221"/>
      <c r="Z75" s="221"/>
      <c r="AA75" s="221"/>
      <c r="AB75" s="221"/>
      <c r="AC75" s="221"/>
      <c r="AD75" s="221"/>
      <c r="AE75" s="221" t="s">
        <v>139</v>
      </c>
      <c r="AF75" s="221"/>
      <c r="AG75" s="221"/>
      <c r="AH75" s="221"/>
      <c r="AI75" s="221"/>
      <c r="AJ75" s="221"/>
      <c r="AK75" s="221"/>
      <c r="AL75" s="221"/>
      <c r="AM75" s="221"/>
      <c r="AN75" s="221"/>
      <c r="AO75" s="221"/>
      <c r="AP75" s="221"/>
      <c r="AQ75" s="221"/>
      <c r="AR75" s="221"/>
      <c r="AS75" s="221"/>
      <c r="AT75" s="221"/>
      <c r="AU75" s="221"/>
      <c r="AV75" s="221"/>
      <c r="AW75" s="221"/>
      <c r="AX75" s="221"/>
      <c r="AY75" s="221"/>
      <c r="AZ75" s="221"/>
      <c r="BA75" s="233" t="str">
        <f>C75</f>
        <v>- včetně prostupů, přírazů, vyčištění otvoru, průchodky/chráničky, zapravení, přetmelení, lokální malířské opravy v rozsahu dotčeném provedeným prostupem a obnovy dotčených povrchů</v>
      </c>
      <c r="BB75" s="221"/>
      <c r="BC75" s="221"/>
      <c r="BD75" s="221"/>
      <c r="BE75" s="221"/>
      <c r="BF75" s="221"/>
      <c r="BG75" s="221"/>
      <c r="BH75" s="221"/>
    </row>
    <row r="76" spans="1:60" ht="22.5" outlineLevel="1" x14ac:dyDescent="0.2">
      <c r="A76" s="215">
        <v>59</v>
      </c>
      <c r="B76" s="215" t="s">
        <v>228</v>
      </c>
      <c r="C76" s="216" t="s">
        <v>229</v>
      </c>
      <c r="D76" s="217" t="s">
        <v>108</v>
      </c>
      <c r="E76" s="218">
        <v>6</v>
      </c>
      <c r="F76" s="11">
        <v>0</v>
      </c>
      <c r="G76" s="219">
        <f>ROUND(E76*F76,2)</f>
        <v>0</v>
      </c>
      <c r="H76" s="219"/>
      <c r="I76" s="219">
        <f>ROUND(E76*H76,2)</f>
        <v>0</v>
      </c>
      <c r="J76" s="219"/>
      <c r="K76" s="219">
        <f>ROUND(E76*J76,2)</f>
        <v>0</v>
      </c>
      <c r="L76" s="219">
        <v>21</v>
      </c>
      <c r="M76" s="219">
        <f>G76*(1+L76/100)</f>
        <v>0</v>
      </c>
      <c r="N76" s="217">
        <v>0</v>
      </c>
      <c r="O76" s="217">
        <f>ROUND(E76*N76,5)</f>
        <v>0</v>
      </c>
      <c r="P76" s="217">
        <v>0</v>
      </c>
      <c r="Q76" s="217">
        <f>ROUND(E76*P76,5)</f>
        <v>0</v>
      </c>
      <c r="R76" s="217"/>
      <c r="S76" s="217"/>
      <c r="T76" s="220">
        <v>0</v>
      </c>
      <c r="U76" s="217">
        <f>ROUND(E76*T76,2)</f>
        <v>0</v>
      </c>
      <c r="V76" s="221"/>
      <c r="W76" s="221"/>
      <c r="X76" s="221"/>
      <c r="Y76" s="221"/>
      <c r="Z76" s="221"/>
      <c r="AA76" s="221"/>
      <c r="AB76" s="221"/>
      <c r="AC76" s="221"/>
      <c r="AD76" s="221"/>
      <c r="AE76" s="221" t="s">
        <v>218</v>
      </c>
      <c r="AF76" s="221"/>
      <c r="AG76" s="221"/>
      <c r="AH76" s="221"/>
      <c r="AI76" s="221"/>
      <c r="AJ76" s="221"/>
      <c r="AK76" s="221"/>
      <c r="AL76" s="221"/>
      <c r="AM76" s="221"/>
      <c r="AN76" s="221"/>
      <c r="AO76" s="221"/>
      <c r="AP76" s="221"/>
      <c r="AQ76" s="221"/>
      <c r="AR76" s="221"/>
      <c r="AS76" s="221"/>
      <c r="AT76" s="221"/>
      <c r="AU76" s="221"/>
      <c r="AV76" s="221"/>
      <c r="AW76" s="221"/>
      <c r="AX76" s="221"/>
      <c r="AY76" s="221"/>
      <c r="AZ76" s="221"/>
      <c r="BA76" s="221"/>
      <c r="BB76" s="221"/>
      <c r="BC76" s="221"/>
      <c r="BD76" s="221"/>
      <c r="BE76" s="221"/>
      <c r="BF76" s="221"/>
      <c r="BG76" s="221"/>
      <c r="BH76" s="221"/>
    </row>
    <row r="77" spans="1:60" ht="22.5" outlineLevel="1" x14ac:dyDescent="0.2">
      <c r="A77" s="215"/>
      <c r="B77" s="215"/>
      <c r="C77" s="228" t="s">
        <v>227</v>
      </c>
      <c r="D77" s="229"/>
      <c r="E77" s="230"/>
      <c r="F77" s="231"/>
      <c r="G77" s="232"/>
      <c r="H77" s="219"/>
      <c r="I77" s="219"/>
      <c r="J77" s="219"/>
      <c r="K77" s="219"/>
      <c r="L77" s="219"/>
      <c r="M77" s="219"/>
      <c r="N77" s="217"/>
      <c r="O77" s="217"/>
      <c r="P77" s="217"/>
      <c r="Q77" s="217"/>
      <c r="R77" s="217"/>
      <c r="S77" s="217"/>
      <c r="T77" s="220"/>
      <c r="U77" s="217"/>
      <c r="V77" s="221"/>
      <c r="W77" s="221"/>
      <c r="X77" s="221"/>
      <c r="Y77" s="221"/>
      <c r="Z77" s="221"/>
      <c r="AA77" s="221"/>
      <c r="AB77" s="221"/>
      <c r="AC77" s="221"/>
      <c r="AD77" s="221"/>
      <c r="AE77" s="221" t="s">
        <v>139</v>
      </c>
      <c r="AF77" s="221"/>
      <c r="AG77" s="221"/>
      <c r="AH77" s="221"/>
      <c r="AI77" s="221"/>
      <c r="AJ77" s="221"/>
      <c r="AK77" s="221"/>
      <c r="AL77" s="221"/>
      <c r="AM77" s="221"/>
      <c r="AN77" s="221"/>
      <c r="AO77" s="221"/>
      <c r="AP77" s="221"/>
      <c r="AQ77" s="221"/>
      <c r="AR77" s="221"/>
      <c r="AS77" s="221"/>
      <c r="AT77" s="221"/>
      <c r="AU77" s="221"/>
      <c r="AV77" s="221"/>
      <c r="AW77" s="221"/>
      <c r="AX77" s="221"/>
      <c r="AY77" s="221"/>
      <c r="AZ77" s="221"/>
      <c r="BA77" s="233" t="str">
        <f>C77</f>
        <v>- včetně prostupů, přírazů, vyčištění otvoru, průchodky/chráničky, zapravení, přetmelení, lokální malířské opravy v rozsahu dotčeném provedeným prostupem a obnovy dotčených povrchů</v>
      </c>
      <c r="BB77" s="221"/>
      <c r="BC77" s="221"/>
      <c r="BD77" s="221"/>
      <c r="BE77" s="221"/>
      <c r="BF77" s="221"/>
      <c r="BG77" s="221"/>
      <c r="BH77" s="221"/>
    </row>
    <row r="78" spans="1:60" ht="22.5" outlineLevel="1" x14ac:dyDescent="0.2">
      <c r="A78" s="215">
        <v>60</v>
      </c>
      <c r="B78" s="215" t="s">
        <v>230</v>
      </c>
      <c r="C78" s="216" t="s">
        <v>231</v>
      </c>
      <c r="D78" s="217" t="s">
        <v>108</v>
      </c>
      <c r="E78" s="218">
        <v>63</v>
      </c>
      <c r="F78" s="11">
        <v>0</v>
      </c>
      <c r="G78" s="219">
        <f>ROUND(E78*F78,2)</f>
        <v>0</v>
      </c>
      <c r="H78" s="219"/>
      <c r="I78" s="219">
        <f>ROUND(E78*H78,2)</f>
        <v>0</v>
      </c>
      <c r="J78" s="219"/>
      <c r="K78" s="219">
        <f>ROUND(E78*J78,2)</f>
        <v>0</v>
      </c>
      <c r="L78" s="219">
        <v>21</v>
      </c>
      <c r="M78" s="219">
        <f>G78*(1+L78/100)</f>
        <v>0</v>
      </c>
      <c r="N78" s="217">
        <v>0</v>
      </c>
      <c r="O78" s="217">
        <f>ROUND(E78*N78,5)</f>
        <v>0</v>
      </c>
      <c r="P78" s="217">
        <v>0</v>
      </c>
      <c r="Q78" s="217">
        <f>ROUND(E78*P78,5)</f>
        <v>0</v>
      </c>
      <c r="R78" s="217"/>
      <c r="S78" s="217"/>
      <c r="T78" s="220">
        <v>0</v>
      </c>
      <c r="U78" s="217">
        <f>ROUND(E78*T78,2)</f>
        <v>0</v>
      </c>
      <c r="V78" s="221"/>
      <c r="W78" s="221"/>
      <c r="X78" s="221"/>
      <c r="Y78" s="221"/>
      <c r="Z78" s="221"/>
      <c r="AA78" s="221"/>
      <c r="AB78" s="221"/>
      <c r="AC78" s="221"/>
      <c r="AD78" s="221"/>
      <c r="AE78" s="221" t="s">
        <v>218</v>
      </c>
      <c r="AF78" s="221"/>
      <c r="AG78" s="221"/>
      <c r="AH78" s="221"/>
      <c r="AI78" s="221"/>
      <c r="AJ78" s="221"/>
      <c r="AK78" s="221"/>
      <c r="AL78" s="221"/>
      <c r="AM78" s="221"/>
      <c r="AN78" s="221"/>
      <c r="AO78" s="221"/>
      <c r="AP78" s="221"/>
      <c r="AQ78" s="221"/>
      <c r="AR78" s="221"/>
      <c r="AS78" s="221"/>
      <c r="AT78" s="221"/>
      <c r="AU78" s="221"/>
      <c r="AV78" s="221"/>
      <c r="AW78" s="221"/>
      <c r="AX78" s="221"/>
      <c r="AY78" s="221"/>
      <c r="AZ78" s="221"/>
      <c r="BA78" s="221"/>
      <c r="BB78" s="221"/>
      <c r="BC78" s="221"/>
      <c r="BD78" s="221"/>
      <c r="BE78" s="221"/>
      <c r="BF78" s="221"/>
      <c r="BG78" s="221"/>
      <c r="BH78" s="221"/>
    </row>
    <row r="79" spans="1:60" outlineLevel="1" x14ac:dyDescent="0.2">
      <c r="A79" s="215"/>
      <c r="B79" s="215"/>
      <c r="C79" s="228" t="s">
        <v>232</v>
      </c>
      <c r="D79" s="229"/>
      <c r="E79" s="230"/>
      <c r="F79" s="231"/>
      <c r="G79" s="232"/>
      <c r="H79" s="219"/>
      <c r="I79" s="219"/>
      <c r="J79" s="219"/>
      <c r="K79" s="219"/>
      <c r="L79" s="219"/>
      <c r="M79" s="219"/>
      <c r="N79" s="217"/>
      <c r="O79" s="217"/>
      <c r="P79" s="217"/>
      <c r="Q79" s="217"/>
      <c r="R79" s="217"/>
      <c r="S79" s="217"/>
      <c r="T79" s="220"/>
      <c r="U79" s="217"/>
      <c r="V79" s="221"/>
      <c r="W79" s="221"/>
      <c r="X79" s="221"/>
      <c r="Y79" s="221"/>
      <c r="Z79" s="221"/>
      <c r="AA79" s="221"/>
      <c r="AB79" s="221"/>
      <c r="AC79" s="221"/>
      <c r="AD79" s="221"/>
      <c r="AE79" s="221" t="s">
        <v>139</v>
      </c>
      <c r="AF79" s="221"/>
      <c r="AG79" s="221"/>
      <c r="AH79" s="221"/>
      <c r="AI79" s="221"/>
      <c r="AJ79" s="221"/>
      <c r="AK79" s="221"/>
      <c r="AL79" s="221"/>
      <c r="AM79" s="221"/>
      <c r="AN79" s="221"/>
      <c r="AO79" s="221"/>
      <c r="AP79" s="221"/>
      <c r="AQ79" s="221"/>
      <c r="AR79" s="221"/>
      <c r="AS79" s="221"/>
      <c r="AT79" s="221"/>
      <c r="AU79" s="221"/>
      <c r="AV79" s="221"/>
      <c r="AW79" s="221"/>
      <c r="AX79" s="221"/>
      <c r="AY79" s="221"/>
      <c r="AZ79" s="221"/>
      <c r="BA79" s="233" t="str">
        <f>C79</f>
        <v>- včetně označení požárních ucpávek štítky a předání příslušných dokladů</v>
      </c>
      <c r="BB79" s="221"/>
      <c r="BC79" s="221"/>
      <c r="BD79" s="221"/>
      <c r="BE79" s="221"/>
      <c r="BF79" s="221"/>
      <c r="BG79" s="221"/>
      <c r="BH79" s="221"/>
    </row>
    <row r="80" spans="1:60" ht="22.5" outlineLevel="1" x14ac:dyDescent="0.2">
      <c r="A80" s="215">
        <v>61</v>
      </c>
      <c r="B80" s="215" t="s">
        <v>233</v>
      </c>
      <c r="C80" s="216" t="s">
        <v>234</v>
      </c>
      <c r="D80" s="217" t="s">
        <v>217</v>
      </c>
      <c r="E80" s="218">
        <v>1</v>
      </c>
      <c r="F80" s="11">
        <v>0</v>
      </c>
      <c r="G80" s="219">
        <f>ROUND(E80*F80,2)</f>
        <v>0</v>
      </c>
      <c r="H80" s="219"/>
      <c r="I80" s="219">
        <f>ROUND(E80*H80,2)</f>
        <v>0</v>
      </c>
      <c r="J80" s="219"/>
      <c r="K80" s="219">
        <f>ROUND(E80*J80,2)</f>
        <v>0</v>
      </c>
      <c r="L80" s="219">
        <v>21</v>
      </c>
      <c r="M80" s="219">
        <f>G80*(1+L80/100)</f>
        <v>0</v>
      </c>
      <c r="N80" s="217">
        <v>0</v>
      </c>
      <c r="O80" s="217">
        <f>ROUND(E80*N80,5)</f>
        <v>0</v>
      </c>
      <c r="P80" s="217">
        <v>0</v>
      </c>
      <c r="Q80" s="217">
        <f>ROUND(E80*P80,5)</f>
        <v>0</v>
      </c>
      <c r="R80" s="217"/>
      <c r="S80" s="217"/>
      <c r="T80" s="220">
        <v>0</v>
      </c>
      <c r="U80" s="217">
        <f>ROUND(E80*T80,2)</f>
        <v>0</v>
      </c>
      <c r="V80" s="221"/>
      <c r="W80" s="221"/>
      <c r="X80" s="221"/>
      <c r="Y80" s="221"/>
      <c r="Z80" s="221"/>
      <c r="AA80" s="221"/>
      <c r="AB80" s="221"/>
      <c r="AC80" s="221"/>
      <c r="AD80" s="221"/>
      <c r="AE80" s="221" t="s">
        <v>218</v>
      </c>
      <c r="AF80" s="221"/>
      <c r="AG80" s="221"/>
      <c r="AH80" s="221"/>
      <c r="AI80" s="221"/>
      <c r="AJ80" s="221"/>
      <c r="AK80" s="221"/>
      <c r="AL80" s="221"/>
      <c r="AM80" s="221"/>
      <c r="AN80" s="221"/>
      <c r="AO80" s="221"/>
      <c r="AP80" s="221"/>
      <c r="AQ80" s="221"/>
      <c r="AR80" s="221"/>
      <c r="AS80" s="221"/>
      <c r="AT80" s="221"/>
      <c r="AU80" s="221"/>
      <c r="AV80" s="221"/>
      <c r="AW80" s="221"/>
      <c r="AX80" s="221"/>
      <c r="AY80" s="221"/>
      <c r="AZ80" s="221"/>
      <c r="BA80" s="221"/>
      <c r="BB80" s="221"/>
      <c r="BC80" s="221"/>
      <c r="BD80" s="221"/>
      <c r="BE80" s="221"/>
      <c r="BF80" s="221"/>
      <c r="BG80" s="221"/>
      <c r="BH80" s="221"/>
    </row>
    <row r="81" spans="1:60" ht="22.5" outlineLevel="1" x14ac:dyDescent="0.2">
      <c r="A81" s="215">
        <v>62</v>
      </c>
      <c r="B81" s="215" t="s">
        <v>235</v>
      </c>
      <c r="C81" s="216" t="s">
        <v>236</v>
      </c>
      <c r="D81" s="217" t="s">
        <v>217</v>
      </c>
      <c r="E81" s="218">
        <v>1</v>
      </c>
      <c r="F81" s="11">
        <v>0</v>
      </c>
      <c r="G81" s="219">
        <f>ROUND(E81*F81,2)</f>
        <v>0</v>
      </c>
      <c r="H81" s="219"/>
      <c r="I81" s="219">
        <f>ROUND(E81*H81,2)</f>
        <v>0</v>
      </c>
      <c r="J81" s="219"/>
      <c r="K81" s="219">
        <f>ROUND(E81*J81,2)</f>
        <v>0</v>
      </c>
      <c r="L81" s="219">
        <v>21</v>
      </c>
      <c r="M81" s="219">
        <f>G81*(1+L81/100)</f>
        <v>0</v>
      </c>
      <c r="N81" s="217">
        <v>0</v>
      </c>
      <c r="O81" s="217">
        <f>ROUND(E81*N81,5)</f>
        <v>0</v>
      </c>
      <c r="P81" s="217">
        <v>0</v>
      </c>
      <c r="Q81" s="217">
        <f>ROUND(E81*P81,5)</f>
        <v>0</v>
      </c>
      <c r="R81" s="217"/>
      <c r="S81" s="217"/>
      <c r="T81" s="220">
        <v>0</v>
      </c>
      <c r="U81" s="217">
        <f>ROUND(E81*T81,2)</f>
        <v>0</v>
      </c>
      <c r="V81" s="221"/>
      <c r="W81" s="221"/>
      <c r="X81" s="221"/>
      <c r="Y81" s="221"/>
      <c r="Z81" s="221"/>
      <c r="AA81" s="221"/>
      <c r="AB81" s="221"/>
      <c r="AC81" s="221"/>
      <c r="AD81" s="221"/>
      <c r="AE81" s="221" t="s">
        <v>218</v>
      </c>
      <c r="AF81" s="221"/>
      <c r="AG81" s="221"/>
      <c r="AH81" s="221"/>
      <c r="AI81" s="221"/>
      <c r="AJ81" s="221"/>
      <c r="AK81" s="221"/>
      <c r="AL81" s="221"/>
      <c r="AM81" s="221"/>
      <c r="AN81" s="221"/>
      <c r="AO81" s="221"/>
      <c r="AP81" s="221"/>
      <c r="AQ81" s="221"/>
      <c r="AR81" s="221"/>
      <c r="AS81" s="221"/>
      <c r="AT81" s="221"/>
      <c r="AU81" s="221"/>
      <c r="AV81" s="221"/>
      <c r="AW81" s="221"/>
      <c r="AX81" s="221"/>
      <c r="AY81" s="221"/>
      <c r="AZ81" s="221"/>
      <c r="BA81" s="221"/>
      <c r="BB81" s="221"/>
      <c r="BC81" s="221"/>
      <c r="BD81" s="221"/>
      <c r="BE81" s="221"/>
      <c r="BF81" s="221"/>
      <c r="BG81" s="221"/>
      <c r="BH81" s="221"/>
    </row>
    <row r="82" spans="1:60" ht="22.5" outlineLevel="1" x14ac:dyDescent="0.2">
      <c r="A82" s="215">
        <v>63</v>
      </c>
      <c r="B82" s="215" t="s">
        <v>237</v>
      </c>
      <c r="C82" s="216" t="s">
        <v>238</v>
      </c>
      <c r="D82" s="217" t="s">
        <v>217</v>
      </c>
      <c r="E82" s="218">
        <v>1</v>
      </c>
      <c r="F82" s="11">
        <v>0</v>
      </c>
      <c r="G82" s="219">
        <f>ROUND(E82*F82,2)</f>
        <v>0</v>
      </c>
      <c r="H82" s="219"/>
      <c r="I82" s="219">
        <f>ROUND(E82*H82,2)</f>
        <v>0</v>
      </c>
      <c r="J82" s="219"/>
      <c r="K82" s="219">
        <f>ROUND(E82*J82,2)</f>
        <v>0</v>
      </c>
      <c r="L82" s="219">
        <v>21</v>
      </c>
      <c r="M82" s="219">
        <f>G82*(1+L82/100)</f>
        <v>0</v>
      </c>
      <c r="N82" s="217">
        <v>0</v>
      </c>
      <c r="O82" s="217">
        <f>ROUND(E82*N82,5)</f>
        <v>0</v>
      </c>
      <c r="P82" s="217">
        <v>0</v>
      </c>
      <c r="Q82" s="217">
        <f>ROUND(E82*P82,5)</f>
        <v>0</v>
      </c>
      <c r="R82" s="217"/>
      <c r="S82" s="217"/>
      <c r="T82" s="220">
        <v>0</v>
      </c>
      <c r="U82" s="217">
        <f>ROUND(E82*T82,2)</f>
        <v>0</v>
      </c>
      <c r="V82" s="221"/>
      <c r="W82" s="221"/>
      <c r="X82" s="221"/>
      <c r="Y82" s="221"/>
      <c r="Z82" s="221"/>
      <c r="AA82" s="221"/>
      <c r="AB82" s="221"/>
      <c r="AC82" s="221"/>
      <c r="AD82" s="221"/>
      <c r="AE82" s="221" t="s">
        <v>218</v>
      </c>
      <c r="AF82" s="221"/>
      <c r="AG82" s="221"/>
      <c r="AH82" s="221"/>
      <c r="AI82" s="221"/>
      <c r="AJ82" s="221"/>
      <c r="AK82" s="221"/>
      <c r="AL82" s="221"/>
      <c r="AM82" s="221"/>
      <c r="AN82" s="221"/>
      <c r="AO82" s="221"/>
      <c r="AP82" s="221"/>
      <c r="AQ82" s="221"/>
      <c r="AR82" s="221"/>
      <c r="AS82" s="221"/>
      <c r="AT82" s="221"/>
      <c r="AU82" s="221"/>
      <c r="AV82" s="221"/>
      <c r="AW82" s="221"/>
      <c r="AX82" s="221"/>
      <c r="AY82" s="221"/>
      <c r="AZ82" s="221"/>
      <c r="BA82" s="221"/>
      <c r="BB82" s="221"/>
      <c r="BC82" s="221"/>
      <c r="BD82" s="221"/>
      <c r="BE82" s="221"/>
      <c r="BF82" s="221"/>
      <c r="BG82" s="221"/>
      <c r="BH82" s="221"/>
    </row>
    <row r="83" spans="1:60" ht="22.5" outlineLevel="1" x14ac:dyDescent="0.2">
      <c r="A83" s="215">
        <v>64</v>
      </c>
      <c r="B83" s="215" t="s">
        <v>239</v>
      </c>
      <c r="C83" s="216" t="s">
        <v>240</v>
      </c>
      <c r="D83" s="217" t="s">
        <v>217</v>
      </c>
      <c r="E83" s="218">
        <v>1</v>
      </c>
      <c r="F83" s="11">
        <v>0</v>
      </c>
      <c r="G83" s="219">
        <f>ROUND(E83*F83,2)</f>
        <v>0</v>
      </c>
      <c r="H83" s="219"/>
      <c r="I83" s="219">
        <f>ROUND(E83*H83,2)</f>
        <v>0</v>
      </c>
      <c r="J83" s="219"/>
      <c r="K83" s="219">
        <f>ROUND(E83*J83,2)</f>
        <v>0</v>
      </c>
      <c r="L83" s="219">
        <v>21</v>
      </c>
      <c r="M83" s="219">
        <f>G83*(1+L83/100)</f>
        <v>0</v>
      </c>
      <c r="N83" s="217">
        <v>0</v>
      </c>
      <c r="O83" s="217">
        <f>ROUND(E83*N83,5)</f>
        <v>0</v>
      </c>
      <c r="P83" s="217">
        <v>0</v>
      </c>
      <c r="Q83" s="217">
        <f>ROUND(E83*P83,5)</f>
        <v>0</v>
      </c>
      <c r="R83" s="217"/>
      <c r="S83" s="217"/>
      <c r="T83" s="220">
        <v>0</v>
      </c>
      <c r="U83" s="217">
        <f>ROUND(E83*T83,2)</f>
        <v>0</v>
      </c>
      <c r="V83" s="221"/>
      <c r="W83" s="221"/>
      <c r="X83" s="221"/>
      <c r="Y83" s="221"/>
      <c r="Z83" s="221"/>
      <c r="AA83" s="221"/>
      <c r="AB83" s="221"/>
      <c r="AC83" s="221"/>
      <c r="AD83" s="221"/>
      <c r="AE83" s="221" t="s">
        <v>218</v>
      </c>
      <c r="AF83" s="221"/>
      <c r="AG83" s="221"/>
      <c r="AH83" s="221"/>
      <c r="AI83" s="221"/>
      <c r="AJ83" s="221"/>
      <c r="AK83" s="221"/>
      <c r="AL83" s="221"/>
      <c r="AM83" s="221"/>
      <c r="AN83" s="221"/>
      <c r="AO83" s="221"/>
      <c r="AP83" s="221"/>
      <c r="AQ83" s="221"/>
      <c r="AR83" s="221"/>
      <c r="AS83" s="221"/>
      <c r="AT83" s="221"/>
      <c r="AU83" s="221"/>
      <c r="AV83" s="221"/>
      <c r="AW83" s="221"/>
      <c r="AX83" s="221"/>
      <c r="AY83" s="221"/>
      <c r="AZ83" s="221"/>
      <c r="BA83" s="221"/>
      <c r="BB83" s="221"/>
      <c r="BC83" s="221"/>
      <c r="BD83" s="221"/>
      <c r="BE83" s="221"/>
      <c r="BF83" s="221"/>
      <c r="BG83" s="221"/>
      <c r="BH83" s="221"/>
    </row>
    <row r="84" spans="1:60" outlineLevel="1" x14ac:dyDescent="0.2">
      <c r="A84" s="215"/>
      <c r="B84" s="215"/>
      <c r="C84" s="228" t="s">
        <v>241</v>
      </c>
      <c r="D84" s="229"/>
      <c r="E84" s="230"/>
      <c r="F84" s="231"/>
      <c r="G84" s="232"/>
      <c r="H84" s="219"/>
      <c r="I84" s="219"/>
      <c r="J84" s="219"/>
      <c r="K84" s="219"/>
      <c r="L84" s="219"/>
      <c r="M84" s="219"/>
      <c r="N84" s="217"/>
      <c r="O84" s="217"/>
      <c r="P84" s="217"/>
      <c r="Q84" s="217"/>
      <c r="R84" s="217"/>
      <c r="S84" s="217"/>
      <c r="T84" s="220"/>
      <c r="U84" s="217"/>
      <c r="V84" s="221"/>
      <c r="W84" s="221"/>
      <c r="X84" s="221"/>
      <c r="Y84" s="221"/>
      <c r="Z84" s="221"/>
      <c r="AA84" s="221"/>
      <c r="AB84" s="221"/>
      <c r="AC84" s="221"/>
      <c r="AD84" s="221"/>
      <c r="AE84" s="221" t="s">
        <v>139</v>
      </c>
      <c r="AF84" s="221"/>
      <c r="AG84" s="221"/>
      <c r="AH84" s="221"/>
      <c r="AI84" s="221"/>
      <c r="AJ84" s="221"/>
      <c r="AK84" s="221"/>
      <c r="AL84" s="221"/>
      <c r="AM84" s="221"/>
      <c r="AN84" s="221"/>
      <c r="AO84" s="221"/>
      <c r="AP84" s="221"/>
      <c r="AQ84" s="221"/>
      <c r="AR84" s="221"/>
      <c r="AS84" s="221"/>
      <c r="AT84" s="221"/>
      <c r="AU84" s="221"/>
      <c r="AV84" s="221"/>
      <c r="AW84" s="221"/>
      <c r="AX84" s="221"/>
      <c r="AY84" s="221"/>
      <c r="AZ84" s="221"/>
      <c r="BA84" s="233" t="str">
        <f>C84</f>
        <v>- včetně switchů, AP, PoE, managementu a základních funkcí</v>
      </c>
      <c r="BB84" s="221"/>
      <c r="BC84" s="221"/>
      <c r="BD84" s="221"/>
      <c r="BE84" s="221"/>
      <c r="BF84" s="221"/>
      <c r="BG84" s="221"/>
      <c r="BH84" s="221"/>
    </row>
    <row r="85" spans="1:60" ht="22.5" outlineLevel="1" x14ac:dyDescent="0.2">
      <c r="A85" s="215">
        <v>65</v>
      </c>
      <c r="B85" s="215" t="s">
        <v>242</v>
      </c>
      <c r="C85" s="216" t="s">
        <v>243</v>
      </c>
      <c r="D85" s="217" t="s">
        <v>217</v>
      </c>
      <c r="E85" s="218">
        <v>1</v>
      </c>
      <c r="F85" s="11">
        <v>0</v>
      </c>
      <c r="G85" s="219">
        <f>ROUND(E85*F85,2)</f>
        <v>0</v>
      </c>
      <c r="H85" s="219"/>
      <c r="I85" s="219">
        <f>ROUND(E85*H85,2)</f>
        <v>0</v>
      </c>
      <c r="J85" s="219"/>
      <c r="K85" s="219">
        <f>ROUND(E85*J85,2)</f>
        <v>0</v>
      </c>
      <c r="L85" s="219">
        <v>21</v>
      </c>
      <c r="M85" s="219">
        <f>G85*(1+L85/100)</f>
        <v>0</v>
      </c>
      <c r="N85" s="217">
        <v>0</v>
      </c>
      <c r="O85" s="217">
        <f>ROUND(E85*N85,5)</f>
        <v>0</v>
      </c>
      <c r="P85" s="217">
        <v>0</v>
      </c>
      <c r="Q85" s="217">
        <f>ROUND(E85*P85,5)</f>
        <v>0</v>
      </c>
      <c r="R85" s="217"/>
      <c r="S85" s="217"/>
      <c r="T85" s="220">
        <v>0</v>
      </c>
      <c r="U85" s="217">
        <f>ROUND(E85*T85,2)</f>
        <v>0</v>
      </c>
      <c r="V85" s="221"/>
      <c r="W85" s="221"/>
      <c r="X85" s="221"/>
      <c r="Y85" s="221"/>
      <c r="Z85" s="221"/>
      <c r="AA85" s="221"/>
      <c r="AB85" s="221"/>
      <c r="AC85" s="221"/>
      <c r="AD85" s="221"/>
      <c r="AE85" s="221" t="s">
        <v>218</v>
      </c>
      <c r="AF85" s="221"/>
      <c r="AG85" s="221"/>
      <c r="AH85" s="221"/>
      <c r="AI85" s="221"/>
      <c r="AJ85" s="221"/>
      <c r="AK85" s="221"/>
      <c r="AL85" s="221"/>
      <c r="AM85" s="221"/>
      <c r="AN85" s="221"/>
      <c r="AO85" s="221"/>
      <c r="AP85" s="221"/>
      <c r="AQ85" s="221"/>
      <c r="AR85" s="221"/>
      <c r="AS85" s="221"/>
      <c r="AT85" s="221"/>
      <c r="AU85" s="221"/>
      <c r="AV85" s="221"/>
      <c r="AW85" s="221"/>
      <c r="AX85" s="221"/>
      <c r="AY85" s="221"/>
      <c r="AZ85" s="221"/>
      <c r="BA85" s="221"/>
      <c r="BB85" s="221"/>
      <c r="BC85" s="221"/>
      <c r="BD85" s="221"/>
      <c r="BE85" s="221"/>
      <c r="BF85" s="221"/>
      <c r="BG85" s="221"/>
      <c r="BH85" s="221"/>
    </row>
    <row r="86" spans="1:60" outlineLevel="1" x14ac:dyDescent="0.2">
      <c r="A86" s="215">
        <v>66</v>
      </c>
      <c r="B86" s="215" t="s">
        <v>244</v>
      </c>
      <c r="C86" s="216" t="s">
        <v>245</v>
      </c>
      <c r="D86" s="217" t="s">
        <v>217</v>
      </c>
      <c r="E86" s="218">
        <v>1</v>
      </c>
      <c r="F86" s="11">
        <v>0</v>
      </c>
      <c r="G86" s="219">
        <f>ROUND(E86*F86,2)</f>
        <v>0</v>
      </c>
      <c r="H86" s="219"/>
      <c r="I86" s="219">
        <f>ROUND(E86*H86,2)</f>
        <v>0</v>
      </c>
      <c r="J86" s="219"/>
      <c r="K86" s="219">
        <f>ROUND(E86*J86,2)</f>
        <v>0</v>
      </c>
      <c r="L86" s="219">
        <v>21</v>
      </c>
      <c r="M86" s="219">
        <f>G86*(1+L86/100)</f>
        <v>0</v>
      </c>
      <c r="N86" s="217">
        <v>0</v>
      </c>
      <c r="O86" s="217">
        <f>ROUND(E86*N86,5)</f>
        <v>0</v>
      </c>
      <c r="P86" s="217">
        <v>0</v>
      </c>
      <c r="Q86" s="217">
        <f>ROUND(E86*P86,5)</f>
        <v>0</v>
      </c>
      <c r="R86" s="217"/>
      <c r="S86" s="217"/>
      <c r="T86" s="220">
        <v>0</v>
      </c>
      <c r="U86" s="217">
        <f>ROUND(E86*T86,2)</f>
        <v>0</v>
      </c>
      <c r="V86" s="221"/>
      <c r="W86" s="221"/>
      <c r="X86" s="221"/>
      <c r="Y86" s="221"/>
      <c r="Z86" s="221"/>
      <c r="AA86" s="221"/>
      <c r="AB86" s="221"/>
      <c r="AC86" s="221"/>
      <c r="AD86" s="221"/>
      <c r="AE86" s="221" t="s">
        <v>218</v>
      </c>
      <c r="AF86" s="221"/>
      <c r="AG86" s="221"/>
      <c r="AH86" s="221"/>
      <c r="AI86" s="221"/>
      <c r="AJ86" s="221"/>
      <c r="AK86" s="221"/>
      <c r="AL86" s="221"/>
      <c r="AM86" s="221"/>
      <c r="AN86" s="221"/>
      <c r="AO86" s="221"/>
      <c r="AP86" s="221"/>
      <c r="AQ86" s="221"/>
      <c r="AR86" s="221"/>
      <c r="AS86" s="221"/>
      <c r="AT86" s="221"/>
      <c r="AU86" s="221"/>
      <c r="AV86" s="221"/>
      <c r="AW86" s="221"/>
      <c r="AX86" s="221"/>
      <c r="AY86" s="221"/>
      <c r="AZ86" s="221"/>
      <c r="BA86" s="221"/>
      <c r="BB86" s="221"/>
      <c r="BC86" s="221"/>
      <c r="BD86" s="221"/>
      <c r="BE86" s="221"/>
      <c r="BF86" s="221"/>
      <c r="BG86" s="221"/>
      <c r="BH86" s="221"/>
    </row>
    <row r="87" spans="1:60" outlineLevel="1" x14ac:dyDescent="0.2">
      <c r="A87" s="234">
        <v>67</v>
      </c>
      <c r="B87" s="234" t="s">
        <v>246</v>
      </c>
      <c r="C87" s="235" t="s">
        <v>247</v>
      </c>
      <c r="D87" s="236" t="s">
        <v>217</v>
      </c>
      <c r="E87" s="237">
        <v>1</v>
      </c>
      <c r="F87" s="12">
        <v>0</v>
      </c>
      <c r="G87" s="238">
        <f>ROUND(E87*F87,2)</f>
        <v>0</v>
      </c>
      <c r="H87" s="238"/>
      <c r="I87" s="238">
        <f>ROUND(E87*H87,2)</f>
        <v>0</v>
      </c>
      <c r="J87" s="238"/>
      <c r="K87" s="238">
        <f>ROUND(E87*J87,2)</f>
        <v>0</v>
      </c>
      <c r="L87" s="238">
        <v>21</v>
      </c>
      <c r="M87" s="238">
        <f>G87*(1+L87/100)</f>
        <v>0</v>
      </c>
      <c r="N87" s="236">
        <v>0</v>
      </c>
      <c r="O87" s="236">
        <f>ROUND(E87*N87,5)</f>
        <v>0</v>
      </c>
      <c r="P87" s="236">
        <v>0</v>
      </c>
      <c r="Q87" s="236">
        <f>ROUND(E87*P87,5)</f>
        <v>0</v>
      </c>
      <c r="R87" s="236"/>
      <c r="S87" s="236"/>
      <c r="T87" s="239">
        <v>0</v>
      </c>
      <c r="U87" s="236">
        <f>ROUND(E87*T87,2)</f>
        <v>0</v>
      </c>
      <c r="V87" s="221"/>
      <c r="W87" s="221"/>
      <c r="X87" s="221"/>
      <c r="Y87" s="221"/>
      <c r="Z87" s="221"/>
      <c r="AA87" s="221"/>
      <c r="AB87" s="221"/>
      <c r="AC87" s="221"/>
      <c r="AD87" s="221"/>
      <c r="AE87" s="221" t="s">
        <v>218</v>
      </c>
      <c r="AF87" s="221"/>
      <c r="AG87" s="221"/>
      <c r="AH87" s="221"/>
      <c r="AI87" s="221"/>
      <c r="AJ87" s="221"/>
      <c r="AK87" s="221"/>
      <c r="AL87" s="221"/>
      <c r="AM87" s="221"/>
      <c r="AN87" s="221"/>
      <c r="AO87" s="221"/>
      <c r="AP87" s="221"/>
      <c r="AQ87" s="221"/>
      <c r="AR87" s="221"/>
      <c r="AS87" s="221"/>
      <c r="AT87" s="221"/>
      <c r="AU87" s="221"/>
      <c r="AV87" s="221"/>
      <c r="AW87" s="221"/>
      <c r="AX87" s="221"/>
      <c r="AY87" s="221"/>
      <c r="AZ87" s="221"/>
      <c r="BA87" s="221"/>
      <c r="BB87" s="221"/>
      <c r="BC87" s="221"/>
      <c r="BD87" s="221"/>
      <c r="BE87" s="221"/>
      <c r="BF87" s="221"/>
      <c r="BG87" s="221"/>
      <c r="BH87" s="221"/>
    </row>
    <row r="88" spans="1:60" x14ac:dyDescent="0.2">
      <c r="A88" s="240"/>
      <c r="B88" s="241" t="s">
        <v>248</v>
      </c>
      <c r="C88" s="242" t="s">
        <v>248</v>
      </c>
      <c r="D88" s="240"/>
      <c r="E88" s="240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0"/>
      <c r="S88" s="240"/>
      <c r="T88" s="240"/>
      <c r="U88" s="240"/>
      <c r="AC88" s="25">
        <v>12</v>
      </c>
      <c r="AD88" s="25">
        <v>21</v>
      </c>
    </row>
    <row r="89" spans="1:60" x14ac:dyDescent="0.2">
      <c r="A89" s="243"/>
      <c r="B89" s="244" t="s">
        <v>28</v>
      </c>
      <c r="C89" s="245" t="s">
        <v>248</v>
      </c>
      <c r="D89" s="246"/>
      <c r="E89" s="246"/>
      <c r="F89" s="246"/>
      <c r="G89" s="247">
        <f>G8+G21+G44+G48+G65+G69</f>
        <v>0</v>
      </c>
      <c r="H89" s="240"/>
      <c r="I89" s="240"/>
      <c r="J89" s="240"/>
      <c r="K89" s="240"/>
      <c r="L89" s="240"/>
      <c r="M89" s="240"/>
      <c r="N89" s="240"/>
      <c r="O89" s="240"/>
      <c r="P89" s="240"/>
      <c r="Q89" s="240"/>
      <c r="R89" s="240"/>
      <c r="S89" s="240"/>
      <c r="T89" s="240"/>
      <c r="U89" s="240"/>
      <c r="AC89" s="25">
        <f>SUMIF(L7:L87,AC88,G7:G87)</f>
        <v>0</v>
      </c>
      <c r="AD89" s="25">
        <f>SUMIF(L7:L87,AD88,G7:G87)</f>
        <v>0</v>
      </c>
      <c r="AE89" s="25" t="s">
        <v>249</v>
      </c>
    </row>
    <row r="90" spans="1:60" x14ac:dyDescent="0.2">
      <c r="A90" s="240"/>
      <c r="B90" s="241" t="s">
        <v>248</v>
      </c>
      <c r="C90" s="242" t="s">
        <v>248</v>
      </c>
      <c r="D90" s="240"/>
      <c r="E90" s="240"/>
      <c r="F90" s="240"/>
      <c r="G90" s="240"/>
      <c r="H90" s="240"/>
      <c r="I90" s="240"/>
      <c r="J90" s="240"/>
      <c r="K90" s="240"/>
      <c r="L90" s="240"/>
      <c r="M90" s="240"/>
      <c r="N90" s="240"/>
      <c r="O90" s="240"/>
      <c r="P90" s="240"/>
      <c r="Q90" s="240"/>
      <c r="R90" s="240"/>
      <c r="S90" s="240"/>
      <c r="T90" s="240"/>
      <c r="U90" s="240"/>
    </row>
    <row r="91" spans="1:60" x14ac:dyDescent="0.2">
      <c r="A91" s="240"/>
      <c r="B91" s="241" t="s">
        <v>248</v>
      </c>
      <c r="C91" s="242" t="s">
        <v>248</v>
      </c>
      <c r="D91" s="240"/>
      <c r="E91" s="240"/>
      <c r="F91" s="240"/>
      <c r="G91" s="240"/>
      <c r="H91" s="240"/>
      <c r="I91" s="240"/>
      <c r="J91" s="240"/>
      <c r="K91" s="240"/>
      <c r="L91" s="240"/>
      <c r="M91" s="240"/>
      <c r="N91" s="240"/>
      <c r="O91" s="240"/>
      <c r="P91" s="240"/>
      <c r="Q91" s="240"/>
      <c r="R91" s="240"/>
      <c r="S91" s="240"/>
      <c r="T91" s="240"/>
      <c r="U91" s="240"/>
    </row>
    <row r="92" spans="1:60" hidden="1" x14ac:dyDescent="0.2">
      <c r="A92" s="248" t="s">
        <v>250</v>
      </c>
      <c r="B92" s="248"/>
      <c r="C92" s="249"/>
      <c r="D92" s="240"/>
      <c r="E92" s="240"/>
      <c r="F92" s="240"/>
      <c r="G92" s="240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</row>
    <row r="93" spans="1:60" hidden="1" x14ac:dyDescent="0.2">
      <c r="A93" s="250"/>
      <c r="B93" s="251"/>
      <c r="C93" s="252"/>
      <c r="D93" s="251"/>
      <c r="E93" s="251"/>
      <c r="F93" s="251"/>
      <c r="G93" s="253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0"/>
      <c r="T93" s="240"/>
      <c r="U93" s="240"/>
      <c r="AE93" s="25" t="s">
        <v>251</v>
      </c>
    </row>
    <row r="94" spans="1:60" hidden="1" x14ac:dyDescent="0.2">
      <c r="A94" s="254"/>
      <c r="B94" s="255"/>
      <c r="C94" s="256"/>
      <c r="D94" s="255"/>
      <c r="E94" s="255"/>
      <c r="F94" s="255"/>
      <c r="G94" s="257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0"/>
      <c r="T94" s="240"/>
      <c r="U94" s="240"/>
    </row>
    <row r="95" spans="1:60" hidden="1" x14ac:dyDescent="0.2">
      <c r="A95" s="254"/>
      <c r="B95" s="255"/>
      <c r="C95" s="256"/>
      <c r="D95" s="255"/>
      <c r="E95" s="255"/>
      <c r="F95" s="255"/>
      <c r="G95" s="257"/>
      <c r="H95" s="240"/>
      <c r="I95" s="240"/>
      <c r="J95" s="240"/>
      <c r="K95" s="240"/>
      <c r="L95" s="240"/>
      <c r="M95" s="240"/>
      <c r="N95" s="240"/>
      <c r="O95" s="240"/>
      <c r="P95" s="240"/>
      <c r="Q95" s="240"/>
      <c r="R95" s="240"/>
      <c r="S95" s="240"/>
      <c r="T95" s="240"/>
      <c r="U95" s="240"/>
    </row>
    <row r="96" spans="1:60" hidden="1" x14ac:dyDescent="0.2">
      <c r="A96" s="254"/>
      <c r="B96" s="255"/>
      <c r="C96" s="256"/>
      <c r="D96" s="255"/>
      <c r="E96" s="255"/>
      <c r="F96" s="255"/>
      <c r="G96" s="257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0"/>
      <c r="T96" s="240"/>
      <c r="U96" s="240"/>
    </row>
    <row r="97" spans="1:31" hidden="1" x14ac:dyDescent="0.2">
      <c r="A97" s="258"/>
      <c r="B97" s="259"/>
      <c r="C97" s="260"/>
      <c r="D97" s="259"/>
      <c r="E97" s="259"/>
      <c r="F97" s="259"/>
      <c r="G97" s="261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0"/>
      <c r="T97" s="240"/>
      <c r="U97" s="240"/>
    </row>
    <row r="98" spans="1:31" hidden="1" x14ac:dyDescent="0.2">
      <c r="A98" s="240"/>
      <c r="B98" s="241" t="s">
        <v>248</v>
      </c>
      <c r="C98" s="242" t="s">
        <v>248</v>
      </c>
      <c r="D98" s="240"/>
      <c r="E98" s="240"/>
      <c r="F98" s="240"/>
      <c r="G98" s="240"/>
      <c r="H98" s="240"/>
      <c r="I98" s="240"/>
      <c r="J98" s="240"/>
      <c r="K98" s="240"/>
      <c r="L98" s="240"/>
      <c r="M98" s="240"/>
      <c r="N98" s="240"/>
      <c r="O98" s="240"/>
      <c r="P98" s="240"/>
      <c r="Q98" s="240"/>
      <c r="R98" s="240"/>
      <c r="S98" s="240"/>
      <c r="T98" s="240"/>
      <c r="U98" s="240"/>
    </row>
    <row r="99" spans="1:31" x14ac:dyDescent="0.2">
      <c r="C99" s="263"/>
      <c r="AE99" s="25" t="s">
        <v>252</v>
      </c>
    </row>
  </sheetData>
  <sheetProtection algorithmName="SHA-512" hashValue="b0w7AB2q5IC/eecdbs0PXk376uexsnmOVXA74ACy9c+oRZcaGisTNTF3XVK8KESORLXnyzd6103KsgpNeIw24Q==" saltValue="KhUdlMc0adkxZfHDE3vvAA==" spinCount="100000" sheet="1" objects="1" scenarios="1"/>
  <mergeCells count="13">
    <mergeCell ref="C30:G30"/>
    <mergeCell ref="A1:G1"/>
    <mergeCell ref="C2:G2"/>
    <mergeCell ref="C3:G3"/>
    <mergeCell ref="C4:G4"/>
    <mergeCell ref="C28:G28"/>
    <mergeCell ref="A93:G97"/>
    <mergeCell ref="C37:G37"/>
    <mergeCell ref="C75:G75"/>
    <mergeCell ref="C77:G77"/>
    <mergeCell ref="C79:G79"/>
    <mergeCell ref="C84:G84"/>
    <mergeCell ref="A92:C92"/>
  </mergeCells>
  <pageMargins left="0.39370078740157499" right="0.19685039370078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Laďa Hanuš</dc:creator>
  <cp:lastModifiedBy>Petr Jaroš</cp:lastModifiedBy>
  <cp:lastPrinted>2014-02-28T09:52:57Z</cp:lastPrinted>
  <dcterms:created xsi:type="dcterms:W3CDTF">2009-04-08T07:15:50Z</dcterms:created>
  <dcterms:modified xsi:type="dcterms:W3CDTF">2026-06-09T08:00:15Z</dcterms:modified>
</cp:coreProperties>
</file>