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276" windowWidth="18732" windowHeight="12216"/>
  </bookViews>
  <sheets>
    <sheet name="Pokyny pro vyplnění" sheetId="11" r:id="rId1"/>
    <sheet name="Stavba" sheetId="1" r:id="rId2"/>
    <sheet name="VzorPolozky" sheetId="10" state="hidden" r:id="rId3"/>
    <sheet name="Rozpočet Pol" sheetId="12" r:id="rId4"/>
  </sheets>
  <externalReferences>
    <externalReference r:id="rId5"/>
  </externalReferences>
  <definedNames>
    <definedName name="CelkemDPHVypocet" localSheetId="1">Stavba!$H$40</definedName>
    <definedName name="CenaCelkem">Stavba!$G$29</definedName>
    <definedName name="CenaCelkemBezDPH">Stavba!$G$28</definedName>
    <definedName name="CenaCelkemVypocet" localSheetId="1">Stavba!$I$40</definedName>
    <definedName name="cisloobjektu">Stavba!$C$3</definedName>
    <definedName name="CisloRozpoctu">'[1]Krycí list'!$C$2</definedName>
    <definedName name="CisloStavby" localSheetId="1">Stavba!$C$2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Stavba!$D$3</definedName>
    <definedName name="NazevRozpoctu">'[1]Krycí list'!$D$2</definedName>
    <definedName name="NazevStavby" localSheetId="1">Stavba!$D$2</definedName>
    <definedName name="nazevstavby">'[1]Krycí list'!$C$7</definedName>
    <definedName name="NazevStavebnihoRozpoctu">Stavba!$E$4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'Rozpočet Pol'!$A$1:$U$84</definedName>
    <definedName name="_xlnm.Print_Area" localSheetId="1">Stavba!$A$1:$J$57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Stavba!$F$40</definedName>
    <definedName name="ZakladDPHZakl">Stavba!$G$25</definedName>
    <definedName name="ZakladDPHZaklVypocet" localSheetId="1">Stavba!$G$40</definedName>
    <definedName name="Zaokrouhleni">Stavba!$G$27</definedName>
    <definedName name="Zhotovitel">Stavba!$D$11:$G$11</definedName>
  </definedNames>
  <calcPr calcId="145621" fullCalcOnLoad="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6" i="1" l="1"/>
  <c r="I55" i="1"/>
  <c r="I17" i="1" s="1"/>
  <c r="I54" i="1"/>
  <c r="I53" i="1"/>
  <c r="I52" i="1"/>
  <c r="I51" i="1"/>
  <c r="I50" i="1"/>
  <c r="I49" i="1"/>
  <c r="I48" i="1"/>
  <c r="I47" i="1"/>
  <c r="G39" i="1"/>
  <c r="F39" i="1"/>
  <c r="G74" i="12"/>
  <c r="AC74" i="12"/>
  <c r="AD74" i="12"/>
  <c r="G9" i="12"/>
  <c r="I9" i="12"/>
  <c r="I8" i="12" s="1"/>
  <c r="K9" i="12"/>
  <c r="M9" i="12"/>
  <c r="O9" i="12"/>
  <c r="Q9" i="12"/>
  <c r="Q8" i="12" s="1"/>
  <c r="U9" i="12"/>
  <c r="G10" i="12"/>
  <c r="G8" i="12" s="1"/>
  <c r="I10" i="12"/>
  <c r="K10" i="12"/>
  <c r="K8" i="12" s="1"/>
  <c r="O10" i="12"/>
  <c r="O8" i="12" s="1"/>
  <c r="Q10" i="12"/>
  <c r="U10" i="12"/>
  <c r="U8" i="12" s="1"/>
  <c r="G12" i="12"/>
  <c r="K12" i="12"/>
  <c r="O12" i="12"/>
  <c r="U12" i="12"/>
  <c r="G13" i="12"/>
  <c r="I13" i="12"/>
  <c r="I12" i="12" s="1"/>
  <c r="K13" i="12"/>
  <c r="M13" i="12"/>
  <c r="M12" i="12" s="1"/>
  <c r="O13" i="12"/>
  <c r="Q13" i="12"/>
  <c r="Q12" i="12" s="1"/>
  <c r="U13" i="12"/>
  <c r="G15" i="12"/>
  <c r="I15" i="12"/>
  <c r="I14" i="12" s="1"/>
  <c r="K15" i="12"/>
  <c r="M15" i="12"/>
  <c r="O15" i="12"/>
  <c r="Q15" i="12"/>
  <c r="Q14" i="12" s="1"/>
  <c r="U15" i="12"/>
  <c r="G17" i="12"/>
  <c r="M17" i="12" s="1"/>
  <c r="I17" i="12"/>
  <c r="K17" i="12"/>
  <c r="K14" i="12" s="1"/>
  <c r="O17" i="12"/>
  <c r="O14" i="12" s="1"/>
  <c r="Q17" i="12"/>
  <c r="U17" i="12"/>
  <c r="U14" i="12" s="1"/>
  <c r="G22" i="12"/>
  <c r="I22" i="12"/>
  <c r="K22" i="12"/>
  <c r="M22" i="12"/>
  <c r="O22" i="12"/>
  <c r="Q22" i="12"/>
  <c r="U22" i="12"/>
  <c r="G26" i="12"/>
  <c r="M26" i="12" s="1"/>
  <c r="I26" i="12"/>
  <c r="K26" i="12"/>
  <c r="O26" i="12"/>
  <c r="Q26" i="12"/>
  <c r="U26" i="12"/>
  <c r="G28" i="12"/>
  <c r="G27" i="12" s="1"/>
  <c r="I28" i="12"/>
  <c r="K28" i="12"/>
  <c r="K27" i="12" s="1"/>
  <c r="O28" i="12"/>
  <c r="O27" i="12" s="1"/>
  <c r="Q28" i="12"/>
  <c r="U28" i="12"/>
  <c r="U27" i="12" s="1"/>
  <c r="G32" i="12"/>
  <c r="I32" i="12"/>
  <c r="I27" i="12" s="1"/>
  <c r="K32" i="12"/>
  <c r="M32" i="12"/>
  <c r="O32" i="12"/>
  <c r="Q32" i="12"/>
  <c r="Q27" i="12" s="1"/>
  <c r="U32" i="12"/>
  <c r="G36" i="12"/>
  <c r="M36" i="12" s="1"/>
  <c r="I36" i="12"/>
  <c r="K36" i="12"/>
  <c r="O36" i="12"/>
  <c r="Q36" i="12"/>
  <c r="U36" i="12"/>
  <c r="G39" i="12"/>
  <c r="I39" i="12"/>
  <c r="K39" i="12"/>
  <c r="M39" i="12"/>
  <c r="O39" i="12"/>
  <c r="Q39" i="12"/>
  <c r="U39" i="12"/>
  <c r="G43" i="12"/>
  <c r="M43" i="12" s="1"/>
  <c r="I43" i="12"/>
  <c r="K43" i="12"/>
  <c r="O43" i="12"/>
  <c r="Q43" i="12"/>
  <c r="U43" i="12"/>
  <c r="G46" i="12"/>
  <c r="G45" i="12" s="1"/>
  <c r="I46" i="12"/>
  <c r="I45" i="12" s="1"/>
  <c r="K46" i="12"/>
  <c r="K45" i="12" s="1"/>
  <c r="O46" i="12"/>
  <c r="O45" i="12" s="1"/>
  <c r="Q46" i="12"/>
  <c r="Q45" i="12" s="1"/>
  <c r="U46" i="12"/>
  <c r="U45" i="12" s="1"/>
  <c r="G48" i="12"/>
  <c r="I48" i="12"/>
  <c r="K48" i="12"/>
  <c r="M48" i="12"/>
  <c r="O48" i="12"/>
  <c r="Q48" i="12"/>
  <c r="U48" i="12"/>
  <c r="G50" i="12"/>
  <c r="M50" i="12" s="1"/>
  <c r="I50" i="12"/>
  <c r="K50" i="12"/>
  <c r="O50" i="12"/>
  <c r="Q50" i="12"/>
  <c r="U50" i="12"/>
  <c r="G53" i="12"/>
  <c r="G52" i="12" s="1"/>
  <c r="I53" i="12"/>
  <c r="I52" i="12" s="1"/>
  <c r="K53" i="12"/>
  <c r="K52" i="12" s="1"/>
  <c r="M53" i="12"/>
  <c r="O53" i="12"/>
  <c r="O52" i="12" s="1"/>
  <c r="Q53" i="12"/>
  <c r="Q52" i="12" s="1"/>
  <c r="U53" i="12"/>
  <c r="U52" i="12" s="1"/>
  <c r="G54" i="12"/>
  <c r="M54" i="12" s="1"/>
  <c r="I54" i="12"/>
  <c r="K54" i="12"/>
  <c r="O54" i="12"/>
  <c r="Q54" i="12"/>
  <c r="U54" i="12"/>
  <c r="G55" i="12"/>
  <c r="I55" i="12"/>
  <c r="K55" i="12"/>
  <c r="M55" i="12"/>
  <c r="O55" i="12"/>
  <c r="Q55" i="12"/>
  <c r="U55" i="12"/>
  <c r="G56" i="12"/>
  <c r="I56" i="12"/>
  <c r="K56" i="12"/>
  <c r="M56" i="12"/>
  <c r="O56" i="12"/>
  <c r="Q56" i="12"/>
  <c r="U56" i="12"/>
  <c r="G57" i="12"/>
  <c r="I57" i="12"/>
  <c r="K57" i="12"/>
  <c r="M57" i="12"/>
  <c r="O57" i="12"/>
  <c r="Q57" i="12"/>
  <c r="U57" i="12"/>
  <c r="G58" i="12"/>
  <c r="K58" i="12"/>
  <c r="O58" i="12"/>
  <c r="U58" i="12"/>
  <c r="G59" i="12"/>
  <c r="I59" i="12"/>
  <c r="I58" i="12" s="1"/>
  <c r="K59" i="12"/>
  <c r="M59" i="12"/>
  <c r="M58" i="12" s="1"/>
  <c r="O59" i="12"/>
  <c r="Q59" i="12"/>
  <c r="Q58" i="12" s="1"/>
  <c r="U59" i="12"/>
  <c r="G61" i="12"/>
  <c r="I61" i="12"/>
  <c r="I60" i="12" s="1"/>
  <c r="K61" i="12"/>
  <c r="M61" i="12"/>
  <c r="O61" i="12"/>
  <c r="Q61" i="12"/>
  <c r="Q60" i="12" s="1"/>
  <c r="U61" i="12"/>
  <c r="G63" i="12"/>
  <c r="G60" i="12" s="1"/>
  <c r="I63" i="12"/>
  <c r="K63" i="12"/>
  <c r="K60" i="12" s="1"/>
  <c r="O63" i="12"/>
  <c r="O60" i="12" s="1"/>
  <c r="Q63" i="12"/>
  <c r="U63" i="12"/>
  <c r="U60" i="12" s="1"/>
  <c r="G64" i="12"/>
  <c r="I64" i="12"/>
  <c r="K64" i="12"/>
  <c r="M64" i="12"/>
  <c r="O64" i="12"/>
  <c r="Q64" i="12"/>
  <c r="U64" i="12"/>
  <c r="G66" i="12"/>
  <c r="I66" i="12"/>
  <c r="I65" i="12" s="1"/>
  <c r="K66" i="12"/>
  <c r="M66" i="12"/>
  <c r="O66" i="12"/>
  <c r="Q66" i="12"/>
  <c r="Q65" i="12" s="1"/>
  <c r="U66" i="12"/>
  <c r="G68" i="12"/>
  <c r="G65" i="12" s="1"/>
  <c r="I68" i="12"/>
  <c r="K68" i="12"/>
  <c r="K65" i="12" s="1"/>
  <c r="O68" i="12"/>
  <c r="O65" i="12" s="1"/>
  <c r="Q68" i="12"/>
  <c r="U68" i="12"/>
  <c r="U65" i="12" s="1"/>
  <c r="G69" i="12"/>
  <c r="I69" i="12"/>
  <c r="K69" i="12"/>
  <c r="M69" i="12"/>
  <c r="O69" i="12"/>
  <c r="Q69" i="12"/>
  <c r="U69" i="12"/>
  <c r="G70" i="12"/>
  <c r="M70" i="12" s="1"/>
  <c r="I70" i="12"/>
  <c r="K70" i="12"/>
  <c r="O70" i="12"/>
  <c r="Q70" i="12"/>
  <c r="U70" i="12"/>
  <c r="I71" i="12"/>
  <c r="Q71" i="12"/>
  <c r="G72" i="12"/>
  <c r="G71" i="12" s="1"/>
  <c r="I72" i="12"/>
  <c r="K72" i="12"/>
  <c r="K71" i="12" s="1"/>
  <c r="O72" i="12"/>
  <c r="O71" i="12" s="1"/>
  <c r="Q72" i="12"/>
  <c r="U72" i="12"/>
  <c r="U71" i="12" s="1"/>
  <c r="I20" i="1"/>
  <c r="I19" i="1"/>
  <c r="I18" i="1"/>
  <c r="I16" i="1"/>
  <c r="G27" i="1"/>
  <c r="F40" i="1"/>
  <c r="G23" i="1" s="1"/>
  <c r="G40" i="1"/>
  <c r="G25" i="1" s="1"/>
  <c r="G26" i="1" s="1"/>
  <c r="H40" i="1"/>
  <c r="I40" i="1"/>
  <c r="J40" i="1"/>
  <c r="J39" i="1"/>
  <c r="H39" i="1"/>
  <c r="I39" i="1" s="1"/>
  <c r="J28" i="1"/>
  <c r="J26" i="1"/>
  <c r="G38" i="1"/>
  <c r="F38" i="1"/>
  <c r="H32" i="1"/>
  <c r="J23" i="1"/>
  <c r="J24" i="1"/>
  <c r="J25" i="1"/>
  <c r="J27" i="1"/>
  <c r="E24" i="1"/>
  <c r="E26" i="1"/>
  <c r="I57" i="1" l="1"/>
  <c r="G24" i="1"/>
  <c r="G29" i="1" s="1"/>
  <c r="G28" i="1"/>
  <c r="M14" i="12"/>
  <c r="M52" i="12"/>
  <c r="M72" i="12"/>
  <c r="M71" i="12" s="1"/>
  <c r="M68" i="12"/>
  <c r="M65" i="12" s="1"/>
  <c r="M63" i="12"/>
  <c r="M60" i="12" s="1"/>
  <c r="G14" i="12"/>
  <c r="M10" i="12"/>
  <c r="M8" i="12" s="1"/>
  <c r="M46" i="12"/>
  <c r="M45" i="12" s="1"/>
  <c r="M28" i="12"/>
  <c r="M27" i="12" s="1"/>
  <c r="I21" i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<sst xmlns="http://schemas.openxmlformats.org/spreadsheetml/2006/main" count="352" uniqueCount="190">
  <si>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</si>
  <si>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</si>
  <si>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</si>
  <si>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</si>
  <si>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</si>
  <si>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</si>
  <si>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</si>
  <si>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</si>
  <si>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</si>
  <si>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</si>
  <si>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</si>
  <si>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</si>
  <si>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</si>
  <si>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</si>
  <si>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</si>
  <si>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</si>
  <si>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</si>
  <si>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</si>
  <si>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</si>
  <si>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</si>
  <si>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</si>
  <si>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</si>
  <si>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</si>
  <si>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</si>
  <si>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</si>
  <si>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</si>
  <si>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</si>
  <si>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</si>
  <si>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</si>
  <si>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</si>
  <si>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</si>
  <si>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</si>
  <si>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</si>
  <si>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IČ: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</si>
  <si>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</si>
  <si>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</si>
  <si>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</si>
  <si>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</si>
  <si>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</si>
  <si>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</si>
  <si>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Zakázka:</t>
  </si>
  <si>
    <t>Z:</t>
  </si>
  <si>
    <t>Položkový rozpočet</t>
  </si>
  <si>
    <t>KUNĚJOVICE</t>
  </si>
  <si>
    <t>Rozpočet:</t>
  </si>
  <si>
    <t>Misto</t>
  </si>
  <si>
    <t>KUNĚJOVICE OÚ č.p. 28 - stav.úpravy oplocení  pozemku</t>
  </si>
  <si>
    <t>Rozpočet</t>
  </si>
  <si>
    <t>Celkem za stavbu</t>
  </si>
  <si>
    <t>CZK</t>
  </si>
  <si>
    <t>Rekapitulace dílů</t>
  </si>
  <si>
    <t>Typ dílu</t>
  </si>
  <si>
    <t>1</t>
  </si>
  <si>
    <t>Zemní práce</t>
  </si>
  <si>
    <t>2</t>
  </si>
  <si>
    <t>Základy,zvláštní zakládání</t>
  </si>
  <si>
    <t>3</t>
  </si>
  <si>
    <t>Svislé a kompletní konstrukce</t>
  </si>
  <si>
    <t>62</t>
  </si>
  <si>
    <t>Upravy povrchů vnější</t>
  </si>
  <si>
    <t>96</t>
  </si>
  <si>
    <t>Bourání konstrukcí</t>
  </si>
  <si>
    <t>97</t>
  </si>
  <si>
    <t>Prorážení otvorů</t>
  </si>
  <si>
    <t>99</t>
  </si>
  <si>
    <t>Staveništní přesun hmot</t>
  </si>
  <si>
    <t>766</t>
  </si>
  <si>
    <t>Konstrukce truhlářské</t>
  </si>
  <si>
    <t>767</t>
  </si>
  <si>
    <t>Konstrukce zámečnické</t>
  </si>
  <si>
    <t>VN</t>
  </si>
  <si>
    <t>ON</t>
  </si>
  <si>
    <t>S:</t>
  </si>
  <si>
    <t>#TypZaznamu#</t>
  </si>
  <si>
    <t>STA</t>
  </si>
  <si>
    <t>OBJ</t>
  </si>
  <si>
    <t>ROZ</t>
  </si>
  <si>
    <t>C:</t>
  </si>
  <si>
    <t>CAS_STR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</si>
  <si>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</si>
  <si>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</si>
  <si>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</si>
  <si>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</si>
  <si>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</si>
  <si>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</si>
  <si>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</si>
  <si>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</si>
  <si>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</si>
  <si>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</si>
  <si>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</si>
  <si>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</si>
  <si>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</si>
  <si>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</si>
  <si>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</si>
  <si>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</si>
  <si>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</si>
  <si>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</si>
  <si>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Díl:</t>
  </si>
  <si>
    <t>DIL</t>
  </si>
  <si>
    <t>112100001RAA</t>
  </si>
  <si>
    <t>Kácení stromů do 500 mm a odstranění pařezů, včetně odvozu, spálení větví</t>
  </si>
  <si>
    <t>kus</t>
  </si>
  <si>
    <t>POL2_0</t>
  </si>
  <si>
    <t>181050010RA0</t>
  </si>
  <si>
    <t>Terénní modelace</t>
  </si>
  <si>
    <t>m2</t>
  </si>
  <si>
    <t>30,0*1,0</t>
  </si>
  <si>
    <t>VV</t>
  </si>
  <si>
    <t>289201212R00</t>
  </si>
  <si>
    <t>Vyklínování uvol. kamenů, lomový kámen střední</t>
  </si>
  <si>
    <t>POL1_0</t>
  </si>
  <si>
    <t>331211431R00</t>
  </si>
  <si>
    <t>Zdivo pilířů z lom. kam. pro spár, MC 5, do 75 cm</t>
  </si>
  <si>
    <t>m3</t>
  </si>
  <si>
    <t>pilíře B zpětně:0,6*0,6*1,1*3</t>
  </si>
  <si>
    <t>Zdivo pilířů z lom. kam. pro spár, MC 5, do 75 cm, doplnění nových kamenů</t>
  </si>
  <si>
    <t>pilíře A:0,75*0,6*0,21</t>
  </si>
  <si>
    <t>B:0,6*0,6*0,21*5</t>
  </si>
  <si>
    <t>C:0,9*0,6*0,21*2</t>
  </si>
  <si>
    <t>D:0,9*0,6*(0,24+0,37)</t>
  </si>
  <si>
    <t>331231124R00</t>
  </si>
  <si>
    <t>Zdivo pilířů cihelné z CP 25 P25 na MVC</t>
  </si>
  <si>
    <t>hlavy pilířú:(0,85*0,6+0,7*0,6*5+0,75*1,0*4)*0,22</t>
  </si>
  <si>
    <t>zídka:18,42*0,6*0,05</t>
  </si>
  <si>
    <t>18,42*0,5*0,21</t>
  </si>
  <si>
    <t>7</t>
  </si>
  <si>
    <t>složitost hlav sloupků</t>
  </si>
  <si>
    <t>kpl</t>
  </si>
  <si>
    <t>622904121R00</t>
  </si>
  <si>
    <t>Ruční čištění ocelovým kartáčem</t>
  </si>
  <si>
    <t>pilíře:(0,6+0,6)*2*1,1*5</t>
  </si>
  <si>
    <t>(0,75+0,6)*2*1,1</t>
  </si>
  <si>
    <t>(0,9+0,6)*2*1,1*4</t>
  </si>
  <si>
    <t>622491142R00</t>
  </si>
  <si>
    <t>Nátěr hlavic  hydrofobní  2 x</t>
  </si>
  <si>
    <t>hlavice:0,75*0,75+0,6*0,6*5+0,9*0,6*4</t>
  </si>
  <si>
    <t>(0,75*4+0,6*4*5+1,5*2*4)*0,21</t>
  </si>
  <si>
    <t>zídka:18,42*0,6</t>
  </si>
  <si>
    <t>622421131R00</t>
  </si>
  <si>
    <t>Omítka vnější stěn, MVC, hladká, složitost 1-2</t>
  </si>
  <si>
    <t>stříšky:21,24</t>
  </si>
  <si>
    <t>627452101R00</t>
  </si>
  <si>
    <t>Spárování maltou MCs zapuštěné rovné, zdí z kamene</t>
  </si>
  <si>
    <t>0,6*4*1,11*5</t>
  </si>
  <si>
    <t>627452111R00</t>
  </si>
  <si>
    <t>Spárování maltou MCs zapuštěné rovné, zdí z cihel</t>
  </si>
  <si>
    <t>18,42*0,21*2</t>
  </si>
  <si>
    <t>962032231R00</t>
  </si>
  <si>
    <t>Bourání zdiva z cihel pálených na MVC</t>
  </si>
  <si>
    <t>hlavy pilířú:(0,85*0,6+0,7*0,6*5+1,0*0,7*4)*0,21</t>
  </si>
  <si>
    <t>962032241R00</t>
  </si>
  <si>
    <t>Bourání zdiva z cihel pálených na MC podezdívka</t>
  </si>
  <si>
    <t>18,42*0,5*0,2</t>
  </si>
  <si>
    <t>962025151R00</t>
  </si>
  <si>
    <t>Bourání pilířů kamenných</t>
  </si>
  <si>
    <t>sloupky B:0,6*0,6*1,1*3</t>
  </si>
  <si>
    <t>979022012R00</t>
  </si>
  <si>
    <t>Očištění  vybouraného kamene - sloupky</t>
  </si>
  <si>
    <t>přemístění sloupku HUP</t>
  </si>
  <si>
    <t>ks</t>
  </si>
  <si>
    <t>979081111R00</t>
  </si>
  <si>
    <t>Odvoz suti a vybour. hmot na skládku do 1 km</t>
  </si>
  <si>
    <t>t</t>
  </si>
  <si>
    <t>979081121R00</t>
  </si>
  <si>
    <t>Příplatek k odvozu za každý další 1 km</t>
  </si>
  <si>
    <t>979999999R00</t>
  </si>
  <si>
    <t>Poplatek za skládku 10 % příměsí</t>
  </si>
  <si>
    <t>998151111R00</t>
  </si>
  <si>
    <t>Přesun hmot, oplocení a zvláštní obj. zděné do 10m</t>
  </si>
  <si>
    <t>TR O1-5 dřevěná výplň plotu</t>
  </si>
  <si>
    <t>(2,7*3+2,65+2,9+2,75+2,02)*0,82</t>
  </si>
  <si>
    <t>4</t>
  </si>
  <si>
    <t>TR 06 branka 115/108 cm</t>
  </si>
  <si>
    <t>5</t>
  </si>
  <si>
    <t>TR 07 brána 355/108 cm</t>
  </si>
  <si>
    <t>767914830R00</t>
  </si>
  <si>
    <t>Demontáž oplocení rámového H do 2 m</t>
  </si>
  <si>
    <t>m</t>
  </si>
  <si>
    <t>2,7*3+2,65*1+2,9*+2,75+2,02</t>
  </si>
  <si>
    <t>767920810R00</t>
  </si>
  <si>
    <t>Demontáž vrat k oplocení plochy do 2 m2</t>
  </si>
  <si>
    <t>767920820R00</t>
  </si>
  <si>
    <t>Demontáž vrat k oplocení plochy do 6 m2</t>
  </si>
  <si>
    <t>repase branky ocelové nad vstupem,  opískování s příp. opravou</t>
  </si>
  <si>
    <t>6</t>
  </si>
  <si>
    <t>zařízení stave9646niště, mimostavništní doprava</t>
  </si>
  <si>
    <t/>
  </si>
  <si>
    <t>SUM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</si>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</sst>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5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3" fillId="2" borderId="0" xfId="0" applyFont="1" applyFill="1" applyAlignment="1">
      <alignment horizontal="left" wrapText="1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indent="1"/>
    </xf>
    <xf numFmtId="1" fontId="0" fillId="0" borderId="6" xfId="0" applyNumberFormat="1" applyFont="1" applyBorder="1" applyAlignment="1">
      <alignment horizontal="right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9" fontId="8" fillId="0" borderId="6" xfId="0" applyNumberFormat="1" applyFont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indent="1"/>
    </xf>
    <xf numFmtId="49" fontId="6" fillId="3" borderId="0" xfId="0" applyNumberFormat="1" applyFont="1" applyFill="1" applyBorder="1" applyAlignment="1">
      <alignment horizontal="left" vertical="center"/>
    </xf>
    <xf numFmtId="49" fontId="6" fillId="3" borderId="18" xfId="0" applyNumberFormat="1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49" fontId="8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49" fontId="8" fillId="3" borderId="6" xfId="0" applyNumberFormat="1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8" xfId="0" applyFont="1" applyFill="1" applyBorder="1" applyAlignment="1"/>
    <xf numFmtId="49" fontId="8" fillId="0" borderId="0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righ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3" fontId="0" fillId="0" borderId="26" xfId="0" applyNumberFormat="1" applyBorder="1"/>
    <xf numFmtId="3" fontId="0" fillId="5" borderId="30" xfId="0" applyNumberFormat="1" applyFill="1" applyBorder="1" applyAlignment="1"/>
    <xf numFmtId="3" fontId="7" fillId="3" borderId="27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 wrapText="1"/>
    </xf>
    <xf numFmtId="3" fontId="7" fillId="3" borderId="28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/>
    <xf numFmtId="3" fontId="0" fillId="0" borderId="12" xfId="0" applyNumberFormat="1" applyBorder="1"/>
    <xf numFmtId="3" fontId="0" fillId="0" borderId="12" xfId="0" applyNumberFormat="1" applyBorder="1" applyAlignment="1">
      <alignment wrapText="1"/>
    </xf>
    <xf numFmtId="3" fontId="0" fillId="0" borderId="29" xfId="0" applyNumberFormat="1" applyBorder="1" applyAlignment="1"/>
    <xf numFmtId="3" fontId="0" fillId="5" borderId="31" xfId="0" applyNumberFormat="1" applyFill="1" applyBorder="1"/>
    <xf numFmtId="3" fontId="0" fillId="5" borderId="12" xfId="0" applyNumberFormat="1" applyFill="1" applyBorder="1"/>
    <xf numFmtId="3" fontId="0" fillId="5" borderId="32" xfId="0" applyNumberFormat="1" applyFill="1" applyBorder="1"/>
    <xf numFmtId="0" fontId="2" fillId="0" borderId="0" xfId="0" applyFont="1" applyAlignment="1">
      <alignment horizontal="center" shrinkToFit="1"/>
    </xf>
    <xf numFmtId="3" fontId="10" fillId="3" borderId="28" xfId="0" applyNumberFormat="1" applyFont="1" applyFill="1" applyBorder="1" applyAlignment="1">
      <alignment horizontal="center" vertical="center" wrapText="1" shrinkToFit="1"/>
    </xf>
    <xf numFmtId="3" fontId="7" fillId="3" borderId="28" xfId="0" applyNumberFormat="1" applyFont="1" applyFill="1" applyBorder="1" applyAlignment="1">
      <alignment horizontal="center" vertical="center" wrapText="1" shrinkToFit="1"/>
    </xf>
    <xf numFmtId="3" fontId="3" fillId="0" borderId="29" xfId="0" applyNumberFormat="1" applyFont="1" applyBorder="1" applyAlignment="1">
      <alignment horizontal="right" wrapText="1" shrinkToFit="1"/>
    </xf>
    <xf numFmtId="3" fontId="3" fillId="0" borderId="29" xfId="0" applyNumberFormat="1" applyFont="1" applyBorder="1" applyAlignment="1">
      <alignment horizontal="right" shrinkToFit="1"/>
    </xf>
    <xf numFmtId="3" fontId="0" fillId="0" borderId="29" xfId="0" applyNumberFormat="1" applyBorder="1" applyAlignment="1">
      <alignment shrinkToFit="1"/>
    </xf>
    <xf numFmtId="3" fontId="0" fillId="5" borderId="30" xfId="0" applyNumberFormat="1" applyFill="1" applyBorder="1" applyAlignment="1">
      <alignment wrapText="1" shrinkToFit="1"/>
    </xf>
    <xf numFmtId="3" fontId="0" fillId="5" borderId="30" xfId="0" applyNumberFormat="1" applyFill="1" applyBorder="1" applyAlignment="1">
      <alignment shrinkToFit="1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49" fontId="7" fillId="0" borderId="26" xfId="0" applyNumberFormat="1" applyFont="1" applyBorder="1" applyAlignment="1">
      <alignment vertical="center" wrapText="1"/>
    </xf>
    <xf numFmtId="49" fontId="7" fillId="0" borderId="26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 wrapText="1"/>
    </xf>
    <xf numFmtId="0" fontId="15" fillId="3" borderId="3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7" fillId="5" borderId="10" xfId="0" applyFont="1" applyFill="1" applyBorder="1"/>
    <xf numFmtId="0" fontId="7" fillId="5" borderId="6" xfId="0" applyFont="1" applyFill="1" applyBorder="1"/>
    <xf numFmtId="0" fontId="15" fillId="3" borderId="35" xfId="0" applyFont="1" applyFill="1" applyBorder="1" applyAlignment="1">
      <alignment horizontal="center" vertical="center" wrapText="1"/>
    </xf>
    <xf numFmtId="0" fontId="15" fillId="3" borderId="35" xfId="0" applyFont="1" applyFill="1" applyBorder="1" applyAlignment="1">
      <alignment horizontal="center" vertical="center" wrapText="1"/>
    </xf>
    <xf numFmtId="49" fontId="7" fillId="0" borderId="36" xfId="0" applyNumberFormat="1" applyFont="1" applyBorder="1" applyAlignment="1">
      <alignment vertical="center"/>
    </xf>
    <xf numFmtId="49" fontId="7" fillId="0" borderId="36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49" fontId="7" fillId="0" borderId="10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0" borderId="35" xfId="0" applyNumberFormat="1" applyFont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0" borderId="33" xfId="0" applyNumberFormat="1" applyFont="1" applyBorder="1" applyAlignment="1">
      <alignment vertical="center"/>
    </xf>
    <xf numFmtId="4" fontId="7" fillId="0" borderId="39" xfId="0" applyNumberFormat="1" applyFont="1" applyBorder="1" applyAlignment="1">
      <alignment horizontal="center" vertical="center"/>
    </xf>
    <xf numFmtId="4" fontId="7" fillId="0" borderId="39" xfId="0" applyNumberFormat="1" applyFont="1" applyBorder="1" applyAlignment="1">
      <alignment vertical="center"/>
    </xf>
    <xf numFmtId="4" fontId="7" fillId="0" borderId="39" xfId="0" applyNumberFormat="1" applyFont="1" applyBorder="1" applyAlignment="1">
      <alignment vertical="center"/>
    </xf>
    <xf numFmtId="4" fontId="7" fillId="5" borderId="39" xfId="0" applyNumberFormat="1" applyFont="1" applyFill="1" applyBorder="1" applyAlignment="1">
      <alignment horizontal="center"/>
    </xf>
    <xf numFmtId="4" fontId="7" fillId="5" borderId="39" xfId="0" applyNumberFormat="1" applyFont="1" applyFill="1" applyBorder="1" applyAlignment="1"/>
    <xf numFmtId="4" fontId="7" fillId="5" borderId="39" xfId="0" applyNumberFormat="1" applyFont="1" applyFill="1" applyBorder="1" applyAlignment="1"/>
    <xf numFmtId="4" fontId="0" fillId="0" borderId="0" xfId="0" applyNumberFormat="1"/>
    <xf numFmtId="49" fontId="0" fillId="0" borderId="1" xfId="0" applyNumberFormat="1" applyBorder="1"/>
    <xf numFmtId="49" fontId="0" fillId="0" borderId="14" xfId="0" applyNumberFormat="1" applyBorder="1" applyAlignment="1">
      <alignment horizontal="left" vertical="center" indent="1"/>
    </xf>
    <xf numFmtId="0" fontId="6" fillId="0" borderId="0" xfId="0" applyFont="1" applyAlignment="1">
      <alignment horizontal="center"/>
    </xf>
    <xf numFmtId="49" fontId="0" fillId="0" borderId="40" xfId="0" applyNumberFormat="1" applyBorder="1" applyAlignment="1">
      <alignment vertical="center"/>
    </xf>
    <xf numFmtId="49" fontId="0" fillId="0" borderId="40" xfId="0" applyNumberFormat="1" applyBorder="1" applyAlignment="1">
      <alignment vertical="center"/>
    </xf>
    <xf numFmtId="0" fontId="0" fillId="0" borderId="40" xfId="0" applyBorder="1" applyAlignment="1">
      <alignment vertical="center"/>
    </xf>
    <xf numFmtId="49" fontId="0" fillId="0" borderId="41" xfId="0" applyNumberFormat="1" applyBorder="1" applyAlignment="1">
      <alignment vertical="center"/>
    </xf>
    <xf numFmtId="0" fontId="0" fillId="0" borderId="41" xfId="0" applyBorder="1" applyAlignment="1">
      <alignment vertical="center"/>
    </xf>
    <xf numFmtId="49" fontId="0" fillId="0" borderId="41" xfId="0" applyNumberFormat="1" applyBorder="1" applyAlignment="1">
      <alignment vertical="center"/>
    </xf>
    <xf numFmtId="0" fontId="0" fillId="0" borderId="44" xfId="0" applyFont="1" applyBorder="1" applyAlignment="1">
      <alignment vertical="center"/>
    </xf>
    <xf numFmtId="0" fontId="0" fillId="0" borderId="45" xfId="0" applyFont="1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3" borderId="46" xfId="0" applyFill="1" applyBorder="1"/>
    <xf numFmtId="49" fontId="0" fillId="3" borderId="43" xfId="0" applyNumberFormat="1" applyFill="1" applyBorder="1" applyAlignment="1"/>
    <xf numFmtId="49" fontId="0" fillId="3" borderId="43" xfId="0" applyNumberFormat="1" applyFill="1" applyBorder="1"/>
    <xf numFmtId="0" fontId="0" fillId="3" borderId="43" xfId="0" applyFill="1" applyBorder="1"/>
    <xf numFmtId="0" fontId="0" fillId="3" borderId="42" xfId="0" applyFill="1" applyBorder="1"/>
    <xf numFmtId="0" fontId="0" fillId="3" borderId="36" xfId="0" applyFill="1" applyBorder="1"/>
    <xf numFmtId="0" fontId="16" fillId="0" borderId="0" xfId="0" applyFont="1"/>
    <xf numFmtId="0" fontId="16" fillId="0" borderId="26" xfId="0" applyFont="1" applyBorder="1" applyAlignment="1">
      <alignment vertical="top"/>
    </xf>
    <xf numFmtId="0" fontId="0" fillId="3" borderId="10" xfId="0" applyFill="1" applyBorder="1" applyAlignment="1">
      <alignment vertical="top"/>
    </xf>
    <xf numFmtId="0" fontId="0" fillId="3" borderId="35" xfId="0" applyFill="1" applyBorder="1"/>
    <xf numFmtId="49" fontId="0" fillId="3" borderId="35" xfId="0" applyNumberFormat="1" applyFill="1" applyBorder="1"/>
    <xf numFmtId="0" fontId="0" fillId="3" borderId="49" xfId="0" applyFill="1" applyBorder="1" applyAlignment="1">
      <alignment vertical="top"/>
    </xf>
    <xf numFmtId="0" fontId="0" fillId="3" borderId="50" xfId="0" applyFill="1" applyBorder="1" applyAlignment="1">
      <alignment wrapText="1"/>
    </xf>
    <xf numFmtId="0" fontId="16" fillId="0" borderId="26" xfId="0" applyNumberFormat="1" applyFont="1" applyBorder="1" applyAlignment="1">
      <alignment vertical="top"/>
    </xf>
    <xf numFmtId="0" fontId="0" fillId="3" borderId="10" xfId="0" applyNumberFormat="1" applyFill="1" applyBorder="1" applyAlignment="1">
      <alignment vertical="top"/>
    </xf>
    <xf numFmtId="0" fontId="16" fillId="0" borderId="34" xfId="0" applyFont="1" applyBorder="1" applyAlignment="1">
      <alignment vertical="top" shrinkToFit="1"/>
    </xf>
    <xf numFmtId="0" fontId="16" fillId="0" borderId="33" xfId="0" applyFont="1" applyBorder="1" applyAlignment="1">
      <alignment vertical="top" shrinkToFit="1"/>
    </xf>
    <xf numFmtId="0" fontId="16" fillId="0" borderId="26" xfId="0" applyFont="1" applyBorder="1" applyAlignment="1">
      <alignment vertical="top" shrinkToFit="1"/>
    </xf>
    <xf numFmtId="0" fontId="17" fillId="0" borderId="34" xfId="0" applyNumberFormat="1" applyFont="1" applyBorder="1" applyAlignment="1">
      <alignment vertical="top" wrapText="1" shrinkToFit="1"/>
    </xf>
    <xf numFmtId="0" fontId="0" fillId="3" borderId="38" xfId="0" applyFill="1" applyBorder="1" applyAlignment="1">
      <alignment vertical="top" shrinkToFit="1"/>
    </xf>
    <xf numFmtId="0" fontId="0" fillId="3" borderId="39" xfId="0" applyFill="1" applyBorder="1" applyAlignment="1">
      <alignment vertical="top" shrinkToFit="1"/>
    </xf>
    <xf numFmtId="0" fontId="0" fillId="3" borderId="10" xfId="0" applyFill="1" applyBorder="1" applyAlignment="1">
      <alignment vertical="top" shrinkToFit="1"/>
    </xf>
    <xf numFmtId="172" fontId="16" fillId="0" borderId="33" xfId="0" applyNumberFormat="1" applyFont="1" applyBorder="1" applyAlignment="1">
      <alignment vertical="top" shrinkToFit="1"/>
    </xf>
    <xf numFmtId="172" fontId="17" fillId="0" borderId="33" xfId="0" applyNumberFormat="1" applyFont="1" applyBorder="1" applyAlignment="1">
      <alignment vertical="top" wrapText="1" shrinkToFit="1"/>
    </xf>
    <xf numFmtId="172" fontId="0" fillId="3" borderId="39" xfId="0" applyNumberFormat="1" applyFill="1" applyBorder="1" applyAlignment="1">
      <alignment vertical="top" shrinkToFit="1"/>
    </xf>
    <xf numFmtId="4" fontId="16" fillId="4" borderId="33" xfId="0" applyNumberFormat="1" applyFont="1" applyFill="1" applyBorder="1" applyAlignment="1" applyProtection="1">
      <alignment vertical="top" shrinkToFit="1"/>
      <protection locked="0"/>
    </xf>
    <xf numFmtId="4" fontId="16" fillId="0" borderId="33" xfId="0" applyNumberFormat="1" applyFont="1" applyBorder="1" applyAlignment="1">
      <alignment vertical="top" shrinkToFit="1"/>
    </xf>
    <xf numFmtId="4" fontId="0" fillId="3" borderId="39" xfId="0" applyNumberFormat="1" applyFill="1" applyBorder="1" applyAlignment="1">
      <alignment vertical="top" shrinkToFit="1"/>
    </xf>
    <xf numFmtId="0" fontId="0" fillId="3" borderId="51" xfId="0" applyFill="1" applyBorder="1"/>
    <xf numFmtId="0" fontId="0" fillId="3" borderId="52" xfId="0" applyFill="1" applyBorder="1" applyAlignment="1">
      <alignment wrapText="1"/>
    </xf>
    <xf numFmtId="0" fontId="0" fillId="3" borderId="53" xfId="0" applyFill="1" applyBorder="1" applyAlignment="1">
      <alignment vertical="top"/>
    </xf>
    <xf numFmtId="49" fontId="0" fillId="3" borderId="53" xfId="0" applyNumberFormat="1" applyFill="1" applyBorder="1" applyAlignment="1">
      <alignment vertical="top"/>
    </xf>
    <xf numFmtId="49" fontId="0" fillId="3" borderId="49" xfId="0" applyNumberFormat="1" applyFill="1" applyBorder="1" applyAlignment="1">
      <alignment vertical="top"/>
    </xf>
    <xf numFmtId="0" fontId="0" fillId="3" borderId="54" xfId="0" applyFill="1" applyBorder="1" applyAlignment="1">
      <alignment vertical="top"/>
    </xf>
    <xf numFmtId="172" fontId="0" fillId="3" borderId="49" xfId="0" applyNumberFormat="1" applyFill="1" applyBorder="1" applyAlignment="1">
      <alignment vertical="top"/>
    </xf>
    <xf numFmtId="4" fontId="0" fillId="3" borderId="49" xfId="0" applyNumberFormat="1" applyFill="1" applyBorder="1" applyAlignment="1">
      <alignment vertical="top"/>
    </xf>
    <xf numFmtId="0" fontId="16" fillId="0" borderId="10" xfId="0" applyFont="1" applyBorder="1" applyAlignment="1">
      <alignment vertical="top"/>
    </xf>
    <xf numFmtId="0" fontId="16" fillId="0" borderId="10" xfId="0" applyNumberFormat="1" applyFont="1" applyBorder="1" applyAlignment="1">
      <alignment vertical="top"/>
    </xf>
    <xf numFmtId="0" fontId="16" fillId="0" borderId="38" xfId="0" applyFont="1" applyBorder="1" applyAlignment="1">
      <alignment vertical="top" shrinkToFit="1"/>
    </xf>
    <xf numFmtId="172" fontId="16" fillId="0" borderId="39" xfId="0" applyNumberFormat="1" applyFont="1" applyBorder="1" applyAlignment="1">
      <alignment vertical="top" shrinkToFit="1"/>
    </xf>
    <xf numFmtId="4" fontId="16" fillId="4" borderId="39" xfId="0" applyNumberFormat="1" applyFont="1" applyFill="1" applyBorder="1" applyAlignment="1" applyProtection="1">
      <alignment vertical="top" shrinkToFit="1"/>
      <protection locked="0"/>
    </xf>
    <xf numFmtId="4" fontId="16" fillId="0" borderId="39" xfId="0" applyNumberFormat="1" applyFont="1" applyBorder="1" applyAlignment="1">
      <alignment vertical="top" shrinkToFit="1"/>
    </xf>
    <xf numFmtId="0" fontId="16" fillId="0" borderId="39" xfId="0" applyFont="1" applyBorder="1" applyAlignment="1">
      <alignment vertical="top" shrinkToFit="1"/>
    </xf>
    <xf numFmtId="0" fontId="16" fillId="0" borderId="10" xfId="0" applyFont="1" applyBorder="1" applyAlignment="1">
      <alignment vertical="top" shrinkToFit="1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4" borderId="36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37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34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38" xfId="0" applyFill="1" applyBorder="1" applyAlignment="1" applyProtection="1">
      <alignment vertical="top" wrapText="1"/>
      <protection locked="0"/>
    </xf>
    <xf numFmtId="4" fontId="8" fillId="3" borderId="22" xfId="0" applyNumberFormat="1" applyFont="1" applyFill="1" applyBorder="1" applyAlignment="1">
      <alignment vertical="top"/>
    </xf>
    <xf numFmtId="0" fontId="16" fillId="0" borderId="33" xfId="0" applyNumberFormat="1" applyFont="1" applyBorder="1" applyAlignment="1">
      <alignment horizontal="left" vertical="top" wrapText="1"/>
    </xf>
    <xf numFmtId="0" fontId="17" fillId="0" borderId="33" xfId="0" quotePrefix="1" applyNumberFormat="1" applyFont="1" applyBorder="1" applyAlignment="1">
      <alignment horizontal="left" vertical="top" wrapText="1"/>
    </xf>
    <xf numFmtId="0" fontId="0" fillId="3" borderId="39" xfId="0" applyNumberFormat="1" applyFill="1" applyBorder="1" applyAlignment="1">
      <alignment horizontal="left" vertical="top" wrapText="1"/>
    </xf>
    <xf numFmtId="0" fontId="16" fillId="0" borderId="39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TSStavitel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A2" sqref="A2:G2"/>
    </sheetView>
  </sheetViews>
  <sheetFormatPr defaultRowHeight="13.2" x14ac:dyDescent="0.25"/>
  <sheetData>
    <row r="1" spans="1:7" x14ac:dyDescent="0.25">
      <c r="A1" s="37" t="s">
        <v>38</v>
      </c>
    </row>
    <row r="2" spans="1:7" ht="57.75" customHeight="1" x14ac:dyDescent="0.25">
      <c r="A2" s="80" t="s">
        <v>39</v>
      </c>
      <c r="B2" s="80"/>
      <c r="C2" s="80"/>
      <c r="D2" s="80"/>
      <c r="E2" s="80"/>
      <c r="F2" s="80"/>
      <c r="G2" s="80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0"/>
  <sheetViews>
    <sheetView showGridLines="0" topLeftCell="B26" zoomScaleNormal="100" zoomScaleSheetLayoutView="75" workbookViewId="0">
      <selection activeCell="A28" sqref="A28"/>
    </sheetView>
  </sheetViews>
  <sheetFormatPr defaultColWidth="9" defaultRowHeight="13.2" x14ac:dyDescent="0.25"/>
  <cols>
    <col min="1" max="1" width="8.44140625" hidden="1" customWidth="1"/>
    <col min="2" max="2" width="9.109375" customWidth="1"/>
    <col min="3" max="3" width="7.44140625" customWidth="1"/>
    <col min="4" max="4" width="13.44140625" customWidth="1"/>
    <col min="5" max="5" width="12.109375" customWidth="1"/>
    <col min="6" max="6" width="11.44140625" customWidth="1"/>
    <col min="7" max="7" width="12.6640625" style="1" customWidth="1"/>
    <col min="8" max="8" width="12.6640625" customWidth="1"/>
    <col min="9" max="9" width="12.6640625" style="1" customWidth="1"/>
    <col min="10" max="10" width="6.6640625" style="1" customWidth="1"/>
    <col min="11" max="11" width="4.33203125" customWidth="1"/>
    <col min="12" max="15" width="10.6640625" customWidth="1"/>
  </cols>
  <sheetData>
    <row r="1" spans="1:15" ht="33.75" customHeight="1" x14ac:dyDescent="0.25">
      <c r="A1" s="73" t="s">
        <v>36</v>
      </c>
      <c r="B1" s="85" t="s">
        <v>42</v>
      </c>
      <c r="C1" s="86"/>
      <c r="D1" s="86"/>
      <c r="E1" s="86"/>
      <c r="F1" s="86"/>
      <c r="G1" s="86"/>
      <c r="H1" s="86"/>
      <c r="I1" s="86"/>
      <c r="J1" s="87"/>
    </row>
    <row r="2" spans="1:15" ht="23.25" customHeight="1" x14ac:dyDescent="0.25">
      <c r="A2" s="4"/>
      <c r="B2" s="106" t="s">
        <v>40</v>
      </c>
      <c r="C2" s="107"/>
      <c r="D2" s="108" t="s">
        <v>46</v>
      </c>
      <c r="E2" s="109"/>
      <c r="F2" s="109"/>
      <c r="G2" s="109"/>
      <c r="H2" s="109"/>
      <c r="I2" s="109"/>
      <c r="J2" s="110"/>
      <c r="O2" s="2"/>
    </row>
    <row r="3" spans="1:15" ht="23.25" customHeight="1" x14ac:dyDescent="0.25">
      <c r="A3" s="4"/>
      <c r="B3" s="111" t="s">
        <v>45</v>
      </c>
      <c r="C3" s="112"/>
      <c r="D3" s="113" t="s">
        <v>43</v>
      </c>
      <c r="E3" s="114"/>
      <c r="F3" s="114"/>
      <c r="G3" s="114"/>
      <c r="H3" s="114"/>
      <c r="I3" s="114"/>
      <c r="J3" s="115"/>
    </row>
    <row r="4" spans="1:15" ht="23.25" hidden="1" customHeight="1" x14ac:dyDescent="0.25">
      <c r="A4" s="4"/>
      <c r="B4" s="116" t="s">
        <v>44</v>
      </c>
      <c r="C4" s="117"/>
      <c r="D4" s="118"/>
      <c r="E4" s="118"/>
      <c r="F4" s="119"/>
      <c r="G4" s="120"/>
      <c r="H4" s="119"/>
      <c r="I4" s="120"/>
      <c r="J4" s="121"/>
    </row>
    <row r="5" spans="1:15" ht="24" customHeight="1" x14ac:dyDescent="0.25">
      <c r="A5" s="4"/>
      <c r="B5" s="47" t="s">
        <v>21</v>
      </c>
      <c r="C5" s="5"/>
      <c r="D5" s="122"/>
      <c r="E5" s="26"/>
      <c r="F5" s="26"/>
      <c r="G5" s="26"/>
      <c r="H5" s="28" t="s">
        <v>33</v>
      </c>
      <c r="I5" s="122"/>
      <c r="J5" s="11"/>
    </row>
    <row r="6" spans="1:15" ht="15.75" customHeight="1" x14ac:dyDescent="0.25">
      <c r="A6" s="4"/>
      <c r="B6" s="41"/>
      <c r="C6" s="26"/>
      <c r="D6" s="122"/>
      <c r="E6" s="26"/>
      <c r="F6" s="26"/>
      <c r="G6" s="26"/>
      <c r="H6" s="28" t="s">
        <v>34</v>
      </c>
      <c r="I6" s="122"/>
      <c r="J6" s="11"/>
    </row>
    <row r="7" spans="1:15" ht="15.75" customHeight="1" x14ac:dyDescent="0.25">
      <c r="A7" s="4"/>
      <c r="B7" s="42"/>
      <c r="C7" s="123"/>
      <c r="D7" s="105"/>
      <c r="E7" s="34"/>
      <c r="F7" s="34"/>
      <c r="G7" s="34"/>
      <c r="H7" s="36"/>
      <c r="I7" s="34"/>
      <c r="J7" s="51"/>
    </row>
    <row r="8" spans="1:15" ht="24" hidden="1" customHeight="1" x14ac:dyDescent="0.25">
      <c r="A8" s="4"/>
      <c r="B8" s="47" t="s">
        <v>19</v>
      </c>
      <c r="C8" s="5"/>
      <c r="D8" s="35"/>
      <c r="E8" s="5"/>
      <c r="F8" s="5"/>
      <c r="G8" s="45"/>
      <c r="H8" s="28" t="s">
        <v>33</v>
      </c>
      <c r="I8" s="33"/>
      <c r="J8" s="11"/>
    </row>
    <row r="9" spans="1:15" ht="15.75" hidden="1" customHeight="1" x14ac:dyDescent="0.25">
      <c r="A9" s="4"/>
      <c r="B9" s="4"/>
      <c r="C9" s="5"/>
      <c r="D9" s="35"/>
      <c r="E9" s="5"/>
      <c r="F9" s="5"/>
      <c r="G9" s="45"/>
      <c r="H9" s="28" t="s">
        <v>34</v>
      </c>
      <c r="I9" s="33"/>
      <c r="J9" s="11"/>
    </row>
    <row r="10" spans="1:15" ht="15.75" hidden="1" customHeight="1" x14ac:dyDescent="0.25">
      <c r="A10" s="4"/>
      <c r="B10" s="52"/>
      <c r="C10" s="27"/>
      <c r="D10" s="46"/>
      <c r="E10" s="55"/>
      <c r="F10" s="55"/>
      <c r="G10" s="53"/>
      <c r="H10" s="53"/>
      <c r="I10" s="54"/>
      <c r="J10" s="51"/>
    </row>
    <row r="11" spans="1:15" ht="24" customHeight="1" x14ac:dyDescent="0.25">
      <c r="A11" s="4"/>
      <c r="B11" s="47" t="s">
        <v>18</v>
      </c>
      <c r="C11" s="5"/>
      <c r="D11" s="124"/>
      <c r="E11" s="124"/>
      <c r="F11" s="124"/>
      <c r="G11" s="124"/>
      <c r="H11" s="28" t="s">
        <v>33</v>
      </c>
      <c r="I11" s="128"/>
      <c r="J11" s="11"/>
    </row>
    <row r="12" spans="1:15" ht="15.75" customHeight="1" x14ac:dyDescent="0.25">
      <c r="A12" s="4"/>
      <c r="B12" s="41"/>
      <c r="C12" s="26"/>
      <c r="D12" s="125"/>
      <c r="E12" s="125"/>
      <c r="F12" s="125"/>
      <c r="G12" s="125"/>
      <c r="H12" s="28" t="s">
        <v>34</v>
      </c>
      <c r="I12" s="128"/>
      <c r="J12" s="11"/>
    </row>
    <row r="13" spans="1:15" ht="15.75" customHeight="1" x14ac:dyDescent="0.25">
      <c r="A13" s="4"/>
      <c r="B13" s="42"/>
      <c r="C13" s="127"/>
      <c r="D13" s="126"/>
      <c r="E13" s="126"/>
      <c r="F13" s="126"/>
      <c r="G13" s="126"/>
      <c r="H13" s="29"/>
      <c r="I13" s="34"/>
      <c r="J13" s="51"/>
    </row>
    <row r="14" spans="1:15" ht="24" hidden="1" customHeight="1" x14ac:dyDescent="0.25">
      <c r="A14" s="4"/>
      <c r="B14" s="66" t="s">
        <v>20</v>
      </c>
      <c r="C14" s="67"/>
      <c r="D14" s="68"/>
      <c r="E14" s="69"/>
      <c r="F14" s="69"/>
      <c r="G14" s="69"/>
      <c r="H14" s="70"/>
      <c r="I14" s="69"/>
      <c r="J14" s="71"/>
    </row>
    <row r="15" spans="1:15" ht="32.25" customHeight="1" x14ac:dyDescent="0.25">
      <c r="A15" s="4"/>
      <c r="B15" s="52" t="s">
        <v>31</v>
      </c>
      <c r="C15" s="72"/>
      <c r="D15" s="53"/>
      <c r="E15" s="100"/>
      <c r="F15" s="100"/>
      <c r="G15" s="81"/>
      <c r="H15" s="81"/>
      <c r="I15" s="81" t="s">
        <v>28</v>
      </c>
      <c r="J15" s="82"/>
    </row>
    <row r="16" spans="1:15" ht="23.25" customHeight="1" x14ac:dyDescent="0.25">
      <c r="A16" s="193" t="s">
        <v>23</v>
      </c>
      <c r="B16" s="194" t="s">
        <v>23</v>
      </c>
      <c r="C16" s="58"/>
      <c r="D16" s="59"/>
      <c r="E16" s="83"/>
      <c r="F16" s="84"/>
      <c r="G16" s="83"/>
      <c r="H16" s="84"/>
      <c r="I16" s="83">
        <f>SUMIF(F47:F56,A16,I47:I56)+SUMIF(F47:F56,"PSU",I47:I56)</f>
        <v>0</v>
      </c>
      <c r="J16" s="93"/>
    </row>
    <row r="17" spans="1:10" ht="23.25" customHeight="1" x14ac:dyDescent="0.25">
      <c r="A17" s="193" t="s">
        <v>24</v>
      </c>
      <c r="B17" s="194" t="s">
        <v>24</v>
      </c>
      <c r="C17" s="58"/>
      <c r="D17" s="59"/>
      <c r="E17" s="83"/>
      <c r="F17" s="84"/>
      <c r="G17" s="83"/>
      <c r="H17" s="84"/>
      <c r="I17" s="83">
        <f>SUMIF(F47:F56,A17,I47:I56)</f>
        <v>0</v>
      </c>
      <c r="J17" s="93"/>
    </row>
    <row r="18" spans="1:10" ht="23.25" customHeight="1" x14ac:dyDescent="0.25">
      <c r="A18" s="193" t="s">
        <v>25</v>
      </c>
      <c r="B18" s="194" t="s">
        <v>25</v>
      </c>
      <c r="C18" s="58"/>
      <c r="D18" s="59"/>
      <c r="E18" s="83"/>
      <c r="F18" s="84"/>
      <c r="G18" s="83"/>
      <c r="H18" s="84"/>
      <c r="I18" s="83">
        <f>SUMIF(F47:F56,A18,I47:I56)</f>
        <v>0</v>
      </c>
      <c r="J18" s="93"/>
    </row>
    <row r="19" spans="1:10" ht="23.25" customHeight="1" x14ac:dyDescent="0.25">
      <c r="A19" s="193" t="s">
        <v>70</v>
      </c>
      <c r="B19" s="194" t="s">
        <v>26</v>
      </c>
      <c r="C19" s="58"/>
      <c r="D19" s="59"/>
      <c r="E19" s="83"/>
      <c r="F19" s="84"/>
      <c r="G19" s="83"/>
      <c r="H19" s="84"/>
      <c r="I19" s="83">
        <f>SUMIF(F47:F56,A19,I47:I56)</f>
        <v>0</v>
      </c>
      <c r="J19" s="93"/>
    </row>
    <row r="20" spans="1:10" ht="23.25" customHeight="1" x14ac:dyDescent="0.25">
      <c r="A20" s="193" t="s">
        <v>71</v>
      </c>
      <c r="B20" s="194" t="s">
        <v>27</v>
      </c>
      <c r="C20" s="58"/>
      <c r="D20" s="59"/>
      <c r="E20" s="83"/>
      <c r="F20" s="84"/>
      <c r="G20" s="83"/>
      <c r="H20" s="84"/>
      <c r="I20" s="83">
        <f>SUMIF(F47:F56,A20,I47:I56)</f>
        <v>0</v>
      </c>
      <c r="J20" s="93"/>
    </row>
    <row r="21" spans="1:10" ht="23.25" customHeight="1" x14ac:dyDescent="0.25">
      <c r="A21" s="4"/>
      <c r="B21" s="74" t="s">
        <v>28</v>
      </c>
      <c r="C21" s="75"/>
      <c r="D21" s="76"/>
      <c r="E21" s="94"/>
      <c r="F21" s="95"/>
      <c r="G21" s="94"/>
      <c r="H21" s="95"/>
      <c r="I21" s="94">
        <f>SUM(I16:J20)</f>
        <v>0</v>
      </c>
      <c r="J21" s="99"/>
    </row>
    <row r="22" spans="1:10" ht="33" customHeight="1" x14ac:dyDescent="0.25">
      <c r="A22" s="4"/>
      <c r="B22" s="65" t="s">
        <v>32</v>
      </c>
      <c r="C22" s="58"/>
      <c r="D22" s="59"/>
      <c r="E22" s="64"/>
      <c r="F22" s="61"/>
      <c r="G22" s="50"/>
      <c r="H22" s="50"/>
      <c r="I22" s="50"/>
      <c r="J22" s="62"/>
    </row>
    <row r="23" spans="1:10" ht="23.25" customHeight="1" x14ac:dyDescent="0.25">
      <c r="A23" s="4"/>
      <c r="B23" s="57" t="s">
        <v>11</v>
      </c>
      <c r="C23" s="58"/>
      <c r="D23" s="59"/>
      <c r="E23" s="60">
        <v>15</v>
      </c>
      <c r="F23" s="61" t="s">
        <v>0</v>
      </c>
      <c r="G23" s="91">
        <f>ZakladDPHSniVypocet</f>
        <v>0</v>
      </c>
      <c r="H23" s="92"/>
      <c r="I23" s="92"/>
      <c r="J23" s="62" t="str">
        <f t="shared" ref="J23:J28" si="0">Mena</f>
        <v>CZK</v>
      </c>
    </row>
    <row r="24" spans="1:10" ht="23.25" customHeight="1" x14ac:dyDescent="0.25">
      <c r="A24" s="4"/>
      <c r="B24" s="57" t="s">
        <v>12</v>
      </c>
      <c r="C24" s="58"/>
      <c r="D24" s="59"/>
      <c r="E24" s="60">
        <f>SazbaDPH1</f>
        <v>15</v>
      </c>
      <c r="F24" s="61" t="s">
        <v>0</v>
      </c>
      <c r="G24" s="97">
        <f>ZakladDPHSni*SazbaDPH1/100</f>
        <v>0</v>
      </c>
      <c r="H24" s="98"/>
      <c r="I24" s="98"/>
      <c r="J24" s="62" t="str">
        <f t="shared" si="0"/>
        <v>CZK</v>
      </c>
    </row>
    <row r="25" spans="1:10" ht="23.25" customHeight="1" x14ac:dyDescent="0.25">
      <c r="A25" s="4"/>
      <c r="B25" s="57" t="s">
        <v>13</v>
      </c>
      <c r="C25" s="58"/>
      <c r="D25" s="59"/>
      <c r="E25" s="60">
        <v>21</v>
      </c>
      <c r="F25" s="61" t="s">
        <v>0</v>
      </c>
      <c r="G25" s="91">
        <f>ZakladDPHZaklVypocet</f>
        <v>0</v>
      </c>
      <c r="H25" s="92"/>
      <c r="I25" s="92"/>
      <c r="J25" s="62" t="str">
        <f t="shared" si="0"/>
        <v>CZK</v>
      </c>
    </row>
    <row r="26" spans="1:10" ht="23.25" customHeight="1" x14ac:dyDescent="0.25">
      <c r="A26" s="4"/>
      <c r="B26" s="49" t="s">
        <v>14</v>
      </c>
      <c r="C26" s="22"/>
      <c r="D26" s="18"/>
      <c r="E26" s="43">
        <f>SazbaDPH2</f>
        <v>21</v>
      </c>
      <c r="F26" s="44" t="s">
        <v>0</v>
      </c>
      <c r="G26" s="88">
        <f>ZakladDPHZakl*SazbaDPH2/100</f>
        <v>0</v>
      </c>
      <c r="H26" s="89"/>
      <c r="I26" s="89"/>
      <c r="J26" s="56" t="str">
        <f t="shared" si="0"/>
        <v>CZK</v>
      </c>
    </row>
    <row r="27" spans="1:10" ht="23.25" customHeight="1" thickBot="1" x14ac:dyDescent="0.3">
      <c r="A27" s="4"/>
      <c r="B27" s="48" t="s">
        <v>4</v>
      </c>
      <c r="C27" s="20"/>
      <c r="D27" s="23"/>
      <c r="E27" s="20"/>
      <c r="F27" s="21"/>
      <c r="G27" s="90">
        <f>0</f>
        <v>0</v>
      </c>
      <c r="H27" s="90"/>
      <c r="I27" s="90"/>
      <c r="J27" s="63" t="str">
        <f t="shared" si="0"/>
        <v>CZK</v>
      </c>
    </row>
    <row r="28" spans="1:10" ht="27.75" hidden="1" customHeight="1" thickBot="1" x14ac:dyDescent="0.3">
      <c r="A28" s="4"/>
      <c r="B28" s="152" t="s">
        <v>22</v>
      </c>
      <c r="C28" s="153"/>
      <c r="D28" s="153"/>
      <c r="E28" s="154"/>
      <c r="F28" s="155"/>
      <c r="G28" s="156">
        <f>ZakladDPHSniVypocet+ZakladDPHZaklVypocet</f>
        <v>0</v>
      </c>
      <c r="H28" s="156"/>
      <c r="I28" s="156"/>
      <c r="J28" s="157" t="str">
        <f t="shared" si="0"/>
        <v>CZK</v>
      </c>
    </row>
    <row r="29" spans="1:10" ht="27.75" customHeight="1" thickBot="1" x14ac:dyDescent="0.3">
      <c r="A29" s="4"/>
      <c r="B29" s="152" t="s">
        <v>35</v>
      </c>
      <c r="C29" s="158"/>
      <c r="D29" s="158"/>
      <c r="E29" s="158"/>
      <c r="F29" s="158"/>
      <c r="G29" s="159">
        <f>ZakladDPHSni+DPHSni+ZakladDPHZakl+DPHZakl+Zaokrouhleni</f>
        <v>0</v>
      </c>
      <c r="H29" s="159"/>
      <c r="I29" s="159"/>
      <c r="J29" s="160" t="s">
        <v>49</v>
      </c>
    </row>
    <row r="30" spans="1:10" ht="12.75" customHeight="1" x14ac:dyDescent="0.25">
      <c r="A30" s="4"/>
      <c r="B30" s="4"/>
      <c r="C30" s="5"/>
      <c r="D30" s="5"/>
      <c r="E30" s="5"/>
      <c r="F30" s="5"/>
      <c r="G30" s="45"/>
      <c r="H30" s="5"/>
      <c r="I30" s="45"/>
      <c r="J30" s="12"/>
    </row>
    <row r="31" spans="1:10" ht="30" customHeight="1" x14ac:dyDescent="0.25">
      <c r="A31" s="4"/>
      <c r="B31" s="4"/>
      <c r="C31" s="5"/>
      <c r="D31" s="5"/>
      <c r="E31" s="5"/>
      <c r="F31" s="5"/>
      <c r="G31" s="45"/>
      <c r="H31" s="5"/>
      <c r="I31" s="45"/>
      <c r="J31" s="12"/>
    </row>
    <row r="32" spans="1:10" ht="18.75" customHeight="1" x14ac:dyDescent="0.25">
      <c r="A32" s="4"/>
      <c r="B32" s="24"/>
      <c r="C32" s="19" t="s">
        <v>10</v>
      </c>
      <c r="D32" s="39"/>
      <c r="E32" s="39"/>
      <c r="F32" s="19" t="s">
        <v>9</v>
      </c>
      <c r="G32" s="39"/>
      <c r="H32" s="40">
        <f ca="1">TODAY()</f>
        <v>43440</v>
      </c>
      <c r="I32" s="39"/>
      <c r="J32" s="12"/>
    </row>
    <row r="33" spans="1:10" ht="47.25" customHeight="1" x14ac:dyDescent="0.25">
      <c r="A33" s="4"/>
      <c r="B33" s="4"/>
      <c r="C33" s="5"/>
      <c r="D33" s="5"/>
      <c r="E33" s="5"/>
      <c r="F33" s="5"/>
      <c r="G33" s="45"/>
      <c r="H33" s="5"/>
      <c r="I33" s="45"/>
      <c r="J33" s="12"/>
    </row>
    <row r="34" spans="1:10" s="37" customFormat="1" ht="18.75" customHeight="1" x14ac:dyDescent="0.25">
      <c r="A34" s="30"/>
      <c r="B34" s="30"/>
      <c r="C34" s="31"/>
      <c r="D34" s="25"/>
      <c r="E34" s="25"/>
      <c r="F34" s="31"/>
      <c r="G34" s="32"/>
      <c r="H34" s="25"/>
      <c r="I34" s="32"/>
      <c r="J34" s="38"/>
    </row>
    <row r="35" spans="1:10" ht="12.75" customHeight="1" x14ac:dyDescent="0.25">
      <c r="A35" s="4"/>
      <c r="B35" s="4"/>
      <c r="C35" s="5"/>
      <c r="D35" s="96" t="s">
        <v>2</v>
      </c>
      <c r="E35" s="96"/>
      <c r="F35" s="5"/>
      <c r="G35" s="45"/>
      <c r="H35" s="13" t="s">
        <v>3</v>
      </c>
      <c r="I35" s="45"/>
      <c r="J35" s="12"/>
    </row>
    <row r="36" spans="1:10" ht="13.5" customHeight="1" thickBot="1" x14ac:dyDescent="0.3">
      <c r="A36" s="14"/>
      <c r="B36" s="14"/>
      <c r="C36" s="15"/>
      <c r="D36" s="15"/>
      <c r="E36" s="15"/>
      <c r="F36" s="15"/>
      <c r="G36" s="16"/>
      <c r="H36" s="15"/>
      <c r="I36" s="16"/>
      <c r="J36" s="17"/>
    </row>
    <row r="37" spans="1:10" ht="27" hidden="1" customHeight="1" x14ac:dyDescent="0.3">
      <c r="B37" s="77" t="s">
        <v>15</v>
      </c>
      <c r="C37" s="3"/>
      <c r="D37" s="3"/>
      <c r="E37" s="3"/>
      <c r="F37" s="144"/>
      <c r="G37" s="144"/>
      <c r="H37" s="144"/>
      <c r="I37" s="144"/>
      <c r="J37" s="3"/>
    </row>
    <row r="38" spans="1:10" ht="25.5" hidden="1" customHeight="1" x14ac:dyDescent="0.25">
      <c r="A38" s="131" t="s">
        <v>37</v>
      </c>
      <c r="B38" s="133" t="s">
        <v>16</v>
      </c>
      <c r="C38" s="134" t="s">
        <v>5</v>
      </c>
      <c r="D38" s="135"/>
      <c r="E38" s="135"/>
      <c r="F38" s="145" t="str">
        <f>B23</f>
        <v>Základ pro sníženou DPH</v>
      </c>
      <c r="G38" s="145" t="str">
        <f>B25</f>
        <v>Základ pro základní DPH</v>
      </c>
      <c r="H38" s="146" t="s">
        <v>17</v>
      </c>
      <c r="I38" s="146" t="s">
        <v>1</v>
      </c>
      <c r="J38" s="136" t="s">
        <v>0</v>
      </c>
    </row>
    <row r="39" spans="1:10" ht="25.5" hidden="1" customHeight="1" x14ac:dyDescent="0.25">
      <c r="A39" s="131">
        <v>0</v>
      </c>
      <c r="B39" s="137" t="s">
        <v>47</v>
      </c>
      <c r="C39" s="138" t="s">
        <v>46</v>
      </c>
      <c r="D39" s="139"/>
      <c r="E39" s="139"/>
      <c r="F39" s="147">
        <f>'Rozpočet Pol'!AC74</f>
        <v>0</v>
      </c>
      <c r="G39" s="148">
        <f>'Rozpočet Pol'!AD74</f>
        <v>0</v>
      </c>
      <c r="H39" s="149">
        <f>(F39*SazbaDPH1/100)+(G39*SazbaDPH2/100)</f>
        <v>0</v>
      </c>
      <c r="I39" s="149">
        <f>F39+G39+H39</f>
        <v>0</v>
      </c>
      <c r="J39" s="140" t="str">
        <f>IF(CenaCelkemVypocet=0,"",I39/CenaCelkemVypocet*100)</f>
        <v/>
      </c>
    </row>
    <row r="40" spans="1:10" ht="25.5" hidden="1" customHeight="1" x14ac:dyDescent="0.25">
      <c r="A40" s="131"/>
      <c r="B40" s="141" t="s">
        <v>48</v>
      </c>
      <c r="C40" s="142"/>
      <c r="D40" s="142"/>
      <c r="E40" s="143"/>
      <c r="F40" s="150">
        <f>SUMIF(A39:A39,"=1",F39:F39)</f>
        <v>0</v>
      </c>
      <c r="G40" s="151">
        <f>SUMIF(A39:A39,"=1",G39:G39)</f>
        <v>0</v>
      </c>
      <c r="H40" s="151">
        <f>SUMIF(A39:A39,"=1",H39:H39)</f>
        <v>0</v>
      </c>
      <c r="I40" s="151">
        <f>SUMIF(A39:A39,"=1",I39:I39)</f>
        <v>0</v>
      </c>
      <c r="J40" s="132">
        <f>SUMIF(A39:A39,"=1",J39:J39)</f>
        <v>0</v>
      </c>
    </row>
    <row r="44" spans="1:10" ht="15.6" x14ac:dyDescent="0.3">
      <c r="B44" s="161" t="s">
        <v>50</v>
      </c>
    </row>
    <row r="46" spans="1:10" ht="25.5" customHeight="1" x14ac:dyDescent="0.25">
      <c r="A46" s="162"/>
      <c r="B46" s="168" t="s">
        <v>16</v>
      </c>
      <c r="C46" s="168" t="s">
        <v>5</v>
      </c>
      <c r="D46" s="169"/>
      <c r="E46" s="169"/>
      <c r="F46" s="172" t="s">
        <v>51</v>
      </c>
      <c r="G46" s="172"/>
      <c r="H46" s="172"/>
      <c r="I46" s="173" t="s">
        <v>28</v>
      </c>
      <c r="J46" s="173"/>
    </row>
    <row r="47" spans="1:10" ht="25.5" customHeight="1" x14ac:dyDescent="0.25">
      <c r="A47" s="163"/>
      <c r="B47" s="174" t="s">
        <v>52</v>
      </c>
      <c r="C47" s="175" t="s">
        <v>53</v>
      </c>
      <c r="D47" s="176"/>
      <c r="E47" s="176"/>
      <c r="F47" s="180" t="s">
        <v>23</v>
      </c>
      <c r="G47" s="181"/>
      <c r="H47" s="181"/>
      <c r="I47" s="182">
        <f>'Rozpočet Pol'!G8</f>
        <v>0</v>
      </c>
      <c r="J47" s="182"/>
    </row>
    <row r="48" spans="1:10" ht="25.5" customHeight="1" x14ac:dyDescent="0.25">
      <c r="A48" s="163"/>
      <c r="B48" s="166" t="s">
        <v>54</v>
      </c>
      <c r="C48" s="165" t="s">
        <v>55</v>
      </c>
      <c r="D48" s="167"/>
      <c r="E48" s="167"/>
      <c r="F48" s="183" t="s">
        <v>23</v>
      </c>
      <c r="G48" s="184"/>
      <c r="H48" s="184"/>
      <c r="I48" s="185">
        <f>'Rozpočet Pol'!G12</f>
        <v>0</v>
      </c>
      <c r="J48" s="185"/>
    </row>
    <row r="49" spans="1:10" ht="25.5" customHeight="1" x14ac:dyDescent="0.25">
      <c r="A49" s="163"/>
      <c r="B49" s="166" t="s">
        <v>56</v>
      </c>
      <c r="C49" s="165" t="s">
        <v>57</v>
      </c>
      <c r="D49" s="167"/>
      <c r="E49" s="167"/>
      <c r="F49" s="183" t="s">
        <v>23</v>
      </c>
      <c r="G49" s="184"/>
      <c r="H49" s="184"/>
      <c r="I49" s="185">
        <f>'Rozpočet Pol'!G14</f>
        <v>0</v>
      </c>
      <c r="J49" s="185"/>
    </row>
    <row r="50" spans="1:10" ht="25.5" customHeight="1" x14ac:dyDescent="0.25">
      <c r="A50" s="163"/>
      <c r="B50" s="166" t="s">
        <v>58</v>
      </c>
      <c r="C50" s="165" t="s">
        <v>59</v>
      </c>
      <c r="D50" s="167"/>
      <c r="E50" s="167"/>
      <c r="F50" s="183" t="s">
        <v>23</v>
      </c>
      <c r="G50" s="184"/>
      <c r="H50" s="184"/>
      <c r="I50" s="185">
        <f>'Rozpočet Pol'!G27</f>
        <v>0</v>
      </c>
      <c r="J50" s="185"/>
    </row>
    <row r="51" spans="1:10" ht="25.5" customHeight="1" x14ac:dyDescent="0.25">
      <c r="A51" s="163"/>
      <c r="B51" s="166" t="s">
        <v>60</v>
      </c>
      <c r="C51" s="165" t="s">
        <v>61</v>
      </c>
      <c r="D51" s="167"/>
      <c r="E51" s="167"/>
      <c r="F51" s="183" t="s">
        <v>23</v>
      </c>
      <c r="G51" s="184"/>
      <c r="H51" s="184"/>
      <c r="I51" s="185">
        <f>'Rozpočet Pol'!G45</f>
        <v>0</v>
      </c>
      <c r="J51" s="185"/>
    </row>
    <row r="52" spans="1:10" ht="25.5" customHeight="1" x14ac:dyDescent="0.25">
      <c r="A52" s="163"/>
      <c r="B52" s="166" t="s">
        <v>62</v>
      </c>
      <c r="C52" s="165" t="s">
        <v>63</v>
      </c>
      <c r="D52" s="167"/>
      <c r="E52" s="167"/>
      <c r="F52" s="183" t="s">
        <v>23</v>
      </c>
      <c r="G52" s="184"/>
      <c r="H52" s="184"/>
      <c r="I52" s="185">
        <f>'Rozpočet Pol'!G52</f>
        <v>0</v>
      </c>
      <c r="J52" s="185"/>
    </row>
    <row r="53" spans="1:10" ht="25.5" customHeight="1" x14ac:dyDescent="0.25">
      <c r="A53" s="163"/>
      <c r="B53" s="166" t="s">
        <v>64</v>
      </c>
      <c r="C53" s="165" t="s">
        <v>65</v>
      </c>
      <c r="D53" s="167"/>
      <c r="E53" s="167"/>
      <c r="F53" s="183" t="s">
        <v>23</v>
      </c>
      <c r="G53" s="184"/>
      <c r="H53" s="184"/>
      <c r="I53" s="185">
        <f>'Rozpočet Pol'!G58</f>
        <v>0</v>
      </c>
      <c r="J53" s="185"/>
    </row>
    <row r="54" spans="1:10" ht="25.5" customHeight="1" x14ac:dyDescent="0.25">
      <c r="A54" s="163"/>
      <c r="B54" s="166" t="s">
        <v>66</v>
      </c>
      <c r="C54" s="165" t="s">
        <v>67</v>
      </c>
      <c r="D54" s="167"/>
      <c r="E54" s="167"/>
      <c r="F54" s="183" t="s">
        <v>24</v>
      </c>
      <c r="G54" s="184"/>
      <c r="H54" s="184"/>
      <c r="I54" s="185">
        <f>'Rozpočet Pol'!G60</f>
        <v>0</v>
      </c>
      <c r="J54" s="185"/>
    </row>
    <row r="55" spans="1:10" ht="25.5" customHeight="1" x14ac:dyDescent="0.25">
      <c r="A55" s="163"/>
      <c r="B55" s="166" t="s">
        <v>68</v>
      </c>
      <c r="C55" s="165" t="s">
        <v>69</v>
      </c>
      <c r="D55" s="167"/>
      <c r="E55" s="167"/>
      <c r="F55" s="183" t="s">
        <v>24</v>
      </c>
      <c r="G55" s="184"/>
      <c r="H55" s="184"/>
      <c r="I55" s="185">
        <f>'Rozpočet Pol'!G65</f>
        <v>0</v>
      </c>
      <c r="J55" s="185"/>
    </row>
    <row r="56" spans="1:10" ht="25.5" customHeight="1" x14ac:dyDescent="0.25">
      <c r="A56" s="163"/>
      <c r="B56" s="177" t="s">
        <v>70</v>
      </c>
      <c r="C56" s="178" t="s">
        <v>26</v>
      </c>
      <c r="D56" s="179"/>
      <c r="E56" s="179"/>
      <c r="F56" s="186" t="s">
        <v>23</v>
      </c>
      <c r="G56" s="187"/>
      <c r="H56" s="187"/>
      <c r="I56" s="188">
        <f>'Rozpočet Pol'!G71</f>
        <v>0</v>
      </c>
      <c r="J56" s="188"/>
    </row>
    <row r="57" spans="1:10" ht="25.5" customHeight="1" x14ac:dyDescent="0.25">
      <c r="A57" s="164"/>
      <c r="B57" s="170" t="s">
        <v>1</v>
      </c>
      <c r="C57" s="170"/>
      <c r="D57" s="171"/>
      <c r="E57" s="171"/>
      <c r="F57" s="189"/>
      <c r="G57" s="190"/>
      <c r="H57" s="190"/>
      <c r="I57" s="191">
        <f>SUM(I47:I56)</f>
        <v>0</v>
      </c>
      <c r="J57" s="191"/>
    </row>
    <row r="58" spans="1:10" x14ac:dyDescent="0.25">
      <c r="F58" s="192"/>
      <c r="G58" s="130"/>
      <c r="H58" s="192"/>
      <c r="I58" s="130"/>
      <c r="J58" s="130"/>
    </row>
    <row r="59" spans="1:10" x14ac:dyDescent="0.25">
      <c r="F59" s="192"/>
      <c r="G59" s="130"/>
      <c r="H59" s="192"/>
      <c r="I59" s="130"/>
      <c r="J59" s="130"/>
    </row>
    <row r="60" spans="1:10" x14ac:dyDescent="0.25">
      <c r="F60" s="192"/>
      <c r="G60" s="130"/>
      <c r="H60" s="192"/>
      <c r="I60" s="130"/>
      <c r="J60" s="130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9">
    <mergeCell ref="I55:J55"/>
    <mergeCell ref="C55:E55"/>
    <mergeCell ref="I56:J56"/>
    <mergeCell ref="C56:E56"/>
    <mergeCell ref="I57:J57"/>
    <mergeCell ref="I52:J52"/>
    <mergeCell ref="C52:E52"/>
    <mergeCell ref="I53:J53"/>
    <mergeCell ref="C53:E53"/>
    <mergeCell ref="I54:J54"/>
    <mergeCell ref="C54:E54"/>
    <mergeCell ref="I49:J49"/>
    <mergeCell ref="C49:E49"/>
    <mergeCell ref="I50:J50"/>
    <mergeCell ref="C50:E50"/>
    <mergeCell ref="I51:J51"/>
    <mergeCell ref="C51:E51"/>
    <mergeCell ref="C39:E39"/>
    <mergeCell ref="B40:E40"/>
    <mergeCell ref="I46:J46"/>
    <mergeCell ref="I47:J47"/>
    <mergeCell ref="C47:E47"/>
    <mergeCell ref="I48:J48"/>
    <mergeCell ref="C48:E48"/>
    <mergeCell ref="D2:J2"/>
    <mergeCell ref="E17:F17"/>
    <mergeCell ref="G16:H16"/>
    <mergeCell ref="G17:H17"/>
    <mergeCell ref="G18:H18"/>
    <mergeCell ref="I17:J17"/>
    <mergeCell ref="I18:J18"/>
    <mergeCell ref="E18:F18"/>
    <mergeCell ref="E15:F15"/>
    <mergeCell ref="D11:G11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G28:I28"/>
    <mergeCell ref="G15:H15"/>
    <mergeCell ref="I15:J15"/>
    <mergeCell ref="E16:F16"/>
    <mergeCell ref="D12:G12"/>
    <mergeCell ref="D13:G13"/>
    <mergeCell ref="D3:J3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CE,Tučné"RTS Stavitel +,  © RTS, a.s.&amp;R&amp;9Stránka &amp;P z &amp;N</oddFooter>
  </headerFooter>
  <rowBreaks count="1" manualBreakCount="1">
    <brk id="36" max="9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selection activeCell="A5" sqref="A5:IV5"/>
    </sheetView>
  </sheetViews>
  <sheetFormatPr defaultColWidth="9.109375" defaultRowHeight="13.2" x14ac:dyDescent="0.25"/>
  <cols>
    <col min="1" max="1" width="4.33203125" style="6" customWidth="1"/>
    <col min="2" max="2" width="14.44140625" style="6" customWidth="1"/>
    <col min="3" max="3" width="38.33203125" style="10" customWidth="1"/>
    <col min="4" max="4" width="4.5546875" style="6" customWidth="1"/>
    <col min="5" max="5" width="10.5546875" style="6" customWidth="1"/>
    <col min="6" max="6" width="9.88671875" style="6" customWidth="1"/>
    <col min="7" max="7" width="12.6640625" style="6" customWidth="1"/>
    <col min="8" max="16384" width="9.109375" style="6"/>
  </cols>
  <sheetData>
    <row r="1" spans="1:7" ht="15.6" x14ac:dyDescent="0.25">
      <c r="A1" s="101" t="s">
        <v>6</v>
      </c>
      <c r="B1" s="101"/>
      <c r="C1" s="102"/>
      <c r="D1" s="101"/>
      <c r="E1" s="101"/>
      <c r="F1" s="101"/>
      <c r="G1" s="101"/>
    </row>
    <row r="2" spans="1:7" ht="24.9" customHeight="1" x14ac:dyDescent="0.25">
      <c r="A2" s="79" t="s">
        <v>41</v>
      </c>
      <c r="B2" s="78"/>
      <c r="C2" s="103"/>
      <c r="D2" s="103"/>
      <c r="E2" s="103"/>
      <c r="F2" s="103"/>
      <c r="G2" s="104"/>
    </row>
    <row r="3" spans="1:7" ht="24.9" hidden="1" customHeight="1" x14ac:dyDescent="0.25">
      <c r="A3" s="79" t="s">
        <v>7</v>
      </c>
      <c r="B3" s="78"/>
      <c r="C3" s="103"/>
      <c r="D3" s="103"/>
      <c r="E3" s="103"/>
      <c r="F3" s="103"/>
      <c r="G3" s="104"/>
    </row>
    <row r="4" spans="1:7" ht="24.9" hidden="1" customHeight="1" x14ac:dyDescent="0.25">
      <c r="A4" s="79" t="s">
        <v>8</v>
      </c>
      <c r="B4" s="78"/>
      <c r="C4" s="103"/>
      <c r="D4" s="103"/>
      <c r="E4" s="103"/>
      <c r="F4" s="103"/>
      <c r="G4" s="104"/>
    </row>
    <row r="5" spans="1:7" hidden="1" x14ac:dyDescent="0.25">
      <c r="B5" s="7"/>
      <c r="C5" s="8"/>
      <c r="D5" s="9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CE,Tučné"RTS Stavitel +,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84"/>
  <sheetViews>
    <sheetView workbookViewId="0">
      <selection sqref="A1:G1"/>
    </sheetView>
  </sheetViews>
  <sheetFormatPr defaultRowHeight="13.2" outlineLevelRow="1" x14ac:dyDescent="0.25"/>
  <cols>
    <col min="1" max="1" width="4.33203125" customWidth="1"/>
    <col min="2" max="2" width="14.44140625" style="129" customWidth="1"/>
    <col min="3" max="3" width="38.33203125" style="129" customWidth="1"/>
    <col min="4" max="4" width="4.6640625" customWidth="1"/>
    <col min="5" max="5" width="10.6640625" customWidth="1"/>
    <col min="6" max="6" width="9.88671875" customWidth="1"/>
    <col min="7" max="7" width="12.77734375" customWidth="1"/>
    <col min="8" max="13" width="0" hidden="1" customWidth="1"/>
    <col min="18" max="21" width="0" hidden="1" customWidth="1"/>
    <col min="29" max="39" width="0" hidden="1" customWidth="1"/>
  </cols>
  <sheetData>
    <row r="1" spans="1:60" ht="15.75" customHeight="1" x14ac:dyDescent="0.3">
      <c r="A1" s="195" t="s">
        <v>6</v>
      </c>
      <c r="B1" s="195"/>
      <c r="C1" s="195"/>
      <c r="D1" s="195"/>
      <c r="E1" s="195"/>
      <c r="F1" s="195"/>
      <c r="G1" s="195"/>
      <c r="AE1" t="s">
        <v>73</v>
      </c>
    </row>
    <row r="2" spans="1:60" ht="25.05" customHeight="1" x14ac:dyDescent="0.25">
      <c r="A2" s="202" t="s">
        <v>72</v>
      </c>
      <c r="B2" s="196"/>
      <c r="C2" s="197" t="s">
        <v>46</v>
      </c>
      <c r="D2" s="198"/>
      <c r="E2" s="198"/>
      <c r="F2" s="198"/>
      <c r="G2" s="204"/>
      <c r="AE2" t="s">
        <v>74</v>
      </c>
    </row>
    <row r="3" spans="1:60" ht="25.05" customHeight="1" x14ac:dyDescent="0.25">
      <c r="A3" s="203" t="s">
        <v>7</v>
      </c>
      <c r="B3" s="201"/>
      <c r="C3" s="199" t="s">
        <v>43</v>
      </c>
      <c r="D3" s="200"/>
      <c r="E3" s="200"/>
      <c r="F3" s="200"/>
      <c r="G3" s="205"/>
      <c r="AE3" t="s">
        <v>75</v>
      </c>
    </row>
    <row r="4" spans="1:60" ht="25.05" hidden="1" customHeight="1" x14ac:dyDescent="0.25">
      <c r="A4" s="203" t="s">
        <v>8</v>
      </c>
      <c r="B4" s="201"/>
      <c r="C4" s="199"/>
      <c r="D4" s="200"/>
      <c r="E4" s="200"/>
      <c r="F4" s="200"/>
      <c r="G4" s="205"/>
      <c r="AE4" t="s">
        <v>76</v>
      </c>
    </row>
    <row r="5" spans="1:60" hidden="1" x14ac:dyDescent="0.25">
      <c r="A5" s="206" t="s">
        <v>77</v>
      </c>
      <c r="B5" s="207"/>
      <c r="C5" s="208"/>
      <c r="D5" s="209"/>
      <c r="E5" s="209"/>
      <c r="F5" s="209"/>
      <c r="G5" s="210"/>
      <c r="AE5" t="s">
        <v>78</v>
      </c>
    </row>
    <row r="7" spans="1:60" ht="39.6" x14ac:dyDescent="0.25">
      <c r="A7" s="215" t="s">
        <v>79</v>
      </c>
      <c r="B7" s="216" t="s">
        <v>80</v>
      </c>
      <c r="C7" s="216" t="s">
        <v>81</v>
      </c>
      <c r="D7" s="215" t="s">
        <v>82</v>
      </c>
      <c r="E7" s="215" t="s">
        <v>83</v>
      </c>
      <c r="F7" s="211" t="s">
        <v>84</v>
      </c>
      <c r="G7" s="234" t="s">
        <v>28</v>
      </c>
      <c r="H7" s="235" t="s">
        <v>29</v>
      </c>
      <c r="I7" s="235" t="s">
        <v>85</v>
      </c>
      <c r="J7" s="235" t="s">
        <v>30</v>
      </c>
      <c r="K7" s="235" t="s">
        <v>86</v>
      </c>
      <c r="L7" s="235" t="s">
        <v>87</v>
      </c>
      <c r="M7" s="235" t="s">
        <v>88</v>
      </c>
      <c r="N7" s="235" t="s">
        <v>89</v>
      </c>
      <c r="O7" s="235" t="s">
        <v>90</v>
      </c>
      <c r="P7" s="235" t="s">
        <v>91</v>
      </c>
      <c r="Q7" s="235" t="s">
        <v>92</v>
      </c>
      <c r="R7" s="235" t="s">
        <v>93</v>
      </c>
      <c r="S7" s="235" t="s">
        <v>94</v>
      </c>
      <c r="T7" s="235" t="s">
        <v>95</v>
      </c>
      <c r="U7" s="218" t="s">
        <v>96</v>
      </c>
    </row>
    <row r="8" spans="1:60" x14ac:dyDescent="0.25">
      <c r="A8" s="236" t="s">
        <v>97</v>
      </c>
      <c r="B8" s="237" t="s">
        <v>52</v>
      </c>
      <c r="C8" s="238" t="s">
        <v>53</v>
      </c>
      <c r="D8" s="239"/>
      <c r="E8" s="240"/>
      <c r="F8" s="241"/>
      <c r="G8" s="241">
        <f>SUMIF(AE9:AE11,"&lt;&gt;NOR",G9:G11)</f>
        <v>0</v>
      </c>
      <c r="H8" s="241"/>
      <c r="I8" s="241">
        <f>SUM(I9:I11)</f>
        <v>0</v>
      </c>
      <c r="J8" s="241"/>
      <c r="K8" s="241">
        <f>SUM(K9:K11)</f>
        <v>0</v>
      </c>
      <c r="L8" s="241"/>
      <c r="M8" s="241">
        <f>SUM(M9:M11)</f>
        <v>0</v>
      </c>
      <c r="N8" s="217"/>
      <c r="O8" s="217">
        <f>SUM(O9:O11)</f>
        <v>6.0800000000000003E-3</v>
      </c>
      <c r="P8" s="217"/>
      <c r="Q8" s="217">
        <f>SUM(Q9:Q11)</f>
        <v>0</v>
      </c>
      <c r="R8" s="217"/>
      <c r="S8" s="217"/>
      <c r="T8" s="236"/>
      <c r="U8" s="217">
        <f>SUM(U9:U11)</f>
        <v>20.61</v>
      </c>
      <c r="AE8" t="s">
        <v>98</v>
      </c>
    </row>
    <row r="9" spans="1:60" ht="20.399999999999999" outlineLevel="1" x14ac:dyDescent="0.25">
      <c r="A9" s="213">
        <v>1</v>
      </c>
      <c r="B9" s="219" t="s">
        <v>99</v>
      </c>
      <c r="C9" s="264" t="s">
        <v>100</v>
      </c>
      <c r="D9" s="221" t="s">
        <v>101</v>
      </c>
      <c r="E9" s="228">
        <v>2</v>
      </c>
      <c r="F9" s="231"/>
      <c r="G9" s="232">
        <f>ROUND(E9*F9,2)</f>
        <v>0</v>
      </c>
      <c r="H9" s="231"/>
      <c r="I9" s="232">
        <f>ROUND(E9*H9,2)</f>
        <v>0</v>
      </c>
      <c r="J9" s="231"/>
      <c r="K9" s="232">
        <f>ROUND(E9*J9,2)</f>
        <v>0</v>
      </c>
      <c r="L9" s="232">
        <v>21</v>
      </c>
      <c r="M9" s="232">
        <f>G9*(1+L9/100)</f>
        <v>0</v>
      </c>
      <c r="N9" s="222">
        <v>3.0400000000000002E-3</v>
      </c>
      <c r="O9" s="222">
        <f>ROUND(E9*N9,5)</f>
        <v>6.0800000000000003E-3</v>
      </c>
      <c r="P9" s="222">
        <v>0</v>
      </c>
      <c r="Q9" s="222">
        <f>ROUND(E9*P9,5)</f>
        <v>0</v>
      </c>
      <c r="R9" s="222"/>
      <c r="S9" s="222"/>
      <c r="T9" s="223">
        <v>5.18</v>
      </c>
      <c r="U9" s="222">
        <f>ROUND(E9*T9,2)</f>
        <v>10.36</v>
      </c>
      <c r="V9" s="212"/>
      <c r="W9" s="212"/>
      <c r="X9" s="212"/>
      <c r="Y9" s="212"/>
      <c r="Z9" s="212"/>
      <c r="AA9" s="212"/>
      <c r="AB9" s="212"/>
      <c r="AC9" s="212"/>
      <c r="AD9" s="212"/>
      <c r="AE9" s="212" t="s">
        <v>102</v>
      </c>
      <c r="AF9" s="212"/>
      <c r="AG9" s="212"/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5">
      <c r="A10" s="213">
        <v>2</v>
      </c>
      <c r="B10" s="219" t="s">
        <v>103</v>
      </c>
      <c r="C10" s="264" t="s">
        <v>104</v>
      </c>
      <c r="D10" s="221" t="s">
        <v>105</v>
      </c>
      <c r="E10" s="228">
        <v>30</v>
      </c>
      <c r="F10" s="231"/>
      <c r="G10" s="232">
        <f>ROUND(E10*F10,2)</f>
        <v>0</v>
      </c>
      <c r="H10" s="231"/>
      <c r="I10" s="232">
        <f>ROUND(E10*H10,2)</f>
        <v>0</v>
      </c>
      <c r="J10" s="231"/>
      <c r="K10" s="232">
        <f>ROUND(E10*J10,2)</f>
        <v>0</v>
      </c>
      <c r="L10" s="232">
        <v>21</v>
      </c>
      <c r="M10" s="232">
        <f>G10*(1+L10/100)</f>
        <v>0</v>
      </c>
      <c r="N10" s="222">
        <v>0</v>
      </c>
      <c r="O10" s="222">
        <f>ROUND(E10*N10,5)</f>
        <v>0</v>
      </c>
      <c r="P10" s="222">
        <v>0</v>
      </c>
      <c r="Q10" s="222">
        <f>ROUND(E10*P10,5)</f>
        <v>0</v>
      </c>
      <c r="R10" s="222"/>
      <c r="S10" s="222"/>
      <c r="T10" s="223">
        <v>0.34155000000000002</v>
      </c>
      <c r="U10" s="222">
        <f>ROUND(E10*T10,2)</f>
        <v>10.25</v>
      </c>
      <c r="V10" s="212"/>
      <c r="W10" s="212"/>
      <c r="X10" s="212"/>
      <c r="Y10" s="212"/>
      <c r="Z10" s="212"/>
      <c r="AA10" s="212"/>
      <c r="AB10" s="212"/>
      <c r="AC10" s="212"/>
      <c r="AD10" s="212"/>
      <c r="AE10" s="212" t="s">
        <v>102</v>
      </c>
      <c r="AF10" s="212"/>
      <c r="AG10" s="212"/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5">
      <c r="A11" s="213"/>
      <c r="B11" s="219"/>
      <c r="C11" s="265" t="s">
        <v>106</v>
      </c>
      <c r="D11" s="224"/>
      <c r="E11" s="229">
        <v>30</v>
      </c>
      <c r="F11" s="232"/>
      <c r="G11" s="232"/>
      <c r="H11" s="232"/>
      <c r="I11" s="232"/>
      <c r="J11" s="232"/>
      <c r="K11" s="232"/>
      <c r="L11" s="232"/>
      <c r="M11" s="232"/>
      <c r="N11" s="222"/>
      <c r="O11" s="222"/>
      <c r="P11" s="222"/>
      <c r="Q11" s="222"/>
      <c r="R11" s="222"/>
      <c r="S11" s="222"/>
      <c r="T11" s="223"/>
      <c r="U11" s="222"/>
      <c r="V11" s="212"/>
      <c r="W11" s="212"/>
      <c r="X11" s="212"/>
      <c r="Y11" s="212"/>
      <c r="Z11" s="212"/>
      <c r="AA11" s="212"/>
      <c r="AB11" s="212"/>
      <c r="AC11" s="212"/>
      <c r="AD11" s="212"/>
      <c r="AE11" s="212" t="s">
        <v>107</v>
      </c>
      <c r="AF11" s="212">
        <v>0</v>
      </c>
      <c r="AG11" s="212"/>
      <c r="AH11" s="212"/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x14ac:dyDescent="0.25">
      <c r="A12" s="214" t="s">
        <v>97</v>
      </c>
      <c r="B12" s="220" t="s">
        <v>54</v>
      </c>
      <c r="C12" s="266" t="s">
        <v>55</v>
      </c>
      <c r="D12" s="225"/>
      <c r="E12" s="230"/>
      <c r="F12" s="233"/>
      <c r="G12" s="233">
        <f>SUMIF(AE13:AE13,"&lt;&gt;NOR",G13:G13)</f>
        <v>0</v>
      </c>
      <c r="H12" s="233"/>
      <c r="I12" s="233">
        <f>SUM(I13:I13)</f>
        <v>0</v>
      </c>
      <c r="J12" s="233"/>
      <c r="K12" s="233">
        <f>SUM(K13:K13)</f>
        <v>0</v>
      </c>
      <c r="L12" s="233"/>
      <c r="M12" s="233">
        <f>SUM(M13:M13)</f>
        <v>0</v>
      </c>
      <c r="N12" s="226"/>
      <c r="O12" s="226">
        <f>SUM(O13:O13)</f>
        <v>3.465E-2</v>
      </c>
      <c r="P12" s="226"/>
      <c r="Q12" s="226">
        <f>SUM(Q13:Q13)</f>
        <v>0</v>
      </c>
      <c r="R12" s="226"/>
      <c r="S12" s="226"/>
      <c r="T12" s="227"/>
      <c r="U12" s="226">
        <f>SUM(U13:U13)</f>
        <v>2.77</v>
      </c>
      <c r="AE12" t="s">
        <v>98</v>
      </c>
    </row>
    <row r="13" spans="1:60" outlineLevel="1" x14ac:dyDescent="0.25">
      <c r="A13" s="213">
        <v>3</v>
      </c>
      <c r="B13" s="219" t="s">
        <v>108</v>
      </c>
      <c r="C13" s="264" t="s">
        <v>109</v>
      </c>
      <c r="D13" s="221" t="s">
        <v>105</v>
      </c>
      <c r="E13" s="228">
        <v>2.5</v>
      </c>
      <c r="F13" s="231"/>
      <c r="G13" s="232">
        <f>ROUND(E13*F13,2)</f>
        <v>0</v>
      </c>
      <c r="H13" s="231"/>
      <c r="I13" s="232">
        <f>ROUND(E13*H13,2)</f>
        <v>0</v>
      </c>
      <c r="J13" s="231"/>
      <c r="K13" s="232">
        <f>ROUND(E13*J13,2)</f>
        <v>0</v>
      </c>
      <c r="L13" s="232">
        <v>21</v>
      </c>
      <c r="M13" s="232">
        <f>G13*(1+L13/100)</f>
        <v>0</v>
      </c>
      <c r="N13" s="222">
        <v>1.3860000000000001E-2</v>
      </c>
      <c r="O13" s="222">
        <f>ROUND(E13*N13,5)</f>
        <v>3.465E-2</v>
      </c>
      <c r="P13" s="222">
        <v>0</v>
      </c>
      <c r="Q13" s="222">
        <f>ROUND(E13*P13,5)</f>
        <v>0</v>
      </c>
      <c r="R13" s="222"/>
      <c r="S13" s="222"/>
      <c r="T13" s="223">
        <v>1.107</v>
      </c>
      <c r="U13" s="222">
        <f>ROUND(E13*T13,2)</f>
        <v>2.77</v>
      </c>
      <c r="V13" s="212"/>
      <c r="W13" s="212"/>
      <c r="X13" s="212"/>
      <c r="Y13" s="212"/>
      <c r="Z13" s="212"/>
      <c r="AA13" s="212"/>
      <c r="AB13" s="212"/>
      <c r="AC13" s="212"/>
      <c r="AD13" s="212"/>
      <c r="AE13" s="212" t="s">
        <v>110</v>
      </c>
      <c r="AF13" s="212"/>
      <c r="AG13" s="212"/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x14ac:dyDescent="0.25">
      <c r="A14" s="214" t="s">
        <v>97</v>
      </c>
      <c r="B14" s="220" t="s">
        <v>56</v>
      </c>
      <c r="C14" s="266" t="s">
        <v>57</v>
      </c>
      <c r="D14" s="225"/>
      <c r="E14" s="230"/>
      <c r="F14" s="233"/>
      <c r="G14" s="233">
        <f>SUMIF(AE15:AE26,"&lt;&gt;NOR",G15:G26)</f>
        <v>0</v>
      </c>
      <c r="H14" s="233"/>
      <c r="I14" s="233">
        <f>SUM(I15:I26)</f>
        <v>0</v>
      </c>
      <c r="J14" s="233"/>
      <c r="K14" s="233">
        <f>SUM(K15:K26)</f>
        <v>0</v>
      </c>
      <c r="L14" s="233"/>
      <c r="M14" s="233">
        <f>SUM(M15:M26)</f>
        <v>0</v>
      </c>
      <c r="N14" s="226"/>
      <c r="O14" s="226">
        <f>SUM(O15:O26)</f>
        <v>13.517060000000001</v>
      </c>
      <c r="P14" s="226"/>
      <c r="Q14" s="226">
        <f>SUM(Q15:Q26)</f>
        <v>0</v>
      </c>
      <c r="R14" s="226"/>
      <c r="S14" s="226"/>
      <c r="T14" s="227"/>
      <c r="U14" s="226">
        <f>SUM(U15:U26)</f>
        <v>32.39</v>
      </c>
      <c r="AE14" t="s">
        <v>98</v>
      </c>
    </row>
    <row r="15" spans="1:60" outlineLevel="1" x14ac:dyDescent="0.25">
      <c r="A15" s="213">
        <v>4</v>
      </c>
      <c r="B15" s="219" t="s">
        <v>111</v>
      </c>
      <c r="C15" s="264" t="s">
        <v>112</v>
      </c>
      <c r="D15" s="221" t="s">
        <v>113</v>
      </c>
      <c r="E15" s="228">
        <v>1.1879999999999999</v>
      </c>
      <c r="F15" s="231"/>
      <c r="G15" s="232">
        <f>ROUND(E15*F15,2)</f>
        <v>0</v>
      </c>
      <c r="H15" s="231"/>
      <c r="I15" s="232">
        <f>ROUND(E15*H15,2)</f>
        <v>0</v>
      </c>
      <c r="J15" s="231"/>
      <c r="K15" s="232">
        <f>ROUND(E15*J15,2)</f>
        <v>0</v>
      </c>
      <c r="L15" s="232">
        <v>21</v>
      </c>
      <c r="M15" s="232">
        <f>G15*(1+L15/100)</f>
        <v>0</v>
      </c>
      <c r="N15" s="222">
        <v>2.8473000000000002</v>
      </c>
      <c r="O15" s="222">
        <f>ROUND(E15*N15,5)</f>
        <v>3.38259</v>
      </c>
      <c r="P15" s="222">
        <v>0</v>
      </c>
      <c r="Q15" s="222">
        <f>ROUND(E15*P15,5)</f>
        <v>0</v>
      </c>
      <c r="R15" s="222"/>
      <c r="S15" s="222"/>
      <c r="T15" s="223">
        <v>6.3079999999999998</v>
      </c>
      <c r="U15" s="222">
        <f>ROUND(E15*T15,2)</f>
        <v>7.49</v>
      </c>
      <c r="V15" s="212"/>
      <c r="W15" s="212"/>
      <c r="X15" s="212"/>
      <c r="Y15" s="212"/>
      <c r="Z15" s="212"/>
      <c r="AA15" s="212"/>
      <c r="AB15" s="212"/>
      <c r="AC15" s="212"/>
      <c r="AD15" s="212"/>
      <c r="AE15" s="212" t="s">
        <v>110</v>
      </c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outlineLevel="1" x14ac:dyDescent="0.25">
      <c r="A16" s="213"/>
      <c r="B16" s="219"/>
      <c r="C16" s="265" t="s">
        <v>114</v>
      </c>
      <c r="D16" s="224"/>
      <c r="E16" s="229">
        <v>1.1879999999999999</v>
      </c>
      <c r="F16" s="232"/>
      <c r="G16" s="232"/>
      <c r="H16" s="232"/>
      <c r="I16" s="232"/>
      <c r="J16" s="232"/>
      <c r="K16" s="232"/>
      <c r="L16" s="232"/>
      <c r="M16" s="232"/>
      <c r="N16" s="222"/>
      <c r="O16" s="222"/>
      <c r="P16" s="222"/>
      <c r="Q16" s="222"/>
      <c r="R16" s="222"/>
      <c r="S16" s="222"/>
      <c r="T16" s="223"/>
      <c r="U16" s="222"/>
      <c r="V16" s="212"/>
      <c r="W16" s="212"/>
      <c r="X16" s="212"/>
      <c r="Y16" s="212"/>
      <c r="Z16" s="212"/>
      <c r="AA16" s="212"/>
      <c r="AB16" s="212"/>
      <c r="AC16" s="212"/>
      <c r="AD16" s="212"/>
      <c r="AE16" s="212" t="s">
        <v>107</v>
      </c>
      <c r="AF16" s="212">
        <v>0</v>
      </c>
      <c r="AG16" s="212"/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ht="20.399999999999999" outlineLevel="1" x14ac:dyDescent="0.25">
      <c r="A17" s="213">
        <v>5</v>
      </c>
      <c r="B17" s="219" t="s">
        <v>111</v>
      </c>
      <c r="C17" s="264" t="s">
        <v>115</v>
      </c>
      <c r="D17" s="221" t="s">
        <v>113</v>
      </c>
      <c r="E17" s="228">
        <v>1.0286999999999999</v>
      </c>
      <c r="F17" s="231"/>
      <c r="G17" s="232">
        <f>ROUND(E17*F17,2)</f>
        <v>0</v>
      </c>
      <c r="H17" s="231"/>
      <c r="I17" s="232">
        <f>ROUND(E17*H17,2)</f>
        <v>0</v>
      </c>
      <c r="J17" s="231"/>
      <c r="K17" s="232">
        <f>ROUND(E17*J17,2)</f>
        <v>0</v>
      </c>
      <c r="L17" s="232">
        <v>21</v>
      </c>
      <c r="M17" s="232">
        <f>G17*(1+L17/100)</f>
        <v>0</v>
      </c>
      <c r="N17" s="222">
        <v>2.8473000000000002</v>
      </c>
      <c r="O17" s="222">
        <f>ROUND(E17*N17,5)</f>
        <v>2.92902</v>
      </c>
      <c r="P17" s="222">
        <v>0</v>
      </c>
      <c r="Q17" s="222">
        <f>ROUND(E17*P17,5)</f>
        <v>0</v>
      </c>
      <c r="R17" s="222"/>
      <c r="S17" s="222"/>
      <c r="T17" s="223">
        <v>6.3079999999999998</v>
      </c>
      <c r="U17" s="222">
        <f>ROUND(E17*T17,2)</f>
        <v>6.49</v>
      </c>
      <c r="V17" s="212"/>
      <c r="W17" s="212"/>
      <c r="X17" s="212"/>
      <c r="Y17" s="212"/>
      <c r="Z17" s="212"/>
      <c r="AA17" s="212"/>
      <c r="AB17" s="212"/>
      <c r="AC17" s="212"/>
      <c r="AD17" s="212"/>
      <c r="AE17" s="212" t="s">
        <v>110</v>
      </c>
      <c r="AF17" s="212"/>
      <c r="AG17" s="212"/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5">
      <c r="A18" s="213"/>
      <c r="B18" s="219"/>
      <c r="C18" s="265" t="s">
        <v>116</v>
      </c>
      <c r="D18" s="224"/>
      <c r="E18" s="229">
        <v>9.4500000000000001E-2</v>
      </c>
      <c r="F18" s="232"/>
      <c r="G18" s="232"/>
      <c r="H18" s="232"/>
      <c r="I18" s="232"/>
      <c r="J18" s="232"/>
      <c r="K18" s="232"/>
      <c r="L18" s="232"/>
      <c r="M18" s="232"/>
      <c r="N18" s="222"/>
      <c r="O18" s="222"/>
      <c r="P18" s="222"/>
      <c r="Q18" s="222"/>
      <c r="R18" s="222"/>
      <c r="S18" s="222"/>
      <c r="T18" s="223"/>
      <c r="U18" s="222"/>
      <c r="V18" s="212"/>
      <c r="W18" s="212"/>
      <c r="X18" s="212"/>
      <c r="Y18" s="212"/>
      <c r="Z18" s="212"/>
      <c r="AA18" s="212"/>
      <c r="AB18" s="212"/>
      <c r="AC18" s="212"/>
      <c r="AD18" s="212"/>
      <c r="AE18" s="212" t="s">
        <v>107</v>
      </c>
      <c r="AF18" s="212">
        <v>0</v>
      </c>
      <c r="AG18" s="212"/>
      <c r="AH18" s="212"/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outlineLevel="1" x14ac:dyDescent="0.25">
      <c r="A19" s="213"/>
      <c r="B19" s="219"/>
      <c r="C19" s="265" t="s">
        <v>117</v>
      </c>
      <c r="D19" s="224"/>
      <c r="E19" s="229">
        <v>0.378</v>
      </c>
      <c r="F19" s="232"/>
      <c r="G19" s="232"/>
      <c r="H19" s="232"/>
      <c r="I19" s="232"/>
      <c r="J19" s="232"/>
      <c r="K19" s="232"/>
      <c r="L19" s="232"/>
      <c r="M19" s="232"/>
      <c r="N19" s="222"/>
      <c r="O19" s="222"/>
      <c r="P19" s="222"/>
      <c r="Q19" s="222"/>
      <c r="R19" s="222"/>
      <c r="S19" s="222"/>
      <c r="T19" s="223"/>
      <c r="U19" s="222"/>
      <c r="V19" s="212"/>
      <c r="W19" s="212"/>
      <c r="X19" s="212"/>
      <c r="Y19" s="212"/>
      <c r="Z19" s="212"/>
      <c r="AA19" s="212"/>
      <c r="AB19" s="212"/>
      <c r="AC19" s="212"/>
      <c r="AD19" s="212"/>
      <c r="AE19" s="212" t="s">
        <v>107</v>
      </c>
      <c r="AF19" s="212">
        <v>0</v>
      </c>
      <c r="AG19" s="212"/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outlineLevel="1" x14ac:dyDescent="0.25">
      <c r="A20" s="213"/>
      <c r="B20" s="219"/>
      <c r="C20" s="265" t="s">
        <v>118</v>
      </c>
      <c r="D20" s="224"/>
      <c r="E20" s="229">
        <v>0.2268</v>
      </c>
      <c r="F20" s="232"/>
      <c r="G20" s="232"/>
      <c r="H20" s="232"/>
      <c r="I20" s="232"/>
      <c r="J20" s="232"/>
      <c r="K20" s="232"/>
      <c r="L20" s="232"/>
      <c r="M20" s="232"/>
      <c r="N20" s="222"/>
      <c r="O20" s="222"/>
      <c r="P20" s="222"/>
      <c r="Q20" s="222"/>
      <c r="R20" s="222"/>
      <c r="S20" s="222"/>
      <c r="T20" s="223"/>
      <c r="U20" s="222"/>
      <c r="V20" s="212"/>
      <c r="W20" s="212"/>
      <c r="X20" s="212"/>
      <c r="Y20" s="212"/>
      <c r="Z20" s="212"/>
      <c r="AA20" s="212"/>
      <c r="AB20" s="212"/>
      <c r="AC20" s="212"/>
      <c r="AD20" s="212"/>
      <c r="AE20" s="212" t="s">
        <v>107</v>
      </c>
      <c r="AF20" s="212">
        <v>0</v>
      </c>
      <c r="AG20" s="212"/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outlineLevel="1" x14ac:dyDescent="0.25">
      <c r="A21" s="213"/>
      <c r="B21" s="219"/>
      <c r="C21" s="265" t="s">
        <v>119</v>
      </c>
      <c r="D21" s="224"/>
      <c r="E21" s="229">
        <v>0.32940000000000003</v>
      </c>
      <c r="F21" s="232"/>
      <c r="G21" s="232"/>
      <c r="H21" s="232"/>
      <c r="I21" s="232"/>
      <c r="J21" s="232"/>
      <c r="K21" s="232"/>
      <c r="L21" s="232"/>
      <c r="M21" s="232"/>
      <c r="N21" s="222"/>
      <c r="O21" s="222"/>
      <c r="P21" s="222"/>
      <c r="Q21" s="222"/>
      <c r="R21" s="222"/>
      <c r="S21" s="222"/>
      <c r="T21" s="223"/>
      <c r="U21" s="222"/>
      <c r="V21" s="212"/>
      <c r="W21" s="212"/>
      <c r="X21" s="212"/>
      <c r="Y21" s="212"/>
      <c r="Z21" s="212"/>
      <c r="AA21" s="212"/>
      <c r="AB21" s="212"/>
      <c r="AC21" s="212"/>
      <c r="AD21" s="212"/>
      <c r="AE21" s="212" t="s">
        <v>107</v>
      </c>
      <c r="AF21" s="212">
        <v>0</v>
      </c>
      <c r="AG21" s="212"/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5">
      <c r="A22" s="213">
        <v>6</v>
      </c>
      <c r="B22" s="219" t="s">
        <v>120</v>
      </c>
      <c r="C22" s="264" t="s">
        <v>121</v>
      </c>
      <c r="D22" s="221" t="s">
        <v>113</v>
      </c>
      <c r="E22" s="228">
        <v>3.7208999999999999</v>
      </c>
      <c r="F22" s="231"/>
      <c r="G22" s="232">
        <f>ROUND(E22*F22,2)</f>
        <v>0</v>
      </c>
      <c r="H22" s="231"/>
      <c r="I22" s="232">
        <f>ROUND(E22*H22,2)</f>
        <v>0</v>
      </c>
      <c r="J22" s="231"/>
      <c r="K22" s="232">
        <f>ROUND(E22*J22,2)</f>
        <v>0</v>
      </c>
      <c r="L22" s="232">
        <v>21</v>
      </c>
      <c r="M22" s="232">
        <f>G22*(1+L22/100)</f>
        <v>0</v>
      </c>
      <c r="N22" s="222">
        <v>1.93648</v>
      </c>
      <c r="O22" s="222">
        <f>ROUND(E22*N22,5)</f>
        <v>7.2054499999999999</v>
      </c>
      <c r="P22" s="222">
        <v>0</v>
      </c>
      <c r="Q22" s="222">
        <f>ROUND(E22*P22,5)</f>
        <v>0</v>
      </c>
      <c r="R22" s="222"/>
      <c r="S22" s="222"/>
      <c r="T22" s="223">
        <v>4.9470000000000001</v>
      </c>
      <c r="U22" s="222">
        <f>ROUND(E22*T22,2)</f>
        <v>18.41</v>
      </c>
      <c r="V22" s="212"/>
      <c r="W22" s="212"/>
      <c r="X22" s="212"/>
      <c r="Y22" s="212"/>
      <c r="Z22" s="212"/>
      <c r="AA22" s="212"/>
      <c r="AB22" s="212"/>
      <c r="AC22" s="212"/>
      <c r="AD22" s="212"/>
      <c r="AE22" s="212" t="s">
        <v>110</v>
      </c>
      <c r="AF22" s="212"/>
      <c r="AG22" s="212"/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5">
      <c r="A23" s="213"/>
      <c r="B23" s="219"/>
      <c r="C23" s="265" t="s">
        <v>122</v>
      </c>
      <c r="D23" s="224"/>
      <c r="E23" s="229">
        <v>1.2342</v>
      </c>
      <c r="F23" s="232"/>
      <c r="G23" s="232"/>
      <c r="H23" s="232"/>
      <c r="I23" s="232"/>
      <c r="J23" s="232"/>
      <c r="K23" s="232"/>
      <c r="L23" s="232"/>
      <c r="M23" s="232"/>
      <c r="N23" s="222"/>
      <c r="O23" s="222"/>
      <c r="P23" s="222"/>
      <c r="Q23" s="222"/>
      <c r="R23" s="222"/>
      <c r="S23" s="222"/>
      <c r="T23" s="223"/>
      <c r="U23" s="222"/>
      <c r="V23" s="212"/>
      <c r="W23" s="212"/>
      <c r="X23" s="212"/>
      <c r="Y23" s="212"/>
      <c r="Z23" s="212"/>
      <c r="AA23" s="212"/>
      <c r="AB23" s="212"/>
      <c r="AC23" s="212"/>
      <c r="AD23" s="212"/>
      <c r="AE23" s="212" t="s">
        <v>107</v>
      </c>
      <c r="AF23" s="212">
        <v>0</v>
      </c>
      <c r="AG23" s="212"/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5">
      <c r="A24" s="213"/>
      <c r="B24" s="219"/>
      <c r="C24" s="265" t="s">
        <v>123</v>
      </c>
      <c r="D24" s="224"/>
      <c r="E24" s="229">
        <v>0.55259999999999998</v>
      </c>
      <c r="F24" s="232"/>
      <c r="G24" s="232"/>
      <c r="H24" s="232"/>
      <c r="I24" s="232"/>
      <c r="J24" s="232"/>
      <c r="K24" s="232"/>
      <c r="L24" s="232"/>
      <c r="M24" s="232"/>
      <c r="N24" s="222"/>
      <c r="O24" s="222"/>
      <c r="P24" s="222"/>
      <c r="Q24" s="222"/>
      <c r="R24" s="222"/>
      <c r="S24" s="222"/>
      <c r="T24" s="223"/>
      <c r="U24" s="222"/>
      <c r="V24" s="212"/>
      <c r="W24" s="212"/>
      <c r="X24" s="212"/>
      <c r="Y24" s="212"/>
      <c r="Z24" s="212"/>
      <c r="AA24" s="212"/>
      <c r="AB24" s="212"/>
      <c r="AC24" s="212"/>
      <c r="AD24" s="212"/>
      <c r="AE24" s="212" t="s">
        <v>107</v>
      </c>
      <c r="AF24" s="212">
        <v>0</v>
      </c>
      <c r="AG24" s="212"/>
      <c r="AH24" s="212"/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5">
      <c r="A25" s="213"/>
      <c r="B25" s="219"/>
      <c r="C25" s="265" t="s">
        <v>124</v>
      </c>
      <c r="D25" s="224"/>
      <c r="E25" s="229">
        <v>1.9340999999999999</v>
      </c>
      <c r="F25" s="232"/>
      <c r="G25" s="232"/>
      <c r="H25" s="232"/>
      <c r="I25" s="232"/>
      <c r="J25" s="232"/>
      <c r="K25" s="232"/>
      <c r="L25" s="232"/>
      <c r="M25" s="232"/>
      <c r="N25" s="222"/>
      <c r="O25" s="222"/>
      <c r="P25" s="222"/>
      <c r="Q25" s="222"/>
      <c r="R25" s="222"/>
      <c r="S25" s="222"/>
      <c r="T25" s="223"/>
      <c r="U25" s="222"/>
      <c r="V25" s="212"/>
      <c r="W25" s="212"/>
      <c r="X25" s="212"/>
      <c r="Y25" s="212"/>
      <c r="Z25" s="212"/>
      <c r="AA25" s="212"/>
      <c r="AB25" s="212"/>
      <c r="AC25" s="212"/>
      <c r="AD25" s="212"/>
      <c r="AE25" s="212" t="s">
        <v>107</v>
      </c>
      <c r="AF25" s="212">
        <v>0</v>
      </c>
      <c r="AG25" s="212"/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5">
      <c r="A26" s="213">
        <v>7</v>
      </c>
      <c r="B26" s="219" t="s">
        <v>125</v>
      </c>
      <c r="C26" s="264" t="s">
        <v>126</v>
      </c>
      <c r="D26" s="221" t="s">
        <v>127</v>
      </c>
      <c r="E26" s="228">
        <v>1</v>
      </c>
      <c r="F26" s="231"/>
      <c r="G26" s="232">
        <f>ROUND(E26*F26,2)</f>
        <v>0</v>
      </c>
      <c r="H26" s="231"/>
      <c r="I26" s="232">
        <f>ROUND(E26*H26,2)</f>
        <v>0</v>
      </c>
      <c r="J26" s="231"/>
      <c r="K26" s="232">
        <f>ROUND(E26*J26,2)</f>
        <v>0</v>
      </c>
      <c r="L26" s="232">
        <v>21</v>
      </c>
      <c r="M26" s="232">
        <f>G26*(1+L26/100)</f>
        <v>0</v>
      </c>
      <c r="N26" s="222">
        <v>0</v>
      </c>
      <c r="O26" s="222">
        <f>ROUND(E26*N26,5)</f>
        <v>0</v>
      </c>
      <c r="P26" s="222">
        <v>0</v>
      </c>
      <c r="Q26" s="222">
        <f>ROUND(E26*P26,5)</f>
        <v>0</v>
      </c>
      <c r="R26" s="222"/>
      <c r="S26" s="222"/>
      <c r="T26" s="223">
        <v>0</v>
      </c>
      <c r="U26" s="222">
        <f>ROUND(E26*T26,2)</f>
        <v>0</v>
      </c>
      <c r="V26" s="212"/>
      <c r="W26" s="212"/>
      <c r="X26" s="212"/>
      <c r="Y26" s="212"/>
      <c r="Z26" s="212"/>
      <c r="AA26" s="212"/>
      <c r="AB26" s="212"/>
      <c r="AC26" s="212"/>
      <c r="AD26" s="212"/>
      <c r="AE26" s="212" t="s">
        <v>110</v>
      </c>
      <c r="AF26" s="212"/>
      <c r="AG26" s="212"/>
      <c r="AH26" s="212"/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x14ac:dyDescent="0.25">
      <c r="A27" s="214" t="s">
        <v>97</v>
      </c>
      <c r="B27" s="220" t="s">
        <v>58</v>
      </c>
      <c r="C27" s="266" t="s">
        <v>59</v>
      </c>
      <c r="D27" s="225"/>
      <c r="E27" s="230"/>
      <c r="F27" s="233"/>
      <c r="G27" s="233">
        <f>SUMIF(AE28:AE44,"&lt;&gt;NOR",G28:G44)</f>
        <v>0</v>
      </c>
      <c r="H27" s="233"/>
      <c r="I27" s="233">
        <f>SUM(I28:I44)</f>
        <v>0</v>
      </c>
      <c r="J27" s="233"/>
      <c r="K27" s="233">
        <f>SUM(K28:K44)</f>
        <v>0</v>
      </c>
      <c r="L27" s="233"/>
      <c r="M27" s="233">
        <f>SUM(M28:M44)</f>
        <v>0</v>
      </c>
      <c r="N27" s="226"/>
      <c r="O27" s="226">
        <f>SUM(O28:O44)</f>
        <v>2.3490799999999998</v>
      </c>
      <c r="P27" s="226"/>
      <c r="Q27" s="226">
        <f>SUM(Q28:Q44)</f>
        <v>0</v>
      </c>
      <c r="R27" s="226"/>
      <c r="S27" s="226"/>
      <c r="T27" s="227"/>
      <c r="U27" s="226">
        <f>SUM(U28:U44)</f>
        <v>80.11</v>
      </c>
      <c r="AE27" t="s">
        <v>98</v>
      </c>
    </row>
    <row r="28" spans="1:60" outlineLevel="1" x14ac:dyDescent="0.25">
      <c r="A28" s="213">
        <v>8</v>
      </c>
      <c r="B28" s="219" t="s">
        <v>128</v>
      </c>
      <c r="C28" s="264" t="s">
        <v>129</v>
      </c>
      <c r="D28" s="221" t="s">
        <v>105</v>
      </c>
      <c r="E28" s="228">
        <v>29.37</v>
      </c>
      <c r="F28" s="231"/>
      <c r="G28" s="232">
        <f>ROUND(E28*F28,2)</f>
        <v>0</v>
      </c>
      <c r="H28" s="231"/>
      <c r="I28" s="232">
        <f>ROUND(E28*H28,2)</f>
        <v>0</v>
      </c>
      <c r="J28" s="231"/>
      <c r="K28" s="232">
        <f>ROUND(E28*J28,2)</f>
        <v>0</v>
      </c>
      <c r="L28" s="232">
        <v>21</v>
      </c>
      <c r="M28" s="232">
        <f>G28*(1+L28/100)</f>
        <v>0</v>
      </c>
      <c r="N28" s="222">
        <v>0</v>
      </c>
      <c r="O28" s="222">
        <f>ROUND(E28*N28,5)</f>
        <v>0</v>
      </c>
      <c r="P28" s="222">
        <v>0</v>
      </c>
      <c r="Q28" s="222">
        <f>ROUND(E28*P28,5)</f>
        <v>0</v>
      </c>
      <c r="R28" s="222"/>
      <c r="S28" s="222"/>
      <c r="T28" s="223">
        <v>0.43</v>
      </c>
      <c r="U28" s="222">
        <f>ROUND(E28*T28,2)</f>
        <v>12.63</v>
      </c>
      <c r="V28" s="212"/>
      <c r="W28" s="212"/>
      <c r="X28" s="212"/>
      <c r="Y28" s="212"/>
      <c r="Z28" s="212"/>
      <c r="AA28" s="212"/>
      <c r="AB28" s="212"/>
      <c r="AC28" s="212"/>
      <c r="AD28" s="212"/>
      <c r="AE28" s="212" t="s">
        <v>110</v>
      </c>
      <c r="AF28" s="212"/>
      <c r="AG28" s="212"/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outlineLevel="1" x14ac:dyDescent="0.25">
      <c r="A29" s="213"/>
      <c r="B29" s="219"/>
      <c r="C29" s="265" t="s">
        <v>130</v>
      </c>
      <c r="D29" s="224"/>
      <c r="E29" s="229">
        <v>13.2</v>
      </c>
      <c r="F29" s="232"/>
      <c r="G29" s="232"/>
      <c r="H29" s="232"/>
      <c r="I29" s="232"/>
      <c r="J29" s="232"/>
      <c r="K29" s="232"/>
      <c r="L29" s="232"/>
      <c r="M29" s="232"/>
      <c r="N29" s="222"/>
      <c r="O29" s="222"/>
      <c r="P29" s="222"/>
      <c r="Q29" s="222"/>
      <c r="R29" s="222"/>
      <c r="S29" s="222"/>
      <c r="T29" s="223"/>
      <c r="U29" s="222"/>
      <c r="V29" s="212"/>
      <c r="W29" s="212"/>
      <c r="X29" s="212"/>
      <c r="Y29" s="212"/>
      <c r="Z29" s="212"/>
      <c r="AA29" s="212"/>
      <c r="AB29" s="212"/>
      <c r="AC29" s="212"/>
      <c r="AD29" s="212"/>
      <c r="AE29" s="212" t="s">
        <v>107</v>
      </c>
      <c r="AF29" s="212">
        <v>0</v>
      </c>
      <c r="AG29" s="212"/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5">
      <c r="A30" s="213"/>
      <c r="B30" s="219"/>
      <c r="C30" s="265" t="s">
        <v>131</v>
      </c>
      <c r="D30" s="224"/>
      <c r="E30" s="229">
        <v>2.97</v>
      </c>
      <c r="F30" s="232"/>
      <c r="G30" s="232"/>
      <c r="H30" s="232"/>
      <c r="I30" s="232"/>
      <c r="J30" s="232"/>
      <c r="K30" s="232"/>
      <c r="L30" s="232"/>
      <c r="M30" s="232"/>
      <c r="N30" s="222"/>
      <c r="O30" s="222"/>
      <c r="P30" s="222"/>
      <c r="Q30" s="222"/>
      <c r="R30" s="222"/>
      <c r="S30" s="222"/>
      <c r="T30" s="223"/>
      <c r="U30" s="222"/>
      <c r="V30" s="212"/>
      <c r="W30" s="212"/>
      <c r="X30" s="212"/>
      <c r="Y30" s="212"/>
      <c r="Z30" s="212"/>
      <c r="AA30" s="212"/>
      <c r="AB30" s="212"/>
      <c r="AC30" s="212"/>
      <c r="AD30" s="212"/>
      <c r="AE30" s="212" t="s">
        <v>107</v>
      </c>
      <c r="AF30" s="212">
        <v>0</v>
      </c>
      <c r="AG30" s="212"/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5">
      <c r="A31" s="213"/>
      <c r="B31" s="219"/>
      <c r="C31" s="265" t="s">
        <v>132</v>
      </c>
      <c r="D31" s="224"/>
      <c r="E31" s="229">
        <v>13.2</v>
      </c>
      <c r="F31" s="232"/>
      <c r="G31" s="232"/>
      <c r="H31" s="232"/>
      <c r="I31" s="232"/>
      <c r="J31" s="232"/>
      <c r="K31" s="232"/>
      <c r="L31" s="232"/>
      <c r="M31" s="232"/>
      <c r="N31" s="222"/>
      <c r="O31" s="222"/>
      <c r="P31" s="222"/>
      <c r="Q31" s="222"/>
      <c r="R31" s="222"/>
      <c r="S31" s="222"/>
      <c r="T31" s="223"/>
      <c r="U31" s="222"/>
      <c r="V31" s="212"/>
      <c r="W31" s="212"/>
      <c r="X31" s="212"/>
      <c r="Y31" s="212"/>
      <c r="Z31" s="212"/>
      <c r="AA31" s="212"/>
      <c r="AB31" s="212"/>
      <c r="AC31" s="212"/>
      <c r="AD31" s="212"/>
      <c r="AE31" s="212" t="s">
        <v>107</v>
      </c>
      <c r="AF31" s="212">
        <v>0</v>
      </c>
      <c r="AG31" s="212"/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outlineLevel="1" x14ac:dyDescent="0.25">
      <c r="A32" s="213">
        <v>9</v>
      </c>
      <c r="B32" s="219" t="s">
        <v>133</v>
      </c>
      <c r="C32" s="264" t="s">
        <v>134</v>
      </c>
      <c r="D32" s="221" t="s">
        <v>105</v>
      </c>
      <c r="E32" s="228">
        <v>21.244499999999999</v>
      </c>
      <c r="F32" s="231"/>
      <c r="G32" s="232">
        <f>ROUND(E32*F32,2)</f>
        <v>0</v>
      </c>
      <c r="H32" s="231"/>
      <c r="I32" s="232">
        <f>ROUND(E32*H32,2)</f>
        <v>0</v>
      </c>
      <c r="J32" s="231"/>
      <c r="K32" s="232">
        <f>ROUND(E32*J32,2)</f>
        <v>0</v>
      </c>
      <c r="L32" s="232">
        <v>21</v>
      </c>
      <c r="M32" s="232">
        <f>G32*(1+L32/100)</f>
        <v>0</v>
      </c>
      <c r="N32" s="222">
        <v>3.5E-4</v>
      </c>
      <c r="O32" s="222">
        <f>ROUND(E32*N32,5)</f>
        <v>7.4400000000000004E-3</v>
      </c>
      <c r="P32" s="222">
        <v>0</v>
      </c>
      <c r="Q32" s="222">
        <f>ROUND(E32*P32,5)</f>
        <v>0</v>
      </c>
      <c r="R32" s="222"/>
      <c r="S32" s="222"/>
      <c r="T32" s="223">
        <v>8.5999999999999993E-2</v>
      </c>
      <c r="U32" s="222">
        <f>ROUND(E32*T32,2)</f>
        <v>1.83</v>
      </c>
      <c r="V32" s="212"/>
      <c r="W32" s="212"/>
      <c r="X32" s="212"/>
      <c r="Y32" s="212"/>
      <c r="Z32" s="212"/>
      <c r="AA32" s="212"/>
      <c r="AB32" s="212"/>
      <c r="AC32" s="212"/>
      <c r="AD32" s="212"/>
      <c r="AE32" s="212" t="s">
        <v>110</v>
      </c>
      <c r="AF32" s="212"/>
      <c r="AG32" s="212"/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5">
      <c r="A33" s="213"/>
      <c r="B33" s="219"/>
      <c r="C33" s="265" t="s">
        <v>135</v>
      </c>
      <c r="D33" s="224"/>
      <c r="E33" s="229">
        <v>4.5225</v>
      </c>
      <c r="F33" s="232"/>
      <c r="G33" s="232"/>
      <c r="H33" s="232"/>
      <c r="I33" s="232"/>
      <c r="J33" s="232"/>
      <c r="K33" s="232"/>
      <c r="L33" s="232"/>
      <c r="M33" s="232"/>
      <c r="N33" s="222"/>
      <c r="O33" s="222"/>
      <c r="P33" s="222"/>
      <c r="Q33" s="222"/>
      <c r="R33" s="222"/>
      <c r="S33" s="222"/>
      <c r="T33" s="223"/>
      <c r="U33" s="222"/>
      <c r="V33" s="212"/>
      <c r="W33" s="212"/>
      <c r="X33" s="212"/>
      <c r="Y33" s="212"/>
      <c r="Z33" s="212"/>
      <c r="AA33" s="212"/>
      <c r="AB33" s="212"/>
      <c r="AC33" s="212"/>
      <c r="AD33" s="212"/>
      <c r="AE33" s="212" t="s">
        <v>107</v>
      </c>
      <c r="AF33" s="212">
        <v>0</v>
      </c>
      <c r="AG33" s="212"/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5">
      <c r="A34" s="213"/>
      <c r="B34" s="219"/>
      <c r="C34" s="265" t="s">
        <v>136</v>
      </c>
      <c r="D34" s="224"/>
      <c r="E34" s="229">
        <v>5.67</v>
      </c>
      <c r="F34" s="232"/>
      <c r="G34" s="232"/>
      <c r="H34" s="232"/>
      <c r="I34" s="232"/>
      <c r="J34" s="232"/>
      <c r="K34" s="232"/>
      <c r="L34" s="232"/>
      <c r="M34" s="232"/>
      <c r="N34" s="222"/>
      <c r="O34" s="222"/>
      <c r="P34" s="222"/>
      <c r="Q34" s="222"/>
      <c r="R34" s="222"/>
      <c r="S34" s="222"/>
      <c r="T34" s="223"/>
      <c r="U34" s="222"/>
      <c r="V34" s="212"/>
      <c r="W34" s="212"/>
      <c r="X34" s="212"/>
      <c r="Y34" s="212"/>
      <c r="Z34" s="212"/>
      <c r="AA34" s="212"/>
      <c r="AB34" s="212"/>
      <c r="AC34" s="212"/>
      <c r="AD34" s="212"/>
      <c r="AE34" s="212" t="s">
        <v>107</v>
      </c>
      <c r="AF34" s="212">
        <v>0</v>
      </c>
      <c r="AG34" s="212"/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5">
      <c r="A35" s="213"/>
      <c r="B35" s="219"/>
      <c r="C35" s="265" t="s">
        <v>137</v>
      </c>
      <c r="D35" s="224"/>
      <c r="E35" s="229">
        <v>11.052</v>
      </c>
      <c r="F35" s="232"/>
      <c r="G35" s="232"/>
      <c r="H35" s="232"/>
      <c r="I35" s="232"/>
      <c r="J35" s="232"/>
      <c r="K35" s="232"/>
      <c r="L35" s="232"/>
      <c r="M35" s="232"/>
      <c r="N35" s="222"/>
      <c r="O35" s="222"/>
      <c r="P35" s="222"/>
      <c r="Q35" s="222"/>
      <c r="R35" s="222"/>
      <c r="S35" s="222"/>
      <c r="T35" s="223"/>
      <c r="U35" s="222"/>
      <c r="V35" s="212"/>
      <c r="W35" s="212"/>
      <c r="X35" s="212"/>
      <c r="Y35" s="212"/>
      <c r="Z35" s="212"/>
      <c r="AA35" s="212"/>
      <c r="AB35" s="212"/>
      <c r="AC35" s="212"/>
      <c r="AD35" s="212"/>
      <c r="AE35" s="212" t="s">
        <v>107</v>
      </c>
      <c r="AF35" s="212">
        <v>0</v>
      </c>
      <c r="AG35" s="212"/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5">
      <c r="A36" s="213">
        <v>10</v>
      </c>
      <c r="B36" s="219" t="s">
        <v>138</v>
      </c>
      <c r="C36" s="264" t="s">
        <v>139</v>
      </c>
      <c r="D36" s="221" t="s">
        <v>105</v>
      </c>
      <c r="E36" s="228">
        <v>32.292000000000002</v>
      </c>
      <c r="F36" s="231"/>
      <c r="G36" s="232">
        <f>ROUND(E36*F36,2)</f>
        <v>0</v>
      </c>
      <c r="H36" s="231"/>
      <c r="I36" s="232">
        <f>ROUND(E36*H36,2)</f>
        <v>0</v>
      </c>
      <c r="J36" s="231"/>
      <c r="K36" s="232">
        <f>ROUND(E36*J36,2)</f>
        <v>0</v>
      </c>
      <c r="L36" s="232">
        <v>21</v>
      </c>
      <c r="M36" s="232">
        <f>G36*(1+L36/100)</f>
        <v>0</v>
      </c>
      <c r="N36" s="222">
        <v>4.8169999999999998E-2</v>
      </c>
      <c r="O36" s="222">
        <f>ROUND(E36*N36,5)</f>
        <v>1.5555099999999999</v>
      </c>
      <c r="P36" s="222">
        <v>0</v>
      </c>
      <c r="Q36" s="222">
        <f>ROUND(E36*P36,5)</f>
        <v>0</v>
      </c>
      <c r="R36" s="222"/>
      <c r="S36" s="222"/>
      <c r="T36" s="223">
        <v>0.74299999999999999</v>
      </c>
      <c r="U36" s="222">
        <f>ROUND(E36*T36,2)</f>
        <v>23.99</v>
      </c>
      <c r="V36" s="212"/>
      <c r="W36" s="212"/>
      <c r="X36" s="212"/>
      <c r="Y36" s="212"/>
      <c r="Z36" s="212"/>
      <c r="AA36" s="212"/>
      <c r="AB36" s="212"/>
      <c r="AC36" s="212"/>
      <c r="AD36" s="212"/>
      <c r="AE36" s="212" t="s">
        <v>110</v>
      </c>
      <c r="AF36" s="212"/>
      <c r="AG36" s="212"/>
      <c r="AH36" s="212"/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5">
      <c r="A37" s="213"/>
      <c r="B37" s="219"/>
      <c r="C37" s="265" t="s">
        <v>140</v>
      </c>
      <c r="D37" s="224"/>
      <c r="E37" s="229">
        <v>21.24</v>
      </c>
      <c r="F37" s="232"/>
      <c r="G37" s="232"/>
      <c r="H37" s="232"/>
      <c r="I37" s="232"/>
      <c r="J37" s="232"/>
      <c r="K37" s="232"/>
      <c r="L37" s="232"/>
      <c r="M37" s="232"/>
      <c r="N37" s="222"/>
      <c r="O37" s="222"/>
      <c r="P37" s="222"/>
      <c r="Q37" s="222"/>
      <c r="R37" s="222"/>
      <c r="S37" s="222"/>
      <c r="T37" s="223"/>
      <c r="U37" s="222"/>
      <c r="V37" s="212"/>
      <c r="W37" s="212"/>
      <c r="X37" s="212"/>
      <c r="Y37" s="212"/>
      <c r="Z37" s="212"/>
      <c r="AA37" s="212"/>
      <c r="AB37" s="212"/>
      <c r="AC37" s="212"/>
      <c r="AD37" s="212"/>
      <c r="AE37" s="212" t="s">
        <v>107</v>
      </c>
      <c r="AF37" s="212">
        <v>0</v>
      </c>
      <c r="AG37" s="212"/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5">
      <c r="A38" s="213"/>
      <c r="B38" s="219"/>
      <c r="C38" s="265" t="s">
        <v>137</v>
      </c>
      <c r="D38" s="224"/>
      <c r="E38" s="229">
        <v>11.052</v>
      </c>
      <c r="F38" s="232"/>
      <c r="G38" s="232"/>
      <c r="H38" s="232"/>
      <c r="I38" s="232"/>
      <c r="J38" s="232"/>
      <c r="K38" s="232"/>
      <c r="L38" s="232"/>
      <c r="M38" s="232"/>
      <c r="N38" s="222"/>
      <c r="O38" s="222"/>
      <c r="P38" s="222"/>
      <c r="Q38" s="222"/>
      <c r="R38" s="222"/>
      <c r="S38" s="222"/>
      <c r="T38" s="223"/>
      <c r="U38" s="222"/>
      <c r="V38" s="212"/>
      <c r="W38" s="212"/>
      <c r="X38" s="212"/>
      <c r="Y38" s="212"/>
      <c r="Z38" s="212"/>
      <c r="AA38" s="212"/>
      <c r="AB38" s="212"/>
      <c r="AC38" s="212"/>
      <c r="AD38" s="212"/>
      <c r="AE38" s="212" t="s">
        <v>107</v>
      </c>
      <c r="AF38" s="212">
        <v>0</v>
      </c>
      <c r="AG38" s="212"/>
      <c r="AH38" s="212"/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outlineLevel="1" x14ac:dyDescent="0.25">
      <c r="A39" s="213">
        <v>11</v>
      </c>
      <c r="B39" s="219" t="s">
        <v>141</v>
      </c>
      <c r="C39" s="264" t="s">
        <v>142</v>
      </c>
      <c r="D39" s="221" t="s">
        <v>105</v>
      </c>
      <c r="E39" s="228">
        <v>29.49</v>
      </c>
      <c r="F39" s="231"/>
      <c r="G39" s="232">
        <f>ROUND(E39*F39,2)</f>
        <v>0</v>
      </c>
      <c r="H39" s="231"/>
      <c r="I39" s="232">
        <f>ROUND(E39*H39,2)</f>
        <v>0</v>
      </c>
      <c r="J39" s="231"/>
      <c r="K39" s="232">
        <f>ROUND(E39*J39,2)</f>
        <v>0</v>
      </c>
      <c r="L39" s="232">
        <v>21</v>
      </c>
      <c r="M39" s="232">
        <f>G39*(1+L39/100)</f>
        <v>0</v>
      </c>
      <c r="N39" s="222">
        <v>2.214E-2</v>
      </c>
      <c r="O39" s="222">
        <f>ROUND(E39*N39,5)</f>
        <v>0.65290999999999999</v>
      </c>
      <c r="P39" s="222">
        <v>0</v>
      </c>
      <c r="Q39" s="222">
        <f>ROUND(E39*P39,5)</f>
        <v>0</v>
      </c>
      <c r="R39" s="222"/>
      <c r="S39" s="222"/>
      <c r="T39" s="223">
        <v>1.248</v>
      </c>
      <c r="U39" s="222">
        <f>ROUND(E39*T39,2)</f>
        <v>36.799999999999997</v>
      </c>
      <c r="V39" s="212"/>
      <c r="W39" s="212"/>
      <c r="X39" s="212"/>
      <c r="Y39" s="212"/>
      <c r="Z39" s="212"/>
      <c r="AA39" s="212"/>
      <c r="AB39" s="212"/>
      <c r="AC39" s="212"/>
      <c r="AD39" s="212"/>
      <c r="AE39" s="212" t="s">
        <v>110</v>
      </c>
      <c r="AF39" s="212"/>
      <c r="AG39" s="212"/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outlineLevel="1" x14ac:dyDescent="0.25">
      <c r="A40" s="213"/>
      <c r="B40" s="219"/>
      <c r="C40" s="265" t="s">
        <v>143</v>
      </c>
      <c r="D40" s="224"/>
      <c r="E40" s="229">
        <v>13.32</v>
      </c>
      <c r="F40" s="232"/>
      <c r="G40" s="232"/>
      <c r="H40" s="232"/>
      <c r="I40" s="232"/>
      <c r="J40" s="232"/>
      <c r="K40" s="232"/>
      <c r="L40" s="232"/>
      <c r="M40" s="232"/>
      <c r="N40" s="222"/>
      <c r="O40" s="222"/>
      <c r="P40" s="222"/>
      <c r="Q40" s="222"/>
      <c r="R40" s="222"/>
      <c r="S40" s="222"/>
      <c r="T40" s="223"/>
      <c r="U40" s="222"/>
      <c r="V40" s="212"/>
      <c r="W40" s="212"/>
      <c r="X40" s="212"/>
      <c r="Y40" s="212"/>
      <c r="Z40" s="212"/>
      <c r="AA40" s="212"/>
      <c r="AB40" s="212"/>
      <c r="AC40" s="212"/>
      <c r="AD40" s="212"/>
      <c r="AE40" s="212" t="s">
        <v>107</v>
      </c>
      <c r="AF40" s="212">
        <v>0</v>
      </c>
      <c r="AG40" s="212"/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5">
      <c r="A41" s="213"/>
      <c r="B41" s="219"/>
      <c r="C41" s="265" t="s">
        <v>131</v>
      </c>
      <c r="D41" s="224"/>
      <c r="E41" s="229">
        <v>2.97</v>
      </c>
      <c r="F41" s="232"/>
      <c r="G41" s="232"/>
      <c r="H41" s="232"/>
      <c r="I41" s="232"/>
      <c r="J41" s="232"/>
      <c r="K41" s="232"/>
      <c r="L41" s="232"/>
      <c r="M41" s="232"/>
      <c r="N41" s="222"/>
      <c r="O41" s="222"/>
      <c r="P41" s="222"/>
      <c r="Q41" s="222"/>
      <c r="R41" s="222"/>
      <c r="S41" s="222"/>
      <c r="T41" s="223"/>
      <c r="U41" s="222"/>
      <c r="V41" s="212"/>
      <c r="W41" s="212"/>
      <c r="X41" s="212"/>
      <c r="Y41" s="212"/>
      <c r="Z41" s="212"/>
      <c r="AA41" s="212"/>
      <c r="AB41" s="212"/>
      <c r="AC41" s="212"/>
      <c r="AD41" s="212"/>
      <c r="AE41" s="212" t="s">
        <v>107</v>
      </c>
      <c r="AF41" s="212">
        <v>0</v>
      </c>
      <c r="AG41" s="212"/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5">
      <c r="A42" s="213"/>
      <c r="B42" s="219"/>
      <c r="C42" s="265" t="s">
        <v>132</v>
      </c>
      <c r="D42" s="224"/>
      <c r="E42" s="229">
        <v>13.2</v>
      </c>
      <c r="F42" s="232"/>
      <c r="G42" s="232"/>
      <c r="H42" s="232"/>
      <c r="I42" s="232"/>
      <c r="J42" s="232"/>
      <c r="K42" s="232"/>
      <c r="L42" s="232"/>
      <c r="M42" s="232"/>
      <c r="N42" s="222"/>
      <c r="O42" s="222"/>
      <c r="P42" s="222"/>
      <c r="Q42" s="222"/>
      <c r="R42" s="222"/>
      <c r="S42" s="222"/>
      <c r="T42" s="223"/>
      <c r="U42" s="222"/>
      <c r="V42" s="212"/>
      <c r="W42" s="212"/>
      <c r="X42" s="212"/>
      <c r="Y42" s="212"/>
      <c r="Z42" s="212"/>
      <c r="AA42" s="212"/>
      <c r="AB42" s="212"/>
      <c r="AC42" s="212"/>
      <c r="AD42" s="212"/>
      <c r="AE42" s="212" t="s">
        <v>107</v>
      </c>
      <c r="AF42" s="212">
        <v>0</v>
      </c>
      <c r="AG42" s="212"/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outlineLevel="1" x14ac:dyDescent="0.25">
      <c r="A43" s="213">
        <v>12</v>
      </c>
      <c r="B43" s="219" t="s">
        <v>144</v>
      </c>
      <c r="C43" s="264" t="s">
        <v>145</v>
      </c>
      <c r="D43" s="221" t="s">
        <v>105</v>
      </c>
      <c r="E43" s="228">
        <v>7.7363999999999997</v>
      </c>
      <c r="F43" s="231"/>
      <c r="G43" s="232">
        <f>ROUND(E43*F43,2)</f>
        <v>0</v>
      </c>
      <c r="H43" s="231"/>
      <c r="I43" s="232">
        <f>ROUND(E43*H43,2)</f>
        <v>0</v>
      </c>
      <c r="J43" s="231"/>
      <c r="K43" s="232">
        <f>ROUND(E43*J43,2)</f>
        <v>0</v>
      </c>
      <c r="L43" s="232">
        <v>21</v>
      </c>
      <c r="M43" s="232">
        <f>G43*(1+L43/100)</f>
        <v>0</v>
      </c>
      <c r="N43" s="222">
        <v>1.7219999999999999E-2</v>
      </c>
      <c r="O43" s="222">
        <f>ROUND(E43*N43,5)</f>
        <v>0.13322000000000001</v>
      </c>
      <c r="P43" s="222">
        <v>0</v>
      </c>
      <c r="Q43" s="222">
        <f>ROUND(E43*P43,5)</f>
        <v>0</v>
      </c>
      <c r="R43" s="222"/>
      <c r="S43" s="222"/>
      <c r="T43" s="223">
        <v>0.628</v>
      </c>
      <c r="U43" s="222">
        <f>ROUND(E43*T43,2)</f>
        <v>4.8600000000000003</v>
      </c>
      <c r="V43" s="212"/>
      <c r="W43" s="212"/>
      <c r="X43" s="212"/>
      <c r="Y43" s="212"/>
      <c r="Z43" s="212"/>
      <c r="AA43" s="212"/>
      <c r="AB43" s="212"/>
      <c r="AC43" s="212"/>
      <c r="AD43" s="212"/>
      <c r="AE43" s="212" t="s">
        <v>110</v>
      </c>
      <c r="AF43" s="212"/>
      <c r="AG43" s="212"/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5">
      <c r="A44" s="213"/>
      <c r="B44" s="219"/>
      <c r="C44" s="265" t="s">
        <v>146</v>
      </c>
      <c r="D44" s="224"/>
      <c r="E44" s="229">
        <v>7.7363999999999997</v>
      </c>
      <c r="F44" s="232"/>
      <c r="G44" s="232"/>
      <c r="H44" s="232"/>
      <c r="I44" s="232"/>
      <c r="J44" s="232"/>
      <c r="K44" s="232"/>
      <c r="L44" s="232"/>
      <c r="M44" s="232"/>
      <c r="N44" s="222"/>
      <c r="O44" s="222"/>
      <c r="P44" s="222"/>
      <c r="Q44" s="222"/>
      <c r="R44" s="222"/>
      <c r="S44" s="222"/>
      <c r="T44" s="223"/>
      <c r="U44" s="222"/>
      <c r="V44" s="212"/>
      <c r="W44" s="212"/>
      <c r="X44" s="212"/>
      <c r="Y44" s="212"/>
      <c r="Z44" s="212"/>
      <c r="AA44" s="212"/>
      <c r="AB44" s="212"/>
      <c r="AC44" s="212"/>
      <c r="AD44" s="212"/>
      <c r="AE44" s="212" t="s">
        <v>107</v>
      </c>
      <c r="AF44" s="212">
        <v>0</v>
      </c>
      <c r="AG44" s="212"/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x14ac:dyDescent="0.25">
      <c r="A45" s="214" t="s">
        <v>97</v>
      </c>
      <c r="B45" s="220" t="s">
        <v>60</v>
      </c>
      <c r="C45" s="266" t="s">
        <v>61</v>
      </c>
      <c r="D45" s="225"/>
      <c r="E45" s="230"/>
      <c r="F45" s="233"/>
      <c r="G45" s="233">
        <f>SUMIF(AE46:AE51,"&lt;&gt;NOR",G46:G51)</f>
        <v>0</v>
      </c>
      <c r="H45" s="233"/>
      <c r="I45" s="233">
        <f>SUM(I46:I51)</f>
        <v>0</v>
      </c>
      <c r="J45" s="233"/>
      <c r="K45" s="233">
        <f>SUM(K46:K51)</f>
        <v>0</v>
      </c>
      <c r="L45" s="233"/>
      <c r="M45" s="233">
        <f>SUM(M46:M51)</f>
        <v>0</v>
      </c>
      <c r="N45" s="226"/>
      <c r="O45" s="226">
        <f>SUM(O46:O51)</f>
        <v>1.371E-2</v>
      </c>
      <c r="P45" s="226"/>
      <c r="Q45" s="226">
        <f>SUM(Q46:Q51)</f>
        <v>8.6068800000000003</v>
      </c>
      <c r="R45" s="226"/>
      <c r="S45" s="226"/>
      <c r="T45" s="227"/>
      <c r="U45" s="226">
        <f>SUM(U46:U51)</f>
        <v>9.6499999999999986</v>
      </c>
      <c r="AE45" t="s">
        <v>98</v>
      </c>
    </row>
    <row r="46" spans="1:60" outlineLevel="1" x14ac:dyDescent="0.25">
      <c r="A46" s="213">
        <v>13</v>
      </c>
      <c r="B46" s="219" t="s">
        <v>147</v>
      </c>
      <c r="C46" s="264" t="s">
        <v>148</v>
      </c>
      <c r="D46" s="221" t="s">
        <v>113</v>
      </c>
      <c r="E46" s="228">
        <v>1.1361000000000001</v>
      </c>
      <c r="F46" s="231"/>
      <c r="G46" s="232">
        <f>ROUND(E46*F46,2)</f>
        <v>0</v>
      </c>
      <c r="H46" s="231"/>
      <c r="I46" s="232">
        <f>ROUND(E46*H46,2)</f>
        <v>0</v>
      </c>
      <c r="J46" s="231"/>
      <c r="K46" s="232">
        <f>ROUND(E46*J46,2)</f>
        <v>0</v>
      </c>
      <c r="L46" s="232">
        <v>21</v>
      </c>
      <c r="M46" s="232">
        <f>G46*(1+L46/100)</f>
        <v>0</v>
      </c>
      <c r="N46" s="222">
        <v>1.2800000000000001E-3</v>
      </c>
      <c r="O46" s="222">
        <f>ROUND(E46*N46,5)</f>
        <v>1.4499999999999999E-3</v>
      </c>
      <c r="P46" s="222">
        <v>1.8</v>
      </c>
      <c r="Q46" s="222">
        <f>ROUND(E46*P46,5)</f>
        <v>2.0449799999999998</v>
      </c>
      <c r="R46" s="222"/>
      <c r="S46" s="222"/>
      <c r="T46" s="223">
        <v>1.52</v>
      </c>
      <c r="U46" s="222">
        <f>ROUND(E46*T46,2)</f>
        <v>1.73</v>
      </c>
      <c r="V46" s="212"/>
      <c r="W46" s="212"/>
      <c r="X46" s="212"/>
      <c r="Y46" s="212"/>
      <c r="Z46" s="212"/>
      <c r="AA46" s="212"/>
      <c r="AB46" s="212"/>
      <c r="AC46" s="212"/>
      <c r="AD46" s="212"/>
      <c r="AE46" s="212" t="s">
        <v>110</v>
      </c>
      <c r="AF46" s="212"/>
      <c r="AG46" s="212"/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outlineLevel="1" x14ac:dyDescent="0.25">
      <c r="A47" s="213"/>
      <c r="B47" s="219"/>
      <c r="C47" s="265" t="s">
        <v>149</v>
      </c>
      <c r="D47" s="224"/>
      <c r="E47" s="229">
        <v>1.1361000000000001</v>
      </c>
      <c r="F47" s="232"/>
      <c r="G47" s="232"/>
      <c r="H47" s="232"/>
      <c r="I47" s="232"/>
      <c r="J47" s="232"/>
      <c r="K47" s="232"/>
      <c r="L47" s="232"/>
      <c r="M47" s="232"/>
      <c r="N47" s="222"/>
      <c r="O47" s="222"/>
      <c r="P47" s="222"/>
      <c r="Q47" s="222"/>
      <c r="R47" s="222"/>
      <c r="S47" s="222"/>
      <c r="T47" s="223"/>
      <c r="U47" s="222"/>
      <c r="V47" s="212"/>
      <c r="W47" s="212"/>
      <c r="X47" s="212"/>
      <c r="Y47" s="212"/>
      <c r="Z47" s="212"/>
      <c r="AA47" s="212"/>
      <c r="AB47" s="212"/>
      <c r="AC47" s="212"/>
      <c r="AD47" s="212"/>
      <c r="AE47" s="212" t="s">
        <v>107</v>
      </c>
      <c r="AF47" s="212">
        <v>0</v>
      </c>
      <c r="AG47" s="212"/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5">
      <c r="A48" s="213">
        <v>14</v>
      </c>
      <c r="B48" s="219" t="s">
        <v>150</v>
      </c>
      <c r="C48" s="264" t="s">
        <v>151</v>
      </c>
      <c r="D48" s="221" t="s">
        <v>113</v>
      </c>
      <c r="E48" s="228">
        <v>1.8420000000000001</v>
      </c>
      <c r="F48" s="231"/>
      <c r="G48" s="232">
        <f>ROUND(E48*F48,2)</f>
        <v>0</v>
      </c>
      <c r="H48" s="231"/>
      <c r="I48" s="232">
        <f>ROUND(E48*H48,2)</f>
        <v>0</v>
      </c>
      <c r="J48" s="231"/>
      <c r="K48" s="232">
        <f>ROUND(E48*J48,2)</f>
        <v>0</v>
      </c>
      <c r="L48" s="232">
        <v>21</v>
      </c>
      <c r="M48" s="232">
        <f>G48*(1+L48/100)</f>
        <v>0</v>
      </c>
      <c r="N48" s="222">
        <v>1.2800000000000001E-3</v>
      </c>
      <c r="O48" s="222">
        <f>ROUND(E48*N48,5)</f>
        <v>2.3600000000000001E-3</v>
      </c>
      <c r="P48" s="222">
        <v>1.95</v>
      </c>
      <c r="Q48" s="222">
        <f>ROUND(E48*P48,5)</f>
        <v>3.5918999999999999</v>
      </c>
      <c r="R48" s="222"/>
      <c r="S48" s="222"/>
      <c r="T48" s="223">
        <v>1.7010000000000001</v>
      </c>
      <c r="U48" s="222">
        <f>ROUND(E48*T48,2)</f>
        <v>3.13</v>
      </c>
      <c r="V48" s="212"/>
      <c r="W48" s="212"/>
      <c r="X48" s="212"/>
      <c r="Y48" s="212"/>
      <c r="Z48" s="212"/>
      <c r="AA48" s="212"/>
      <c r="AB48" s="212"/>
      <c r="AC48" s="212"/>
      <c r="AD48" s="212"/>
      <c r="AE48" s="212" t="s">
        <v>110</v>
      </c>
      <c r="AF48" s="212"/>
      <c r="AG48" s="212"/>
      <c r="AH48" s="212"/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5">
      <c r="A49" s="213"/>
      <c r="B49" s="219"/>
      <c r="C49" s="265" t="s">
        <v>152</v>
      </c>
      <c r="D49" s="224"/>
      <c r="E49" s="229">
        <v>1.8420000000000001</v>
      </c>
      <c r="F49" s="232"/>
      <c r="G49" s="232"/>
      <c r="H49" s="232"/>
      <c r="I49" s="232"/>
      <c r="J49" s="232"/>
      <c r="K49" s="232"/>
      <c r="L49" s="232"/>
      <c r="M49" s="232"/>
      <c r="N49" s="222"/>
      <c r="O49" s="222"/>
      <c r="P49" s="222"/>
      <c r="Q49" s="222"/>
      <c r="R49" s="222"/>
      <c r="S49" s="222"/>
      <c r="T49" s="223"/>
      <c r="U49" s="222"/>
      <c r="V49" s="212"/>
      <c r="W49" s="212"/>
      <c r="X49" s="212"/>
      <c r="Y49" s="212"/>
      <c r="Z49" s="212"/>
      <c r="AA49" s="212"/>
      <c r="AB49" s="212"/>
      <c r="AC49" s="212"/>
      <c r="AD49" s="212"/>
      <c r="AE49" s="212" t="s">
        <v>107</v>
      </c>
      <c r="AF49" s="212">
        <v>0</v>
      </c>
      <c r="AG49" s="212"/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outlineLevel="1" x14ac:dyDescent="0.25">
      <c r="A50" s="213">
        <v>15</v>
      </c>
      <c r="B50" s="219" t="s">
        <v>153</v>
      </c>
      <c r="C50" s="264" t="s">
        <v>154</v>
      </c>
      <c r="D50" s="221" t="s">
        <v>113</v>
      </c>
      <c r="E50" s="228">
        <v>1.1879999999999999</v>
      </c>
      <c r="F50" s="231"/>
      <c r="G50" s="232">
        <f>ROUND(E50*F50,2)</f>
        <v>0</v>
      </c>
      <c r="H50" s="231"/>
      <c r="I50" s="232">
        <f>ROUND(E50*H50,2)</f>
        <v>0</v>
      </c>
      <c r="J50" s="231"/>
      <c r="K50" s="232">
        <f>ROUND(E50*J50,2)</f>
        <v>0</v>
      </c>
      <c r="L50" s="232">
        <v>21</v>
      </c>
      <c r="M50" s="232">
        <f>G50*(1+L50/100)</f>
        <v>0</v>
      </c>
      <c r="N50" s="222">
        <v>8.3300000000000006E-3</v>
      </c>
      <c r="O50" s="222">
        <f>ROUND(E50*N50,5)</f>
        <v>9.9000000000000008E-3</v>
      </c>
      <c r="P50" s="222">
        <v>2.5</v>
      </c>
      <c r="Q50" s="222">
        <f>ROUND(E50*P50,5)</f>
        <v>2.97</v>
      </c>
      <c r="R50" s="222"/>
      <c r="S50" s="222"/>
      <c r="T50" s="223">
        <v>4.0359999999999996</v>
      </c>
      <c r="U50" s="222">
        <f>ROUND(E50*T50,2)</f>
        <v>4.79</v>
      </c>
      <c r="V50" s="212"/>
      <c r="W50" s="212"/>
      <c r="X50" s="212"/>
      <c r="Y50" s="212"/>
      <c r="Z50" s="212"/>
      <c r="AA50" s="212"/>
      <c r="AB50" s="212"/>
      <c r="AC50" s="212"/>
      <c r="AD50" s="212"/>
      <c r="AE50" s="212" t="s">
        <v>110</v>
      </c>
      <c r="AF50" s="212"/>
      <c r="AG50" s="212"/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5">
      <c r="A51" s="213"/>
      <c r="B51" s="219"/>
      <c r="C51" s="265" t="s">
        <v>155</v>
      </c>
      <c r="D51" s="224"/>
      <c r="E51" s="229">
        <v>1.1879999999999999</v>
      </c>
      <c r="F51" s="232"/>
      <c r="G51" s="232"/>
      <c r="H51" s="232"/>
      <c r="I51" s="232"/>
      <c r="J51" s="232"/>
      <c r="K51" s="232"/>
      <c r="L51" s="232"/>
      <c r="M51" s="232"/>
      <c r="N51" s="222"/>
      <c r="O51" s="222"/>
      <c r="P51" s="222"/>
      <c r="Q51" s="222"/>
      <c r="R51" s="222"/>
      <c r="S51" s="222"/>
      <c r="T51" s="223"/>
      <c r="U51" s="222"/>
      <c r="V51" s="212"/>
      <c r="W51" s="212"/>
      <c r="X51" s="212"/>
      <c r="Y51" s="212"/>
      <c r="Z51" s="212"/>
      <c r="AA51" s="212"/>
      <c r="AB51" s="212"/>
      <c r="AC51" s="212"/>
      <c r="AD51" s="212"/>
      <c r="AE51" s="212" t="s">
        <v>107</v>
      </c>
      <c r="AF51" s="212">
        <v>0</v>
      </c>
      <c r="AG51" s="212"/>
      <c r="AH51" s="212"/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x14ac:dyDescent="0.25">
      <c r="A52" s="214" t="s">
        <v>97</v>
      </c>
      <c r="B52" s="220" t="s">
        <v>62</v>
      </c>
      <c r="C52" s="266" t="s">
        <v>63</v>
      </c>
      <c r="D52" s="225"/>
      <c r="E52" s="230"/>
      <c r="F52" s="233"/>
      <c r="G52" s="233">
        <f>SUMIF(AE53:AE57,"&lt;&gt;NOR",G53:G57)</f>
        <v>0</v>
      </c>
      <c r="H52" s="233"/>
      <c r="I52" s="233">
        <f>SUM(I53:I57)</f>
        <v>0</v>
      </c>
      <c r="J52" s="233"/>
      <c r="K52" s="233">
        <f>SUM(K53:K57)</f>
        <v>0</v>
      </c>
      <c r="L52" s="233"/>
      <c r="M52" s="233">
        <f>SUM(M53:M57)</f>
        <v>0</v>
      </c>
      <c r="N52" s="226"/>
      <c r="O52" s="226">
        <f>SUM(O53:O57)</f>
        <v>0</v>
      </c>
      <c r="P52" s="226"/>
      <c r="Q52" s="226">
        <f>SUM(Q53:Q57)</f>
        <v>0.15866</v>
      </c>
      <c r="R52" s="226"/>
      <c r="S52" s="226"/>
      <c r="T52" s="227"/>
      <c r="U52" s="226">
        <f>SUM(U53:U57)</f>
        <v>15.379999999999999</v>
      </c>
      <c r="AE52" t="s">
        <v>98</v>
      </c>
    </row>
    <row r="53" spans="1:60" outlineLevel="1" x14ac:dyDescent="0.25">
      <c r="A53" s="213">
        <v>16</v>
      </c>
      <c r="B53" s="219" t="s">
        <v>156</v>
      </c>
      <c r="C53" s="264" t="s">
        <v>157</v>
      </c>
      <c r="D53" s="221" t="s">
        <v>113</v>
      </c>
      <c r="E53" s="228">
        <v>1.19</v>
      </c>
      <c r="F53" s="231"/>
      <c r="G53" s="232">
        <f>ROUND(E53*F53,2)</f>
        <v>0</v>
      </c>
      <c r="H53" s="231"/>
      <c r="I53" s="232">
        <f>ROUND(E53*H53,2)</f>
        <v>0</v>
      </c>
      <c r="J53" s="231"/>
      <c r="K53" s="232">
        <f>ROUND(E53*J53,2)</f>
        <v>0</v>
      </c>
      <c r="L53" s="232">
        <v>21</v>
      </c>
      <c r="M53" s="232">
        <f>G53*(1+L53/100)</f>
        <v>0</v>
      </c>
      <c r="N53" s="222">
        <v>0</v>
      </c>
      <c r="O53" s="222">
        <f>ROUND(E53*N53,5)</f>
        <v>0</v>
      </c>
      <c r="P53" s="222">
        <v>0.13333</v>
      </c>
      <c r="Q53" s="222">
        <f>ROUND(E53*P53,5)</f>
        <v>0.15866</v>
      </c>
      <c r="R53" s="222"/>
      <c r="S53" s="222"/>
      <c r="T53" s="223">
        <v>9.07</v>
      </c>
      <c r="U53" s="222">
        <f>ROUND(E53*T53,2)</f>
        <v>10.79</v>
      </c>
      <c r="V53" s="212"/>
      <c r="W53" s="212"/>
      <c r="X53" s="212"/>
      <c r="Y53" s="212"/>
      <c r="Z53" s="212"/>
      <c r="AA53" s="212"/>
      <c r="AB53" s="212"/>
      <c r="AC53" s="212"/>
      <c r="AD53" s="212"/>
      <c r="AE53" s="212" t="s">
        <v>110</v>
      </c>
      <c r="AF53" s="212"/>
      <c r="AG53" s="212"/>
      <c r="AH53" s="212"/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outlineLevel="1" x14ac:dyDescent="0.25">
      <c r="A54" s="213">
        <v>17</v>
      </c>
      <c r="B54" s="219" t="s">
        <v>52</v>
      </c>
      <c r="C54" s="264" t="s">
        <v>158</v>
      </c>
      <c r="D54" s="221" t="s">
        <v>159</v>
      </c>
      <c r="E54" s="228">
        <v>1</v>
      </c>
      <c r="F54" s="231"/>
      <c r="G54" s="232">
        <f>ROUND(E54*F54,2)</f>
        <v>0</v>
      </c>
      <c r="H54" s="231"/>
      <c r="I54" s="232">
        <f>ROUND(E54*H54,2)</f>
        <v>0</v>
      </c>
      <c r="J54" s="231"/>
      <c r="K54" s="232">
        <f>ROUND(E54*J54,2)</f>
        <v>0</v>
      </c>
      <c r="L54" s="232">
        <v>21</v>
      </c>
      <c r="M54" s="232">
        <f>G54*(1+L54/100)</f>
        <v>0</v>
      </c>
      <c r="N54" s="222">
        <v>0</v>
      </c>
      <c r="O54" s="222">
        <f>ROUND(E54*N54,5)</f>
        <v>0</v>
      </c>
      <c r="P54" s="222">
        <v>0</v>
      </c>
      <c r="Q54" s="222">
        <f>ROUND(E54*P54,5)</f>
        <v>0</v>
      </c>
      <c r="R54" s="222"/>
      <c r="S54" s="222"/>
      <c r="T54" s="223">
        <v>0</v>
      </c>
      <c r="U54" s="222">
        <f>ROUND(E54*T54,2)</f>
        <v>0</v>
      </c>
      <c r="V54" s="212"/>
      <c r="W54" s="212"/>
      <c r="X54" s="212"/>
      <c r="Y54" s="212"/>
      <c r="Z54" s="212"/>
      <c r="AA54" s="212"/>
      <c r="AB54" s="212"/>
      <c r="AC54" s="212"/>
      <c r="AD54" s="212"/>
      <c r="AE54" s="212" t="s">
        <v>110</v>
      </c>
      <c r="AF54" s="212"/>
      <c r="AG54" s="212"/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outlineLevel="1" x14ac:dyDescent="0.25">
      <c r="A55" s="213">
        <v>18</v>
      </c>
      <c r="B55" s="219" t="s">
        <v>160</v>
      </c>
      <c r="C55" s="264" t="s">
        <v>161</v>
      </c>
      <c r="D55" s="221" t="s">
        <v>162</v>
      </c>
      <c r="E55" s="228">
        <v>9.36</v>
      </c>
      <c r="F55" s="231"/>
      <c r="G55" s="232">
        <f>ROUND(E55*F55,2)</f>
        <v>0</v>
      </c>
      <c r="H55" s="231"/>
      <c r="I55" s="232">
        <f>ROUND(E55*H55,2)</f>
        <v>0</v>
      </c>
      <c r="J55" s="231"/>
      <c r="K55" s="232">
        <f>ROUND(E55*J55,2)</f>
        <v>0</v>
      </c>
      <c r="L55" s="232">
        <v>21</v>
      </c>
      <c r="M55" s="232">
        <f>G55*(1+L55/100)</f>
        <v>0</v>
      </c>
      <c r="N55" s="222">
        <v>0</v>
      </c>
      <c r="O55" s="222">
        <f>ROUND(E55*N55,5)</f>
        <v>0</v>
      </c>
      <c r="P55" s="222">
        <v>0</v>
      </c>
      <c r="Q55" s="222">
        <f>ROUND(E55*P55,5)</f>
        <v>0</v>
      </c>
      <c r="R55" s="222"/>
      <c r="S55" s="222"/>
      <c r="T55" s="223">
        <v>0.49</v>
      </c>
      <c r="U55" s="222">
        <f>ROUND(E55*T55,2)</f>
        <v>4.59</v>
      </c>
      <c r="V55" s="212"/>
      <c r="W55" s="212"/>
      <c r="X55" s="212"/>
      <c r="Y55" s="212"/>
      <c r="Z55" s="212"/>
      <c r="AA55" s="212"/>
      <c r="AB55" s="212"/>
      <c r="AC55" s="212"/>
      <c r="AD55" s="212"/>
      <c r="AE55" s="212" t="s">
        <v>110</v>
      </c>
      <c r="AF55" s="212"/>
      <c r="AG55" s="212"/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5">
      <c r="A56" s="213">
        <v>19</v>
      </c>
      <c r="B56" s="219" t="s">
        <v>163</v>
      </c>
      <c r="C56" s="264" t="s">
        <v>164</v>
      </c>
      <c r="D56" s="221" t="s">
        <v>162</v>
      </c>
      <c r="E56" s="228">
        <v>131.04</v>
      </c>
      <c r="F56" s="231"/>
      <c r="G56" s="232">
        <f>ROUND(E56*F56,2)</f>
        <v>0</v>
      </c>
      <c r="H56" s="231"/>
      <c r="I56" s="232">
        <f>ROUND(E56*H56,2)</f>
        <v>0</v>
      </c>
      <c r="J56" s="231"/>
      <c r="K56" s="232">
        <f>ROUND(E56*J56,2)</f>
        <v>0</v>
      </c>
      <c r="L56" s="232">
        <v>21</v>
      </c>
      <c r="M56" s="232">
        <f>G56*(1+L56/100)</f>
        <v>0</v>
      </c>
      <c r="N56" s="222">
        <v>0</v>
      </c>
      <c r="O56" s="222">
        <f>ROUND(E56*N56,5)</f>
        <v>0</v>
      </c>
      <c r="P56" s="222">
        <v>0</v>
      </c>
      <c r="Q56" s="222">
        <f>ROUND(E56*P56,5)</f>
        <v>0</v>
      </c>
      <c r="R56" s="222"/>
      <c r="S56" s="222"/>
      <c r="T56" s="223">
        <v>0</v>
      </c>
      <c r="U56" s="222">
        <f>ROUND(E56*T56,2)</f>
        <v>0</v>
      </c>
      <c r="V56" s="212"/>
      <c r="W56" s="212"/>
      <c r="X56" s="212"/>
      <c r="Y56" s="212"/>
      <c r="Z56" s="212"/>
      <c r="AA56" s="212"/>
      <c r="AB56" s="212"/>
      <c r="AC56" s="212"/>
      <c r="AD56" s="212"/>
      <c r="AE56" s="212" t="s">
        <v>110</v>
      </c>
      <c r="AF56" s="212"/>
      <c r="AG56" s="212"/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5">
      <c r="A57" s="213">
        <v>20</v>
      </c>
      <c r="B57" s="219" t="s">
        <v>165</v>
      </c>
      <c r="C57" s="264" t="s">
        <v>166</v>
      </c>
      <c r="D57" s="221" t="s">
        <v>162</v>
      </c>
      <c r="E57" s="228">
        <v>9.36</v>
      </c>
      <c r="F57" s="231"/>
      <c r="G57" s="232">
        <f>ROUND(E57*F57,2)</f>
        <v>0</v>
      </c>
      <c r="H57" s="231"/>
      <c r="I57" s="232">
        <f>ROUND(E57*H57,2)</f>
        <v>0</v>
      </c>
      <c r="J57" s="231"/>
      <c r="K57" s="232">
        <f>ROUND(E57*J57,2)</f>
        <v>0</v>
      </c>
      <c r="L57" s="232">
        <v>21</v>
      </c>
      <c r="M57" s="232">
        <f>G57*(1+L57/100)</f>
        <v>0</v>
      </c>
      <c r="N57" s="222">
        <v>0</v>
      </c>
      <c r="O57" s="222">
        <f>ROUND(E57*N57,5)</f>
        <v>0</v>
      </c>
      <c r="P57" s="222">
        <v>0</v>
      </c>
      <c r="Q57" s="222">
        <f>ROUND(E57*P57,5)</f>
        <v>0</v>
      </c>
      <c r="R57" s="222"/>
      <c r="S57" s="222"/>
      <c r="T57" s="223">
        <v>0</v>
      </c>
      <c r="U57" s="222">
        <f>ROUND(E57*T57,2)</f>
        <v>0</v>
      </c>
      <c r="V57" s="212"/>
      <c r="W57" s="212"/>
      <c r="X57" s="212"/>
      <c r="Y57" s="212"/>
      <c r="Z57" s="212"/>
      <c r="AA57" s="212"/>
      <c r="AB57" s="212"/>
      <c r="AC57" s="212"/>
      <c r="AD57" s="212"/>
      <c r="AE57" s="212" t="s">
        <v>110</v>
      </c>
      <c r="AF57" s="212"/>
      <c r="AG57" s="212"/>
      <c r="AH57" s="212"/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x14ac:dyDescent="0.25">
      <c r="A58" s="214" t="s">
        <v>97</v>
      </c>
      <c r="B58" s="220" t="s">
        <v>64</v>
      </c>
      <c r="C58" s="266" t="s">
        <v>65</v>
      </c>
      <c r="D58" s="225"/>
      <c r="E58" s="230"/>
      <c r="F58" s="233"/>
      <c r="G58" s="233">
        <f>SUMIF(AE59:AE59,"&lt;&gt;NOR",G59:G59)</f>
        <v>0</v>
      </c>
      <c r="H58" s="233"/>
      <c r="I58" s="233">
        <f>SUM(I59:I59)</f>
        <v>0</v>
      </c>
      <c r="J58" s="233"/>
      <c r="K58" s="233">
        <f>SUM(K59:K59)</f>
        <v>0</v>
      </c>
      <c r="L58" s="233"/>
      <c r="M58" s="233">
        <f>SUM(M59:M59)</f>
        <v>0</v>
      </c>
      <c r="N58" s="226"/>
      <c r="O58" s="226">
        <f>SUM(O59:O59)</f>
        <v>0</v>
      </c>
      <c r="P58" s="226"/>
      <c r="Q58" s="226">
        <f>SUM(Q59:Q59)</f>
        <v>0</v>
      </c>
      <c r="R58" s="226"/>
      <c r="S58" s="226"/>
      <c r="T58" s="227"/>
      <c r="U58" s="226">
        <f>SUM(U59:U59)</f>
        <v>18.16</v>
      </c>
      <c r="AE58" t="s">
        <v>98</v>
      </c>
    </row>
    <row r="59" spans="1:60" outlineLevel="1" x14ac:dyDescent="0.25">
      <c r="A59" s="213">
        <v>21</v>
      </c>
      <c r="B59" s="219" t="s">
        <v>167</v>
      </c>
      <c r="C59" s="264" t="s">
        <v>168</v>
      </c>
      <c r="D59" s="221" t="s">
        <v>162</v>
      </c>
      <c r="E59" s="228">
        <v>15.9</v>
      </c>
      <c r="F59" s="231"/>
      <c r="G59" s="232">
        <f>ROUND(E59*F59,2)</f>
        <v>0</v>
      </c>
      <c r="H59" s="231"/>
      <c r="I59" s="232">
        <f>ROUND(E59*H59,2)</f>
        <v>0</v>
      </c>
      <c r="J59" s="231"/>
      <c r="K59" s="232">
        <f>ROUND(E59*J59,2)</f>
        <v>0</v>
      </c>
      <c r="L59" s="232">
        <v>21</v>
      </c>
      <c r="M59" s="232">
        <f>G59*(1+L59/100)</f>
        <v>0</v>
      </c>
      <c r="N59" s="222">
        <v>0</v>
      </c>
      <c r="O59" s="222">
        <f>ROUND(E59*N59,5)</f>
        <v>0</v>
      </c>
      <c r="P59" s="222">
        <v>0</v>
      </c>
      <c r="Q59" s="222">
        <f>ROUND(E59*P59,5)</f>
        <v>0</v>
      </c>
      <c r="R59" s="222"/>
      <c r="S59" s="222"/>
      <c r="T59" s="223">
        <v>1.1419999999999999</v>
      </c>
      <c r="U59" s="222">
        <f>ROUND(E59*T59,2)</f>
        <v>18.16</v>
      </c>
      <c r="V59" s="212"/>
      <c r="W59" s="212"/>
      <c r="X59" s="212"/>
      <c r="Y59" s="212"/>
      <c r="Z59" s="212"/>
      <c r="AA59" s="212"/>
      <c r="AB59" s="212"/>
      <c r="AC59" s="212"/>
      <c r="AD59" s="212"/>
      <c r="AE59" s="212" t="s">
        <v>110</v>
      </c>
      <c r="AF59" s="212"/>
      <c r="AG59" s="212"/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x14ac:dyDescent="0.25">
      <c r="A60" s="214" t="s">
        <v>97</v>
      </c>
      <c r="B60" s="220" t="s">
        <v>66</v>
      </c>
      <c r="C60" s="266" t="s">
        <v>67</v>
      </c>
      <c r="D60" s="225"/>
      <c r="E60" s="230"/>
      <c r="F60" s="233"/>
      <c r="G60" s="233">
        <f>SUMIF(AE61:AE64,"&lt;&gt;NOR",G61:G64)</f>
        <v>0</v>
      </c>
      <c r="H60" s="233"/>
      <c r="I60" s="233">
        <f>SUM(I61:I64)</f>
        <v>0</v>
      </c>
      <c r="J60" s="233"/>
      <c r="K60" s="233">
        <f>SUM(K61:K64)</f>
        <v>0</v>
      </c>
      <c r="L60" s="233"/>
      <c r="M60" s="233">
        <f>SUM(M61:M64)</f>
        <v>0</v>
      </c>
      <c r="N60" s="226"/>
      <c r="O60" s="226">
        <f>SUM(O61:O64)</f>
        <v>0</v>
      </c>
      <c r="P60" s="226"/>
      <c r="Q60" s="226">
        <f>SUM(Q61:Q64)</f>
        <v>0</v>
      </c>
      <c r="R60" s="226"/>
      <c r="S60" s="226"/>
      <c r="T60" s="227"/>
      <c r="U60" s="226">
        <f>SUM(U61:U64)</f>
        <v>0</v>
      </c>
      <c r="AE60" t="s">
        <v>98</v>
      </c>
    </row>
    <row r="61" spans="1:60" outlineLevel="1" x14ac:dyDescent="0.25">
      <c r="A61" s="213">
        <v>22</v>
      </c>
      <c r="B61" s="219" t="s">
        <v>56</v>
      </c>
      <c r="C61" s="264" t="s">
        <v>169</v>
      </c>
      <c r="D61" s="221" t="s">
        <v>105</v>
      </c>
      <c r="E61" s="228">
        <v>15.1044</v>
      </c>
      <c r="F61" s="231"/>
      <c r="G61" s="232">
        <f>ROUND(E61*F61,2)</f>
        <v>0</v>
      </c>
      <c r="H61" s="231"/>
      <c r="I61" s="232">
        <f>ROUND(E61*H61,2)</f>
        <v>0</v>
      </c>
      <c r="J61" s="231"/>
      <c r="K61" s="232">
        <f>ROUND(E61*J61,2)</f>
        <v>0</v>
      </c>
      <c r="L61" s="232">
        <v>21</v>
      </c>
      <c r="M61" s="232">
        <f>G61*(1+L61/100)</f>
        <v>0</v>
      </c>
      <c r="N61" s="222">
        <v>0</v>
      </c>
      <c r="O61" s="222">
        <f>ROUND(E61*N61,5)</f>
        <v>0</v>
      </c>
      <c r="P61" s="222">
        <v>0</v>
      </c>
      <c r="Q61" s="222">
        <f>ROUND(E61*P61,5)</f>
        <v>0</v>
      </c>
      <c r="R61" s="222"/>
      <c r="S61" s="222"/>
      <c r="T61" s="223">
        <v>0</v>
      </c>
      <c r="U61" s="222">
        <f>ROUND(E61*T61,2)</f>
        <v>0</v>
      </c>
      <c r="V61" s="212"/>
      <c r="W61" s="212"/>
      <c r="X61" s="212"/>
      <c r="Y61" s="212"/>
      <c r="Z61" s="212"/>
      <c r="AA61" s="212"/>
      <c r="AB61" s="212"/>
      <c r="AC61" s="212"/>
      <c r="AD61" s="212"/>
      <c r="AE61" s="212" t="s">
        <v>110</v>
      </c>
      <c r="AF61" s="212"/>
      <c r="AG61" s="212"/>
      <c r="AH61" s="212"/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5">
      <c r="A62" s="213"/>
      <c r="B62" s="219"/>
      <c r="C62" s="265" t="s">
        <v>170</v>
      </c>
      <c r="D62" s="224"/>
      <c r="E62" s="229">
        <v>15.1044</v>
      </c>
      <c r="F62" s="232"/>
      <c r="G62" s="232"/>
      <c r="H62" s="232"/>
      <c r="I62" s="232"/>
      <c r="J62" s="232"/>
      <c r="K62" s="232"/>
      <c r="L62" s="232"/>
      <c r="M62" s="232"/>
      <c r="N62" s="222"/>
      <c r="O62" s="222"/>
      <c r="P62" s="222"/>
      <c r="Q62" s="222"/>
      <c r="R62" s="222"/>
      <c r="S62" s="222"/>
      <c r="T62" s="223"/>
      <c r="U62" s="222"/>
      <c r="V62" s="212"/>
      <c r="W62" s="212"/>
      <c r="X62" s="212"/>
      <c r="Y62" s="212"/>
      <c r="Z62" s="212"/>
      <c r="AA62" s="212"/>
      <c r="AB62" s="212"/>
      <c r="AC62" s="212"/>
      <c r="AD62" s="212"/>
      <c r="AE62" s="212" t="s">
        <v>107</v>
      </c>
      <c r="AF62" s="212">
        <v>0</v>
      </c>
      <c r="AG62" s="212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outlineLevel="1" x14ac:dyDescent="0.25">
      <c r="A63" s="213">
        <v>23</v>
      </c>
      <c r="B63" s="219" t="s">
        <v>171</v>
      </c>
      <c r="C63" s="264" t="s">
        <v>172</v>
      </c>
      <c r="D63" s="221" t="s">
        <v>159</v>
      </c>
      <c r="E63" s="228">
        <v>1</v>
      </c>
      <c r="F63" s="231"/>
      <c r="G63" s="232">
        <f>ROUND(E63*F63,2)</f>
        <v>0</v>
      </c>
      <c r="H63" s="231"/>
      <c r="I63" s="232">
        <f>ROUND(E63*H63,2)</f>
        <v>0</v>
      </c>
      <c r="J63" s="231"/>
      <c r="K63" s="232">
        <f>ROUND(E63*J63,2)</f>
        <v>0</v>
      </c>
      <c r="L63" s="232">
        <v>21</v>
      </c>
      <c r="M63" s="232">
        <f>G63*(1+L63/100)</f>
        <v>0</v>
      </c>
      <c r="N63" s="222">
        <v>0</v>
      </c>
      <c r="O63" s="222">
        <f>ROUND(E63*N63,5)</f>
        <v>0</v>
      </c>
      <c r="P63" s="222">
        <v>0</v>
      </c>
      <c r="Q63" s="222">
        <f>ROUND(E63*P63,5)</f>
        <v>0</v>
      </c>
      <c r="R63" s="222"/>
      <c r="S63" s="222"/>
      <c r="T63" s="223">
        <v>0</v>
      </c>
      <c r="U63" s="222">
        <f>ROUND(E63*T63,2)</f>
        <v>0</v>
      </c>
      <c r="V63" s="212"/>
      <c r="W63" s="212"/>
      <c r="X63" s="212"/>
      <c r="Y63" s="212"/>
      <c r="Z63" s="212"/>
      <c r="AA63" s="212"/>
      <c r="AB63" s="212"/>
      <c r="AC63" s="212"/>
      <c r="AD63" s="212"/>
      <c r="AE63" s="212" t="s">
        <v>110</v>
      </c>
      <c r="AF63" s="212"/>
      <c r="AG63" s="212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5">
      <c r="A64" s="213">
        <v>24</v>
      </c>
      <c r="B64" s="219" t="s">
        <v>173</v>
      </c>
      <c r="C64" s="264" t="s">
        <v>174</v>
      </c>
      <c r="D64" s="221" t="s">
        <v>127</v>
      </c>
      <c r="E64" s="228">
        <v>1</v>
      </c>
      <c r="F64" s="231"/>
      <c r="G64" s="232">
        <f>ROUND(E64*F64,2)</f>
        <v>0</v>
      </c>
      <c r="H64" s="231"/>
      <c r="I64" s="232">
        <f>ROUND(E64*H64,2)</f>
        <v>0</v>
      </c>
      <c r="J64" s="231"/>
      <c r="K64" s="232">
        <f>ROUND(E64*J64,2)</f>
        <v>0</v>
      </c>
      <c r="L64" s="232">
        <v>21</v>
      </c>
      <c r="M64" s="232">
        <f>G64*(1+L64/100)</f>
        <v>0</v>
      </c>
      <c r="N64" s="222">
        <v>0</v>
      </c>
      <c r="O64" s="222">
        <f>ROUND(E64*N64,5)</f>
        <v>0</v>
      </c>
      <c r="P64" s="222">
        <v>0</v>
      </c>
      <c r="Q64" s="222">
        <f>ROUND(E64*P64,5)</f>
        <v>0</v>
      </c>
      <c r="R64" s="222"/>
      <c r="S64" s="222"/>
      <c r="T64" s="223">
        <v>0</v>
      </c>
      <c r="U64" s="222">
        <f>ROUND(E64*T64,2)</f>
        <v>0</v>
      </c>
      <c r="V64" s="212"/>
      <c r="W64" s="212"/>
      <c r="X64" s="212"/>
      <c r="Y64" s="212"/>
      <c r="Z64" s="212"/>
      <c r="AA64" s="212"/>
      <c r="AB64" s="212"/>
      <c r="AC64" s="212"/>
      <c r="AD64" s="212"/>
      <c r="AE64" s="212" t="s">
        <v>110</v>
      </c>
      <c r="AF64" s="212"/>
      <c r="AG64" s="212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x14ac:dyDescent="0.25">
      <c r="A65" s="214" t="s">
        <v>97</v>
      </c>
      <c r="B65" s="220" t="s">
        <v>68</v>
      </c>
      <c r="C65" s="266" t="s">
        <v>69</v>
      </c>
      <c r="D65" s="225"/>
      <c r="E65" s="230"/>
      <c r="F65" s="233"/>
      <c r="G65" s="233">
        <f>SUMIF(AE66:AE70,"&lt;&gt;NOR",G66:G70)</f>
        <v>0</v>
      </c>
      <c r="H65" s="233"/>
      <c r="I65" s="233">
        <f>SUM(I66:I70)</f>
        <v>0</v>
      </c>
      <c r="J65" s="233"/>
      <c r="K65" s="233">
        <f>SUM(K66:K70)</f>
        <v>0</v>
      </c>
      <c r="L65" s="233"/>
      <c r="M65" s="233">
        <f>SUM(M66:M70)</f>
        <v>0</v>
      </c>
      <c r="N65" s="226"/>
      <c r="O65" s="226">
        <f>SUM(O66:O70)</f>
        <v>0</v>
      </c>
      <c r="P65" s="226"/>
      <c r="Q65" s="226">
        <f>SUM(Q66:Q70)</f>
        <v>0.59389000000000003</v>
      </c>
      <c r="R65" s="226"/>
      <c r="S65" s="226"/>
      <c r="T65" s="227"/>
      <c r="U65" s="226">
        <f>SUM(U66:U70)</f>
        <v>7.26</v>
      </c>
      <c r="AE65" t="s">
        <v>98</v>
      </c>
    </row>
    <row r="66" spans="1:60" outlineLevel="1" x14ac:dyDescent="0.25">
      <c r="A66" s="213">
        <v>25</v>
      </c>
      <c r="B66" s="219" t="s">
        <v>175</v>
      </c>
      <c r="C66" s="264" t="s">
        <v>176</v>
      </c>
      <c r="D66" s="221" t="s">
        <v>177</v>
      </c>
      <c r="E66" s="228">
        <v>20.745000000000001</v>
      </c>
      <c r="F66" s="231"/>
      <c r="G66" s="232">
        <f>ROUND(E66*F66,2)</f>
        <v>0</v>
      </c>
      <c r="H66" s="231"/>
      <c r="I66" s="232">
        <f>ROUND(E66*H66,2)</f>
        <v>0</v>
      </c>
      <c r="J66" s="231"/>
      <c r="K66" s="232">
        <f>ROUND(E66*J66,2)</f>
        <v>0</v>
      </c>
      <c r="L66" s="232">
        <v>21</v>
      </c>
      <c r="M66" s="232">
        <f>G66*(1+L66/100)</f>
        <v>0</v>
      </c>
      <c r="N66" s="222">
        <v>0</v>
      </c>
      <c r="O66" s="222">
        <f>ROUND(E66*N66,5)</f>
        <v>0</v>
      </c>
      <c r="P66" s="222">
        <v>9.2499999999999995E-3</v>
      </c>
      <c r="Q66" s="222">
        <f>ROUND(E66*P66,5)</f>
        <v>0.19189000000000001</v>
      </c>
      <c r="R66" s="222"/>
      <c r="S66" s="222"/>
      <c r="T66" s="223">
        <v>0.28699999999999998</v>
      </c>
      <c r="U66" s="222">
        <f>ROUND(E66*T66,2)</f>
        <v>5.95</v>
      </c>
      <c r="V66" s="212"/>
      <c r="W66" s="212"/>
      <c r="X66" s="212"/>
      <c r="Y66" s="212"/>
      <c r="Z66" s="212"/>
      <c r="AA66" s="212"/>
      <c r="AB66" s="212"/>
      <c r="AC66" s="212"/>
      <c r="AD66" s="212"/>
      <c r="AE66" s="212" t="s">
        <v>110</v>
      </c>
      <c r="AF66" s="212"/>
      <c r="AG66" s="212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5">
      <c r="A67" s="213"/>
      <c r="B67" s="219"/>
      <c r="C67" s="265" t="s">
        <v>178</v>
      </c>
      <c r="D67" s="224"/>
      <c r="E67" s="229">
        <v>20.745000000000001</v>
      </c>
      <c r="F67" s="232"/>
      <c r="G67" s="232"/>
      <c r="H67" s="232"/>
      <c r="I67" s="232"/>
      <c r="J67" s="232"/>
      <c r="K67" s="232"/>
      <c r="L67" s="232"/>
      <c r="M67" s="232"/>
      <c r="N67" s="222"/>
      <c r="O67" s="222"/>
      <c r="P67" s="222"/>
      <c r="Q67" s="222"/>
      <c r="R67" s="222"/>
      <c r="S67" s="222"/>
      <c r="T67" s="223"/>
      <c r="U67" s="222"/>
      <c r="V67" s="212"/>
      <c r="W67" s="212"/>
      <c r="X67" s="212"/>
      <c r="Y67" s="212"/>
      <c r="Z67" s="212"/>
      <c r="AA67" s="212"/>
      <c r="AB67" s="212"/>
      <c r="AC67" s="212"/>
      <c r="AD67" s="212"/>
      <c r="AE67" s="212" t="s">
        <v>107</v>
      </c>
      <c r="AF67" s="212">
        <v>0</v>
      </c>
      <c r="AG67" s="212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5">
      <c r="A68" s="213">
        <v>26</v>
      </c>
      <c r="B68" s="219" t="s">
        <v>179</v>
      </c>
      <c r="C68" s="264" t="s">
        <v>180</v>
      </c>
      <c r="D68" s="221" t="s">
        <v>101</v>
      </c>
      <c r="E68" s="228">
        <v>1</v>
      </c>
      <c r="F68" s="231"/>
      <c r="G68" s="232">
        <f>ROUND(E68*F68,2)</f>
        <v>0</v>
      </c>
      <c r="H68" s="231"/>
      <c r="I68" s="232">
        <f>ROUND(E68*H68,2)</f>
        <v>0</v>
      </c>
      <c r="J68" s="231"/>
      <c r="K68" s="232">
        <f>ROUND(E68*J68,2)</f>
        <v>0</v>
      </c>
      <c r="L68" s="232">
        <v>21</v>
      </c>
      <c r="M68" s="232">
        <f>G68*(1+L68/100)</f>
        <v>0</v>
      </c>
      <c r="N68" s="222">
        <v>0</v>
      </c>
      <c r="O68" s="222">
        <f>ROUND(E68*N68,5)</f>
        <v>0</v>
      </c>
      <c r="P68" s="222">
        <v>0.192</v>
      </c>
      <c r="Q68" s="222">
        <f>ROUND(E68*P68,5)</f>
        <v>0.192</v>
      </c>
      <c r="R68" s="222"/>
      <c r="S68" s="222"/>
      <c r="T68" s="223">
        <v>0.60199999999999998</v>
      </c>
      <c r="U68" s="222">
        <f>ROUND(E68*T68,2)</f>
        <v>0.6</v>
      </c>
      <c r="V68" s="212"/>
      <c r="W68" s="212"/>
      <c r="X68" s="212"/>
      <c r="Y68" s="212"/>
      <c r="Z68" s="212"/>
      <c r="AA68" s="212"/>
      <c r="AB68" s="212"/>
      <c r="AC68" s="212"/>
      <c r="AD68" s="212"/>
      <c r="AE68" s="212" t="s">
        <v>110</v>
      </c>
      <c r="AF68" s="212"/>
      <c r="AG68" s="212"/>
      <c r="AH68" s="212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5">
      <c r="A69" s="213">
        <v>27</v>
      </c>
      <c r="B69" s="219" t="s">
        <v>181</v>
      </c>
      <c r="C69" s="264" t="s">
        <v>182</v>
      </c>
      <c r="D69" s="221" t="s">
        <v>101</v>
      </c>
      <c r="E69" s="228">
        <v>1</v>
      </c>
      <c r="F69" s="231"/>
      <c r="G69" s="232">
        <f>ROUND(E69*F69,2)</f>
        <v>0</v>
      </c>
      <c r="H69" s="231"/>
      <c r="I69" s="232">
        <f>ROUND(E69*H69,2)</f>
        <v>0</v>
      </c>
      <c r="J69" s="231"/>
      <c r="K69" s="232">
        <f>ROUND(E69*J69,2)</f>
        <v>0</v>
      </c>
      <c r="L69" s="232">
        <v>21</v>
      </c>
      <c r="M69" s="232">
        <f>G69*(1+L69/100)</f>
        <v>0</v>
      </c>
      <c r="N69" s="222">
        <v>0</v>
      </c>
      <c r="O69" s="222">
        <f>ROUND(E69*N69,5)</f>
        <v>0</v>
      </c>
      <c r="P69" s="222">
        <v>0.21</v>
      </c>
      <c r="Q69" s="222">
        <f>ROUND(E69*P69,5)</f>
        <v>0.21</v>
      </c>
      <c r="R69" s="222"/>
      <c r="S69" s="222"/>
      <c r="T69" s="223">
        <v>0.71399999999999997</v>
      </c>
      <c r="U69" s="222">
        <f>ROUND(E69*T69,2)</f>
        <v>0.71</v>
      </c>
      <c r="V69" s="212"/>
      <c r="W69" s="212"/>
      <c r="X69" s="212"/>
      <c r="Y69" s="212"/>
      <c r="Z69" s="212"/>
      <c r="AA69" s="212"/>
      <c r="AB69" s="212"/>
      <c r="AC69" s="212"/>
      <c r="AD69" s="212"/>
      <c r="AE69" s="212" t="s">
        <v>110</v>
      </c>
      <c r="AF69" s="212"/>
      <c r="AG69" s="212"/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ht="20.399999999999999" outlineLevel="1" x14ac:dyDescent="0.25">
      <c r="A70" s="213">
        <v>28</v>
      </c>
      <c r="B70" s="219" t="s">
        <v>54</v>
      </c>
      <c r="C70" s="264" t="s">
        <v>183</v>
      </c>
      <c r="D70" s="221" t="s">
        <v>159</v>
      </c>
      <c r="E70" s="228">
        <v>1</v>
      </c>
      <c r="F70" s="231"/>
      <c r="G70" s="232">
        <f>ROUND(E70*F70,2)</f>
        <v>0</v>
      </c>
      <c r="H70" s="231"/>
      <c r="I70" s="232">
        <f>ROUND(E70*H70,2)</f>
        <v>0</v>
      </c>
      <c r="J70" s="231"/>
      <c r="K70" s="232">
        <f>ROUND(E70*J70,2)</f>
        <v>0</v>
      </c>
      <c r="L70" s="232">
        <v>21</v>
      </c>
      <c r="M70" s="232">
        <f>G70*(1+L70/100)</f>
        <v>0</v>
      </c>
      <c r="N70" s="222">
        <v>0</v>
      </c>
      <c r="O70" s="222">
        <f>ROUND(E70*N70,5)</f>
        <v>0</v>
      </c>
      <c r="P70" s="222">
        <v>0</v>
      </c>
      <c r="Q70" s="222">
        <f>ROUND(E70*P70,5)</f>
        <v>0</v>
      </c>
      <c r="R70" s="222"/>
      <c r="S70" s="222"/>
      <c r="T70" s="223">
        <v>0</v>
      </c>
      <c r="U70" s="222">
        <f>ROUND(E70*T70,2)</f>
        <v>0</v>
      </c>
      <c r="V70" s="212"/>
      <c r="W70" s="212"/>
      <c r="X70" s="212"/>
      <c r="Y70" s="212"/>
      <c r="Z70" s="212"/>
      <c r="AA70" s="212"/>
      <c r="AB70" s="212"/>
      <c r="AC70" s="212"/>
      <c r="AD70" s="212"/>
      <c r="AE70" s="212" t="s">
        <v>110</v>
      </c>
      <c r="AF70" s="212"/>
      <c r="AG70" s="212"/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x14ac:dyDescent="0.25">
      <c r="A71" s="214" t="s">
        <v>97</v>
      </c>
      <c r="B71" s="220" t="s">
        <v>70</v>
      </c>
      <c r="C71" s="266" t="s">
        <v>26</v>
      </c>
      <c r="D71" s="225"/>
      <c r="E71" s="230"/>
      <c r="F71" s="233"/>
      <c r="G71" s="233">
        <f>SUMIF(AE72:AE72,"&lt;&gt;NOR",G72:G72)</f>
        <v>0</v>
      </c>
      <c r="H71" s="233"/>
      <c r="I71" s="233">
        <f>SUM(I72:I72)</f>
        <v>0</v>
      </c>
      <c r="J71" s="233"/>
      <c r="K71" s="233">
        <f>SUM(K72:K72)</f>
        <v>0</v>
      </c>
      <c r="L71" s="233"/>
      <c r="M71" s="233">
        <f>SUM(M72:M72)</f>
        <v>0</v>
      </c>
      <c r="N71" s="226"/>
      <c r="O71" s="226">
        <f>SUM(O72:O72)</f>
        <v>0</v>
      </c>
      <c r="P71" s="226"/>
      <c r="Q71" s="226">
        <f>SUM(Q72:Q72)</f>
        <v>0</v>
      </c>
      <c r="R71" s="226"/>
      <c r="S71" s="226"/>
      <c r="T71" s="227"/>
      <c r="U71" s="226">
        <f>SUM(U72:U72)</f>
        <v>0</v>
      </c>
      <c r="AE71" t="s">
        <v>98</v>
      </c>
    </row>
    <row r="72" spans="1:60" outlineLevel="1" x14ac:dyDescent="0.25">
      <c r="A72" s="242">
        <v>29</v>
      </c>
      <c r="B72" s="243" t="s">
        <v>184</v>
      </c>
      <c r="C72" s="267" t="s">
        <v>185</v>
      </c>
      <c r="D72" s="244" t="s">
        <v>159</v>
      </c>
      <c r="E72" s="245">
        <v>1</v>
      </c>
      <c r="F72" s="246"/>
      <c r="G72" s="247">
        <f>ROUND(E72*F72,2)</f>
        <v>0</v>
      </c>
      <c r="H72" s="246"/>
      <c r="I72" s="247">
        <f>ROUND(E72*H72,2)</f>
        <v>0</v>
      </c>
      <c r="J72" s="246"/>
      <c r="K72" s="247">
        <f>ROUND(E72*J72,2)</f>
        <v>0</v>
      </c>
      <c r="L72" s="247">
        <v>21</v>
      </c>
      <c r="M72" s="247">
        <f>G72*(1+L72/100)</f>
        <v>0</v>
      </c>
      <c r="N72" s="248">
        <v>0</v>
      </c>
      <c r="O72" s="248">
        <f>ROUND(E72*N72,5)</f>
        <v>0</v>
      </c>
      <c r="P72" s="248">
        <v>0</v>
      </c>
      <c r="Q72" s="248">
        <f>ROUND(E72*P72,5)</f>
        <v>0</v>
      </c>
      <c r="R72" s="248"/>
      <c r="S72" s="248"/>
      <c r="T72" s="249">
        <v>0</v>
      </c>
      <c r="U72" s="248">
        <f>ROUND(E72*T72,2)</f>
        <v>0</v>
      </c>
      <c r="V72" s="212"/>
      <c r="W72" s="212"/>
      <c r="X72" s="212"/>
      <c r="Y72" s="212"/>
      <c r="Z72" s="212"/>
      <c r="AA72" s="212"/>
      <c r="AB72" s="212"/>
      <c r="AC72" s="212"/>
      <c r="AD72" s="212"/>
      <c r="AE72" s="212" t="s">
        <v>110</v>
      </c>
      <c r="AF72" s="212"/>
      <c r="AG72" s="212"/>
      <c r="AH72" s="212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x14ac:dyDescent="0.25">
      <c r="A73" s="6"/>
      <c r="B73" s="7" t="s">
        <v>186</v>
      </c>
      <c r="C73" s="268" t="s">
        <v>186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AC73">
        <v>15</v>
      </c>
      <c r="AD73">
        <v>21</v>
      </c>
    </row>
    <row r="74" spans="1:60" x14ac:dyDescent="0.25">
      <c r="A74" s="250"/>
      <c r="B74" s="251">
        <v>26</v>
      </c>
      <c r="C74" s="269" t="s">
        <v>186</v>
      </c>
      <c r="D74" s="252"/>
      <c r="E74" s="252"/>
      <c r="F74" s="252"/>
      <c r="G74" s="263">
        <f>G8+G12+G14+G27+G45+G52+G58+G60+G65+G71</f>
        <v>0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AC74">
        <f>SUMIF(L7:L72,AC73,G7:G72)</f>
        <v>0</v>
      </c>
      <c r="AD74">
        <f>SUMIF(L7:L72,AD73,G7:G72)</f>
        <v>0</v>
      </c>
      <c r="AE74" t="s">
        <v>187</v>
      </c>
    </row>
    <row r="75" spans="1:60" x14ac:dyDescent="0.25">
      <c r="A75" s="6"/>
      <c r="B75" s="7" t="s">
        <v>186</v>
      </c>
      <c r="C75" s="268" t="s">
        <v>186</v>
      </c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60" x14ac:dyDescent="0.25">
      <c r="A76" s="6"/>
      <c r="B76" s="7" t="s">
        <v>186</v>
      </c>
      <c r="C76" s="268" t="s">
        <v>186</v>
      </c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60" x14ac:dyDescent="0.25">
      <c r="A77" s="253">
        <v>33</v>
      </c>
      <c r="B77" s="253"/>
      <c r="C77" s="270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60" x14ac:dyDescent="0.25">
      <c r="A78" s="254"/>
      <c r="B78" s="255"/>
      <c r="C78" s="271"/>
      <c r="D78" s="255"/>
      <c r="E78" s="255"/>
      <c r="F78" s="255"/>
      <c r="G78" s="25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AE78" t="s">
        <v>188</v>
      </c>
    </row>
    <row r="79" spans="1:60" x14ac:dyDescent="0.25">
      <c r="A79" s="257"/>
      <c r="B79" s="258"/>
      <c r="C79" s="272"/>
      <c r="D79" s="258"/>
      <c r="E79" s="258"/>
      <c r="F79" s="258"/>
      <c r="G79" s="259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60" x14ac:dyDescent="0.25">
      <c r="A80" s="257"/>
      <c r="B80" s="258"/>
      <c r="C80" s="272"/>
      <c r="D80" s="258"/>
      <c r="E80" s="258"/>
      <c r="F80" s="258"/>
      <c r="G80" s="259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31" x14ac:dyDescent="0.25">
      <c r="A81" s="257"/>
      <c r="B81" s="258"/>
      <c r="C81" s="272"/>
      <c r="D81" s="258"/>
      <c r="E81" s="258"/>
      <c r="F81" s="258"/>
      <c r="G81" s="259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31" x14ac:dyDescent="0.25">
      <c r="A82" s="260"/>
      <c r="B82" s="261"/>
      <c r="C82" s="273"/>
      <c r="D82" s="261"/>
      <c r="E82" s="261"/>
      <c r="F82" s="261"/>
      <c r="G82" s="262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31" x14ac:dyDescent="0.25">
      <c r="A83" s="6"/>
      <c r="B83" s="7" t="s">
        <v>186</v>
      </c>
      <c r="C83" s="268" t="s">
        <v>186</v>
      </c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31" x14ac:dyDescent="0.25">
      <c r="C84" s="274"/>
      <c r="AE84" t="s">
        <v>189</v>
      </c>
    </row>
  </sheetData>
  <mergeCells count="6">
    <mergeCell ref="A1:G1"/>
    <mergeCell ref="C2:G2"/>
    <mergeCell ref="C3:G3"/>
    <mergeCell ref="C4:G4"/>
    <mergeCell ref="A77:C77"/>
    <mergeCell ref="A78:G82"/>
  </mergeCells>
  <pageMargins left="0.59055118110236204" right="0.39370078740157499" top="0.78740157499999996" bottom="0.78740157499999996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45</vt:i4>
      </vt:variant>
    </vt:vector>
  </HeadingPairs>
  <TitlesOfParts>
    <vt:vector size="49" baseType="lpstr">
      <vt:lpstr>Pokyny pro vyplnění</vt:lpstr>
      <vt:lpstr>Stavba</vt:lpstr>
      <vt:lpstr>VzorPolozky</vt:lpstr>
      <vt:lpstr>Rozpočet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'Rozpočet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2014-02-28T09:52:57Z</cp:lastPrinted>
  <dcterms:created xsi:type="dcterms:W3CDTF">2009-04-08T07:15:50Z</dcterms:created>
  <dcterms:modified xsi:type="dcterms:W3CDTF">2018-12-06T13:53:30Z</dcterms:modified>
</cp:coreProperties>
</file>