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Public\Documents\Zakázky v rozpracování\+TSHK\Na Drážkách\CD\DWG, DOC\"/>
    </mc:Choice>
  </mc:AlternateContent>
  <xr:revisionPtr revIDLastSave="0" documentId="13_ncr:1_{C323C44F-92C7-4880-9DE3-D45BAF316320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Rekapitulace stavby" sheetId="1" r:id="rId1"/>
    <sheet name="stav - Soupis předpokláda..." sheetId="2" r:id="rId2"/>
  </sheets>
  <definedNames>
    <definedName name="_xlnm._FilterDatabase" localSheetId="1" hidden="1">'stav - Soupis předpokláda...'!$C$129:$K$299</definedName>
    <definedName name="_xlnm.Print_Titles" localSheetId="0">'Rekapitulace stavby'!$92:$92</definedName>
    <definedName name="_xlnm.Print_Titles" localSheetId="1">'stav - Soupis předpokláda...'!$129:$129</definedName>
    <definedName name="_xlnm.Print_Area" localSheetId="0">'Rekapitulace stavby'!$D$4:$AO$76,'Rekapitulace stavby'!$C$82:$AQ$96</definedName>
    <definedName name="_xlnm.Print_Area" localSheetId="1">'stav - Soupis předpokláda...'!$C$4:$J$76,'stav - Soupis předpokláda...'!$C$82:$J$111,'stav - Soupis předpokláda...'!$C$117:$K$299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T288" i="2" s="1"/>
  <c r="R289" i="2"/>
  <c r="R288" i="2"/>
  <c r="P289" i="2"/>
  <c r="P288" i="2" s="1"/>
  <c r="BI285" i="2"/>
  <c r="BH285" i="2"/>
  <c r="BG285" i="2"/>
  <c r="BF285" i="2"/>
  <c r="T285" i="2"/>
  <c r="T284" i="2"/>
  <c r="R285" i="2"/>
  <c r="R284" i="2" s="1"/>
  <c r="P285" i="2"/>
  <c r="P284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0" i="2"/>
  <c r="BH260" i="2"/>
  <c r="BG260" i="2"/>
  <c r="BF260" i="2"/>
  <c r="T260" i="2"/>
  <c r="T259" i="2"/>
  <c r="R260" i="2"/>
  <c r="R259" i="2" s="1"/>
  <c r="P260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T203" i="2"/>
  <c r="R204" i="2"/>
  <c r="R203" i="2" s="1"/>
  <c r="P204" i="2"/>
  <c r="P203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F124" i="2"/>
  <c r="E122" i="2"/>
  <c r="F89" i="2"/>
  <c r="E87" i="2"/>
  <c r="J24" i="2"/>
  <c r="E24" i="2"/>
  <c r="J127" i="2"/>
  <c r="J23" i="2"/>
  <c r="J21" i="2"/>
  <c r="E21" i="2"/>
  <c r="J126" i="2"/>
  <c r="J20" i="2"/>
  <c r="J18" i="2"/>
  <c r="E18" i="2"/>
  <c r="F127" i="2"/>
  <c r="J17" i="2"/>
  <c r="J15" i="2"/>
  <c r="E15" i="2"/>
  <c r="F126" i="2"/>
  <c r="J14" i="2"/>
  <c r="J12" i="2"/>
  <c r="J124" i="2"/>
  <c r="E7" i="2"/>
  <c r="E120" i="2" s="1"/>
  <c r="L90" i="1"/>
  <c r="AM90" i="1"/>
  <c r="AM89" i="1"/>
  <c r="L89" i="1"/>
  <c r="AM87" i="1"/>
  <c r="L87" i="1"/>
  <c r="L85" i="1"/>
  <c r="L84" i="1"/>
  <c r="BK293" i="2"/>
  <c r="BK285" i="2"/>
  <c r="BK297" i="2"/>
  <c r="J293" i="2"/>
  <c r="BK289" i="2"/>
  <c r="BK277" i="2"/>
  <c r="BK273" i="2"/>
  <c r="BK268" i="2"/>
  <c r="BK265" i="2"/>
  <c r="BK260" i="2"/>
  <c r="J260" i="2"/>
  <c r="J256" i="2"/>
  <c r="BK250" i="2"/>
  <c r="BK247" i="2"/>
  <c r="BK244" i="2"/>
  <c r="BK241" i="2"/>
  <c r="BK237" i="2"/>
  <c r="BK234" i="2"/>
  <c r="BK231" i="2"/>
  <c r="J229" i="2"/>
  <c r="J226" i="2"/>
  <c r="J224" i="2"/>
  <c r="J222" i="2"/>
  <c r="J220" i="2"/>
  <c r="J217" i="2"/>
  <c r="J214" i="2"/>
  <c r="J211" i="2"/>
  <c r="J208" i="2"/>
  <c r="J204" i="2"/>
  <c r="J200" i="2"/>
  <c r="J197" i="2"/>
  <c r="J195" i="2"/>
  <c r="J192" i="2"/>
  <c r="J190" i="2"/>
  <c r="J187" i="2"/>
  <c r="J184" i="2"/>
  <c r="BK180" i="2"/>
  <c r="BK178" i="2"/>
  <c r="BK175" i="2"/>
  <c r="BK172" i="2"/>
  <c r="BK169" i="2"/>
  <c r="BK166" i="2"/>
  <c r="J163" i="2"/>
  <c r="J160" i="2"/>
  <c r="J157" i="2"/>
  <c r="J154" i="2"/>
  <c r="J151" i="2"/>
  <c r="BK148" i="2"/>
  <c r="BK145" i="2"/>
  <c r="BK142" i="2"/>
  <c r="J139" i="2"/>
  <c r="BK136" i="2"/>
  <c r="BK133" i="2"/>
  <c r="J289" i="2"/>
  <c r="BK281" i="2"/>
  <c r="AS94" i="1"/>
  <c r="J297" i="2"/>
  <c r="J285" i="2"/>
  <c r="J281" i="2"/>
  <c r="J277" i="2"/>
  <c r="J273" i="2"/>
  <c r="J268" i="2"/>
  <c r="J265" i="2"/>
  <c r="BK256" i="2"/>
  <c r="BK253" i="2"/>
  <c r="J253" i="2"/>
  <c r="J250" i="2"/>
  <c r="J247" i="2"/>
  <c r="J244" i="2"/>
  <c r="J241" i="2"/>
  <c r="J237" i="2"/>
  <c r="J234" i="2"/>
  <c r="J231" i="2"/>
  <c r="BK229" i="2"/>
  <c r="BK226" i="2"/>
  <c r="BK224" i="2"/>
  <c r="BK222" i="2"/>
  <c r="BK220" i="2"/>
  <c r="BK217" i="2"/>
  <c r="BK214" i="2"/>
  <c r="BK211" i="2"/>
  <c r="BK208" i="2"/>
  <c r="BK204" i="2"/>
  <c r="BK200" i="2"/>
  <c r="BK197" i="2"/>
  <c r="BK195" i="2"/>
  <c r="BK192" i="2"/>
  <c r="BK190" i="2"/>
  <c r="BK187" i="2"/>
  <c r="BK184" i="2"/>
  <c r="J180" i="2"/>
  <c r="J178" i="2"/>
  <c r="J175" i="2"/>
  <c r="J172" i="2"/>
  <c r="J169" i="2"/>
  <c r="J166" i="2"/>
  <c r="BK163" i="2"/>
  <c r="BK160" i="2"/>
  <c r="BK157" i="2"/>
  <c r="BK154" i="2"/>
  <c r="BK151" i="2"/>
  <c r="J148" i="2"/>
  <c r="J145" i="2"/>
  <c r="J142" i="2"/>
  <c r="BK139" i="2"/>
  <c r="J136" i="2"/>
  <c r="J133" i="2"/>
  <c r="BK132" i="2" l="1"/>
  <c r="J132" i="2" s="1"/>
  <c r="J98" i="2" s="1"/>
  <c r="T132" i="2"/>
  <c r="P183" i="2"/>
  <c r="T183" i="2"/>
  <c r="BK207" i="2"/>
  <c r="J207" i="2" s="1"/>
  <c r="J101" i="2" s="1"/>
  <c r="R207" i="2"/>
  <c r="BK240" i="2"/>
  <c r="J240" i="2" s="1"/>
  <c r="J102" i="2" s="1"/>
  <c r="P132" i="2"/>
  <c r="R132" i="2"/>
  <c r="BK183" i="2"/>
  <c r="J183" i="2" s="1"/>
  <c r="J99" i="2" s="1"/>
  <c r="R183" i="2"/>
  <c r="P207" i="2"/>
  <c r="T207" i="2"/>
  <c r="P240" i="2"/>
  <c r="P131" i="2" s="1"/>
  <c r="R240" i="2"/>
  <c r="T240" i="2"/>
  <c r="BK264" i="2"/>
  <c r="J264" i="2" s="1"/>
  <c r="J105" i="2" s="1"/>
  <c r="P264" i="2"/>
  <c r="P263" i="2"/>
  <c r="R264" i="2"/>
  <c r="R263" i="2"/>
  <c r="T264" i="2"/>
  <c r="T263" i="2"/>
  <c r="BK272" i="2"/>
  <c r="J272" i="2" s="1"/>
  <c r="J107" i="2" s="1"/>
  <c r="P272" i="2"/>
  <c r="R272" i="2"/>
  <c r="T272" i="2"/>
  <c r="BK292" i="2"/>
  <c r="J292" i="2"/>
  <c r="J110" i="2" s="1"/>
  <c r="P292" i="2"/>
  <c r="R292" i="2"/>
  <c r="T292" i="2"/>
  <c r="BK203" i="2"/>
  <c r="J203" i="2" s="1"/>
  <c r="J100" i="2" s="1"/>
  <c r="BK259" i="2"/>
  <c r="J259" i="2"/>
  <c r="J103" i="2" s="1"/>
  <c r="BK284" i="2"/>
  <c r="J284" i="2"/>
  <c r="J108" i="2"/>
  <c r="BK288" i="2"/>
  <c r="J288" i="2" s="1"/>
  <c r="J109" i="2" s="1"/>
  <c r="E85" i="2"/>
  <c r="J89" i="2"/>
  <c r="F91" i="2"/>
  <c r="J91" i="2"/>
  <c r="F92" i="2"/>
  <c r="J92" i="2"/>
  <c r="BE133" i="2"/>
  <c r="BE136" i="2"/>
  <c r="BE139" i="2"/>
  <c r="BE142" i="2"/>
  <c r="BE145" i="2"/>
  <c r="BE148" i="2"/>
  <c r="BE151" i="2"/>
  <c r="BE154" i="2"/>
  <c r="BE157" i="2"/>
  <c r="BE160" i="2"/>
  <c r="BE163" i="2"/>
  <c r="BE166" i="2"/>
  <c r="BE169" i="2"/>
  <c r="BE172" i="2"/>
  <c r="BE175" i="2"/>
  <c r="BE178" i="2"/>
  <c r="BE180" i="2"/>
  <c r="BE184" i="2"/>
  <c r="BE187" i="2"/>
  <c r="BE190" i="2"/>
  <c r="BE192" i="2"/>
  <c r="BE195" i="2"/>
  <c r="BE197" i="2"/>
  <c r="BE200" i="2"/>
  <c r="BE204" i="2"/>
  <c r="BE208" i="2"/>
  <c r="BE211" i="2"/>
  <c r="BE214" i="2"/>
  <c r="BE217" i="2"/>
  <c r="BE220" i="2"/>
  <c r="BE222" i="2"/>
  <c r="BE224" i="2"/>
  <c r="BE226" i="2"/>
  <c r="BE229" i="2"/>
  <c r="BE231" i="2"/>
  <c r="BE234" i="2"/>
  <c r="BE237" i="2"/>
  <c r="BE241" i="2"/>
  <c r="BE244" i="2"/>
  <c r="BE247" i="2"/>
  <c r="BE250" i="2"/>
  <c r="BE253" i="2"/>
  <c r="BE256" i="2"/>
  <c r="BE260" i="2"/>
  <c r="BE265" i="2"/>
  <c r="BE268" i="2"/>
  <c r="BE273" i="2"/>
  <c r="BE277" i="2"/>
  <c r="BE281" i="2"/>
  <c r="BE289" i="2"/>
  <c r="BE293" i="2"/>
  <c r="BE285" i="2"/>
  <c r="BE297" i="2"/>
  <c r="J34" i="2"/>
  <c r="AW95" i="1" s="1"/>
  <c r="F35" i="2"/>
  <c r="BB95" i="1" s="1"/>
  <c r="BB94" i="1" s="1"/>
  <c r="W31" i="1" s="1"/>
  <c r="F36" i="2"/>
  <c r="BC95" i="1" s="1"/>
  <c r="BC94" i="1" s="1"/>
  <c r="W32" i="1" s="1"/>
  <c r="F34" i="2"/>
  <c r="BA95" i="1" s="1"/>
  <c r="BA94" i="1" s="1"/>
  <c r="AW94" i="1" s="1"/>
  <c r="AK30" i="1" s="1"/>
  <c r="F37" i="2"/>
  <c r="BD95" i="1"/>
  <c r="BD94" i="1"/>
  <c r="W33" i="1"/>
  <c r="T271" i="2" l="1"/>
  <c r="P271" i="2"/>
  <c r="P130" i="2" s="1"/>
  <c r="AU95" i="1" s="1"/>
  <c r="AU94" i="1" s="1"/>
  <c r="R131" i="2"/>
  <c r="T131" i="2"/>
  <c r="T130" i="2"/>
  <c r="R271" i="2"/>
  <c r="BK131" i="2"/>
  <c r="J131" i="2"/>
  <c r="J97" i="2" s="1"/>
  <c r="BK263" i="2"/>
  <c r="J263" i="2"/>
  <c r="J104" i="2" s="1"/>
  <c r="BK271" i="2"/>
  <c r="J271" i="2"/>
  <c r="J106" i="2"/>
  <c r="F33" i="2"/>
  <c r="AZ95" i="1" s="1"/>
  <c r="AZ94" i="1" s="1"/>
  <c r="W29" i="1" s="1"/>
  <c r="AX94" i="1"/>
  <c r="W30" i="1"/>
  <c r="AY94" i="1"/>
  <c r="J33" i="2"/>
  <c r="AV95" i="1" s="1"/>
  <c r="AT95" i="1" s="1"/>
  <c r="R130" i="2" l="1"/>
  <c r="BK130" i="2"/>
  <c r="J130" i="2" s="1"/>
  <c r="J96" i="2" s="1"/>
  <c r="AV94" i="1"/>
  <c r="AK29" i="1" s="1"/>
  <c r="J30" i="2" l="1"/>
  <c r="AG95" i="1" s="1"/>
  <c r="AG94" i="1" s="1"/>
  <c r="AT94" i="1"/>
  <c r="AN94" i="1" l="1"/>
  <c r="AK26" i="1"/>
  <c r="J39" i="2"/>
  <c r="AN95" i="1"/>
  <c r="AK35" i="1"/>
</calcChain>
</file>

<file path=xl/sharedStrings.xml><?xml version="1.0" encoding="utf-8"?>
<sst xmlns="http://schemas.openxmlformats.org/spreadsheetml/2006/main" count="1557" uniqueCount="448">
  <si>
    <t>Export Komplet</t>
  </si>
  <si>
    <t/>
  </si>
  <si>
    <t>2.0</t>
  </si>
  <si>
    <t>False</t>
  </si>
  <si>
    <t>{9acb2501-15c0-4700-b619-1286dcef6af1}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</si>
  <si>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</si>
  <si>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</si>
  <si>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</si>
  <si>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</si>
  <si>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</si>
  <si>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</si>
  <si>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</si>
  <si>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</si>
  <si>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hk_drazka</t>
  </si>
  <si>
    <t>Stavba:</t>
  </si>
  <si>
    <t>KSO:</t>
  </si>
  <si>
    <t>CC-CZ:</t>
  </si>
  <si>
    <t>Místo:</t>
  </si>
  <si>
    <t>Hradec Králové, ulice Na Drážkách</t>
  </si>
  <si>
    <t>Datum:</t>
  </si>
  <si>
    <t>29. 4. 2025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</si>
  <si>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</si>
  <si>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</si>
  <si>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</si>
  <si>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</si>
  <si>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</si>
  <si>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</si>
  <si>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</si>
  <si>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</si>
  <si>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</si>
  <si>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</si>
  <si>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</si>
  <si>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</si>
  <si>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</si>
  <si>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</si>
  <si>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</si>
  <si>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</si>
  <si>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</si>
  <si>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</si>
  <si>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</si>
  <si>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</si>
  <si>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</si>
  <si>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</si>
  <si>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</si>
  <si>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</si>
  <si>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</si>
  <si>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</si>
  <si>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</si>
  <si>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</si>
  <si>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</si>
  <si>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</si>
  <si>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</si>
  <si>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</si>
  <si>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</si>
  <si>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</si>
  <si>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</si>
  <si>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</si>
  <si>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</si>
  <si>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</si>
  <si>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</si>
  <si>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</si>
  <si>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</si>
  <si>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</si>
  <si>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</si>
  <si>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</si>
  <si>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</si>
  <si>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</si>
  <si>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</si>
  <si>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</si>
  <si>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</si>
  <si>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</si>
  <si>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</si>
  <si>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</si>
  <si>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</si>
  <si>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</si>
  <si>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stav</t>
  </si>
  <si>
    <t>Soupis předpokládaných stavebních prací</t>
  </si>
  <si>
    <t>STA</t>
  </si>
  <si>
    <t>1</t>
  </si>
  <si>
    <t>{70e4d6c8-4d2a-48ec-9dc2-62624773aa6c}</t>
  </si>
  <si>
    <t>2</t>
  </si>
  <si>
    <t>KRYCÍ LIST SOUPISU PRACÍ</t>
  </si>
  <si>
    <t>Objekt:</t>
  </si>
  <si>
    <t>stav - Soupis předpokládaných stavebních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</si>
  <si>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</si>
  <si>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</si>
  <si>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</si>
  <si>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</si>
  <si>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</si>
  <si>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</si>
  <si>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</si>
  <si>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</si>
  <si>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</si>
  <si>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</si>
  <si>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</si>
  <si>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</si>
  <si>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</si>
  <si>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</si>
  <si>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</si>
  <si>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</si>
  <si>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</si>
  <si>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</si>
  <si>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</si>
  <si>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</si>
  <si>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</si>
  <si>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</si>
  <si>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</si>
  <si>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</si>
  <si>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</si>
  <si>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</si>
  <si>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</si>
  <si>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</si>
  <si>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</si>
  <si>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</si>
  <si>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</si>
  <si>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</si>
  <si>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</si>
  <si>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</si>
  <si>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</si>
  <si>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</si>
  <si>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</si>
  <si>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</si>
  <si>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</si>
  <si>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</si>
  <si>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</si>
  <si>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</si>
  <si>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-1673001928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</si>
  <si>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</si>
  <si>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</si>
  <si>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</si>
  <si>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https://podminky.urs.cz/item/CS_URS_2025_01/113106121</t>
  </si>
  <si>
    <t>113106123</t>
  </si>
  <si>
    <t>Rozebrání dlažeb ze zámkových dlaždic komunikací pro pěší ručně</t>
  </si>
  <si>
    <t>1080966481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</si>
  <si>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</si>
  <si>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https://podminky.urs.cz/item/CS_URS_2025_01/113106123</t>
  </si>
  <si>
    <t>3</t>
  </si>
  <si>
    <t>113106162</t>
  </si>
  <si>
    <t>Rozebrání dlažeb vozovek z drobných kostek s ložem ze živice ručně</t>
  </si>
  <si>
    <t>-1711493851</t>
  </si>
  <si>
    <t>Rozebrání dlažeb vozovek a ploch s přemístěním hmot na skládku na vzdálenost do 3 m nebo s naložením na dopravní prostředek, s jakoukoliv výplní spár ručně z drobných kostek nebo odseků s ložem ze živice</t>
  </si>
  <si>
    <t>https://podminky.urs.cz/item/CS_URS_2025_01/113106162</t>
  </si>
  <si>
    <t>113107130</t>
  </si>
  <si>
    <t>Odstranění podkladu z betonu prostého tl do 100 mm ručně</t>
  </si>
  <si>
    <t>-1271803579</t>
  </si>
  <si>
    <t>Odstranění podkladů nebo krytů ručně s přemístěním hmot na skládku na vzdálenost do 3 m nebo s naložením na dopravní prostředek z betonu prostého, o tl. vrstvy do 100 mm</t>
  </si>
  <si>
    <t>https://podminky.urs.cz/item/CS_URS_2025_01/113107130</t>
  </si>
  <si>
    <t>5</t>
  </si>
  <si>
    <t>113107182</t>
  </si>
  <si>
    <t>Odstranění podkladu živičného tl přes 50 do 100 mm strojně pl přes 50 do 200 m2</t>
  </si>
  <si>
    <t>-2102817696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</si>
  <si>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</si>
  <si>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https://podminky.urs.cz/item/CS_URS_2025_01/113107182</t>
  </si>
  <si>
    <t>6</t>
  </si>
  <si>
    <t>113202111</t>
  </si>
  <si>
    <t>Vytrhání obrub krajníků obrubníků stojatých</t>
  </si>
  <si>
    <t>m</t>
  </si>
  <si>
    <t>135057860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</si>
  <si>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</si>
  <si>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</si>
  <si>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7</t>
  </si>
  <si>
    <t>113204111</t>
  </si>
  <si>
    <t>Vytrhání obrub záhonových</t>
  </si>
  <si>
    <t>1652118241</t>
  </si>
  <si>
    <t>Vytrhání obrub s vybouráním lože, s přemístěním hmot na skládku na vzdálenost do 3 m nebo s naložením na dopravní prostředek záhonových</t>
  </si>
  <si>
    <t>https://podminky.urs.cz/item/CS_URS_2025_01/113204111</t>
  </si>
  <si>
    <t>8</t>
  </si>
  <si>
    <t>122251104</t>
  </si>
  <si>
    <t>Odkopávky a prokopávky nezapažené v hornině třídy těžitelnosti I skupiny 3 objem do 500 m3 strojně</t>
  </si>
  <si>
    <t>m3</t>
  </si>
  <si>
    <t>966133688</t>
  </si>
  <si>
    <t>Odkopávky a prokopávky nezapažené strojně v hornině třídy těžitelnosti I skupiny 3 přes 100 do 500 m3</t>
  </si>
  <si>
    <t>https://podminky.urs.cz/item/CS_URS_2025_01/122251104</t>
  </si>
  <si>
    <t>9</t>
  </si>
  <si>
    <t>122251401</t>
  </si>
  <si>
    <t>Vykopávky v zemníku na suchu v hornině třídy těžitelnosti I skupiny 3 objem do 20 m3 strojně</t>
  </si>
  <si>
    <t>-658779114</t>
  </si>
  <si>
    <t>Vykopávky v zemnících na suchu strojně zapažených i nezapažených v hornině třídy těžitelnosti I skupiny 3 do 20 m3</t>
  </si>
  <si>
    <t>https://podminky.urs.cz/item/CS_URS_2025_01/122251401</t>
  </si>
  <si>
    <t>10</t>
  </si>
  <si>
    <t>162751117</t>
  </si>
  <si>
    <t>Vodorovné přemístění přes 9 000 do 10000 m výkopku/sypaniny z horniny třídy těžitelnosti I skupiny 1 až 3</t>
  </si>
  <si>
    <t>-1674867664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</si>
  <si>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</si>
  <si>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</si>
  <si>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11</t>
  </si>
  <si>
    <t>171151111</t>
  </si>
  <si>
    <t>Uložení sypaniny z hornin nesoudržných sypkých do násypů zhutněných strojně</t>
  </si>
  <si>
    <t>736685869</t>
  </si>
  <si>
    <t>Uložení sypanin do násypů strojně s rozprostřením sypaniny ve vrstvách a s hrubým urovnáním zhutněných z hornin nesoudržných sypkých</t>
  </si>
  <si>
    <t>https://podminky.urs.cz/item/CS_URS_2025_01/171151111</t>
  </si>
  <si>
    <t>171201231</t>
  </si>
  <si>
    <t>Poplatek za uložení zeminy a kamení na recyklační skládce (skládkovné) kód odpadu 17 05 04</t>
  </si>
  <si>
    <t>t</t>
  </si>
  <si>
    <t>1139558607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</si>
  <si>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</si>
  <si>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</si>
  <si>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13</t>
  </si>
  <si>
    <t>171251201</t>
  </si>
  <si>
    <t>Uložení sypaniny na skládky nebo meziskládky</t>
  </si>
  <si>
    <t>696686288</t>
  </si>
  <si>
    <t>Uložení sypaniny na skládky nebo meziskládky bez hutnění s upravením uložené sypaniny do předepsaného tvaru</t>
  </si>
  <si>
    <t>https://podminky.urs.cz/item/CS_URS_2025_01/171251201</t>
  </si>
  <si>
    <t>14</t>
  </si>
  <si>
    <t>181351003</t>
  </si>
  <si>
    <t>Rozprostření ornice tl vrstvy do 200 mm pl do 100 m2 v rovině nebo ve svahu do 1:5 strojně</t>
  </si>
  <si>
    <t>-2087979496</t>
  </si>
  <si>
    <t>Rozprostření a urovnání ornice v rovině nebo ve svahu sklonu do 1:5 strojně při souvislé ploše do 100 m2, tl. vrstvy do 200 mm</t>
  </si>
  <si>
    <t>https://podminky.urs.cz/item/CS_URS_2025_01/181351003</t>
  </si>
  <si>
    <t>15</t>
  </si>
  <si>
    <t>181411131</t>
  </si>
  <si>
    <t>Založení parkového trávníku výsevem pl do 1000 m2 v rovině a ve svahu do 1:5</t>
  </si>
  <si>
    <t>958953944</t>
  </si>
  <si>
    <t>Založení trávníku na půdě předem připravené plochy do 1000 m2 výsevem včetně utažení parkového v rovině nebo na svahu do 1:5</t>
  </si>
  <si>
    <t>https://podminky.urs.cz/item/CS_URS_2025_01/181411131</t>
  </si>
  <si>
    <t>16</t>
  </si>
  <si>
    <t>M</t>
  </si>
  <si>
    <t>00572410</t>
  </si>
  <si>
    <t>osivo směs travní parková</t>
  </si>
  <si>
    <t>kg</t>
  </si>
  <si>
    <t>894840143</t>
  </si>
  <si>
    <t>17</t>
  </si>
  <si>
    <t>181951112</t>
  </si>
  <si>
    <t>Úprava pláně v hornině třídy těžitelnosti I skupiny 1 až 3 se zhutněním strojně</t>
  </si>
  <si>
    <t>-829817455</t>
  </si>
  <si>
    <t>Úprava pláně vyrovnáním výškových rozdílů strojně v hornině třídy těžitelnosti I, skupiny 1 až 3 se zhutněním</t>
  </si>
  <si>
    <t>https://podminky.urs.cz/item/CS_URS_2025_01/181951112</t>
  </si>
  <si>
    <t>Komunikace pozemní</t>
  </si>
  <si>
    <t>18</t>
  </si>
  <si>
    <t>564841111</t>
  </si>
  <si>
    <t>Podklad ze štěrkodrtě ŠD plochy přes 100 m2 tl 120 mm</t>
  </si>
  <si>
    <t>-838506659</t>
  </si>
  <si>
    <t>Podklad ze štěrkodrti ŠD s rozprostřením a zhutněním plochy přes 100 m2, po zhutnění tl. 120 mm</t>
  </si>
  <si>
    <t>https://podminky.urs.cz/item/CS_URS_2025_01/564841111</t>
  </si>
  <si>
    <t>19</t>
  </si>
  <si>
    <t>564871111</t>
  </si>
  <si>
    <t>Podklad ze štěrkodrtě ŠD plochy přes 100 m2 tl 250 mm</t>
  </si>
  <si>
    <t>1864327877</t>
  </si>
  <si>
    <t>Podklad ze štěrkodrti ŠD s rozprostřením a zhutněním plochy přes 100 m2, po zhutnění tl. 250 mm</t>
  </si>
  <si>
    <t>https://podminky.urs.cz/item/CS_URS_2025_01/564871111</t>
  </si>
  <si>
    <t>20</t>
  </si>
  <si>
    <t>5671231</t>
  </si>
  <si>
    <t>Podklad ze směsi stmelené cementem SC C 5/6 (KSC II) tl 100 mm</t>
  </si>
  <si>
    <t>-343765186</t>
  </si>
  <si>
    <t>Podklad ze směsi stmelené cementem SC bez dilatačních spár, s rozprostřením a zhutněním SC C 5/6 (KSC II), po zhutnění tl. 100 mm</t>
  </si>
  <si>
    <t>596212213</t>
  </si>
  <si>
    <t>Kladení zámkové dlažby pozemních komunikací ručně tl 80 mm skupiny A pl přes 300 m2</t>
  </si>
  <si>
    <t>-38932513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</si>
  <si>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</si>
  <si>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https://podminky.urs.cz/item/CS_URS_2025_01/596212213</t>
  </si>
  <si>
    <t>22</t>
  </si>
  <si>
    <t>59245020</t>
  </si>
  <si>
    <t>dlažba skladebná betonová 200x100mm tl 80mm přírodní</t>
  </si>
  <si>
    <t>1202630162</t>
  </si>
  <si>
    <t>23</t>
  </si>
  <si>
    <t>59245226</t>
  </si>
  <si>
    <t>dlažba pro nevidomé betonová 200x100mm tl 80mm barevná</t>
  </si>
  <si>
    <t>-1522169597</t>
  </si>
  <si>
    <t>P</t>
  </si>
  <si>
    <t>Poznámka k položce:_x000D_
červená</t>
  </si>
  <si>
    <t>24</t>
  </si>
  <si>
    <t>59245030</t>
  </si>
  <si>
    <t>dlažba skladebná betonová 200x200mm tl 80mm přírodní</t>
  </si>
  <si>
    <t>659301738</t>
  </si>
  <si>
    <t>Poznámka k položce:_x000D_
bez zkosených hran</t>
  </si>
  <si>
    <t>Vedení trubní dálková a přípojná</t>
  </si>
  <si>
    <t>25</t>
  </si>
  <si>
    <t>899132121</t>
  </si>
  <si>
    <t>Výměna (výšková úprava) poklopu kanalizačního pevného s ošetřením podkladu hloubky do 25 cm</t>
  </si>
  <si>
    <t>kus</t>
  </si>
  <si>
    <t>-884702113</t>
  </si>
  <si>
    <t>Výměna (výšková úprava) poklopu kanalizačního s rámem pevným s ošetřením podkladních vrstev hloubky do 25 cm</t>
  </si>
  <si>
    <t>https://podminky.urs.cz/item/CS_URS_2025_01/899132121</t>
  </si>
  <si>
    <t>Ostatní konstrukce a práce, bourání</t>
  </si>
  <si>
    <t>26</t>
  </si>
  <si>
    <t>916111122</t>
  </si>
  <si>
    <t>Osazení obruby z drobných kostek bez boční opěry do lože z betonu prostého</t>
  </si>
  <si>
    <t>114318068</t>
  </si>
  <si>
    <t>Osazení silniční obruby z dlažebních kostek v jedné řadě s ložem tl. přes 50 do 100 mm, s vyplněním a zatřením spár cementovou maltou z drobných kostek bez boční opěry, do lože z betonu prostého</t>
  </si>
  <si>
    <t>https://podminky.urs.cz/item/CS_URS_2025_01/916111122</t>
  </si>
  <si>
    <t>27</t>
  </si>
  <si>
    <t>58381015</t>
  </si>
  <si>
    <t>kostka řezanoštípaná dlažební žula 10x10x10cm</t>
  </si>
  <si>
    <t>664631690</t>
  </si>
  <si>
    <t>VV</t>
  </si>
  <si>
    <t>63*2*0,1</t>
  </si>
  <si>
    <t>28</t>
  </si>
  <si>
    <t>916111123</t>
  </si>
  <si>
    <t>Osazení obruby z drobných kostek s boční opěrou do lože z betonu prostého</t>
  </si>
  <si>
    <t>-2144621139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</si>
  <si>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</si>
  <si>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https://podminky.urs.cz/item/CS_URS_2025_01/916111123</t>
  </si>
  <si>
    <t>29</t>
  </si>
  <si>
    <t>916131213</t>
  </si>
  <si>
    <t>Osazení silničního obrubníku betonového stojatého s boční opěrou do lože z betonu prostého</t>
  </si>
  <si>
    <t>981890353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</si>
  <si>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</si>
  <si>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</si>
  <si>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30</t>
  </si>
  <si>
    <t>59217031</t>
  </si>
  <si>
    <t>obrubník silniční betonový 1000x150x250mm</t>
  </si>
  <si>
    <t>546004185</t>
  </si>
  <si>
    <t>31</t>
  </si>
  <si>
    <t>59217029</t>
  </si>
  <si>
    <t>obrubník silniční betonový nájezdový 1000x150x150mm</t>
  </si>
  <si>
    <t>-1503440087</t>
  </si>
  <si>
    <t>32</t>
  </si>
  <si>
    <t>59217030</t>
  </si>
  <si>
    <t>obrubník silniční betonový přechodový 1000x150x150-250mm</t>
  </si>
  <si>
    <t>369225131</t>
  </si>
  <si>
    <t>33</t>
  </si>
  <si>
    <t>916231213</t>
  </si>
  <si>
    <t>Osazení chodníkového obrubníku betonového stojatého s boční opěrou do lože z betonu prostého</t>
  </si>
  <si>
    <t>1341756445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</si>
  <si>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</si>
  <si>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</si>
  <si>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34</t>
  </si>
  <si>
    <t>59217016</t>
  </si>
  <si>
    <t>obrubník betonový chodníkový 1000x80x250mm</t>
  </si>
  <si>
    <t>-366979155</t>
  </si>
  <si>
    <t>35</t>
  </si>
  <si>
    <t>916991121</t>
  </si>
  <si>
    <t>Lože pod obrubníky, krajníky nebo obruby z dlažebních kostek z betonu prostého</t>
  </si>
  <si>
    <t>1340423998</t>
  </si>
  <si>
    <t>https://podminky.urs.cz/item/CS_URS_2025_01/916991121</t>
  </si>
  <si>
    <t>36</t>
  </si>
  <si>
    <t>919112213</t>
  </si>
  <si>
    <t>Řezání spár pro vytvoření komůrky š 10 mm hl 25 mm pro těsnící zálivku v živičném krytu</t>
  </si>
  <si>
    <t>1762844935</t>
  </si>
  <si>
    <t>Řezání dilatačních spár v živičném krytu vytvoření komůrky pro těsnící zálivku šířky 10 mm, hloubky 25 mm</t>
  </si>
  <si>
    <t>https://podminky.urs.cz/item/CS_URS_2025_01/919112213</t>
  </si>
  <si>
    <t>37</t>
  </si>
  <si>
    <t>919122112</t>
  </si>
  <si>
    <t>Těsnění spár zálivkou za tepla pro komůrky š 10 mm hl 25 mm s těsnicím profilem</t>
  </si>
  <si>
    <t>953174344</t>
  </si>
  <si>
    <t>Utěsnění dilatačních spár zálivkou za tepla v cementobetonovém nebo živičném krytu včetně adhezního nátěru s těsnicím profilem pod zálivkou, pro komůrky šířky 10 mm, hloubky 25 mm</t>
  </si>
  <si>
    <t>https://podminky.urs.cz/item/CS_URS_2025_01/919122112</t>
  </si>
  <si>
    <t>997</t>
  </si>
  <si>
    <t>Doprava suti a vybouraných hmot</t>
  </si>
  <si>
    <t>38</t>
  </si>
  <si>
    <t>997221551</t>
  </si>
  <si>
    <t>Vodorovná doprava suti ze sypkých materiálů do 1 km</t>
  </si>
  <si>
    <t>539754940</t>
  </si>
  <si>
    <t>Vodorovná doprava suti bez naložení, ale se složením a s hrubým urovnáním ze sypkých materiálů, na vzdálenost do 1 km</t>
  </si>
  <si>
    <t>https://podminky.urs.cz/item/CS_URS_2025_01/997221551</t>
  </si>
  <si>
    <t>39</t>
  </si>
  <si>
    <t>997221559</t>
  </si>
  <si>
    <t>Příplatek ZKD 1 km u vodorovné dopravy suti ze sypkých materiálů</t>
  </si>
  <si>
    <t>1102781505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</si>
  <si>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</si>
  <si>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</si>
  <si>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40</t>
  </si>
  <si>
    <t>997221571</t>
  </si>
  <si>
    <t>Vodorovná doprava vybouraných hmot do 1 km</t>
  </si>
  <si>
    <t>-1139312006</t>
  </si>
  <si>
    <t>Vodorovná doprava vybouraných hmot bez naložení, ale se složením a s hrubým urovnáním na vzdálenost do 1 km</t>
  </si>
  <si>
    <t>https://podminky.urs.cz/item/CS_URS_2025_01/997221571</t>
  </si>
  <si>
    <t>41</t>
  </si>
  <si>
    <t>997221579</t>
  </si>
  <si>
    <t>Příplatek ZKD 1 km u vodorovné dopravy vybouraných hmot</t>
  </si>
  <si>
    <t>-525533923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</si>
  <si>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</si>
  <si>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</si>
  <si>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42</t>
  </si>
  <si>
    <t>997221861</t>
  </si>
  <si>
    <t>Poplatek za uložení na recyklační skládce (skládkovné) stavebního odpadu z prostého betonu pod kódem 17 01 01</t>
  </si>
  <si>
    <t>718892710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</si>
  <si>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</si>
  <si>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</si>
  <si>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43</t>
  </si>
  <si>
    <t>997221875</t>
  </si>
  <si>
    <t>Poplatek za uložení na recyklační skládce (skládkovné) stavebního odpadu asfaltového bez obsahu dehtu zatříděného do Katalogu odpadů pod kódem 17 03 02</t>
  </si>
  <si>
    <t>-240724803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</si>
  <si>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</si>
  <si>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</si>
  <si>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998</t>
  </si>
  <si>
    <t>Přesun hmot</t>
  </si>
  <si>
    <t>44</t>
  </si>
  <si>
    <t>998223011</t>
  </si>
  <si>
    <t>Přesun hmot pro pozemní komunikace s krytem dlážděným</t>
  </si>
  <si>
    <t>-1953804584</t>
  </si>
  <si>
    <t>Přesun hmot pro pozemní komunikace s krytem dlážděným dopravní vzdálenost do 200 m jakékoliv délky objektu</t>
  </si>
  <si>
    <t>https://podminky.urs.cz/item/CS_URS_2025_01/998223011</t>
  </si>
  <si>
    <t>PSV</t>
  </si>
  <si>
    <t>Práce a dodávky PSV</t>
  </si>
  <si>
    <t>711</t>
  </si>
  <si>
    <t>Izolace proti vodě, vlhkosti a plynům</t>
  </si>
  <si>
    <t>45</t>
  </si>
  <si>
    <t>711161212</t>
  </si>
  <si>
    <t>Izolace proti zemní vlhkosti nopovou fólií svislá, výška nopu 8,0 mm, tl do 0,6 mm</t>
  </si>
  <si>
    <t>-1004393336</t>
  </si>
  <si>
    <t>Izolace proti zemní vlhkosti a beztlakové vodě nopovými fóliemi na ploše svislé S vrstva ochranná, odvětrávací a drenážní výška nopu 8,0 mm, tl. fólie do 0,6 mm</t>
  </si>
  <si>
    <t>https://podminky.urs.cz/item/CS_URS_2025_01/711161212</t>
  </si>
  <si>
    <t>46</t>
  </si>
  <si>
    <t>998711101</t>
  </si>
  <si>
    <t>Přesun hmot tonážní pro izolace proti vodě, vlhkosti a plynům v objektech v do 6 m</t>
  </si>
  <si>
    <t>2003234767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</si>
  <si>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</si>
  <si>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https://podminky.urs.cz/item/CS_URS_2025_01/998711101</t>
  </si>
  <si>
    <t>VRN</t>
  </si>
  <si>
    <t>Vedlejší rozpočtové náklady</t>
  </si>
  <si>
    <t>VRN1</t>
  </si>
  <si>
    <t>Průzkumné, geodetické a projektové práce</t>
  </si>
  <si>
    <t>47</t>
  </si>
  <si>
    <t>012203000</t>
  </si>
  <si>
    <t>Geodetické práce při provádění stavby</t>
  </si>
  <si>
    <t>kč</t>
  </si>
  <si>
    <t>1024</t>
  </si>
  <si>
    <t>-10798623</t>
  </si>
  <si>
    <t>https://podminky.urs.cz/item/CS_URS_2025_01/012203000</t>
  </si>
  <si>
    <t>Poznámka k položce:_x000D_
vytyčení stávajících sítí</t>
  </si>
  <si>
    <t>48</t>
  </si>
  <si>
    <t>012303000</t>
  </si>
  <si>
    <t>Geodetické práce po výstavbě</t>
  </si>
  <si>
    <t>1603192363</t>
  </si>
  <si>
    <t>https://podminky.urs.cz/item/CS_URS_2025_01/012303000</t>
  </si>
  <si>
    <t>Poznámka k položce:_x000D_
zaměření skutečného provedení</t>
  </si>
  <si>
    <t>49</t>
  </si>
  <si>
    <t>013254000</t>
  </si>
  <si>
    <t>Dokumentace skutečného provedení stavby</t>
  </si>
  <si>
    <t>652614827</t>
  </si>
  <si>
    <t>https://podminky.urs.cz/item/CS_URS_2025_01/013254000</t>
  </si>
  <si>
    <t>VRN3</t>
  </si>
  <si>
    <t>Zařízení staveniště</t>
  </si>
  <si>
    <t>50</t>
  </si>
  <si>
    <t>030001000</t>
  </si>
  <si>
    <t>2035117089</t>
  </si>
  <si>
    <t>https://podminky.urs.cz/item/CS_URS_2025_01/030001000</t>
  </si>
  <si>
    <t>VRN7</t>
  </si>
  <si>
    <t>Provozní vlivy</t>
  </si>
  <si>
    <t>51</t>
  </si>
  <si>
    <t>070001000</t>
  </si>
  <si>
    <t>-1543214921</t>
  </si>
  <si>
    <t>https://podminky.urs.cz/item/CS_URS_2025_01/070001000</t>
  </si>
  <si>
    <t>VRN9</t>
  </si>
  <si>
    <t>Ostatní náklady</t>
  </si>
  <si>
    <t>52</t>
  </si>
  <si>
    <t>091003000</t>
  </si>
  <si>
    <t>Ostatní náklady bez rozlišení</t>
  </si>
  <si>
    <t>113905006</t>
  </si>
  <si>
    <t>https://podminky.urs.cz/item/CS_URS_2025_01/091003000</t>
  </si>
  <si>
    <t>Poznámka k položce:_x000D_
náklady na ostatní činnosti nezbytné pro provedení stavby (vyřízení a stanovení přechodného dopravního značení, pronájem přechodného dopravního značení, poplatek za dočasný zábor pozemku apod.)</t>
  </si>
  <si>
    <t>53</t>
  </si>
  <si>
    <t>0915040</t>
  </si>
  <si>
    <t>Náklady související s publikační činností</t>
  </si>
  <si>
    <t>-793380153</t>
  </si>
  <si>
    <t>Poznámka k položce:_x000D_
náklady na informační panel na staveništi</t>
  </si>
  <si>
    <t>Oprava chodníku mezi čp. 932 - 940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</si>
</sst>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22251104" TargetMode="External"/><Relationship Id="rId13" Type="http://schemas.openxmlformats.org/officeDocument/2006/relationships/hyperlink" Target="https://podminky.urs.cz/item/CS_URS_2025_01/171251201" TargetMode="External"/><Relationship Id="rId18" Type="http://schemas.openxmlformats.org/officeDocument/2006/relationships/hyperlink" Target="https://podminky.urs.cz/item/CS_URS_2025_01/564871111" TargetMode="External"/><Relationship Id="rId26" Type="http://schemas.openxmlformats.org/officeDocument/2006/relationships/hyperlink" Target="https://podminky.urs.cz/item/CS_URS_2025_01/919112213" TargetMode="External"/><Relationship Id="rId39" Type="http://schemas.openxmlformats.org/officeDocument/2006/relationships/hyperlink" Target="https://podminky.urs.cz/item/CS_URS_2025_01/013254000" TargetMode="External"/><Relationship Id="rId3" Type="http://schemas.openxmlformats.org/officeDocument/2006/relationships/hyperlink" Target="https://podminky.urs.cz/item/CS_URS_2025_01/113106162" TargetMode="External"/><Relationship Id="rId21" Type="http://schemas.openxmlformats.org/officeDocument/2006/relationships/hyperlink" Target="https://podminky.urs.cz/item/CS_URS_2025_01/916111122" TargetMode="External"/><Relationship Id="rId34" Type="http://schemas.openxmlformats.org/officeDocument/2006/relationships/hyperlink" Target="https://podminky.urs.cz/item/CS_URS_2025_01/998223011" TargetMode="External"/><Relationship Id="rId42" Type="http://schemas.openxmlformats.org/officeDocument/2006/relationships/hyperlink" Target="https://podminky.urs.cz/item/CS_URS_2025_01/091003000" TargetMode="External"/><Relationship Id="rId7" Type="http://schemas.openxmlformats.org/officeDocument/2006/relationships/hyperlink" Target="https://podminky.urs.cz/item/CS_URS_2025_01/113204111" TargetMode="External"/><Relationship Id="rId12" Type="http://schemas.openxmlformats.org/officeDocument/2006/relationships/hyperlink" Target="https://podminky.urs.cz/item/CS_URS_2025_01/171201231" TargetMode="External"/><Relationship Id="rId17" Type="http://schemas.openxmlformats.org/officeDocument/2006/relationships/hyperlink" Target="https://podminky.urs.cz/item/CS_URS_2025_01/564841111" TargetMode="External"/><Relationship Id="rId25" Type="http://schemas.openxmlformats.org/officeDocument/2006/relationships/hyperlink" Target="https://podminky.urs.cz/item/CS_URS_2025_01/916991121" TargetMode="External"/><Relationship Id="rId33" Type="http://schemas.openxmlformats.org/officeDocument/2006/relationships/hyperlink" Target="https://podminky.urs.cz/item/CS_URS_2025_01/997221875" TargetMode="External"/><Relationship Id="rId38" Type="http://schemas.openxmlformats.org/officeDocument/2006/relationships/hyperlink" Target="https://podminky.urs.cz/item/CS_URS_2025_01/012303000" TargetMode="External"/><Relationship Id="rId2" Type="http://schemas.openxmlformats.org/officeDocument/2006/relationships/hyperlink" Target="https://podminky.urs.cz/item/CS_URS_2025_01/113106123" TargetMode="External"/><Relationship Id="rId16" Type="http://schemas.openxmlformats.org/officeDocument/2006/relationships/hyperlink" Target="https://podminky.urs.cz/item/CS_URS_2025_01/181951112" TargetMode="External"/><Relationship Id="rId20" Type="http://schemas.openxmlformats.org/officeDocument/2006/relationships/hyperlink" Target="https://podminky.urs.cz/item/CS_URS_2025_01/899132121" TargetMode="External"/><Relationship Id="rId29" Type="http://schemas.openxmlformats.org/officeDocument/2006/relationships/hyperlink" Target="https://podminky.urs.cz/item/CS_URS_2025_01/997221559" TargetMode="External"/><Relationship Id="rId41" Type="http://schemas.openxmlformats.org/officeDocument/2006/relationships/hyperlink" Target="https://podminky.urs.cz/item/CS_URS_2025_01/070001000" TargetMode="External"/><Relationship Id="rId1" Type="http://schemas.openxmlformats.org/officeDocument/2006/relationships/hyperlink" Target="https://podminky.urs.cz/item/CS_URS_2025_01/113106121" TargetMode="External"/><Relationship Id="rId6" Type="http://schemas.openxmlformats.org/officeDocument/2006/relationships/hyperlink" Target="https://podminky.urs.cz/item/CS_URS_2025_01/113202111" TargetMode="External"/><Relationship Id="rId11" Type="http://schemas.openxmlformats.org/officeDocument/2006/relationships/hyperlink" Target="https://podminky.urs.cz/item/CS_URS_2025_01/171151111" TargetMode="External"/><Relationship Id="rId24" Type="http://schemas.openxmlformats.org/officeDocument/2006/relationships/hyperlink" Target="https://podminky.urs.cz/item/CS_URS_2025_01/916231213" TargetMode="External"/><Relationship Id="rId32" Type="http://schemas.openxmlformats.org/officeDocument/2006/relationships/hyperlink" Target="https://podminky.urs.cz/item/CS_URS_2025_01/997221861" TargetMode="External"/><Relationship Id="rId37" Type="http://schemas.openxmlformats.org/officeDocument/2006/relationships/hyperlink" Target="https://podminky.urs.cz/item/CS_URS_2025_01/012203000" TargetMode="External"/><Relationship Id="rId40" Type="http://schemas.openxmlformats.org/officeDocument/2006/relationships/hyperlink" Target="https://podminky.urs.cz/item/CS_URS_2025_01/030001000" TargetMode="External"/><Relationship Id="rId5" Type="http://schemas.openxmlformats.org/officeDocument/2006/relationships/hyperlink" Target="https://podminky.urs.cz/item/CS_URS_2025_01/113107182" TargetMode="External"/><Relationship Id="rId15" Type="http://schemas.openxmlformats.org/officeDocument/2006/relationships/hyperlink" Target="https://podminky.urs.cz/item/CS_URS_2025_01/181411131" TargetMode="External"/><Relationship Id="rId23" Type="http://schemas.openxmlformats.org/officeDocument/2006/relationships/hyperlink" Target="https://podminky.urs.cz/item/CS_URS_2025_01/916131213" TargetMode="External"/><Relationship Id="rId28" Type="http://schemas.openxmlformats.org/officeDocument/2006/relationships/hyperlink" Target="https://podminky.urs.cz/item/CS_URS_2025_01/997221551" TargetMode="External"/><Relationship Id="rId36" Type="http://schemas.openxmlformats.org/officeDocument/2006/relationships/hyperlink" Target="https://podminky.urs.cz/item/CS_URS_2025_01/998711101" TargetMode="External"/><Relationship Id="rId10" Type="http://schemas.openxmlformats.org/officeDocument/2006/relationships/hyperlink" Target="https://podminky.urs.cz/item/CS_URS_2025_01/162751117" TargetMode="External"/><Relationship Id="rId19" Type="http://schemas.openxmlformats.org/officeDocument/2006/relationships/hyperlink" Target="https://podminky.urs.cz/item/CS_URS_2025_01/596212213" TargetMode="External"/><Relationship Id="rId31" Type="http://schemas.openxmlformats.org/officeDocument/2006/relationships/hyperlink" Target="https://podminky.urs.cz/item/CS_URS_2025_01/997221579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13107130" TargetMode="External"/><Relationship Id="rId9" Type="http://schemas.openxmlformats.org/officeDocument/2006/relationships/hyperlink" Target="https://podminky.urs.cz/item/CS_URS_2025_01/122251401" TargetMode="External"/><Relationship Id="rId14" Type="http://schemas.openxmlformats.org/officeDocument/2006/relationships/hyperlink" Target="https://podminky.urs.cz/item/CS_URS_2025_01/181351003" TargetMode="External"/><Relationship Id="rId22" Type="http://schemas.openxmlformats.org/officeDocument/2006/relationships/hyperlink" Target="https://podminky.urs.cz/item/CS_URS_2025_01/916111123" TargetMode="External"/><Relationship Id="rId27" Type="http://schemas.openxmlformats.org/officeDocument/2006/relationships/hyperlink" Target="https://podminky.urs.cz/item/CS_URS_2025_01/919122112" TargetMode="External"/><Relationship Id="rId30" Type="http://schemas.openxmlformats.org/officeDocument/2006/relationships/hyperlink" Target="https://podminky.urs.cz/item/CS_URS_2025_01/997221571" TargetMode="External"/><Relationship Id="rId35" Type="http://schemas.openxmlformats.org/officeDocument/2006/relationships/hyperlink" Target="https://podminky.urs.cz/item/CS_URS_2025_01/711161212" TargetMode="External"/><Relationship Id="rId43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49" workbookViewId="0">
      <selection activeCell="K7" sqref="K7"/>
    </sheetView>
  </sheetViews>
  <sheetFormatPr defaultRowHeight="11.25"/>
  <cols>
    <col min="1" max="1" width="8.83203125" customWidth="1"/>
    <col min="2" max="2" width="1.6640625" customWidth="1"/>
    <col min="3" max="3" width="4.5" customWidth="1"/>
    <col min="4" max="33" width="2.83203125" customWidth="1"/>
    <col min="34" max="34" width="3.5" customWidth="1"/>
    <col min="35" max="35" width="42.33203125" customWidth="1"/>
    <col min="36" max="37" width="2.5" customWidth="1"/>
    <col min="38" max="38" width="8.83203125" customWidth="1"/>
    <col min="39" max="39" width="3.5" customWidth="1"/>
    <col min="40" max="40" width="14.33203125" customWidth="1"/>
    <col min="41" max="41" width="8" customWidth="1"/>
    <col min="42" max="42" width="4.5" customWidth="1"/>
    <col min="43" max="43" width="16.6640625" hidden="1" customWidth="1"/>
    <col min="44" max="44" width="14.5" customWidth="1"/>
    <col min="45" max="47" width="27.6640625" hidden="1" customWidth="1"/>
    <col min="48" max="49" width="23.1640625" hidden="1" customWidth="1"/>
    <col min="50" max="51" width="26.6640625" hidden="1" customWidth="1"/>
    <col min="52" max="52" width="23.1640625" hidden="1" customWidth="1"/>
    <col min="53" max="53" width="20.5" hidden="1" customWidth="1"/>
    <col min="54" max="54" width="26.6640625" hidden="1" customWidth="1"/>
    <col min="55" max="55" width="23.1640625" hidden="1" customWidth="1"/>
    <col min="56" max="56" width="20.5" hidden="1" customWidth="1"/>
    <col min="57" max="57" width="71.1640625" customWidth="1"/>
    <col min="71" max="91" width="9.16406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58" t="s">
        <v>5</v>
      </c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86" t="s">
        <v>13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R5" s="17"/>
      <c r="BS5" s="14" t="s">
        <v>6</v>
      </c>
    </row>
    <row r="6" spans="1:74" ht="36.950000000000003" customHeight="1">
      <c r="B6" s="17"/>
      <c r="D6" s="22" t="s">
        <v>14</v>
      </c>
      <c r="K6" s="187" t="s">
        <v>447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R6" s="17"/>
      <c r="BS6" s="14" t="s">
        <v>6</v>
      </c>
    </row>
    <row r="7" spans="1:74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23</v>
      </c>
      <c r="AK14" s="23" t="s">
        <v>24</v>
      </c>
      <c r="AN14" s="21" t="s">
        <v>1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26</v>
      </c>
      <c r="AK16" s="23" t="s">
        <v>22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23</v>
      </c>
      <c r="AK17" s="23" t="s">
        <v>24</v>
      </c>
      <c r="AN17" s="21" t="s">
        <v>1</v>
      </c>
      <c r="AR17" s="17"/>
      <c r="BS17" s="14" t="s">
        <v>27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28</v>
      </c>
      <c r="AK19" s="23" t="s">
        <v>22</v>
      </c>
      <c r="AN19" s="21" t="s">
        <v>1</v>
      </c>
      <c r="AR19" s="17"/>
      <c r="BS19" s="14" t="s">
        <v>6</v>
      </c>
    </row>
    <row r="20" spans="2:71" ht="18.399999999999999" customHeight="1">
      <c r="B20" s="17"/>
      <c r="E20" s="21" t="s">
        <v>23</v>
      </c>
      <c r="AK20" s="23" t="s">
        <v>24</v>
      </c>
      <c r="AN20" s="21" t="s">
        <v>1</v>
      </c>
      <c r="AR20" s="17"/>
      <c r="BS20" s="14" t="s">
        <v>27</v>
      </c>
    </row>
    <row r="21" spans="2:71" ht="6.95" customHeight="1">
      <c r="B21" s="17"/>
      <c r="AR21" s="17"/>
    </row>
    <row r="22" spans="2:71" ht="12" customHeight="1">
      <c r="B22" s="17"/>
      <c r="D22" s="23" t="s">
        <v>29</v>
      </c>
      <c r="AR22" s="17"/>
    </row>
    <row r="23" spans="2:71" ht="14.45" customHeight="1">
      <c r="B23" s="17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89">
        <f>ROUND(AG94,2)</f>
        <v>0</v>
      </c>
      <c r="AL26" s="190"/>
      <c r="AM26" s="190"/>
      <c r="AN26" s="190"/>
      <c r="AO26" s="190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91" t="s">
        <v>31</v>
      </c>
      <c r="M28" s="191"/>
      <c r="N28" s="191"/>
      <c r="O28" s="191"/>
      <c r="P28" s="191"/>
      <c r="W28" s="191" t="s">
        <v>32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33</v>
      </c>
      <c r="AL28" s="191"/>
      <c r="AM28" s="191"/>
      <c r="AN28" s="191"/>
      <c r="AO28" s="191"/>
      <c r="AR28" s="26"/>
    </row>
    <row r="29" spans="2:71" s="2" customFormat="1" ht="14.45" customHeight="1">
      <c r="B29" s="30"/>
      <c r="D29" s="23" t="s">
        <v>34</v>
      </c>
      <c r="F29" s="23" t="s">
        <v>35</v>
      </c>
      <c r="L29" s="181">
        <v>0.21</v>
      </c>
      <c r="M29" s="180"/>
      <c r="N29" s="180"/>
      <c r="O29" s="180"/>
      <c r="P29" s="180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ROUND(AV94, 2)</f>
        <v>0</v>
      </c>
      <c r="AL29" s="180"/>
      <c r="AM29" s="180"/>
      <c r="AN29" s="180"/>
      <c r="AO29" s="180"/>
      <c r="AR29" s="30"/>
    </row>
    <row r="30" spans="2:71" s="2" customFormat="1" ht="14.45" customHeight="1">
      <c r="B30" s="30"/>
      <c r="F30" s="23" t="s">
        <v>36</v>
      </c>
      <c r="L30" s="181">
        <v>0.12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30"/>
    </row>
    <row r="31" spans="2:71" s="2" customFormat="1" ht="14.45" hidden="1" customHeight="1">
      <c r="B31" s="30"/>
      <c r="F31" s="23" t="s">
        <v>37</v>
      </c>
      <c r="L31" s="181">
        <v>0.21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0"/>
    </row>
    <row r="32" spans="2:71" s="2" customFormat="1" ht="14.45" hidden="1" customHeight="1">
      <c r="B32" s="30"/>
      <c r="F32" s="23" t="s">
        <v>38</v>
      </c>
      <c r="L32" s="181">
        <v>0.12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0"/>
    </row>
    <row r="33" spans="2:44" s="2" customFormat="1" ht="14.45" hidden="1" customHeight="1">
      <c r="B33" s="30"/>
      <c r="F33" s="23" t="s">
        <v>39</v>
      </c>
      <c r="L33" s="181">
        <v>0</v>
      </c>
      <c r="M33" s="180"/>
      <c r="N33" s="180"/>
      <c r="O33" s="180"/>
      <c r="P33" s="180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41</v>
      </c>
      <c r="U35" s="33"/>
      <c r="V35" s="33"/>
      <c r="W35" s="33"/>
      <c r="X35" s="182" t="s">
        <v>42</v>
      </c>
      <c r="Y35" s="183"/>
      <c r="Z35" s="183"/>
      <c r="AA35" s="183"/>
      <c r="AB35" s="183"/>
      <c r="AC35" s="33"/>
      <c r="AD35" s="33"/>
      <c r="AE35" s="33"/>
      <c r="AF35" s="33"/>
      <c r="AG35" s="33"/>
      <c r="AH35" s="33"/>
      <c r="AI35" s="33"/>
      <c r="AJ35" s="33"/>
      <c r="AK35" s="184">
        <f>SUM(AK26:AK33)</f>
        <v>0</v>
      </c>
      <c r="AL35" s="183"/>
      <c r="AM35" s="183"/>
      <c r="AN35" s="183"/>
      <c r="AO35" s="185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43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44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46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45</v>
      </c>
      <c r="AI60" s="28"/>
      <c r="AJ60" s="28"/>
      <c r="AK60" s="28"/>
      <c r="AL60" s="28"/>
      <c r="AM60" s="37" t="s">
        <v>46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47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48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45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46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45</v>
      </c>
      <c r="AI75" s="28"/>
      <c r="AJ75" s="28"/>
      <c r="AK75" s="28"/>
      <c r="AL75" s="28"/>
      <c r="AM75" s="37" t="s">
        <v>46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1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1" s="1" customFormat="1" ht="24.95" customHeight="1">
      <c r="B82" s="26"/>
      <c r="C82" s="18" t="s">
        <v>49</v>
      </c>
      <c r="AR82" s="26"/>
    </row>
    <row r="83" spans="1:91" s="1" customFormat="1" ht="6.95" customHeight="1">
      <c r="B83" s="26"/>
      <c r="AR83" s="26"/>
    </row>
    <row r="84" spans="1:91" s="3" customFormat="1" ht="12" customHeight="1">
      <c r="B84" s="42"/>
      <c r="C84" s="23" t="s">
        <v>12</v>
      </c>
      <c r="L84" s="3" t="str">
        <f>K5</f>
        <v>hk_drazka</v>
      </c>
      <c r="AR84" s="42"/>
    </row>
    <row r="85" spans="1:91" s="4" customFormat="1" ht="36.950000000000003" customHeight="1">
      <c r="B85" s="43"/>
      <c r="C85" s="44" t="s">
        <v>14</v>
      </c>
      <c r="L85" s="170" t="str">
        <f>K6</f>
        <v>Oprava chodníku mezi čp. 932 - 940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R85" s="43"/>
    </row>
    <row r="86" spans="1:91" s="1" customFormat="1" ht="6.95" customHeight="1">
      <c r="B86" s="26"/>
      <c r="AR86" s="26"/>
    </row>
    <row r="87" spans="1:91" s="1" customFormat="1" ht="12" customHeight="1">
      <c r="B87" s="26"/>
      <c r="C87" s="23" t="s">
        <v>17</v>
      </c>
      <c r="L87" s="45" t="str">
        <f>IF(K8="","",K8)</f>
        <v>Hradec Králové, ulice Na Drážkách</v>
      </c>
      <c r="AI87" s="23" t="s">
        <v>19</v>
      </c>
      <c r="AM87" s="172" t="str">
        <f>IF(AN8= "","",AN8)</f>
        <v>29. 4. 2025</v>
      </c>
      <c r="AN87" s="172"/>
      <c r="AR87" s="26"/>
    </row>
    <row r="88" spans="1:91" s="1" customFormat="1" ht="6.95" customHeight="1">
      <c r="B88" s="26"/>
      <c r="AR88" s="26"/>
    </row>
    <row r="89" spans="1:91" s="1" customFormat="1" ht="15.6" customHeight="1">
      <c r="B89" s="26"/>
      <c r="C89" s="23" t="s">
        <v>21</v>
      </c>
      <c r="L89" s="3" t="str">
        <f>IF(E11= "","",E11)</f>
        <v xml:space="preserve"> </v>
      </c>
      <c r="AI89" s="23" t="s">
        <v>26</v>
      </c>
      <c r="AM89" s="173" t="str">
        <f>IF(E17="","",E17)</f>
        <v xml:space="preserve"> </v>
      </c>
      <c r="AN89" s="174"/>
      <c r="AO89" s="174"/>
      <c r="AP89" s="174"/>
      <c r="AR89" s="26"/>
      <c r="AS89" s="175" t="s">
        <v>50</v>
      </c>
      <c r="AT89" s="176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1" s="1" customFormat="1" ht="15.6" customHeight="1">
      <c r="B90" s="26"/>
      <c r="C90" s="23" t="s">
        <v>25</v>
      </c>
      <c r="L90" s="3" t="str">
        <f>IF(E14="","",E14)</f>
        <v xml:space="preserve"> </v>
      </c>
      <c r="AI90" s="23" t="s">
        <v>28</v>
      </c>
      <c r="AM90" s="173" t="str">
        <f>IF(E20="","",E20)</f>
        <v xml:space="preserve"> </v>
      </c>
      <c r="AN90" s="174"/>
      <c r="AO90" s="174"/>
      <c r="AP90" s="174"/>
      <c r="AR90" s="26"/>
      <c r="AS90" s="177"/>
      <c r="AT90" s="178"/>
      <c r="BD90" s="50"/>
    </row>
    <row r="91" spans="1:91" s="1" customFormat="1" ht="10.9" customHeight="1">
      <c r="B91" s="26"/>
      <c r="AR91" s="26"/>
      <c r="AS91" s="177"/>
      <c r="AT91" s="178"/>
      <c r="BD91" s="50"/>
    </row>
    <row r="92" spans="1:91" s="1" customFormat="1" ht="29.25" customHeight="1">
      <c r="B92" s="26"/>
      <c r="C92" s="160" t="s">
        <v>51</v>
      </c>
      <c r="D92" s="161"/>
      <c r="E92" s="161"/>
      <c r="F92" s="161"/>
      <c r="G92" s="161"/>
      <c r="H92" s="51"/>
      <c r="I92" s="162" t="s">
        <v>52</v>
      </c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3" t="s">
        <v>53</v>
      </c>
      <c r="AH92" s="161"/>
      <c r="AI92" s="161"/>
      <c r="AJ92" s="161"/>
      <c r="AK92" s="161"/>
      <c r="AL92" s="161"/>
      <c r="AM92" s="161"/>
      <c r="AN92" s="162" t="s">
        <v>54</v>
      </c>
      <c r="AO92" s="161"/>
      <c r="AP92" s="164"/>
      <c r="AQ92" s="52" t="s">
        <v>55</v>
      </c>
      <c r="AR92" s="26"/>
      <c r="AS92" s="53" t="s">
        <v>56</v>
      </c>
      <c r="AT92" s="54" t="s">
        <v>57</v>
      </c>
      <c r="AU92" s="54" t="s">
        <v>58</v>
      </c>
      <c r="AV92" s="54" t="s">
        <v>59</v>
      </c>
      <c r="AW92" s="54" t="s">
        <v>60</v>
      </c>
      <c r="AX92" s="54" t="s">
        <v>61</v>
      </c>
      <c r="AY92" s="54" t="s">
        <v>62</v>
      </c>
      <c r="AZ92" s="54" t="s">
        <v>63</v>
      </c>
      <c r="BA92" s="54" t="s">
        <v>64</v>
      </c>
      <c r="BB92" s="54" t="s">
        <v>65</v>
      </c>
      <c r="BC92" s="54" t="s">
        <v>66</v>
      </c>
      <c r="BD92" s="55" t="s">
        <v>67</v>
      </c>
    </row>
    <row r="93" spans="1:91" s="1" customFormat="1" ht="10.9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1" s="5" customFormat="1" ht="32.450000000000003" customHeight="1">
      <c r="B94" s="57"/>
      <c r="C94" s="58" t="s">
        <v>68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68">
        <f>ROUND(AG95,2)</f>
        <v>0</v>
      </c>
      <c r="AH94" s="168"/>
      <c r="AI94" s="168"/>
      <c r="AJ94" s="168"/>
      <c r="AK94" s="168"/>
      <c r="AL94" s="168"/>
      <c r="AM94" s="168"/>
      <c r="AN94" s="169">
        <f>SUM(AG94,AT94)</f>
        <v>0</v>
      </c>
      <c r="AO94" s="169"/>
      <c r="AP94" s="169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726.73964999999998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69</v>
      </c>
      <c r="BT94" s="66" t="s">
        <v>70</v>
      </c>
      <c r="BU94" s="67" t="s">
        <v>71</v>
      </c>
      <c r="BV94" s="66" t="s">
        <v>72</v>
      </c>
      <c r="BW94" s="66" t="s">
        <v>4</v>
      </c>
      <c r="BX94" s="66" t="s">
        <v>73</v>
      </c>
      <c r="CL94" s="66" t="s">
        <v>1</v>
      </c>
    </row>
    <row r="95" spans="1:91" s="6" customFormat="1" ht="14.45" customHeight="1">
      <c r="A95" s="68" t="s">
        <v>74</v>
      </c>
      <c r="B95" s="69"/>
      <c r="C95" s="70"/>
      <c r="D95" s="167" t="s">
        <v>75</v>
      </c>
      <c r="E95" s="167"/>
      <c r="F95" s="167"/>
      <c r="G95" s="167"/>
      <c r="H95" s="167"/>
      <c r="I95" s="71"/>
      <c r="J95" s="167" t="s">
        <v>76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5">
        <f>'stav - Soupis předpokláda...'!J30</f>
        <v>0</v>
      </c>
      <c r="AH95" s="166"/>
      <c r="AI95" s="166"/>
      <c r="AJ95" s="166"/>
      <c r="AK95" s="166"/>
      <c r="AL95" s="166"/>
      <c r="AM95" s="166"/>
      <c r="AN95" s="165">
        <f>SUM(AG95,AT95)</f>
        <v>0</v>
      </c>
      <c r="AO95" s="166"/>
      <c r="AP95" s="166"/>
      <c r="AQ95" s="72" t="s">
        <v>77</v>
      </c>
      <c r="AR95" s="69"/>
      <c r="AS95" s="73">
        <v>0</v>
      </c>
      <c r="AT95" s="74">
        <f>ROUND(SUM(AV95:AW95),2)</f>
        <v>0</v>
      </c>
      <c r="AU95" s="75">
        <f>'stav - Soupis předpokláda...'!P130</f>
        <v>726.73965399999986</v>
      </c>
      <c r="AV95" s="74">
        <f>'stav - Soupis předpokláda...'!J33</f>
        <v>0</v>
      </c>
      <c r="AW95" s="74">
        <f>'stav - Soupis předpokláda...'!J34</f>
        <v>0</v>
      </c>
      <c r="AX95" s="74">
        <f>'stav - Soupis předpokláda...'!J35</f>
        <v>0</v>
      </c>
      <c r="AY95" s="74">
        <f>'stav - Soupis předpokláda...'!J36</f>
        <v>0</v>
      </c>
      <c r="AZ95" s="74">
        <f>'stav - Soupis předpokláda...'!F33</f>
        <v>0</v>
      </c>
      <c r="BA95" s="74">
        <f>'stav - Soupis předpokláda...'!F34</f>
        <v>0</v>
      </c>
      <c r="BB95" s="74">
        <f>'stav - Soupis předpokláda...'!F35</f>
        <v>0</v>
      </c>
      <c r="BC95" s="74">
        <f>'stav - Soupis předpokláda...'!F36</f>
        <v>0</v>
      </c>
      <c r="BD95" s="76">
        <f>'stav - Soupis předpokláda...'!F37</f>
        <v>0</v>
      </c>
      <c r="BT95" s="77" t="s">
        <v>78</v>
      </c>
      <c r="BV95" s="77" t="s">
        <v>72</v>
      </c>
      <c r="BW95" s="77" t="s">
        <v>79</v>
      </c>
      <c r="BX95" s="77" t="s">
        <v>4</v>
      </c>
      <c r="CL95" s="77" t="s">
        <v>1</v>
      </c>
      <c r="CM95" s="77" t="s">
        <v>80</v>
      </c>
    </row>
    <row r="96" spans="1:91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stav - Soupis předpokláda...'!C2" display="/" xr:uid="{00000000-0004-0000-0000-000000000000}"/>
  </hyperlinks>
  <pageMargins left="0.39374999999999999" right="0.39374999999999999" top="0.39374999999999999" bottom="0.39374999999999999" header="0" footer="0"/>
  <pageSetup paperSize="9" scale="66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0"/>
  <sheetViews>
    <sheetView showGridLines="0" tabSelected="1" topLeftCell="A159" workbookViewId="0">
      <selection activeCell="E120" sqref="E120:H120"/>
    </sheetView>
  </sheetViews>
  <sheetFormatPr defaultRowHeight="11.25"/>
  <cols>
    <col min="1" max="1" width="8.83203125" customWidth="1"/>
    <col min="2" max="2" width="1.1640625" customWidth="1"/>
    <col min="3" max="4" width="4.5" customWidth="1"/>
    <col min="5" max="5" width="18.33203125" customWidth="1"/>
    <col min="6" max="6" width="54.5" customWidth="1"/>
    <col min="7" max="7" width="8" customWidth="1"/>
    <col min="8" max="8" width="15" customWidth="1"/>
    <col min="9" max="9" width="16.83203125" customWidth="1"/>
    <col min="10" max="11" width="23.83203125" customWidth="1"/>
    <col min="12" max="12" width="10" customWidth="1"/>
    <col min="13" max="13" width="11.5" hidden="1" customWidth="1"/>
    <col min="14" max="14" width="9.1640625" hidden="1"/>
    <col min="15" max="20" width="15.1640625" hidden="1" customWidth="1"/>
    <col min="21" max="21" width="17.5" hidden="1" customWidth="1"/>
    <col min="22" max="22" width="13.1640625" customWidth="1"/>
    <col min="23" max="23" width="17.5" customWidth="1"/>
    <col min="24" max="24" width="13.1640625" customWidth="1"/>
    <col min="25" max="25" width="16" customWidth="1"/>
    <col min="26" max="26" width="11.6640625" customWidth="1"/>
    <col min="27" max="27" width="16" customWidth="1"/>
    <col min="28" max="28" width="17.5" customWidth="1"/>
    <col min="29" max="29" width="11.6640625" customWidth="1"/>
    <col min="30" max="30" width="16" customWidth="1"/>
    <col min="31" max="31" width="17.5" customWidth="1"/>
    <col min="44" max="65" width="9.1640625" hidden="1"/>
  </cols>
  <sheetData>
    <row r="2" spans="2:46" ht="36.950000000000003" customHeight="1">
      <c r="L2" s="158" t="s">
        <v>5</v>
      </c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4" t="s">
        <v>79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80</v>
      </c>
    </row>
    <row r="4" spans="2:46" ht="24.95" customHeight="1">
      <c r="B4" s="17"/>
      <c r="D4" s="18" t="s">
        <v>81</v>
      </c>
      <c r="L4" s="17"/>
      <c r="M4" s="78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3" t="s">
        <v>14</v>
      </c>
      <c r="L6" s="17"/>
    </row>
    <row r="7" spans="2:46" ht="14.45" customHeight="1">
      <c r="B7" s="17"/>
      <c r="E7" s="193" t="str">
        <f>'Rekapitulace stavby'!K6</f>
        <v>Oprava chodníku mezi čp. 932 - 940</v>
      </c>
      <c r="F7" s="194"/>
      <c r="G7" s="194"/>
      <c r="H7" s="194"/>
      <c r="L7" s="17"/>
    </row>
    <row r="8" spans="2:46" s="1" customFormat="1" ht="12" customHeight="1">
      <c r="B8" s="26"/>
      <c r="D8" s="23" t="s">
        <v>82</v>
      </c>
      <c r="L8" s="26"/>
    </row>
    <row r="9" spans="2:46" s="1" customFormat="1" ht="15.6" customHeight="1">
      <c r="B9" s="26"/>
      <c r="E9" s="170" t="s">
        <v>83</v>
      </c>
      <c r="F9" s="192"/>
      <c r="G9" s="192"/>
      <c r="H9" s="192"/>
      <c r="L9" s="26"/>
    </row>
    <row r="10" spans="2:46" s="1" customFormat="1">
      <c r="B10" s="26"/>
      <c r="L10" s="26"/>
    </row>
    <row r="11" spans="2:46" s="1" customFormat="1" ht="12" customHeight="1">
      <c r="B11" s="26"/>
      <c r="D11" s="23" t="s">
        <v>15</v>
      </c>
      <c r="F11" s="21" t="s">
        <v>1</v>
      </c>
      <c r="I11" s="23" t="s">
        <v>16</v>
      </c>
      <c r="J11" s="21" t="s">
        <v>1</v>
      </c>
      <c r="L11" s="26"/>
    </row>
    <row r="12" spans="2:46" s="1" customFormat="1" ht="12" customHeight="1">
      <c r="B12" s="26"/>
      <c r="D12" s="23" t="s">
        <v>17</v>
      </c>
      <c r="F12" s="21" t="s">
        <v>18</v>
      </c>
      <c r="I12" s="23" t="s">
        <v>19</v>
      </c>
      <c r="J12" s="46" t="str">
        <f>'Rekapitulace stavby'!AN8</f>
        <v>29. 4. 2025</v>
      </c>
      <c r="L12" s="26"/>
    </row>
    <row r="13" spans="2:46" s="1" customFormat="1" ht="10.9" customHeight="1">
      <c r="B13" s="26"/>
      <c r="L13" s="26"/>
    </row>
    <row r="14" spans="2:46" s="1" customFormat="1" ht="12" customHeight="1">
      <c r="B14" s="26"/>
      <c r="D14" s="23" t="s">
        <v>21</v>
      </c>
      <c r="I14" s="23" t="s">
        <v>22</v>
      </c>
      <c r="J14" s="21" t="str">
        <f>IF('Rekapitulace stavby'!AN10="","",'Rekapitulace stavby'!AN10)</f>
        <v/>
      </c>
      <c r="L14" s="26"/>
    </row>
    <row r="15" spans="2:46" s="1" customFormat="1" ht="18" customHeight="1">
      <c r="B15" s="26"/>
      <c r="E15" s="21" t="str">
        <f>IF('Rekapitulace stavby'!E11="","",'Rekapitulace stavby'!E11)</f>
        <v xml:space="preserve"> </v>
      </c>
      <c r="I15" s="23" t="s">
        <v>24</v>
      </c>
      <c r="J15" s="21" t="str">
        <f>IF('Rekapitulace stavby'!AN11="","",'Rekapitulace stavby'!AN11)</f>
        <v/>
      </c>
      <c r="L15" s="26"/>
    </row>
    <row r="16" spans="2:46" s="1" customFormat="1" ht="6.95" customHeight="1">
      <c r="B16" s="26"/>
      <c r="L16" s="26"/>
    </row>
    <row r="17" spans="2:12" s="1" customFormat="1" ht="12" customHeight="1">
      <c r="B17" s="26"/>
      <c r="D17" s="23" t="s">
        <v>25</v>
      </c>
      <c r="I17" s="23" t="s">
        <v>22</v>
      </c>
      <c r="J17" s="21" t="str">
        <f>'Rekapitulace stavby'!AN13</f>
        <v/>
      </c>
      <c r="L17" s="26"/>
    </row>
    <row r="18" spans="2:12" s="1" customFormat="1" ht="18" customHeight="1">
      <c r="B18" s="26"/>
      <c r="E18" s="186" t="str">
        <f>'Rekapitulace stavby'!E14</f>
        <v xml:space="preserve"> </v>
      </c>
      <c r="F18" s="186"/>
      <c r="G18" s="186"/>
      <c r="H18" s="186"/>
      <c r="I18" s="23" t="s">
        <v>24</v>
      </c>
      <c r="J18" s="21" t="str">
        <f>'Rekapitulace stavby'!AN14</f>
        <v/>
      </c>
      <c r="L18" s="26"/>
    </row>
    <row r="19" spans="2:12" s="1" customFormat="1" ht="6.95" customHeight="1">
      <c r="B19" s="26"/>
      <c r="L19" s="26"/>
    </row>
    <row r="20" spans="2:12" s="1" customFormat="1" ht="12" customHeight="1">
      <c r="B20" s="26"/>
      <c r="D20" s="23" t="s">
        <v>26</v>
      </c>
      <c r="I20" s="23" t="s">
        <v>22</v>
      </c>
      <c r="J20" s="21" t="str">
        <f>IF('Rekapitulace stavby'!AN16="","",'Rekapitulace stavby'!AN16)</f>
        <v/>
      </c>
      <c r="L20" s="26"/>
    </row>
    <row r="21" spans="2:12" s="1" customFormat="1" ht="18" customHeight="1">
      <c r="B21" s="26"/>
      <c r="E21" s="21" t="str">
        <f>IF('Rekapitulace stavby'!E17="","",'Rekapitulace stavby'!E17)</f>
        <v xml:space="preserve"> </v>
      </c>
      <c r="I21" s="23" t="s">
        <v>24</v>
      </c>
      <c r="J21" s="21" t="str">
        <f>IF('Rekapitulace stavby'!AN17="","",'Rekapitulace stavby'!AN17)</f>
        <v/>
      </c>
      <c r="L21" s="26"/>
    </row>
    <row r="22" spans="2:12" s="1" customFormat="1" ht="6.95" customHeight="1">
      <c r="B22" s="26"/>
      <c r="L22" s="26"/>
    </row>
    <row r="23" spans="2:12" s="1" customFormat="1" ht="12" customHeight="1">
      <c r="B23" s="26"/>
      <c r="D23" s="23" t="s">
        <v>28</v>
      </c>
      <c r="I23" s="23" t="s">
        <v>22</v>
      </c>
      <c r="J23" s="21" t="str">
        <f>IF('Rekapitulace stavby'!AN19="","",'Rekapitulace stavby'!AN19)</f>
        <v/>
      </c>
      <c r="L23" s="26"/>
    </row>
    <row r="24" spans="2:12" s="1" customFormat="1" ht="18" customHeight="1">
      <c r="B24" s="26"/>
      <c r="E24" s="21" t="str">
        <f>IF('Rekapitulace stavby'!E20="","",'Rekapitulace stavby'!E20)</f>
        <v xml:space="preserve"> </v>
      </c>
      <c r="I24" s="23" t="s">
        <v>24</v>
      </c>
      <c r="J24" s="21" t="str">
        <f>IF('Rekapitulace stavby'!AN20="","",'Rekapitulace stavby'!AN20)</f>
        <v/>
      </c>
      <c r="L24" s="26"/>
    </row>
    <row r="25" spans="2:12" s="1" customFormat="1" ht="6.95" customHeight="1">
      <c r="B25" s="26"/>
      <c r="L25" s="26"/>
    </row>
    <row r="26" spans="2:12" s="1" customFormat="1" ht="12" customHeight="1">
      <c r="B26" s="26"/>
      <c r="D26" s="23" t="s">
        <v>29</v>
      </c>
      <c r="L26" s="26"/>
    </row>
    <row r="27" spans="2:12" s="7" customFormat="1" ht="14.45" customHeight="1">
      <c r="B27" s="79"/>
      <c r="E27" s="188" t="s">
        <v>1</v>
      </c>
      <c r="F27" s="188"/>
      <c r="G27" s="188"/>
      <c r="H27" s="188"/>
      <c r="L27" s="79"/>
    </row>
    <row r="28" spans="2:12" s="1" customFormat="1" ht="6.95" customHeight="1">
      <c r="B28" s="26"/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customHeight="1">
      <c r="B30" s="26"/>
      <c r="D30" s="80" t="s">
        <v>30</v>
      </c>
      <c r="J30" s="60">
        <f>ROUND(J130, 2)</f>
        <v>0</v>
      </c>
      <c r="L30" s="26"/>
    </row>
    <row r="31" spans="2:12" s="1" customFormat="1" ht="6.95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5" customHeight="1">
      <c r="B32" s="26"/>
      <c r="F32" s="29" t="s">
        <v>32</v>
      </c>
      <c r="I32" s="29" t="s">
        <v>31</v>
      </c>
      <c r="J32" s="29" t="s">
        <v>33</v>
      </c>
      <c r="L32" s="26"/>
    </row>
    <row r="33" spans="2:12" s="1" customFormat="1" ht="14.45" customHeight="1">
      <c r="B33" s="26"/>
      <c r="D33" s="49" t="s">
        <v>34</v>
      </c>
      <c r="E33" s="23" t="s">
        <v>35</v>
      </c>
      <c r="F33" s="81">
        <f>ROUND((SUM(BE130:BE299)),  2)</f>
        <v>0</v>
      </c>
      <c r="I33" s="82">
        <v>0.21</v>
      </c>
      <c r="J33" s="81">
        <f>ROUND(((SUM(BE130:BE299))*I33),  2)</f>
        <v>0</v>
      </c>
      <c r="L33" s="26"/>
    </row>
    <row r="34" spans="2:12" s="1" customFormat="1" ht="14.45" customHeight="1">
      <c r="B34" s="26"/>
      <c r="E34" s="23" t="s">
        <v>36</v>
      </c>
      <c r="F34" s="81">
        <f>ROUND((SUM(BF130:BF299)),  2)</f>
        <v>0</v>
      </c>
      <c r="I34" s="82">
        <v>0.12</v>
      </c>
      <c r="J34" s="81">
        <f>ROUND(((SUM(BF130:BF299))*I34),  2)</f>
        <v>0</v>
      </c>
      <c r="L34" s="26"/>
    </row>
    <row r="35" spans="2:12" s="1" customFormat="1" ht="14.45" hidden="1" customHeight="1">
      <c r="B35" s="26"/>
      <c r="E35" s="23" t="s">
        <v>37</v>
      </c>
      <c r="F35" s="81">
        <f>ROUND((SUM(BG130:BG299)),  2)</f>
        <v>0</v>
      </c>
      <c r="I35" s="82">
        <v>0.21</v>
      </c>
      <c r="J35" s="81">
        <f>0</f>
        <v>0</v>
      </c>
      <c r="L35" s="26"/>
    </row>
    <row r="36" spans="2:12" s="1" customFormat="1" ht="14.45" hidden="1" customHeight="1">
      <c r="B36" s="26"/>
      <c r="E36" s="23" t="s">
        <v>38</v>
      </c>
      <c r="F36" s="81">
        <f>ROUND((SUM(BH130:BH299)),  2)</f>
        <v>0</v>
      </c>
      <c r="I36" s="82">
        <v>0.12</v>
      </c>
      <c r="J36" s="81">
        <f>0</f>
        <v>0</v>
      </c>
      <c r="L36" s="26"/>
    </row>
    <row r="37" spans="2:12" s="1" customFormat="1" ht="14.45" hidden="1" customHeight="1">
      <c r="B37" s="26"/>
      <c r="E37" s="23" t="s">
        <v>39</v>
      </c>
      <c r="F37" s="81">
        <f>ROUND((SUM(BI130:BI299)),  2)</f>
        <v>0</v>
      </c>
      <c r="I37" s="82">
        <v>0</v>
      </c>
      <c r="J37" s="81">
        <f>0</f>
        <v>0</v>
      </c>
      <c r="L37" s="26"/>
    </row>
    <row r="38" spans="2:12" s="1" customFormat="1" ht="6.95" customHeight="1">
      <c r="B38" s="26"/>
      <c r="L38" s="26"/>
    </row>
    <row r="39" spans="2:12" s="1" customFormat="1" ht="25.35" customHeight="1">
      <c r="B39" s="26"/>
      <c r="C39" s="83"/>
      <c r="D39" s="84" t="s">
        <v>40</v>
      </c>
      <c r="E39" s="51"/>
      <c r="F39" s="51"/>
      <c r="G39" s="85" t="s">
        <v>41</v>
      </c>
      <c r="H39" s="86" t="s">
        <v>42</v>
      </c>
      <c r="I39" s="51"/>
      <c r="J39" s="87">
        <f>SUM(J30:J37)</f>
        <v>0</v>
      </c>
      <c r="K39" s="88"/>
      <c r="L39" s="26"/>
    </row>
    <row r="40" spans="2:12" s="1" customFormat="1" ht="14.45" customHeight="1">
      <c r="B40" s="26"/>
      <c r="L40" s="26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43</v>
      </c>
      <c r="E50" s="36"/>
      <c r="F50" s="36"/>
      <c r="G50" s="35" t="s">
        <v>44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45</v>
      </c>
      <c r="E61" s="28"/>
      <c r="F61" s="89" t="s">
        <v>46</v>
      </c>
      <c r="G61" s="37" t="s">
        <v>45</v>
      </c>
      <c r="H61" s="28"/>
      <c r="I61" s="28"/>
      <c r="J61" s="90" t="s">
        <v>46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47</v>
      </c>
      <c r="E65" s="36"/>
      <c r="F65" s="36"/>
      <c r="G65" s="35" t="s">
        <v>48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45</v>
      </c>
      <c r="E76" s="28"/>
      <c r="F76" s="89" t="s">
        <v>46</v>
      </c>
      <c r="G76" s="37" t="s">
        <v>45</v>
      </c>
      <c r="H76" s="28"/>
      <c r="I76" s="28"/>
      <c r="J76" s="90" t="s">
        <v>46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customHeight="1">
      <c r="B82" s="26"/>
      <c r="C82" s="18" t="s">
        <v>84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4.45" customHeight="1">
      <c r="B85" s="26"/>
      <c r="E85" s="193" t="str">
        <f>E7</f>
        <v>Oprava chodníku mezi čp. 932 - 940</v>
      </c>
      <c r="F85" s="194"/>
      <c r="G85" s="194"/>
      <c r="H85" s="194"/>
      <c r="L85" s="26"/>
    </row>
    <row r="86" spans="2:47" s="1" customFormat="1" ht="12" customHeight="1">
      <c r="B86" s="26"/>
      <c r="C86" s="23" t="s">
        <v>82</v>
      </c>
      <c r="L86" s="26"/>
    </row>
    <row r="87" spans="2:47" s="1" customFormat="1" ht="15.6" customHeight="1">
      <c r="B87" s="26"/>
      <c r="E87" s="170" t="str">
        <f>E9</f>
        <v>stav - Soupis předpokládaných stavebních prací</v>
      </c>
      <c r="F87" s="192"/>
      <c r="G87" s="192"/>
      <c r="H87" s="192"/>
      <c r="L87" s="26"/>
    </row>
    <row r="88" spans="2:47" s="1" customFormat="1" ht="6.95" customHeight="1">
      <c r="B88" s="26"/>
      <c r="L88" s="26"/>
    </row>
    <row r="89" spans="2:47" s="1" customFormat="1" ht="12" customHeight="1">
      <c r="B89" s="26"/>
      <c r="C89" s="23" t="s">
        <v>17</v>
      </c>
      <c r="F89" s="21" t="str">
        <f>F12</f>
        <v>Hradec Králové, ulice Na Drážkách</v>
      </c>
      <c r="I89" s="23" t="s">
        <v>19</v>
      </c>
      <c r="J89" s="46" t="str">
        <f>IF(J12="","",J12)</f>
        <v>29. 4. 2025</v>
      </c>
      <c r="L89" s="26"/>
    </row>
    <row r="90" spans="2:47" s="1" customFormat="1" ht="6.95" customHeight="1">
      <c r="B90" s="26"/>
      <c r="L90" s="26"/>
    </row>
    <row r="91" spans="2:47" s="1" customFormat="1" ht="15.6" customHeight="1">
      <c r="B91" s="26"/>
      <c r="C91" s="23" t="s">
        <v>21</v>
      </c>
      <c r="F91" s="21" t="str">
        <f>E15</f>
        <v xml:space="preserve"> </v>
      </c>
      <c r="I91" s="23" t="s">
        <v>26</v>
      </c>
      <c r="J91" s="24" t="str">
        <f>E21</f>
        <v xml:space="preserve"> </v>
      </c>
      <c r="L91" s="26"/>
    </row>
    <row r="92" spans="2:47" s="1" customFormat="1" ht="15.6" customHeight="1">
      <c r="B92" s="26"/>
      <c r="C92" s="23" t="s">
        <v>25</v>
      </c>
      <c r="F92" s="21" t="str">
        <f>IF(E18="","",E18)</f>
        <v xml:space="preserve"> </v>
      </c>
      <c r="I92" s="23" t="s">
        <v>28</v>
      </c>
      <c r="J92" s="24" t="str">
        <f>E24</f>
        <v xml:space="preserve"> </v>
      </c>
      <c r="L92" s="26"/>
    </row>
    <row r="93" spans="2:47" s="1" customFormat="1" ht="10.35" customHeight="1">
      <c r="B93" s="26"/>
      <c r="L93" s="26"/>
    </row>
    <row r="94" spans="2:47" s="1" customFormat="1" ht="29.25" customHeight="1">
      <c r="B94" s="26"/>
      <c r="C94" s="91" t="s">
        <v>85</v>
      </c>
      <c r="D94" s="83"/>
      <c r="E94" s="83"/>
      <c r="F94" s="83"/>
      <c r="G94" s="83"/>
      <c r="H94" s="83"/>
      <c r="I94" s="83"/>
      <c r="J94" s="92" t="s">
        <v>86</v>
      </c>
      <c r="K94" s="83"/>
      <c r="L94" s="26"/>
    </row>
    <row r="95" spans="2:47" s="1" customFormat="1" ht="10.35" customHeight="1">
      <c r="B95" s="26"/>
      <c r="L95" s="26"/>
    </row>
    <row r="96" spans="2:47" s="1" customFormat="1" ht="22.9" customHeight="1">
      <c r="B96" s="26"/>
      <c r="C96" s="93" t="s">
        <v>87</v>
      </c>
      <c r="J96" s="60">
        <f>J130</f>
        <v>0</v>
      </c>
      <c r="L96" s="26"/>
      <c r="AU96" s="14" t="s">
        <v>88</v>
      </c>
    </row>
    <row r="97" spans="2:12" s="8" customFormat="1" ht="24.95" customHeight="1">
      <c r="B97" s="94"/>
      <c r="D97" s="95" t="s">
        <v>89</v>
      </c>
      <c r="E97" s="96"/>
      <c r="F97" s="96"/>
      <c r="G97" s="96"/>
      <c r="H97" s="96"/>
      <c r="I97" s="96"/>
      <c r="J97" s="97">
        <f>J131</f>
        <v>0</v>
      </c>
      <c r="L97" s="94"/>
    </row>
    <row r="98" spans="2:12" s="9" customFormat="1" ht="19.899999999999999" customHeight="1">
      <c r="B98" s="98"/>
      <c r="D98" s="99" t="s">
        <v>90</v>
      </c>
      <c r="E98" s="100"/>
      <c r="F98" s="100"/>
      <c r="G98" s="100"/>
      <c r="H98" s="100"/>
      <c r="I98" s="100"/>
      <c r="J98" s="101">
        <f>J132</f>
        <v>0</v>
      </c>
      <c r="L98" s="98"/>
    </row>
    <row r="99" spans="2:12" s="9" customFormat="1" ht="19.899999999999999" customHeight="1">
      <c r="B99" s="98"/>
      <c r="D99" s="99" t="s">
        <v>91</v>
      </c>
      <c r="E99" s="100"/>
      <c r="F99" s="100"/>
      <c r="G99" s="100"/>
      <c r="H99" s="100"/>
      <c r="I99" s="100"/>
      <c r="J99" s="101">
        <f>J183</f>
        <v>0</v>
      </c>
      <c r="L99" s="98"/>
    </row>
    <row r="100" spans="2:12" s="9" customFormat="1" ht="19.899999999999999" customHeight="1">
      <c r="B100" s="98"/>
      <c r="D100" s="99" t="s">
        <v>92</v>
      </c>
      <c r="E100" s="100"/>
      <c r="F100" s="100"/>
      <c r="G100" s="100"/>
      <c r="H100" s="100"/>
      <c r="I100" s="100"/>
      <c r="J100" s="101">
        <f>J203</f>
        <v>0</v>
      </c>
      <c r="L100" s="98"/>
    </row>
    <row r="101" spans="2:12" s="9" customFormat="1" ht="19.899999999999999" customHeight="1">
      <c r="B101" s="98"/>
      <c r="D101" s="99" t="s">
        <v>93</v>
      </c>
      <c r="E101" s="100"/>
      <c r="F101" s="100"/>
      <c r="G101" s="100"/>
      <c r="H101" s="100"/>
      <c r="I101" s="100"/>
      <c r="J101" s="101">
        <f>J207</f>
        <v>0</v>
      </c>
      <c r="L101" s="98"/>
    </row>
    <row r="102" spans="2:12" s="9" customFormat="1" ht="19.899999999999999" customHeight="1">
      <c r="B102" s="98"/>
      <c r="D102" s="99" t="s">
        <v>94</v>
      </c>
      <c r="E102" s="100"/>
      <c r="F102" s="100"/>
      <c r="G102" s="100"/>
      <c r="H102" s="100"/>
      <c r="I102" s="100"/>
      <c r="J102" s="101">
        <f>J240</f>
        <v>0</v>
      </c>
      <c r="L102" s="98"/>
    </row>
    <row r="103" spans="2:12" s="9" customFormat="1" ht="19.899999999999999" customHeight="1">
      <c r="B103" s="98"/>
      <c r="D103" s="99" t="s">
        <v>95</v>
      </c>
      <c r="E103" s="100"/>
      <c r="F103" s="100"/>
      <c r="G103" s="100"/>
      <c r="H103" s="100"/>
      <c r="I103" s="100"/>
      <c r="J103" s="101">
        <f>J259</f>
        <v>0</v>
      </c>
      <c r="L103" s="98"/>
    </row>
    <row r="104" spans="2:12" s="8" customFormat="1" ht="24.95" customHeight="1">
      <c r="B104" s="94"/>
      <c r="D104" s="95" t="s">
        <v>96</v>
      </c>
      <c r="E104" s="96"/>
      <c r="F104" s="96"/>
      <c r="G104" s="96"/>
      <c r="H104" s="96"/>
      <c r="I104" s="96"/>
      <c r="J104" s="97">
        <f>J263</f>
        <v>0</v>
      </c>
      <c r="L104" s="94"/>
    </row>
    <row r="105" spans="2:12" s="9" customFormat="1" ht="19.899999999999999" customHeight="1">
      <c r="B105" s="98"/>
      <c r="D105" s="99" t="s">
        <v>97</v>
      </c>
      <c r="E105" s="100"/>
      <c r="F105" s="100"/>
      <c r="G105" s="100"/>
      <c r="H105" s="100"/>
      <c r="I105" s="100"/>
      <c r="J105" s="101">
        <f>J264</f>
        <v>0</v>
      </c>
      <c r="L105" s="98"/>
    </row>
    <row r="106" spans="2:12" s="8" customFormat="1" ht="24.95" customHeight="1">
      <c r="B106" s="94"/>
      <c r="D106" s="95" t="s">
        <v>98</v>
      </c>
      <c r="E106" s="96"/>
      <c r="F106" s="96"/>
      <c r="G106" s="96"/>
      <c r="H106" s="96"/>
      <c r="I106" s="96"/>
      <c r="J106" s="97">
        <f>J271</f>
        <v>0</v>
      </c>
      <c r="L106" s="94"/>
    </row>
    <row r="107" spans="2:12" s="9" customFormat="1" ht="19.899999999999999" customHeight="1">
      <c r="B107" s="98"/>
      <c r="D107" s="99" t="s">
        <v>99</v>
      </c>
      <c r="E107" s="100"/>
      <c r="F107" s="100"/>
      <c r="G107" s="100"/>
      <c r="H107" s="100"/>
      <c r="I107" s="100"/>
      <c r="J107" s="101">
        <f>J272</f>
        <v>0</v>
      </c>
      <c r="L107" s="98"/>
    </row>
    <row r="108" spans="2:12" s="9" customFormat="1" ht="19.899999999999999" customHeight="1">
      <c r="B108" s="98"/>
      <c r="D108" s="99" t="s">
        <v>100</v>
      </c>
      <c r="E108" s="100"/>
      <c r="F108" s="100"/>
      <c r="G108" s="100"/>
      <c r="H108" s="100"/>
      <c r="I108" s="100"/>
      <c r="J108" s="101">
        <f>J284</f>
        <v>0</v>
      </c>
      <c r="L108" s="98"/>
    </row>
    <row r="109" spans="2:12" s="9" customFormat="1" ht="19.899999999999999" customHeight="1">
      <c r="B109" s="98"/>
      <c r="D109" s="99" t="s">
        <v>101</v>
      </c>
      <c r="E109" s="100"/>
      <c r="F109" s="100"/>
      <c r="G109" s="100"/>
      <c r="H109" s="100"/>
      <c r="I109" s="100"/>
      <c r="J109" s="101">
        <f>J288</f>
        <v>0</v>
      </c>
      <c r="L109" s="98"/>
    </row>
    <row r="110" spans="2:12" s="9" customFormat="1" ht="19.899999999999999" customHeight="1">
      <c r="B110" s="98"/>
      <c r="D110" s="99" t="s">
        <v>102</v>
      </c>
      <c r="E110" s="100"/>
      <c r="F110" s="100"/>
      <c r="G110" s="100"/>
      <c r="H110" s="100"/>
      <c r="I110" s="100"/>
      <c r="J110" s="101">
        <f>J292</f>
        <v>0</v>
      </c>
      <c r="L110" s="98"/>
    </row>
    <row r="111" spans="2:12" s="1" customFormat="1" ht="21.75" customHeight="1">
      <c r="B111" s="26"/>
      <c r="L111" s="26"/>
    </row>
    <row r="112" spans="2:12" s="1" customFormat="1" ht="6.95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26"/>
    </row>
    <row r="116" spans="2:12" s="1" customFormat="1" ht="6.95" customHeight="1"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26"/>
    </row>
    <row r="117" spans="2:12" s="1" customFormat="1" ht="24.95" customHeight="1">
      <c r="B117" s="26"/>
      <c r="C117" s="18" t="s">
        <v>103</v>
      </c>
      <c r="L117" s="26"/>
    </row>
    <row r="118" spans="2:12" s="1" customFormat="1" ht="6.95" customHeight="1">
      <c r="B118" s="26"/>
      <c r="L118" s="26"/>
    </row>
    <row r="119" spans="2:12" s="1" customFormat="1" ht="12" customHeight="1">
      <c r="B119" s="26"/>
      <c r="C119" s="23" t="s">
        <v>14</v>
      </c>
      <c r="L119" s="26"/>
    </row>
    <row r="120" spans="2:12" s="1" customFormat="1" ht="14.45" customHeight="1">
      <c r="B120" s="26"/>
      <c r="E120" s="193" t="str">
        <f>E7</f>
        <v>Oprava chodníku mezi čp. 932 - 940</v>
      </c>
      <c r="F120" s="194"/>
      <c r="G120" s="194"/>
      <c r="H120" s="194"/>
      <c r="L120" s="26"/>
    </row>
    <row r="121" spans="2:12" s="1" customFormat="1" ht="12" customHeight="1">
      <c r="B121" s="26"/>
      <c r="C121" s="23" t="s">
        <v>82</v>
      </c>
      <c r="L121" s="26"/>
    </row>
    <row r="122" spans="2:12" s="1" customFormat="1" ht="15.6" customHeight="1">
      <c r="B122" s="26"/>
      <c r="E122" s="170" t="str">
        <f>E9</f>
        <v>stav - Soupis předpokládaných stavebních prací</v>
      </c>
      <c r="F122" s="192"/>
      <c r="G122" s="192"/>
      <c r="H122" s="192"/>
      <c r="L122" s="26"/>
    </row>
    <row r="123" spans="2:12" s="1" customFormat="1" ht="6.95" customHeight="1">
      <c r="B123" s="26"/>
      <c r="L123" s="26"/>
    </row>
    <row r="124" spans="2:12" s="1" customFormat="1" ht="12" customHeight="1">
      <c r="B124" s="26"/>
      <c r="C124" s="23" t="s">
        <v>17</v>
      </c>
      <c r="F124" s="21" t="str">
        <f>F12</f>
        <v>Hradec Králové, ulice Na Drážkách</v>
      </c>
      <c r="I124" s="23" t="s">
        <v>19</v>
      </c>
      <c r="J124" s="46" t="str">
        <f>IF(J12="","",J12)</f>
        <v>29. 4. 2025</v>
      </c>
      <c r="L124" s="26"/>
    </row>
    <row r="125" spans="2:12" s="1" customFormat="1" ht="6.95" customHeight="1">
      <c r="B125" s="26"/>
      <c r="L125" s="26"/>
    </row>
    <row r="126" spans="2:12" s="1" customFormat="1" ht="15.6" customHeight="1">
      <c r="B126" s="26"/>
      <c r="C126" s="23" t="s">
        <v>21</v>
      </c>
      <c r="F126" s="21" t="str">
        <f>E15</f>
        <v xml:space="preserve"> </v>
      </c>
      <c r="I126" s="23" t="s">
        <v>26</v>
      </c>
      <c r="J126" s="24" t="str">
        <f>E21</f>
        <v xml:space="preserve"> </v>
      </c>
      <c r="L126" s="26"/>
    </row>
    <row r="127" spans="2:12" s="1" customFormat="1" ht="15.6" customHeight="1">
      <c r="B127" s="26"/>
      <c r="C127" s="23" t="s">
        <v>25</v>
      </c>
      <c r="F127" s="21" t="str">
        <f>IF(E18="","",E18)</f>
        <v xml:space="preserve"> </v>
      </c>
      <c r="I127" s="23" t="s">
        <v>28</v>
      </c>
      <c r="J127" s="24" t="str">
        <f>E24</f>
        <v xml:space="preserve"> </v>
      </c>
      <c r="L127" s="26"/>
    </row>
    <row r="128" spans="2:12" s="1" customFormat="1" ht="10.35" customHeight="1">
      <c r="B128" s="26"/>
      <c r="L128" s="26"/>
    </row>
    <row r="129" spans="2:65" s="10" customFormat="1" ht="29.25" customHeight="1">
      <c r="B129" s="102"/>
      <c r="C129" s="103" t="s">
        <v>104</v>
      </c>
      <c r="D129" s="104" t="s">
        <v>55</v>
      </c>
      <c r="E129" s="104" t="s">
        <v>51</v>
      </c>
      <c r="F129" s="104" t="s">
        <v>52</v>
      </c>
      <c r="G129" s="104" t="s">
        <v>105</v>
      </c>
      <c r="H129" s="104" t="s">
        <v>106</v>
      </c>
      <c r="I129" s="104" t="s">
        <v>107</v>
      </c>
      <c r="J129" s="104" t="s">
        <v>86</v>
      </c>
      <c r="K129" s="105" t="s">
        <v>108</v>
      </c>
      <c r="L129" s="102"/>
      <c r="M129" s="53" t="s">
        <v>1</v>
      </c>
      <c r="N129" s="54" t="s">
        <v>34</v>
      </c>
      <c r="O129" s="54" t="s">
        <v>109</v>
      </c>
      <c r="P129" s="54" t="s">
        <v>110</v>
      </c>
      <c r="Q129" s="54" t="s">
        <v>111</v>
      </c>
      <c r="R129" s="54" t="s">
        <v>112</v>
      </c>
      <c r="S129" s="54" t="s">
        <v>113</v>
      </c>
      <c r="T129" s="55" t="s">
        <v>114</v>
      </c>
    </row>
    <row r="130" spans="2:65" s="1" customFormat="1" ht="22.9" customHeight="1">
      <c r="B130" s="26"/>
      <c r="C130" s="58" t="s">
        <v>115</v>
      </c>
      <c r="J130" s="106">
        <f>BK130</f>
        <v>0</v>
      </c>
      <c r="L130" s="26"/>
      <c r="M130" s="56"/>
      <c r="N130" s="47"/>
      <c r="O130" s="47"/>
      <c r="P130" s="107">
        <f>P131+P263+P271</f>
        <v>726.73965399999986</v>
      </c>
      <c r="Q130" s="47"/>
      <c r="R130" s="107">
        <f>R131+R263+R271</f>
        <v>186.07527439999998</v>
      </c>
      <c r="S130" s="47"/>
      <c r="T130" s="108">
        <f>T131+T263+T271</f>
        <v>127.04899999999999</v>
      </c>
      <c r="AT130" s="14" t="s">
        <v>69</v>
      </c>
      <c r="AU130" s="14" t="s">
        <v>88</v>
      </c>
      <c r="BK130" s="109">
        <f>BK131+BK263+BK271</f>
        <v>0</v>
      </c>
    </row>
    <row r="131" spans="2:65" s="11" customFormat="1" ht="25.9" customHeight="1">
      <c r="B131" s="110"/>
      <c r="D131" s="111" t="s">
        <v>69</v>
      </c>
      <c r="E131" s="112" t="s">
        <v>116</v>
      </c>
      <c r="F131" s="112" t="s">
        <v>117</v>
      </c>
      <c r="J131" s="113">
        <f>BK131</f>
        <v>0</v>
      </c>
      <c r="L131" s="110"/>
      <c r="M131" s="114"/>
      <c r="P131" s="115">
        <f>P132+P183+P203+P207+P240+P259</f>
        <v>707.81036599999982</v>
      </c>
      <c r="R131" s="115">
        <f>R132+R183+R203+R207+R240+R259</f>
        <v>186.01087439999998</v>
      </c>
      <c r="T131" s="116">
        <f>T132+T183+T203+T207+T240+T259</f>
        <v>127.04899999999999</v>
      </c>
      <c r="AR131" s="111" t="s">
        <v>78</v>
      </c>
      <c r="AT131" s="117" t="s">
        <v>69</v>
      </c>
      <c r="AU131" s="117" t="s">
        <v>70</v>
      </c>
      <c r="AY131" s="111" t="s">
        <v>118</v>
      </c>
      <c r="BK131" s="118">
        <f>BK132+BK183+BK203+BK207+BK240+BK259</f>
        <v>0</v>
      </c>
    </row>
    <row r="132" spans="2:65" s="11" customFormat="1" ht="22.9" customHeight="1">
      <c r="B132" s="110"/>
      <c r="D132" s="111" t="s">
        <v>69</v>
      </c>
      <c r="E132" s="119" t="s">
        <v>78</v>
      </c>
      <c r="F132" s="119" t="s">
        <v>119</v>
      </c>
      <c r="J132" s="120">
        <f>BK132</f>
        <v>0</v>
      </c>
      <c r="L132" s="110"/>
      <c r="M132" s="114"/>
      <c r="P132" s="115">
        <f>SUM(P133:P182)</f>
        <v>194.12699999999995</v>
      </c>
      <c r="R132" s="115">
        <f>SUM(R133:R182)</f>
        <v>4.7000000000000002E-3</v>
      </c>
      <c r="T132" s="116">
        <f>SUM(T133:T182)</f>
        <v>127.04899999999999</v>
      </c>
      <c r="AR132" s="111" t="s">
        <v>78</v>
      </c>
      <c r="AT132" s="117" t="s">
        <v>69</v>
      </c>
      <c r="AU132" s="117" t="s">
        <v>78</v>
      </c>
      <c r="AY132" s="111" t="s">
        <v>118</v>
      </c>
      <c r="BK132" s="118">
        <f>SUM(BK133:BK182)</f>
        <v>0</v>
      </c>
    </row>
    <row r="133" spans="2:65" s="1" customFormat="1" ht="22.15" customHeight="1">
      <c r="B133" s="121"/>
      <c r="C133" s="122" t="s">
        <v>78</v>
      </c>
      <c r="D133" s="122" t="s">
        <v>120</v>
      </c>
      <c r="E133" s="123" t="s">
        <v>121</v>
      </c>
      <c r="F133" s="124" t="s">
        <v>122</v>
      </c>
      <c r="G133" s="125" t="s">
        <v>123</v>
      </c>
      <c r="H133" s="126">
        <v>306</v>
      </c>
      <c r="I133" s="127"/>
      <c r="J133" s="127">
        <f>ROUND(I133*H133,2)</f>
        <v>0</v>
      </c>
      <c r="K133" s="124" t="s">
        <v>124</v>
      </c>
      <c r="L133" s="26"/>
      <c r="M133" s="128" t="s">
        <v>1</v>
      </c>
      <c r="N133" s="129" t="s">
        <v>35</v>
      </c>
      <c r="O133" s="130">
        <v>0.20799999999999999</v>
      </c>
      <c r="P133" s="130">
        <f>O133*H133</f>
        <v>63.647999999999996</v>
      </c>
      <c r="Q133" s="130">
        <v>0</v>
      </c>
      <c r="R133" s="130">
        <f>Q133*H133</f>
        <v>0</v>
      </c>
      <c r="S133" s="130">
        <v>0.255</v>
      </c>
      <c r="T133" s="131">
        <f>S133*H133</f>
        <v>78.03</v>
      </c>
      <c r="AR133" s="132" t="s">
        <v>125</v>
      </c>
      <c r="AT133" s="132" t="s">
        <v>120</v>
      </c>
      <c r="AU133" s="132" t="s">
        <v>80</v>
      </c>
      <c r="AY133" s="14" t="s">
        <v>118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14" t="s">
        <v>78</v>
      </c>
      <c r="BK133" s="133">
        <f>ROUND(I133*H133,2)</f>
        <v>0</v>
      </c>
      <c r="BL133" s="14" t="s">
        <v>125</v>
      </c>
      <c r="BM133" s="132" t="s">
        <v>126</v>
      </c>
    </row>
    <row r="134" spans="2:65" s="1" customFormat="1" ht="39">
      <c r="B134" s="26"/>
      <c r="D134" s="134" t="s">
        <v>127</v>
      </c>
      <c r="F134" s="135" t="s">
        <v>128</v>
      </c>
      <c r="L134" s="26"/>
      <c r="M134" s="136"/>
      <c r="T134" s="50"/>
      <c r="AT134" s="14" t="s">
        <v>127</v>
      </c>
      <c r="AU134" s="14" t="s">
        <v>80</v>
      </c>
    </row>
    <row r="135" spans="2:65" s="1" customFormat="1">
      <c r="B135" s="26"/>
      <c r="D135" s="137" t="s">
        <v>129</v>
      </c>
      <c r="F135" s="138" t="s">
        <v>130</v>
      </c>
      <c r="L135" s="26"/>
      <c r="M135" s="136"/>
      <c r="T135" s="50"/>
      <c r="AT135" s="14" t="s">
        <v>129</v>
      </c>
      <c r="AU135" s="14" t="s">
        <v>80</v>
      </c>
    </row>
    <row r="136" spans="2:65" s="1" customFormat="1" ht="22.15" customHeight="1">
      <c r="B136" s="121"/>
      <c r="C136" s="122" t="s">
        <v>80</v>
      </c>
      <c r="D136" s="122" t="s">
        <v>120</v>
      </c>
      <c r="E136" s="123" t="s">
        <v>131</v>
      </c>
      <c r="F136" s="124" t="s">
        <v>132</v>
      </c>
      <c r="G136" s="125" t="s">
        <v>123</v>
      </c>
      <c r="H136" s="126">
        <v>2</v>
      </c>
      <c r="I136" s="127"/>
      <c r="J136" s="127">
        <f>ROUND(I136*H136,2)</f>
        <v>0</v>
      </c>
      <c r="K136" s="124" t="s">
        <v>124</v>
      </c>
      <c r="L136" s="26"/>
      <c r="M136" s="128" t="s">
        <v>1</v>
      </c>
      <c r="N136" s="129" t="s">
        <v>35</v>
      </c>
      <c r="O136" s="130">
        <v>0.27200000000000002</v>
      </c>
      <c r="P136" s="130">
        <f>O136*H136</f>
        <v>0.54400000000000004</v>
      </c>
      <c r="Q136" s="130">
        <v>0</v>
      </c>
      <c r="R136" s="130">
        <f>Q136*H136</f>
        <v>0</v>
      </c>
      <c r="S136" s="130">
        <v>0.26</v>
      </c>
      <c r="T136" s="131">
        <f>S136*H136</f>
        <v>0.52</v>
      </c>
      <c r="AR136" s="132" t="s">
        <v>125</v>
      </c>
      <c r="AT136" s="132" t="s">
        <v>120</v>
      </c>
      <c r="AU136" s="132" t="s">
        <v>80</v>
      </c>
      <c r="AY136" s="14" t="s">
        <v>118</v>
      </c>
      <c r="BE136" s="133">
        <f>IF(N136="základní",J136,0)</f>
        <v>0</v>
      </c>
      <c r="BF136" s="133">
        <f>IF(N136="snížená",J136,0)</f>
        <v>0</v>
      </c>
      <c r="BG136" s="133">
        <f>IF(N136="zákl. přenesená",J136,0)</f>
        <v>0</v>
      </c>
      <c r="BH136" s="133">
        <f>IF(N136="sníž. přenesená",J136,0)</f>
        <v>0</v>
      </c>
      <c r="BI136" s="133">
        <f>IF(N136="nulová",J136,0)</f>
        <v>0</v>
      </c>
      <c r="BJ136" s="14" t="s">
        <v>78</v>
      </c>
      <c r="BK136" s="133">
        <f>ROUND(I136*H136,2)</f>
        <v>0</v>
      </c>
      <c r="BL136" s="14" t="s">
        <v>125</v>
      </c>
      <c r="BM136" s="132" t="s">
        <v>133</v>
      </c>
    </row>
    <row r="137" spans="2:65" s="1" customFormat="1" ht="39">
      <c r="B137" s="26"/>
      <c r="D137" s="134" t="s">
        <v>127</v>
      </c>
      <c r="F137" s="135" t="s">
        <v>134</v>
      </c>
      <c r="L137" s="26"/>
      <c r="M137" s="136"/>
      <c r="T137" s="50"/>
      <c r="AT137" s="14" t="s">
        <v>127</v>
      </c>
      <c r="AU137" s="14" t="s">
        <v>80</v>
      </c>
    </row>
    <row r="138" spans="2:65" s="1" customFormat="1">
      <c r="B138" s="26"/>
      <c r="D138" s="137" t="s">
        <v>129</v>
      </c>
      <c r="F138" s="138" t="s">
        <v>135</v>
      </c>
      <c r="L138" s="26"/>
      <c r="M138" s="136"/>
      <c r="T138" s="50"/>
      <c r="AT138" s="14" t="s">
        <v>129</v>
      </c>
      <c r="AU138" s="14" t="s">
        <v>80</v>
      </c>
    </row>
    <row r="139" spans="2:65" s="1" customFormat="1" ht="22.15" customHeight="1">
      <c r="B139" s="121"/>
      <c r="C139" s="122" t="s">
        <v>136</v>
      </c>
      <c r="D139" s="122" t="s">
        <v>120</v>
      </c>
      <c r="E139" s="123" t="s">
        <v>137</v>
      </c>
      <c r="F139" s="124" t="s">
        <v>138</v>
      </c>
      <c r="G139" s="125" t="s">
        <v>123</v>
      </c>
      <c r="H139" s="126">
        <v>13</v>
      </c>
      <c r="I139" s="127"/>
      <c r="J139" s="127">
        <f>ROUND(I139*H139,2)</f>
        <v>0</v>
      </c>
      <c r="K139" s="124" t="s">
        <v>124</v>
      </c>
      <c r="L139" s="26"/>
      <c r="M139" s="128" t="s">
        <v>1</v>
      </c>
      <c r="N139" s="129" t="s">
        <v>35</v>
      </c>
      <c r="O139" s="130">
        <v>0.28799999999999998</v>
      </c>
      <c r="P139" s="130">
        <f>O139*H139</f>
        <v>3.7439999999999998</v>
      </c>
      <c r="Q139" s="130">
        <v>0</v>
      </c>
      <c r="R139" s="130">
        <f>Q139*H139</f>
        <v>0</v>
      </c>
      <c r="S139" s="130">
        <v>0.38800000000000001</v>
      </c>
      <c r="T139" s="131">
        <f>S139*H139</f>
        <v>5.0440000000000005</v>
      </c>
      <c r="AR139" s="132" t="s">
        <v>125</v>
      </c>
      <c r="AT139" s="132" t="s">
        <v>120</v>
      </c>
      <c r="AU139" s="132" t="s">
        <v>80</v>
      </c>
      <c r="AY139" s="14" t="s">
        <v>118</v>
      </c>
      <c r="BE139" s="133">
        <f>IF(N139="základní",J139,0)</f>
        <v>0</v>
      </c>
      <c r="BF139" s="133">
        <f>IF(N139="snížená",J139,0)</f>
        <v>0</v>
      </c>
      <c r="BG139" s="133">
        <f>IF(N139="zákl. přenesená",J139,0)</f>
        <v>0</v>
      </c>
      <c r="BH139" s="133">
        <f>IF(N139="sníž. přenesená",J139,0)</f>
        <v>0</v>
      </c>
      <c r="BI139" s="133">
        <f>IF(N139="nulová",J139,0)</f>
        <v>0</v>
      </c>
      <c r="BJ139" s="14" t="s">
        <v>78</v>
      </c>
      <c r="BK139" s="133">
        <f>ROUND(I139*H139,2)</f>
        <v>0</v>
      </c>
      <c r="BL139" s="14" t="s">
        <v>125</v>
      </c>
      <c r="BM139" s="132" t="s">
        <v>139</v>
      </c>
    </row>
    <row r="140" spans="2:65" s="1" customFormat="1" ht="29.25">
      <c r="B140" s="26"/>
      <c r="D140" s="134" t="s">
        <v>127</v>
      </c>
      <c r="F140" s="135" t="s">
        <v>140</v>
      </c>
      <c r="L140" s="26"/>
      <c r="M140" s="136"/>
      <c r="T140" s="50"/>
      <c r="AT140" s="14" t="s">
        <v>127</v>
      </c>
      <c r="AU140" s="14" t="s">
        <v>80</v>
      </c>
    </row>
    <row r="141" spans="2:65" s="1" customFormat="1">
      <c r="B141" s="26"/>
      <c r="D141" s="137" t="s">
        <v>129</v>
      </c>
      <c r="F141" s="138" t="s">
        <v>141</v>
      </c>
      <c r="L141" s="26"/>
      <c r="M141" s="136"/>
      <c r="T141" s="50"/>
      <c r="AT141" s="14" t="s">
        <v>129</v>
      </c>
      <c r="AU141" s="14" t="s">
        <v>80</v>
      </c>
    </row>
    <row r="142" spans="2:65" s="1" customFormat="1" ht="22.15" customHeight="1">
      <c r="B142" s="121"/>
      <c r="C142" s="122" t="s">
        <v>125</v>
      </c>
      <c r="D142" s="122" t="s">
        <v>120</v>
      </c>
      <c r="E142" s="123" t="s">
        <v>142</v>
      </c>
      <c r="F142" s="124" t="s">
        <v>143</v>
      </c>
      <c r="G142" s="125" t="s">
        <v>123</v>
      </c>
      <c r="H142" s="126">
        <v>3</v>
      </c>
      <c r="I142" s="127"/>
      <c r="J142" s="127">
        <f>ROUND(I142*H142,2)</f>
        <v>0</v>
      </c>
      <c r="K142" s="124" t="s">
        <v>124</v>
      </c>
      <c r="L142" s="26"/>
      <c r="M142" s="128" t="s">
        <v>1</v>
      </c>
      <c r="N142" s="129" t="s">
        <v>35</v>
      </c>
      <c r="O142" s="130">
        <v>1.228</v>
      </c>
      <c r="P142" s="130">
        <f>O142*H142</f>
        <v>3.6840000000000002</v>
      </c>
      <c r="Q142" s="130">
        <v>0</v>
      </c>
      <c r="R142" s="130">
        <f>Q142*H142</f>
        <v>0</v>
      </c>
      <c r="S142" s="130">
        <v>0.24</v>
      </c>
      <c r="T142" s="131">
        <f>S142*H142</f>
        <v>0.72</v>
      </c>
      <c r="AR142" s="132" t="s">
        <v>125</v>
      </c>
      <c r="AT142" s="132" t="s">
        <v>120</v>
      </c>
      <c r="AU142" s="132" t="s">
        <v>80</v>
      </c>
      <c r="AY142" s="14" t="s">
        <v>118</v>
      </c>
      <c r="BE142" s="133">
        <f>IF(N142="základní",J142,0)</f>
        <v>0</v>
      </c>
      <c r="BF142" s="133">
        <f>IF(N142="snížená",J142,0)</f>
        <v>0</v>
      </c>
      <c r="BG142" s="133">
        <f>IF(N142="zákl. přenesená",J142,0)</f>
        <v>0</v>
      </c>
      <c r="BH142" s="133">
        <f>IF(N142="sníž. přenesená",J142,0)</f>
        <v>0</v>
      </c>
      <c r="BI142" s="133">
        <f>IF(N142="nulová",J142,0)</f>
        <v>0</v>
      </c>
      <c r="BJ142" s="14" t="s">
        <v>78</v>
      </c>
      <c r="BK142" s="133">
        <f>ROUND(I142*H142,2)</f>
        <v>0</v>
      </c>
      <c r="BL142" s="14" t="s">
        <v>125</v>
      </c>
      <c r="BM142" s="132" t="s">
        <v>144</v>
      </c>
    </row>
    <row r="143" spans="2:65" s="1" customFormat="1" ht="29.25">
      <c r="B143" s="26"/>
      <c r="D143" s="134" t="s">
        <v>127</v>
      </c>
      <c r="F143" s="135" t="s">
        <v>145</v>
      </c>
      <c r="L143" s="26"/>
      <c r="M143" s="136"/>
      <c r="T143" s="50"/>
      <c r="AT143" s="14" t="s">
        <v>127</v>
      </c>
      <c r="AU143" s="14" t="s">
        <v>80</v>
      </c>
    </row>
    <row r="144" spans="2:65" s="1" customFormat="1">
      <c r="B144" s="26"/>
      <c r="D144" s="137" t="s">
        <v>129</v>
      </c>
      <c r="F144" s="138" t="s">
        <v>146</v>
      </c>
      <c r="L144" s="26"/>
      <c r="M144" s="136"/>
      <c r="T144" s="50"/>
      <c r="AT144" s="14" t="s">
        <v>129</v>
      </c>
      <c r="AU144" s="14" t="s">
        <v>80</v>
      </c>
    </row>
    <row r="145" spans="2:65" s="1" customFormat="1" ht="22.15" customHeight="1">
      <c r="B145" s="121"/>
      <c r="C145" s="122" t="s">
        <v>147</v>
      </c>
      <c r="D145" s="122" t="s">
        <v>120</v>
      </c>
      <c r="E145" s="123" t="s">
        <v>148</v>
      </c>
      <c r="F145" s="124" t="s">
        <v>149</v>
      </c>
      <c r="G145" s="125" t="s">
        <v>123</v>
      </c>
      <c r="H145" s="126">
        <v>97</v>
      </c>
      <c r="I145" s="127"/>
      <c r="J145" s="127">
        <f>ROUND(I145*H145,2)</f>
        <v>0</v>
      </c>
      <c r="K145" s="124" t="s">
        <v>124</v>
      </c>
      <c r="L145" s="26"/>
      <c r="M145" s="128" t="s">
        <v>1</v>
      </c>
      <c r="N145" s="129" t="s">
        <v>35</v>
      </c>
      <c r="O145" s="130">
        <v>0.108</v>
      </c>
      <c r="P145" s="130">
        <f>O145*H145</f>
        <v>10.475999999999999</v>
      </c>
      <c r="Q145" s="130">
        <v>0</v>
      </c>
      <c r="R145" s="130">
        <f>Q145*H145</f>
        <v>0</v>
      </c>
      <c r="S145" s="130">
        <v>0.22</v>
      </c>
      <c r="T145" s="131">
        <f>S145*H145</f>
        <v>21.34</v>
      </c>
      <c r="AR145" s="132" t="s">
        <v>125</v>
      </c>
      <c r="AT145" s="132" t="s">
        <v>120</v>
      </c>
      <c r="AU145" s="132" t="s">
        <v>80</v>
      </c>
      <c r="AY145" s="14" t="s">
        <v>118</v>
      </c>
      <c r="BE145" s="133">
        <f>IF(N145="základní",J145,0)</f>
        <v>0</v>
      </c>
      <c r="BF145" s="133">
        <f>IF(N145="snížená",J145,0)</f>
        <v>0</v>
      </c>
      <c r="BG145" s="133">
        <f>IF(N145="zákl. přenesená",J145,0)</f>
        <v>0</v>
      </c>
      <c r="BH145" s="133">
        <f>IF(N145="sníž. přenesená",J145,0)</f>
        <v>0</v>
      </c>
      <c r="BI145" s="133">
        <f>IF(N145="nulová",J145,0)</f>
        <v>0</v>
      </c>
      <c r="BJ145" s="14" t="s">
        <v>78</v>
      </c>
      <c r="BK145" s="133">
        <f>ROUND(I145*H145,2)</f>
        <v>0</v>
      </c>
      <c r="BL145" s="14" t="s">
        <v>125</v>
      </c>
      <c r="BM145" s="132" t="s">
        <v>150</v>
      </c>
    </row>
    <row r="146" spans="2:65" s="1" customFormat="1" ht="39">
      <c r="B146" s="26"/>
      <c r="D146" s="134" t="s">
        <v>127</v>
      </c>
      <c r="F146" s="135" t="s">
        <v>151</v>
      </c>
      <c r="L146" s="26"/>
      <c r="M146" s="136"/>
      <c r="T146" s="50"/>
      <c r="AT146" s="14" t="s">
        <v>127</v>
      </c>
      <c r="AU146" s="14" t="s">
        <v>80</v>
      </c>
    </row>
    <row r="147" spans="2:65" s="1" customFormat="1">
      <c r="B147" s="26"/>
      <c r="D147" s="137" t="s">
        <v>129</v>
      </c>
      <c r="F147" s="138" t="s">
        <v>152</v>
      </c>
      <c r="L147" s="26"/>
      <c r="M147" s="136"/>
      <c r="T147" s="50"/>
      <c r="AT147" s="14" t="s">
        <v>129</v>
      </c>
      <c r="AU147" s="14" t="s">
        <v>80</v>
      </c>
    </row>
    <row r="148" spans="2:65" s="1" customFormat="1" ht="14.45" customHeight="1">
      <c r="B148" s="121"/>
      <c r="C148" s="122" t="s">
        <v>153</v>
      </c>
      <c r="D148" s="122" t="s">
        <v>120</v>
      </c>
      <c r="E148" s="123" t="s">
        <v>154</v>
      </c>
      <c r="F148" s="124" t="s">
        <v>155</v>
      </c>
      <c r="G148" s="125" t="s">
        <v>156</v>
      </c>
      <c r="H148" s="126">
        <v>79</v>
      </c>
      <c r="I148" s="127"/>
      <c r="J148" s="127">
        <f>ROUND(I148*H148,2)</f>
        <v>0</v>
      </c>
      <c r="K148" s="124" t="s">
        <v>124</v>
      </c>
      <c r="L148" s="26"/>
      <c r="M148" s="128" t="s">
        <v>1</v>
      </c>
      <c r="N148" s="129" t="s">
        <v>35</v>
      </c>
      <c r="O148" s="130">
        <v>0.13300000000000001</v>
      </c>
      <c r="P148" s="130">
        <f>O148*H148</f>
        <v>10.507000000000001</v>
      </c>
      <c r="Q148" s="130">
        <v>0</v>
      </c>
      <c r="R148" s="130">
        <f>Q148*H148</f>
        <v>0</v>
      </c>
      <c r="S148" s="130">
        <v>0.20499999999999999</v>
      </c>
      <c r="T148" s="131">
        <f>S148*H148</f>
        <v>16.195</v>
      </c>
      <c r="AR148" s="132" t="s">
        <v>125</v>
      </c>
      <c r="AT148" s="132" t="s">
        <v>120</v>
      </c>
      <c r="AU148" s="132" t="s">
        <v>80</v>
      </c>
      <c r="AY148" s="14" t="s">
        <v>118</v>
      </c>
      <c r="BE148" s="133">
        <f>IF(N148="základní",J148,0)</f>
        <v>0</v>
      </c>
      <c r="BF148" s="133">
        <f>IF(N148="snížená",J148,0)</f>
        <v>0</v>
      </c>
      <c r="BG148" s="133">
        <f>IF(N148="zákl. přenesená",J148,0)</f>
        <v>0</v>
      </c>
      <c r="BH148" s="133">
        <f>IF(N148="sníž. přenesená",J148,0)</f>
        <v>0</v>
      </c>
      <c r="BI148" s="133">
        <f>IF(N148="nulová",J148,0)</f>
        <v>0</v>
      </c>
      <c r="BJ148" s="14" t="s">
        <v>78</v>
      </c>
      <c r="BK148" s="133">
        <f>ROUND(I148*H148,2)</f>
        <v>0</v>
      </c>
      <c r="BL148" s="14" t="s">
        <v>125</v>
      </c>
      <c r="BM148" s="132" t="s">
        <v>157</v>
      </c>
    </row>
    <row r="149" spans="2:65" s="1" customFormat="1" ht="29.25">
      <c r="B149" s="26"/>
      <c r="D149" s="134" t="s">
        <v>127</v>
      </c>
      <c r="F149" s="135" t="s">
        <v>158</v>
      </c>
      <c r="L149" s="26"/>
      <c r="M149" s="136"/>
      <c r="T149" s="50"/>
      <c r="AT149" s="14" t="s">
        <v>127</v>
      </c>
      <c r="AU149" s="14" t="s">
        <v>80</v>
      </c>
    </row>
    <row r="150" spans="2:65" s="1" customFormat="1">
      <c r="B150" s="26"/>
      <c r="D150" s="137" t="s">
        <v>129</v>
      </c>
      <c r="F150" s="138" t="s">
        <v>159</v>
      </c>
      <c r="L150" s="26"/>
      <c r="M150" s="136"/>
      <c r="T150" s="50"/>
      <c r="AT150" s="14" t="s">
        <v>129</v>
      </c>
      <c r="AU150" s="14" t="s">
        <v>80</v>
      </c>
    </row>
    <row r="151" spans="2:65" s="1" customFormat="1" ht="14.45" customHeight="1">
      <c r="B151" s="121"/>
      <c r="C151" s="122" t="s">
        <v>160</v>
      </c>
      <c r="D151" s="122" t="s">
        <v>120</v>
      </c>
      <c r="E151" s="123" t="s">
        <v>161</v>
      </c>
      <c r="F151" s="124" t="s">
        <v>162</v>
      </c>
      <c r="G151" s="125" t="s">
        <v>156</v>
      </c>
      <c r="H151" s="126">
        <v>130</v>
      </c>
      <c r="I151" s="127"/>
      <c r="J151" s="127">
        <f>ROUND(I151*H151,2)</f>
        <v>0</v>
      </c>
      <c r="K151" s="124" t="s">
        <v>124</v>
      </c>
      <c r="L151" s="26"/>
      <c r="M151" s="128" t="s">
        <v>1</v>
      </c>
      <c r="N151" s="129" t="s">
        <v>35</v>
      </c>
      <c r="O151" s="130">
        <v>9.5000000000000001E-2</v>
      </c>
      <c r="P151" s="130">
        <f>O151*H151</f>
        <v>12.35</v>
      </c>
      <c r="Q151" s="130">
        <v>0</v>
      </c>
      <c r="R151" s="130">
        <f>Q151*H151</f>
        <v>0</v>
      </c>
      <c r="S151" s="130">
        <v>0.04</v>
      </c>
      <c r="T151" s="131">
        <f>S151*H151</f>
        <v>5.2</v>
      </c>
      <c r="AR151" s="132" t="s">
        <v>125</v>
      </c>
      <c r="AT151" s="132" t="s">
        <v>120</v>
      </c>
      <c r="AU151" s="132" t="s">
        <v>80</v>
      </c>
      <c r="AY151" s="14" t="s">
        <v>118</v>
      </c>
      <c r="BE151" s="133">
        <f>IF(N151="základní",J151,0)</f>
        <v>0</v>
      </c>
      <c r="BF151" s="133">
        <f>IF(N151="snížená",J151,0)</f>
        <v>0</v>
      </c>
      <c r="BG151" s="133">
        <f>IF(N151="zákl. přenesená",J151,0)</f>
        <v>0</v>
      </c>
      <c r="BH151" s="133">
        <f>IF(N151="sníž. přenesená",J151,0)</f>
        <v>0</v>
      </c>
      <c r="BI151" s="133">
        <f>IF(N151="nulová",J151,0)</f>
        <v>0</v>
      </c>
      <c r="BJ151" s="14" t="s">
        <v>78</v>
      </c>
      <c r="BK151" s="133">
        <f>ROUND(I151*H151,2)</f>
        <v>0</v>
      </c>
      <c r="BL151" s="14" t="s">
        <v>125</v>
      </c>
      <c r="BM151" s="132" t="s">
        <v>163</v>
      </c>
    </row>
    <row r="152" spans="2:65" s="1" customFormat="1" ht="19.5">
      <c r="B152" s="26"/>
      <c r="D152" s="134" t="s">
        <v>127</v>
      </c>
      <c r="F152" s="135" t="s">
        <v>164</v>
      </c>
      <c r="L152" s="26"/>
      <c r="M152" s="136"/>
      <c r="T152" s="50"/>
      <c r="AT152" s="14" t="s">
        <v>127</v>
      </c>
      <c r="AU152" s="14" t="s">
        <v>80</v>
      </c>
    </row>
    <row r="153" spans="2:65" s="1" customFormat="1">
      <c r="B153" s="26"/>
      <c r="D153" s="137" t="s">
        <v>129</v>
      </c>
      <c r="F153" s="138" t="s">
        <v>165</v>
      </c>
      <c r="L153" s="26"/>
      <c r="M153" s="136"/>
      <c r="T153" s="50"/>
      <c r="AT153" s="14" t="s">
        <v>129</v>
      </c>
      <c r="AU153" s="14" t="s">
        <v>80</v>
      </c>
    </row>
    <row r="154" spans="2:65" s="1" customFormat="1" ht="30" customHeight="1">
      <c r="B154" s="121"/>
      <c r="C154" s="122" t="s">
        <v>166</v>
      </c>
      <c r="D154" s="122" t="s">
        <v>120</v>
      </c>
      <c r="E154" s="123" t="s">
        <v>167</v>
      </c>
      <c r="F154" s="124" t="s">
        <v>168</v>
      </c>
      <c r="G154" s="125" t="s">
        <v>169</v>
      </c>
      <c r="H154" s="126">
        <v>187</v>
      </c>
      <c r="I154" s="127"/>
      <c r="J154" s="127">
        <f>ROUND(I154*H154,2)</f>
        <v>0</v>
      </c>
      <c r="K154" s="124" t="s">
        <v>124</v>
      </c>
      <c r="L154" s="26"/>
      <c r="M154" s="128" t="s">
        <v>1</v>
      </c>
      <c r="N154" s="129" t="s">
        <v>35</v>
      </c>
      <c r="O154" s="130">
        <v>0.21199999999999999</v>
      </c>
      <c r="P154" s="130">
        <f>O154*H154</f>
        <v>39.643999999999998</v>
      </c>
      <c r="Q154" s="130">
        <v>0</v>
      </c>
      <c r="R154" s="130">
        <f>Q154*H154</f>
        <v>0</v>
      </c>
      <c r="S154" s="130">
        <v>0</v>
      </c>
      <c r="T154" s="131">
        <f>S154*H154</f>
        <v>0</v>
      </c>
      <c r="AR154" s="132" t="s">
        <v>125</v>
      </c>
      <c r="AT154" s="132" t="s">
        <v>120</v>
      </c>
      <c r="AU154" s="132" t="s">
        <v>80</v>
      </c>
      <c r="AY154" s="14" t="s">
        <v>118</v>
      </c>
      <c r="BE154" s="133">
        <f>IF(N154="základní",J154,0)</f>
        <v>0</v>
      </c>
      <c r="BF154" s="133">
        <f>IF(N154="snížená",J154,0)</f>
        <v>0</v>
      </c>
      <c r="BG154" s="133">
        <f>IF(N154="zákl. přenesená",J154,0)</f>
        <v>0</v>
      </c>
      <c r="BH154" s="133">
        <f>IF(N154="sníž. přenesená",J154,0)</f>
        <v>0</v>
      </c>
      <c r="BI154" s="133">
        <f>IF(N154="nulová",J154,0)</f>
        <v>0</v>
      </c>
      <c r="BJ154" s="14" t="s">
        <v>78</v>
      </c>
      <c r="BK154" s="133">
        <f>ROUND(I154*H154,2)</f>
        <v>0</v>
      </c>
      <c r="BL154" s="14" t="s">
        <v>125</v>
      </c>
      <c r="BM154" s="132" t="s">
        <v>170</v>
      </c>
    </row>
    <row r="155" spans="2:65" s="1" customFormat="1" ht="19.5">
      <c r="B155" s="26"/>
      <c r="D155" s="134" t="s">
        <v>127</v>
      </c>
      <c r="F155" s="135" t="s">
        <v>171</v>
      </c>
      <c r="L155" s="26"/>
      <c r="M155" s="136"/>
      <c r="T155" s="50"/>
      <c r="AT155" s="14" t="s">
        <v>127</v>
      </c>
      <c r="AU155" s="14" t="s">
        <v>80</v>
      </c>
    </row>
    <row r="156" spans="2:65" s="1" customFormat="1">
      <c r="B156" s="26"/>
      <c r="D156" s="137" t="s">
        <v>129</v>
      </c>
      <c r="F156" s="138" t="s">
        <v>172</v>
      </c>
      <c r="L156" s="26"/>
      <c r="M156" s="136"/>
      <c r="T156" s="50"/>
      <c r="AT156" s="14" t="s">
        <v>129</v>
      </c>
      <c r="AU156" s="14" t="s">
        <v>80</v>
      </c>
    </row>
    <row r="157" spans="2:65" s="1" customFormat="1" ht="22.15" customHeight="1">
      <c r="B157" s="121"/>
      <c r="C157" s="122" t="s">
        <v>173</v>
      </c>
      <c r="D157" s="122" t="s">
        <v>120</v>
      </c>
      <c r="E157" s="123" t="s">
        <v>174</v>
      </c>
      <c r="F157" s="124" t="s">
        <v>175</v>
      </c>
      <c r="G157" s="125" t="s">
        <v>169</v>
      </c>
      <c r="H157" s="126">
        <v>13.5</v>
      </c>
      <c r="I157" s="127"/>
      <c r="J157" s="127">
        <f>ROUND(I157*H157,2)</f>
        <v>0</v>
      </c>
      <c r="K157" s="124" t="s">
        <v>124</v>
      </c>
      <c r="L157" s="26"/>
      <c r="M157" s="128" t="s">
        <v>1</v>
      </c>
      <c r="N157" s="129" t="s">
        <v>35</v>
      </c>
      <c r="O157" s="130">
        <v>0.27500000000000002</v>
      </c>
      <c r="P157" s="130">
        <f>O157*H157</f>
        <v>3.7125000000000004</v>
      </c>
      <c r="Q157" s="130">
        <v>0</v>
      </c>
      <c r="R157" s="130">
        <f>Q157*H157</f>
        <v>0</v>
      </c>
      <c r="S157" s="130">
        <v>0</v>
      </c>
      <c r="T157" s="131">
        <f>S157*H157</f>
        <v>0</v>
      </c>
      <c r="AR157" s="132" t="s">
        <v>125</v>
      </c>
      <c r="AT157" s="132" t="s">
        <v>120</v>
      </c>
      <c r="AU157" s="132" t="s">
        <v>80</v>
      </c>
      <c r="AY157" s="14" t="s">
        <v>118</v>
      </c>
      <c r="BE157" s="133">
        <f>IF(N157="základní",J157,0)</f>
        <v>0</v>
      </c>
      <c r="BF157" s="133">
        <f>IF(N157="snížená",J157,0)</f>
        <v>0</v>
      </c>
      <c r="BG157" s="133">
        <f>IF(N157="zákl. přenesená",J157,0)</f>
        <v>0</v>
      </c>
      <c r="BH157" s="133">
        <f>IF(N157="sníž. přenesená",J157,0)</f>
        <v>0</v>
      </c>
      <c r="BI157" s="133">
        <f>IF(N157="nulová",J157,0)</f>
        <v>0</v>
      </c>
      <c r="BJ157" s="14" t="s">
        <v>78</v>
      </c>
      <c r="BK157" s="133">
        <f>ROUND(I157*H157,2)</f>
        <v>0</v>
      </c>
      <c r="BL157" s="14" t="s">
        <v>125</v>
      </c>
      <c r="BM157" s="132" t="s">
        <v>176</v>
      </c>
    </row>
    <row r="158" spans="2:65" s="1" customFormat="1" ht="19.5">
      <c r="B158" s="26"/>
      <c r="D158" s="134" t="s">
        <v>127</v>
      </c>
      <c r="F158" s="135" t="s">
        <v>177</v>
      </c>
      <c r="L158" s="26"/>
      <c r="M158" s="136"/>
      <c r="T158" s="50"/>
      <c r="AT158" s="14" t="s">
        <v>127</v>
      </c>
      <c r="AU158" s="14" t="s">
        <v>80</v>
      </c>
    </row>
    <row r="159" spans="2:65" s="1" customFormat="1">
      <c r="B159" s="26"/>
      <c r="D159" s="137" t="s">
        <v>129</v>
      </c>
      <c r="F159" s="138" t="s">
        <v>178</v>
      </c>
      <c r="L159" s="26"/>
      <c r="M159" s="136"/>
      <c r="T159" s="50"/>
      <c r="AT159" s="14" t="s">
        <v>129</v>
      </c>
      <c r="AU159" s="14" t="s">
        <v>80</v>
      </c>
    </row>
    <row r="160" spans="2:65" s="1" customFormat="1" ht="34.9" customHeight="1">
      <c r="B160" s="121"/>
      <c r="C160" s="122" t="s">
        <v>179</v>
      </c>
      <c r="D160" s="122" t="s">
        <v>120</v>
      </c>
      <c r="E160" s="123" t="s">
        <v>180</v>
      </c>
      <c r="F160" s="124" t="s">
        <v>181</v>
      </c>
      <c r="G160" s="125" t="s">
        <v>169</v>
      </c>
      <c r="H160" s="126">
        <v>188.5</v>
      </c>
      <c r="I160" s="127"/>
      <c r="J160" s="127">
        <f>ROUND(I160*H160,2)</f>
        <v>0</v>
      </c>
      <c r="K160" s="124" t="s">
        <v>124</v>
      </c>
      <c r="L160" s="26"/>
      <c r="M160" s="128" t="s">
        <v>1</v>
      </c>
      <c r="N160" s="129" t="s">
        <v>35</v>
      </c>
      <c r="O160" s="130">
        <v>8.6999999999999994E-2</v>
      </c>
      <c r="P160" s="130">
        <f>O160*H160</f>
        <v>16.3995</v>
      </c>
      <c r="Q160" s="130">
        <v>0</v>
      </c>
      <c r="R160" s="130">
        <f>Q160*H160</f>
        <v>0</v>
      </c>
      <c r="S160" s="130">
        <v>0</v>
      </c>
      <c r="T160" s="131">
        <f>S160*H160</f>
        <v>0</v>
      </c>
      <c r="AR160" s="132" t="s">
        <v>125</v>
      </c>
      <c r="AT160" s="132" t="s">
        <v>120</v>
      </c>
      <c r="AU160" s="132" t="s">
        <v>80</v>
      </c>
      <c r="AY160" s="14" t="s">
        <v>118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14" t="s">
        <v>78</v>
      </c>
      <c r="BK160" s="133">
        <f>ROUND(I160*H160,2)</f>
        <v>0</v>
      </c>
      <c r="BL160" s="14" t="s">
        <v>125</v>
      </c>
      <c r="BM160" s="132" t="s">
        <v>182</v>
      </c>
    </row>
    <row r="161" spans="2:65" s="1" customFormat="1" ht="39">
      <c r="B161" s="26"/>
      <c r="D161" s="134" t="s">
        <v>127</v>
      </c>
      <c r="F161" s="135" t="s">
        <v>183</v>
      </c>
      <c r="L161" s="26"/>
      <c r="M161" s="136"/>
      <c r="T161" s="50"/>
      <c r="AT161" s="14" t="s">
        <v>127</v>
      </c>
      <c r="AU161" s="14" t="s">
        <v>80</v>
      </c>
    </row>
    <row r="162" spans="2:65" s="1" customFormat="1">
      <c r="B162" s="26"/>
      <c r="D162" s="137" t="s">
        <v>129</v>
      </c>
      <c r="F162" s="138" t="s">
        <v>184</v>
      </c>
      <c r="L162" s="26"/>
      <c r="M162" s="136"/>
      <c r="T162" s="50"/>
      <c r="AT162" s="14" t="s">
        <v>129</v>
      </c>
      <c r="AU162" s="14" t="s">
        <v>80</v>
      </c>
    </row>
    <row r="163" spans="2:65" s="1" customFormat="1" ht="22.15" customHeight="1">
      <c r="B163" s="121"/>
      <c r="C163" s="122" t="s">
        <v>185</v>
      </c>
      <c r="D163" s="122" t="s">
        <v>120</v>
      </c>
      <c r="E163" s="123" t="s">
        <v>186</v>
      </c>
      <c r="F163" s="124" t="s">
        <v>187</v>
      </c>
      <c r="G163" s="125" t="s">
        <v>169</v>
      </c>
      <c r="H163" s="126">
        <v>12</v>
      </c>
      <c r="I163" s="127"/>
      <c r="J163" s="127">
        <f>ROUND(I163*H163,2)</f>
        <v>0</v>
      </c>
      <c r="K163" s="124" t="s">
        <v>124</v>
      </c>
      <c r="L163" s="26"/>
      <c r="M163" s="128" t="s">
        <v>1</v>
      </c>
      <c r="N163" s="129" t="s">
        <v>35</v>
      </c>
      <c r="O163" s="130">
        <v>0.17399999999999999</v>
      </c>
      <c r="P163" s="130">
        <f>O163*H163</f>
        <v>2.0880000000000001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125</v>
      </c>
      <c r="AT163" s="132" t="s">
        <v>120</v>
      </c>
      <c r="AU163" s="132" t="s">
        <v>80</v>
      </c>
      <c r="AY163" s="14" t="s">
        <v>118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14" t="s">
        <v>78</v>
      </c>
      <c r="BK163" s="133">
        <f>ROUND(I163*H163,2)</f>
        <v>0</v>
      </c>
      <c r="BL163" s="14" t="s">
        <v>125</v>
      </c>
      <c r="BM163" s="132" t="s">
        <v>188</v>
      </c>
    </row>
    <row r="164" spans="2:65" s="1" customFormat="1" ht="19.5">
      <c r="B164" s="26"/>
      <c r="D164" s="134" t="s">
        <v>127</v>
      </c>
      <c r="F164" s="135" t="s">
        <v>189</v>
      </c>
      <c r="L164" s="26"/>
      <c r="M164" s="136"/>
      <c r="T164" s="50"/>
      <c r="AT164" s="14" t="s">
        <v>127</v>
      </c>
      <c r="AU164" s="14" t="s">
        <v>80</v>
      </c>
    </row>
    <row r="165" spans="2:65" s="1" customFormat="1">
      <c r="B165" s="26"/>
      <c r="D165" s="137" t="s">
        <v>129</v>
      </c>
      <c r="F165" s="138" t="s">
        <v>190</v>
      </c>
      <c r="L165" s="26"/>
      <c r="M165" s="136"/>
      <c r="T165" s="50"/>
      <c r="AT165" s="14" t="s">
        <v>129</v>
      </c>
      <c r="AU165" s="14" t="s">
        <v>80</v>
      </c>
    </row>
    <row r="166" spans="2:65" s="1" customFormat="1" ht="30" customHeight="1">
      <c r="B166" s="121"/>
      <c r="C166" s="122" t="s">
        <v>8</v>
      </c>
      <c r="D166" s="122" t="s">
        <v>120</v>
      </c>
      <c r="E166" s="123" t="s">
        <v>191</v>
      </c>
      <c r="F166" s="124" t="s">
        <v>192</v>
      </c>
      <c r="G166" s="125" t="s">
        <v>193</v>
      </c>
      <c r="H166" s="126">
        <v>315</v>
      </c>
      <c r="I166" s="127"/>
      <c r="J166" s="127">
        <f>ROUND(I166*H166,2)</f>
        <v>0</v>
      </c>
      <c r="K166" s="124" t="s">
        <v>124</v>
      </c>
      <c r="L166" s="26"/>
      <c r="M166" s="128" t="s">
        <v>1</v>
      </c>
      <c r="N166" s="129" t="s">
        <v>35</v>
      </c>
      <c r="O166" s="130">
        <v>0</v>
      </c>
      <c r="P166" s="130">
        <f>O166*H166</f>
        <v>0</v>
      </c>
      <c r="Q166" s="130">
        <v>0</v>
      </c>
      <c r="R166" s="130">
        <f>Q166*H166</f>
        <v>0</v>
      </c>
      <c r="S166" s="130">
        <v>0</v>
      </c>
      <c r="T166" s="131">
        <f>S166*H166</f>
        <v>0</v>
      </c>
      <c r="AR166" s="132" t="s">
        <v>125</v>
      </c>
      <c r="AT166" s="132" t="s">
        <v>120</v>
      </c>
      <c r="AU166" s="132" t="s">
        <v>80</v>
      </c>
      <c r="AY166" s="14" t="s">
        <v>118</v>
      </c>
      <c r="BE166" s="133">
        <f>IF(N166="základní",J166,0)</f>
        <v>0</v>
      </c>
      <c r="BF166" s="133">
        <f>IF(N166="snížená",J166,0)</f>
        <v>0</v>
      </c>
      <c r="BG166" s="133">
        <f>IF(N166="zákl. přenesená",J166,0)</f>
        <v>0</v>
      </c>
      <c r="BH166" s="133">
        <f>IF(N166="sníž. přenesená",J166,0)</f>
        <v>0</v>
      </c>
      <c r="BI166" s="133">
        <f>IF(N166="nulová",J166,0)</f>
        <v>0</v>
      </c>
      <c r="BJ166" s="14" t="s">
        <v>78</v>
      </c>
      <c r="BK166" s="133">
        <f>ROUND(I166*H166,2)</f>
        <v>0</v>
      </c>
      <c r="BL166" s="14" t="s">
        <v>125</v>
      </c>
      <c r="BM166" s="132" t="s">
        <v>194</v>
      </c>
    </row>
    <row r="167" spans="2:65" s="1" customFormat="1" ht="29.25">
      <c r="B167" s="26"/>
      <c r="D167" s="134" t="s">
        <v>127</v>
      </c>
      <c r="F167" s="135" t="s">
        <v>195</v>
      </c>
      <c r="L167" s="26"/>
      <c r="M167" s="136"/>
      <c r="T167" s="50"/>
      <c r="AT167" s="14" t="s">
        <v>127</v>
      </c>
      <c r="AU167" s="14" t="s">
        <v>80</v>
      </c>
    </row>
    <row r="168" spans="2:65" s="1" customFormat="1">
      <c r="B168" s="26"/>
      <c r="D168" s="137" t="s">
        <v>129</v>
      </c>
      <c r="F168" s="138" t="s">
        <v>196</v>
      </c>
      <c r="L168" s="26"/>
      <c r="M168" s="136"/>
      <c r="T168" s="50"/>
      <c r="AT168" s="14" t="s">
        <v>129</v>
      </c>
      <c r="AU168" s="14" t="s">
        <v>80</v>
      </c>
    </row>
    <row r="169" spans="2:65" s="1" customFormat="1" ht="14.45" customHeight="1">
      <c r="B169" s="121"/>
      <c r="C169" s="122" t="s">
        <v>197</v>
      </c>
      <c r="D169" s="122" t="s">
        <v>120</v>
      </c>
      <c r="E169" s="123" t="s">
        <v>198</v>
      </c>
      <c r="F169" s="124" t="s">
        <v>199</v>
      </c>
      <c r="G169" s="125" t="s">
        <v>169</v>
      </c>
      <c r="H169" s="126">
        <v>175</v>
      </c>
      <c r="I169" s="127"/>
      <c r="J169" s="127">
        <f>ROUND(I169*H169,2)</f>
        <v>0</v>
      </c>
      <c r="K169" s="124" t="s">
        <v>124</v>
      </c>
      <c r="L169" s="26"/>
      <c r="M169" s="128" t="s">
        <v>1</v>
      </c>
      <c r="N169" s="129" t="s">
        <v>35</v>
      </c>
      <c r="O169" s="130">
        <v>8.9999999999999993E-3</v>
      </c>
      <c r="P169" s="130">
        <f>O169*H169</f>
        <v>1.575</v>
      </c>
      <c r="Q169" s="130">
        <v>0</v>
      </c>
      <c r="R169" s="130">
        <f>Q169*H169</f>
        <v>0</v>
      </c>
      <c r="S169" s="130">
        <v>0</v>
      </c>
      <c r="T169" s="131">
        <f>S169*H169</f>
        <v>0</v>
      </c>
      <c r="AR169" s="132" t="s">
        <v>125</v>
      </c>
      <c r="AT169" s="132" t="s">
        <v>120</v>
      </c>
      <c r="AU169" s="132" t="s">
        <v>80</v>
      </c>
      <c r="AY169" s="14" t="s">
        <v>118</v>
      </c>
      <c r="BE169" s="133">
        <f>IF(N169="základní",J169,0)</f>
        <v>0</v>
      </c>
      <c r="BF169" s="133">
        <f>IF(N169="snížená",J169,0)</f>
        <v>0</v>
      </c>
      <c r="BG169" s="133">
        <f>IF(N169="zákl. přenesená",J169,0)</f>
        <v>0</v>
      </c>
      <c r="BH169" s="133">
        <f>IF(N169="sníž. přenesená",J169,0)</f>
        <v>0</v>
      </c>
      <c r="BI169" s="133">
        <f>IF(N169="nulová",J169,0)</f>
        <v>0</v>
      </c>
      <c r="BJ169" s="14" t="s">
        <v>78</v>
      </c>
      <c r="BK169" s="133">
        <f>ROUND(I169*H169,2)</f>
        <v>0</v>
      </c>
      <c r="BL169" s="14" t="s">
        <v>125</v>
      </c>
      <c r="BM169" s="132" t="s">
        <v>200</v>
      </c>
    </row>
    <row r="170" spans="2:65" s="1" customFormat="1" ht="19.5">
      <c r="B170" s="26"/>
      <c r="D170" s="134" t="s">
        <v>127</v>
      </c>
      <c r="F170" s="135" t="s">
        <v>201</v>
      </c>
      <c r="L170" s="26"/>
      <c r="M170" s="136"/>
      <c r="T170" s="50"/>
      <c r="AT170" s="14" t="s">
        <v>127</v>
      </c>
      <c r="AU170" s="14" t="s">
        <v>80</v>
      </c>
    </row>
    <row r="171" spans="2:65" s="1" customFormat="1">
      <c r="B171" s="26"/>
      <c r="D171" s="137" t="s">
        <v>129</v>
      </c>
      <c r="F171" s="138" t="s">
        <v>202</v>
      </c>
      <c r="L171" s="26"/>
      <c r="M171" s="136"/>
      <c r="T171" s="50"/>
      <c r="AT171" s="14" t="s">
        <v>129</v>
      </c>
      <c r="AU171" s="14" t="s">
        <v>80</v>
      </c>
    </row>
    <row r="172" spans="2:65" s="1" customFormat="1" ht="22.15" customHeight="1">
      <c r="B172" s="121"/>
      <c r="C172" s="122" t="s">
        <v>203</v>
      </c>
      <c r="D172" s="122" t="s">
        <v>120</v>
      </c>
      <c r="E172" s="123" t="s">
        <v>204</v>
      </c>
      <c r="F172" s="124" t="s">
        <v>205</v>
      </c>
      <c r="G172" s="125" t="s">
        <v>123</v>
      </c>
      <c r="H172" s="126">
        <v>90</v>
      </c>
      <c r="I172" s="127"/>
      <c r="J172" s="127">
        <f>ROUND(I172*H172,2)</f>
        <v>0</v>
      </c>
      <c r="K172" s="124" t="s">
        <v>124</v>
      </c>
      <c r="L172" s="26"/>
      <c r="M172" s="128" t="s">
        <v>1</v>
      </c>
      <c r="N172" s="129" t="s">
        <v>35</v>
      </c>
      <c r="O172" s="130">
        <v>0.114</v>
      </c>
      <c r="P172" s="130">
        <f>O172*H172</f>
        <v>10.26</v>
      </c>
      <c r="Q172" s="130">
        <v>0</v>
      </c>
      <c r="R172" s="130">
        <f>Q172*H172</f>
        <v>0</v>
      </c>
      <c r="S172" s="130">
        <v>0</v>
      </c>
      <c r="T172" s="131">
        <f>S172*H172</f>
        <v>0</v>
      </c>
      <c r="AR172" s="132" t="s">
        <v>125</v>
      </c>
      <c r="AT172" s="132" t="s">
        <v>120</v>
      </c>
      <c r="AU172" s="132" t="s">
        <v>80</v>
      </c>
      <c r="AY172" s="14" t="s">
        <v>118</v>
      </c>
      <c r="BE172" s="133">
        <f>IF(N172="základní",J172,0)</f>
        <v>0</v>
      </c>
      <c r="BF172" s="133">
        <f>IF(N172="snížená",J172,0)</f>
        <v>0</v>
      </c>
      <c r="BG172" s="133">
        <f>IF(N172="zákl. přenesená",J172,0)</f>
        <v>0</v>
      </c>
      <c r="BH172" s="133">
        <f>IF(N172="sníž. přenesená",J172,0)</f>
        <v>0</v>
      </c>
      <c r="BI172" s="133">
        <f>IF(N172="nulová",J172,0)</f>
        <v>0</v>
      </c>
      <c r="BJ172" s="14" t="s">
        <v>78</v>
      </c>
      <c r="BK172" s="133">
        <f>ROUND(I172*H172,2)</f>
        <v>0</v>
      </c>
      <c r="BL172" s="14" t="s">
        <v>125</v>
      </c>
      <c r="BM172" s="132" t="s">
        <v>206</v>
      </c>
    </row>
    <row r="173" spans="2:65" s="1" customFormat="1" ht="19.5">
      <c r="B173" s="26"/>
      <c r="D173" s="134" t="s">
        <v>127</v>
      </c>
      <c r="F173" s="135" t="s">
        <v>207</v>
      </c>
      <c r="L173" s="26"/>
      <c r="M173" s="136"/>
      <c r="T173" s="50"/>
      <c r="AT173" s="14" t="s">
        <v>127</v>
      </c>
      <c r="AU173" s="14" t="s">
        <v>80</v>
      </c>
    </row>
    <row r="174" spans="2:65" s="1" customFormat="1">
      <c r="B174" s="26"/>
      <c r="D174" s="137" t="s">
        <v>129</v>
      </c>
      <c r="F174" s="138" t="s">
        <v>208</v>
      </c>
      <c r="L174" s="26"/>
      <c r="M174" s="136"/>
      <c r="T174" s="50"/>
      <c r="AT174" s="14" t="s">
        <v>129</v>
      </c>
      <c r="AU174" s="14" t="s">
        <v>80</v>
      </c>
    </row>
    <row r="175" spans="2:65" s="1" customFormat="1" ht="22.15" customHeight="1">
      <c r="B175" s="121"/>
      <c r="C175" s="122" t="s">
        <v>209</v>
      </c>
      <c r="D175" s="122" t="s">
        <v>120</v>
      </c>
      <c r="E175" s="123" t="s">
        <v>210</v>
      </c>
      <c r="F175" s="124" t="s">
        <v>211</v>
      </c>
      <c r="G175" s="125" t="s">
        <v>123</v>
      </c>
      <c r="H175" s="126">
        <v>90</v>
      </c>
      <c r="I175" s="127"/>
      <c r="J175" s="127">
        <f>ROUND(I175*H175,2)</f>
        <v>0</v>
      </c>
      <c r="K175" s="124" t="s">
        <v>124</v>
      </c>
      <c r="L175" s="26"/>
      <c r="M175" s="128" t="s">
        <v>1</v>
      </c>
      <c r="N175" s="129" t="s">
        <v>35</v>
      </c>
      <c r="O175" s="130">
        <v>5.8000000000000003E-2</v>
      </c>
      <c r="P175" s="130">
        <f>O175*H175</f>
        <v>5.2200000000000006</v>
      </c>
      <c r="Q175" s="130">
        <v>0</v>
      </c>
      <c r="R175" s="130">
        <f>Q175*H175</f>
        <v>0</v>
      </c>
      <c r="S175" s="130">
        <v>0</v>
      </c>
      <c r="T175" s="131">
        <f>S175*H175</f>
        <v>0</v>
      </c>
      <c r="AR175" s="132" t="s">
        <v>125</v>
      </c>
      <c r="AT175" s="132" t="s">
        <v>120</v>
      </c>
      <c r="AU175" s="132" t="s">
        <v>80</v>
      </c>
      <c r="AY175" s="14" t="s">
        <v>118</v>
      </c>
      <c r="BE175" s="133">
        <f>IF(N175="základní",J175,0)</f>
        <v>0</v>
      </c>
      <c r="BF175" s="133">
        <f>IF(N175="snížená",J175,0)</f>
        <v>0</v>
      </c>
      <c r="BG175" s="133">
        <f>IF(N175="zákl. přenesená",J175,0)</f>
        <v>0</v>
      </c>
      <c r="BH175" s="133">
        <f>IF(N175="sníž. přenesená",J175,0)</f>
        <v>0</v>
      </c>
      <c r="BI175" s="133">
        <f>IF(N175="nulová",J175,0)</f>
        <v>0</v>
      </c>
      <c r="BJ175" s="14" t="s">
        <v>78</v>
      </c>
      <c r="BK175" s="133">
        <f>ROUND(I175*H175,2)</f>
        <v>0</v>
      </c>
      <c r="BL175" s="14" t="s">
        <v>125</v>
      </c>
      <c r="BM175" s="132" t="s">
        <v>212</v>
      </c>
    </row>
    <row r="176" spans="2:65" s="1" customFormat="1" ht="19.5">
      <c r="B176" s="26"/>
      <c r="D176" s="134" t="s">
        <v>127</v>
      </c>
      <c r="F176" s="135" t="s">
        <v>213</v>
      </c>
      <c r="L176" s="26"/>
      <c r="M176" s="136"/>
      <c r="T176" s="50"/>
      <c r="AT176" s="14" t="s">
        <v>127</v>
      </c>
      <c r="AU176" s="14" t="s">
        <v>80</v>
      </c>
    </row>
    <row r="177" spans="2:65" s="1" customFormat="1">
      <c r="B177" s="26"/>
      <c r="D177" s="137" t="s">
        <v>129</v>
      </c>
      <c r="F177" s="138" t="s">
        <v>214</v>
      </c>
      <c r="L177" s="26"/>
      <c r="M177" s="136"/>
      <c r="T177" s="50"/>
      <c r="AT177" s="14" t="s">
        <v>129</v>
      </c>
      <c r="AU177" s="14" t="s">
        <v>80</v>
      </c>
    </row>
    <row r="178" spans="2:65" s="1" customFormat="1" ht="14.45" customHeight="1">
      <c r="B178" s="121"/>
      <c r="C178" s="139" t="s">
        <v>215</v>
      </c>
      <c r="D178" s="139" t="s">
        <v>216</v>
      </c>
      <c r="E178" s="140" t="s">
        <v>217</v>
      </c>
      <c r="F178" s="141" t="s">
        <v>218</v>
      </c>
      <c r="G178" s="142" t="s">
        <v>219</v>
      </c>
      <c r="H178" s="143">
        <v>4.7</v>
      </c>
      <c r="I178" s="144"/>
      <c r="J178" s="144">
        <f>ROUND(I178*H178,2)</f>
        <v>0</v>
      </c>
      <c r="K178" s="141" t="s">
        <v>124</v>
      </c>
      <c r="L178" s="145"/>
      <c r="M178" s="146" t="s">
        <v>1</v>
      </c>
      <c r="N178" s="147" t="s">
        <v>35</v>
      </c>
      <c r="O178" s="130">
        <v>0</v>
      </c>
      <c r="P178" s="130">
        <f>O178*H178</f>
        <v>0</v>
      </c>
      <c r="Q178" s="130">
        <v>1E-3</v>
      </c>
      <c r="R178" s="130">
        <f>Q178*H178</f>
        <v>4.7000000000000002E-3</v>
      </c>
      <c r="S178" s="130">
        <v>0</v>
      </c>
      <c r="T178" s="131">
        <f>S178*H178</f>
        <v>0</v>
      </c>
      <c r="AR178" s="132" t="s">
        <v>166</v>
      </c>
      <c r="AT178" s="132" t="s">
        <v>216</v>
      </c>
      <c r="AU178" s="132" t="s">
        <v>80</v>
      </c>
      <c r="AY178" s="14" t="s">
        <v>118</v>
      </c>
      <c r="BE178" s="133">
        <f>IF(N178="základní",J178,0)</f>
        <v>0</v>
      </c>
      <c r="BF178" s="133">
        <f>IF(N178="snížená",J178,0)</f>
        <v>0</v>
      </c>
      <c r="BG178" s="133">
        <f>IF(N178="zákl. přenesená",J178,0)</f>
        <v>0</v>
      </c>
      <c r="BH178" s="133">
        <f>IF(N178="sníž. přenesená",J178,0)</f>
        <v>0</v>
      </c>
      <c r="BI178" s="133">
        <f>IF(N178="nulová",J178,0)</f>
        <v>0</v>
      </c>
      <c r="BJ178" s="14" t="s">
        <v>78</v>
      </c>
      <c r="BK178" s="133">
        <f>ROUND(I178*H178,2)</f>
        <v>0</v>
      </c>
      <c r="BL178" s="14" t="s">
        <v>125</v>
      </c>
      <c r="BM178" s="132" t="s">
        <v>220</v>
      </c>
    </row>
    <row r="179" spans="2:65" s="1" customFormat="1">
      <c r="B179" s="26"/>
      <c r="D179" s="134" t="s">
        <v>127</v>
      </c>
      <c r="F179" s="135" t="s">
        <v>218</v>
      </c>
      <c r="L179" s="26"/>
      <c r="M179" s="136"/>
      <c r="T179" s="50"/>
      <c r="AT179" s="14" t="s">
        <v>127</v>
      </c>
      <c r="AU179" s="14" t="s">
        <v>80</v>
      </c>
    </row>
    <row r="180" spans="2:65" s="1" customFormat="1" ht="22.15" customHeight="1">
      <c r="B180" s="121"/>
      <c r="C180" s="122" t="s">
        <v>221</v>
      </c>
      <c r="D180" s="122" t="s">
        <v>120</v>
      </c>
      <c r="E180" s="123" t="s">
        <v>222</v>
      </c>
      <c r="F180" s="124" t="s">
        <v>223</v>
      </c>
      <c r="G180" s="125" t="s">
        <v>123</v>
      </c>
      <c r="H180" s="126">
        <v>411</v>
      </c>
      <c r="I180" s="127"/>
      <c r="J180" s="127">
        <f>ROUND(I180*H180,2)</f>
        <v>0</v>
      </c>
      <c r="K180" s="124" t="s">
        <v>124</v>
      </c>
      <c r="L180" s="26"/>
      <c r="M180" s="128" t="s">
        <v>1</v>
      </c>
      <c r="N180" s="129" t="s">
        <v>35</v>
      </c>
      <c r="O180" s="130">
        <v>2.5000000000000001E-2</v>
      </c>
      <c r="P180" s="130">
        <f>O180*H180</f>
        <v>10.275</v>
      </c>
      <c r="Q180" s="130">
        <v>0</v>
      </c>
      <c r="R180" s="130">
        <f>Q180*H180</f>
        <v>0</v>
      </c>
      <c r="S180" s="130">
        <v>0</v>
      </c>
      <c r="T180" s="131">
        <f>S180*H180</f>
        <v>0</v>
      </c>
      <c r="AR180" s="132" t="s">
        <v>125</v>
      </c>
      <c r="AT180" s="132" t="s">
        <v>120</v>
      </c>
      <c r="AU180" s="132" t="s">
        <v>80</v>
      </c>
      <c r="AY180" s="14" t="s">
        <v>118</v>
      </c>
      <c r="BE180" s="133">
        <f>IF(N180="základní",J180,0)</f>
        <v>0</v>
      </c>
      <c r="BF180" s="133">
        <f>IF(N180="snížená",J180,0)</f>
        <v>0</v>
      </c>
      <c r="BG180" s="133">
        <f>IF(N180="zákl. přenesená",J180,0)</f>
        <v>0</v>
      </c>
      <c r="BH180" s="133">
        <f>IF(N180="sníž. přenesená",J180,0)</f>
        <v>0</v>
      </c>
      <c r="BI180" s="133">
        <f>IF(N180="nulová",J180,0)</f>
        <v>0</v>
      </c>
      <c r="BJ180" s="14" t="s">
        <v>78</v>
      </c>
      <c r="BK180" s="133">
        <f>ROUND(I180*H180,2)</f>
        <v>0</v>
      </c>
      <c r="BL180" s="14" t="s">
        <v>125</v>
      </c>
      <c r="BM180" s="132" t="s">
        <v>224</v>
      </c>
    </row>
    <row r="181" spans="2:65" s="1" customFormat="1" ht="19.5">
      <c r="B181" s="26"/>
      <c r="D181" s="134" t="s">
        <v>127</v>
      </c>
      <c r="F181" s="135" t="s">
        <v>225</v>
      </c>
      <c r="L181" s="26"/>
      <c r="M181" s="136"/>
      <c r="T181" s="50"/>
      <c r="AT181" s="14" t="s">
        <v>127</v>
      </c>
      <c r="AU181" s="14" t="s">
        <v>80</v>
      </c>
    </row>
    <row r="182" spans="2:65" s="1" customFormat="1">
      <c r="B182" s="26"/>
      <c r="D182" s="137" t="s">
        <v>129</v>
      </c>
      <c r="F182" s="138" t="s">
        <v>226</v>
      </c>
      <c r="L182" s="26"/>
      <c r="M182" s="136"/>
      <c r="T182" s="50"/>
      <c r="AT182" s="14" t="s">
        <v>129</v>
      </c>
      <c r="AU182" s="14" t="s">
        <v>80</v>
      </c>
    </row>
    <row r="183" spans="2:65" s="11" customFormat="1" ht="22.9" customHeight="1">
      <c r="B183" s="110"/>
      <c r="D183" s="111" t="s">
        <v>69</v>
      </c>
      <c r="E183" s="119" t="s">
        <v>147</v>
      </c>
      <c r="F183" s="119" t="s">
        <v>227</v>
      </c>
      <c r="J183" s="120">
        <f>BK183</f>
        <v>0</v>
      </c>
      <c r="L183" s="110"/>
      <c r="M183" s="114"/>
      <c r="P183" s="115">
        <f>SUM(P184:P202)</f>
        <v>246.61550000000003</v>
      </c>
      <c r="R183" s="115">
        <f>SUM(R184:R202)</f>
        <v>119.64527999999997</v>
      </c>
      <c r="T183" s="116">
        <f>SUM(T184:T202)</f>
        <v>0</v>
      </c>
      <c r="AR183" s="111" t="s">
        <v>78</v>
      </c>
      <c r="AT183" s="117" t="s">
        <v>69</v>
      </c>
      <c r="AU183" s="117" t="s">
        <v>78</v>
      </c>
      <c r="AY183" s="111" t="s">
        <v>118</v>
      </c>
      <c r="BK183" s="118">
        <f>SUM(BK184:BK202)</f>
        <v>0</v>
      </c>
    </row>
    <row r="184" spans="2:65" s="1" customFormat="1" ht="19.899999999999999" customHeight="1">
      <c r="B184" s="121"/>
      <c r="C184" s="122" t="s">
        <v>228</v>
      </c>
      <c r="D184" s="122" t="s">
        <v>120</v>
      </c>
      <c r="E184" s="123" t="s">
        <v>229</v>
      </c>
      <c r="F184" s="124" t="s">
        <v>230</v>
      </c>
      <c r="G184" s="125" t="s">
        <v>123</v>
      </c>
      <c r="H184" s="126">
        <v>115.7</v>
      </c>
      <c r="I184" s="127"/>
      <c r="J184" s="127">
        <f>ROUND(I184*H184,2)</f>
        <v>0</v>
      </c>
      <c r="K184" s="124" t="s">
        <v>124</v>
      </c>
      <c r="L184" s="26"/>
      <c r="M184" s="128" t="s">
        <v>1</v>
      </c>
      <c r="N184" s="129" t="s">
        <v>35</v>
      </c>
      <c r="O184" s="130">
        <v>2.5000000000000001E-2</v>
      </c>
      <c r="P184" s="130">
        <f>O184*H184</f>
        <v>2.8925000000000001</v>
      </c>
      <c r="Q184" s="130">
        <v>0</v>
      </c>
      <c r="R184" s="130">
        <f>Q184*H184</f>
        <v>0</v>
      </c>
      <c r="S184" s="130">
        <v>0</v>
      </c>
      <c r="T184" s="131">
        <f>S184*H184</f>
        <v>0</v>
      </c>
      <c r="AR184" s="132" t="s">
        <v>125</v>
      </c>
      <c r="AT184" s="132" t="s">
        <v>120</v>
      </c>
      <c r="AU184" s="132" t="s">
        <v>80</v>
      </c>
      <c r="AY184" s="14" t="s">
        <v>118</v>
      </c>
      <c r="BE184" s="133">
        <f>IF(N184="základní",J184,0)</f>
        <v>0</v>
      </c>
      <c r="BF184" s="133">
        <f>IF(N184="snížená",J184,0)</f>
        <v>0</v>
      </c>
      <c r="BG184" s="133">
        <f>IF(N184="zákl. přenesená",J184,0)</f>
        <v>0</v>
      </c>
      <c r="BH184" s="133">
        <f>IF(N184="sníž. přenesená",J184,0)</f>
        <v>0</v>
      </c>
      <c r="BI184" s="133">
        <f>IF(N184="nulová",J184,0)</f>
        <v>0</v>
      </c>
      <c r="BJ184" s="14" t="s">
        <v>78</v>
      </c>
      <c r="BK184" s="133">
        <f>ROUND(I184*H184,2)</f>
        <v>0</v>
      </c>
      <c r="BL184" s="14" t="s">
        <v>125</v>
      </c>
      <c r="BM184" s="132" t="s">
        <v>231</v>
      </c>
    </row>
    <row r="185" spans="2:65" s="1" customFormat="1" ht="19.5">
      <c r="B185" s="26"/>
      <c r="D185" s="134" t="s">
        <v>127</v>
      </c>
      <c r="F185" s="135" t="s">
        <v>232</v>
      </c>
      <c r="L185" s="26"/>
      <c r="M185" s="136"/>
      <c r="T185" s="50"/>
      <c r="AT185" s="14" t="s">
        <v>127</v>
      </c>
      <c r="AU185" s="14" t="s">
        <v>80</v>
      </c>
    </row>
    <row r="186" spans="2:65" s="1" customFormat="1">
      <c r="B186" s="26"/>
      <c r="D186" s="137" t="s">
        <v>129</v>
      </c>
      <c r="F186" s="138" t="s">
        <v>233</v>
      </c>
      <c r="L186" s="26"/>
      <c r="M186" s="136"/>
      <c r="T186" s="50"/>
      <c r="AT186" s="14" t="s">
        <v>129</v>
      </c>
      <c r="AU186" s="14" t="s">
        <v>80</v>
      </c>
    </row>
    <row r="187" spans="2:65" s="1" customFormat="1" ht="19.899999999999999" customHeight="1">
      <c r="B187" s="121"/>
      <c r="C187" s="122" t="s">
        <v>234</v>
      </c>
      <c r="D187" s="122" t="s">
        <v>120</v>
      </c>
      <c r="E187" s="123" t="s">
        <v>235</v>
      </c>
      <c r="F187" s="124" t="s">
        <v>236</v>
      </c>
      <c r="G187" s="125" t="s">
        <v>123</v>
      </c>
      <c r="H187" s="126">
        <v>411</v>
      </c>
      <c r="I187" s="127"/>
      <c r="J187" s="127">
        <f>ROUND(I187*H187,2)</f>
        <v>0</v>
      </c>
      <c r="K187" s="124" t="s">
        <v>124</v>
      </c>
      <c r="L187" s="26"/>
      <c r="M187" s="128" t="s">
        <v>1</v>
      </c>
      <c r="N187" s="129" t="s">
        <v>35</v>
      </c>
      <c r="O187" s="130">
        <v>3.1E-2</v>
      </c>
      <c r="P187" s="130">
        <f>O187*H187</f>
        <v>12.741</v>
      </c>
      <c r="Q187" s="130">
        <v>0</v>
      </c>
      <c r="R187" s="130">
        <f>Q187*H187</f>
        <v>0</v>
      </c>
      <c r="S187" s="130">
        <v>0</v>
      </c>
      <c r="T187" s="131">
        <f>S187*H187</f>
        <v>0</v>
      </c>
      <c r="AR187" s="132" t="s">
        <v>125</v>
      </c>
      <c r="AT187" s="132" t="s">
        <v>120</v>
      </c>
      <c r="AU187" s="132" t="s">
        <v>80</v>
      </c>
      <c r="AY187" s="14" t="s">
        <v>118</v>
      </c>
      <c r="BE187" s="133">
        <f>IF(N187="základní",J187,0)</f>
        <v>0</v>
      </c>
      <c r="BF187" s="133">
        <f>IF(N187="snížená",J187,0)</f>
        <v>0</v>
      </c>
      <c r="BG187" s="133">
        <f>IF(N187="zákl. přenesená",J187,0)</f>
        <v>0</v>
      </c>
      <c r="BH187" s="133">
        <f>IF(N187="sníž. přenesená",J187,0)</f>
        <v>0</v>
      </c>
      <c r="BI187" s="133">
        <f>IF(N187="nulová",J187,0)</f>
        <v>0</v>
      </c>
      <c r="BJ187" s="14" t="s">
        <v>78</v>
      </c>
      <c r="BK187" s="133">
        <f>ROUND(I187*H187,2)</f>
        <v>0</v>
      </c>
      <c r="BL187" s="14" t="s">
        <v>125</v>
      </c>
      <c r="BM187" s="132" t="s">
        <v>237</v>
      </c>
    </row>
    <row r="188" spans="2:65" s="1" customFormat="1" ht="19.5">
      <c r="B188" s="26"/>
      <c r="D188" s="134" t="s">
        <v>127</v>
      </c>
      <c r="F188" s="135" t="s">
        <v>238</v>
      </c>
      <c r="L188" s="26"/>
      <c r="M188" s="136"/>
      <c r="T188" s="50"/>
      <c r="AT188" s="14" t="s">
        <v>127</v>
      </c>
      <c r="AU188" s="14" t="s">
        <v>80</v>
      </c>
    </row>
    <row r="189" spans="2:65" s="1" customFormat="1">
      <c r="B189" s="26"/>
      <c r="D189" s="137" t="s">
        <v>129</v>
      </c>
      <c r="F189" s="138" t="s">
        <v>239</v>
      </c>
      <c r="L189" s="26"/>
      <c r="M189" s="136"/>
      <c r="T189" s="50"/>
      <c r="AT189" s="14" t="s">
        <v>129</v>
      </c>
      <c r="AU189" s="14" t="s">
        <v>80</v>
      </c>
    </row>
    <row r="190" spans="2:65" s="1" customFormat="1" ht="22.15" customHeight="1">
      <c r="B190" s="121"/>
      <c r="C190" s="122" t="s">
        <v>240</v>
      </c>
      <c r="D190" s="122" t="s">
        <v>120</v>
      </c>
      <c r="E190" s="123" t="s">
        <v>241</v>
      </c>
      <c r="F190" s="124" t="s">
        <v>242</v>
      </c>
      <c r="G190" s="125" t="s">
        <v>123</v>
      </c>
      <c r="H190" s="126">
        <v>411</v>
      </c>
      <c r="I190" s="127"/>
      <c r="J190" s="127">
        <f>ROUND(I190*H190,2)</f>
        <v>0</v>
      </c>
      <c r="K190" s="124" t="s">
        <v>1</v>
      </c>
      <c r="L190" s="26"/>
      <c r="M190" s="128" t="s">
        <v>1</v>
      </c>
      <c r="N190" s="129" t="s">
        <v>35</v>
      </c>
      <c r="O190" s="130">
        <v>2.7E-2</v>
      </c>
      <c r="P190" s="130">
        <f>O190*H190</f>
        <v>11.097</v>
      </c>
      <c r="Q190" s="130">
        <v>0</v>
      </c>
      <c r="R190" s="130">
        <f>Q190*H190</f>
        <v>0</v>
      </c>
      <c r="S190" s="130">
        <v>0</v>
      </c>
      <c r="T190" s="131">
        <f>S190*H190</f>
        <v>0</v>
      </c>
      <c r="AR190" s="132" t="s">
        <v>125</v>
      </c>
      <c r="AT190" s="132" t="s">
        <v>120</v>
      </c>
      <c r="AU190" s="132" t="s">
        <v>80</v>
      </c>
      <c r="AY190" s="14" t="s">
        <v>118</v>
      </c>
      <c r="BE190" s="133">
        <f>IF(N190="základní",J190,0)</f>
        <v>0</v>
      </c>
      <c r="BF190" s="133">
        <f>IF(N190="snížená",J190,0)</f>
        <v>0</v>
      </c>
      <c r="BG190" s="133">
        <f>IF(N190="zákl. přenesená",J190,0)</f>
        <v>0</v>
      </c>
      <c r="BH190" s="133">
        <f>IF(N190="sníž. přenesená",J190,0)</f>
        <v>0</v>
      </c>
      <c r="BI190" s="133">
        <f>IF(N190="nulová",J190,0)</f>
        <v>0</v>
      </c>
      <c r="BJ190" s="14" t="s">
        <v>78</v>
      </c>
      <c r="BK190" s="133">
        <f>ROUND(I190*H190,2)</f>
        <v>0</v>
      </c>
      <c r="BL190" s="14" t="s">
        <v>125</v>
      </c>
      <c r="BM190" s="132" t="s">
        <v>243</v>
      </c>
    </row>
    <row r="191" spans="2:65" s="1" customFormat="1" ht="19.5">
      <c r="B191" s="26"/>
      <c r="D191" s="134" t="s">
        <v>127</v>
      </c>
      <c r="F191" s="135" t="s">
        <v>244</v>
      </c>
      <c r="L191" s="26"/>
      <c r="M191" s="136"/>
      <c r="T191" s="50"/>
      <c r="AT191" s="14" t="s">
        <v>127</v>
      </c>
      <c r="AU191" s="14" t="s">
        <v>80</v>
      </c>
    </row>
    <row r="192" spans="2:65" s="1" customFormat="1" ht="22.15" customHeight="1">
      <c r="B192" s="121"/>
      <c r="C192" s="122" t="s">
        <v>7</v>
      </c>
      <c r="D192" s="122" t="s">
        <v>120</v>
      </c>
      <c r="E192" s="123" t="s">
        <v>245</v>
      </c>
      <c r="F192" s="124" t="s">
        <v>246</v>
      </c>
      <c r="G192" s="125" t="s">
        <v>123</v>
      </c>
      <c r="H192" s="126">
        <v>411</v>
      </c>
      <c r="I192" s="127"/>
      <c r="J192" s="127">
        <f>ROUND(I192*H192,2)</f>
        <v>0</v>
      </c>
      <c r="K192" s="124" t="s">
        <v>124</v>
      </c>
      <c r="L192" s="26"/>
      <c r="M192" s="128" t="s">
        <v>1</v>
      </c>
      <c r="N192" s="129" t="s">
        <v>35</v>
      </c>
      <c r="O192" s="130">
        <v>0.53500000000000003</v>
      </c>
      <c r="P192" s="130">
        <f>O192*H192</f>
        <v>219.88500000000002</v>
      </c>
      <c r="Q192" s="130">
        <v>0.11162</v>
      </c>
      <c r="R192" s="130">
        <f>Q192*H192</f>
        <v>45.875819999999997</v>
      </c>
      <c r="S192" s="130">
        <v>0</v>
      </c>
      <c r="T192" s="131">
        <f>S192*H192</f>
        <v>0</v>
      </c>
      <c r="AR192" s="132" t="s">
        <v>125</v>
      </c>
      <c r="AT192" s="132" t="s">
        <v>120</v>
      </c>
      <c r="AU192" s="132" t="s">
        <v>80</v>
      </c>
      <c r="AY192" s="14" t="s">
        <v>118</v>
      </c>
      <c r="BE192" s="133">
        <f>IF(N192="základní",J192,0)</f>
        <v>0</v>
      </c>
      <c r="BF192" s="133">
        <f>IF(N192="snížená",J192,0)</f>
        <v>0</v>
      </c>
      <c r="BG192" s="133">
        <f>IF(N192="zákl. přenesená",J192,0)</f>
        <v>0</v>
      </c>
      <c r="BH192" s="133">
        <f>IF(N192="sníž. přenesená",J192,0)</f>
        <v>0</v>
      </c>
      <c r="BI192" s="133">
        <f>IF(N192="nulová",J192,0)</f>
        <v>0</v>
      </c>
      <c r="BJ192" s="14" t="s">
        <v>78</v>
      </c>
      <c r="BK192" s="133">
        <f>ROUND(I192*H192,2)</f>
        <v>0</v>
      </c>
      <c r="BL192" s="14" t="s">
        <v>125</v>
      </c>
      <c r="BM192" s="132" t="s">
        <v>247</v>
      </c>
    </row>
    <row r="193" spans="2:65" s="1" customFormat="1" ht="48.75">
      <c r="B193" s="26"/>
      <c r="D193" s="134" t="s">
        <v>127</v>
      </c>
      <c r="F193" s="135" t="s">
        <v>248</v>
      </c>
      <c r="L193" s="26"/>
      <c r="M193" s="136"/>
      <c r="T193" s="50"/>
      <c r="AT193" s="14" t="s">
        <v>127</v>
      </c>
      <c r="AU193" s="14" t="s">
        <v>80</v>
      </c>
    </row>
    <row r="194" spans="2:65" s="1" customFormat="1">
      <c r="B194" s="26"/>
      <c r="D194" s="137" t="s">
        <v>129</v>
      </c>
      <c r="F194" s="138" t="s">
        <v>249</v>
      </c>
      <c r="L194" s="26"/>
      <c r="M194" s="136"/>
      <c r="T194" s="50"/>
      <c r="AT194" s="14" t="s">
        <v>129</v>
      </c>
      <c r="AU194" s="14" t="s">
        <v>80</v>
      </c>
    </row>
    <row r="195" spans="2:65" s="1" customFormat="1" ht="19.899999999999999" customHeight="1">
      <c r="B195" s="121"/>
      <c r="C195" s="139" t="s">
        <v>250</v>
      </c>
      <c r="D195" s="139" t="s">
        <v>216</v>
      </c>
      <c r="E195" s="140" t="s">
        <v>251</v>
      </c>
      <c r="F195" s="141" t="s">
        <v>252</v>
      </c>
      <c r="G195" s="142" t="s">
        <v>123</v>
      </c>
      <c r="H195" s="143">
        <v>379.44</v>
      </c>
      <c r="I195" s="144"/>
      <c r="J195" s="144">
        <f>ROUND(I195*H195,2)</f>
        <v>0</v>
      </c>
      <c r="K195" s="141" t="s">
        <v>124</v>
      </c>
      <c r="L195" s="145"/>
      <c r="M195" s="146" t="s">
        <v>1</v>
      </c>
      <c r="N195" s="147" t="s">
        <v>35</v>
      </c>
      <c r="O195" s="130">
        <v>0</v>
      </c>
      <c r="P195" s="130">
        <f>O195*H195</f>
        <v>0</v>
      </c>
      <c r="Q195" s="130">
        <v>0.17599999999999999</v>
      </c>
      <c r="R195" s="130">
        <f>Q195*H195</f>
        <v>66.781439999999989</v>
      </c>
      <c r="S195" s="130">
        <v>0</v>
      </c>
      <c r="T195" s="131">
        <f>S195*H195</f>
        <v>0</v>
      </c>
      <c r="AR195" s="132" t="s">
        <v>166</v>
      </c>
      <c r="AT195" s="132" t="s">
        <v>216</v>
      </c>
      <c r="AU195" s="132" t="s">
        <v>80</v>
      </c>
      <c r="AY195" s="14" t="s">
        <v>118</v>
      </c>
      <c r="BE195" s="133">
        <f>IF(N195="základní",J195,0)</f>
        <v>0</v>
      </c>
      <c r="BF195" s="133">
        <f>IF(N195="snížená",J195,0)</f>
        <v>0</v>
      </c>
      <c r="BG195" s="133">
        <f>IF(N195="zákl. přenesená",J195,0)</f>
        <v>0</v>
      </c>
      <c r="BH195" s="133">
        <f>IF(N195="sníž. přenesená",J195,0)</f>
        <v>0</v>
      </c>
      <c r="BI195" s="133">
        <f>IF(N195="nulová",J195,0)</f>
        <v>0</v>
      </c>
      <c r="BJ195" s="14" t="s">
        <v>78</v>
      </c>
      <c r="BK195" s="133">
        <f>ROUND(I195*H195,2)</f>
        <v>0</v>
      </c>
      <c r="BL195" s="14" t="s">
        <v>125</v>
      </c>
      <c r="BM195" s="132" t="s">
        <v>253</v>
      </c>
    </row>
    <row r="196" spans="2:65" s="1" customFormat="1">
      <c r="B196" s="26"/>
      <c r="D196" s="134" t="s">
        <v>127</v>
      </c>
      <c r="F196" s="135" t="s">
        <v>252</v>
      </c>
      <c r="L196" s="26"/>
      <c r="M196" s="136"/>
      <c r="T196" s="50"/>
      <c r="AT196" s="14" t="s">
        <v>127</v>
      </c>
      <c r="AU196" s="14" t="s">
        <v>80</v>
      </c>
    </row>
    <row r="197" spans="2:65" s="1" customFormat="1" ht="22.15" customHeight="1">
      <c r="B197" s="121"/>
      <c r="C197" s="139" t="s">
        <v>254</v>
      </c>
      <c r="D197" s="139" t="s">
        <v>216</v>
      </c>
      <c r="E197" s="140" t="s">
        <v>255</v>
      </c>
      <c r="F197" s="141" t="s">
        <v>256</v>
      </c>
      <c r="G197" s="142" t="s">
        <v>123</v>
      </c>
      <c r="H197" s="143">
        <v>13.26</v>
      </c>
      <c r="I197" s="144"/>
      <c r="J197" s="144">
        <f>ROUND(I197*H197,2)</f>
        <v>0</v>
      </c>
      <c r="K197" s="141" t="s">
        <v>124</v>
      </c>
      <c r="L197" s="145"/>
      <c r="M197" s="146" t="s">
        <v>1</v>
      </c>
      <c r="N197" s="147" t="s">
        <v>35</v>
      </c>
      <c r="O197" s="130">
        <v>0</v>
      </c>
      <c r="P197" s="130">
        <f>O197*H197</f>
        <v>0</v>
      </c>
      <c r="Q197" s="130">
        <v>0.17499999999999999</v>
      </c>
      <c r="R197" s="130">
        <f>Q197*H197</f>
        <v>2.3205</v>
      </c>
      <c r="S197" s="130">
        <v>0</v>
      </c>
      <c r="T197" s="131">
        <f>S197*H197</f>
        <v>0</v>
      </c>
      <c r="AR197" s="132" t="s">
        <v>166</v>
      </c>
      <c r="AT197" s="132" t="s">
        <v>216</v>
      </c>
      <c r="AU197" s="132" t="s">
        <v>80</v>
      </c>
      <c r="AY197" s="14" t="s">
        <v>118</v>
      </c>
      <c r="BE197" s="133">
        <f>IF(N197="základní",J197,0)</f>
        <v>0</v>
      </c>
      <c r="BF197" s="133">
        <f>IF(N197="snížená",J197,0)</f>
        <v>0</v>
      </c>
      <c r="BG197" s="133">
        <f>IF(N197="zákl. přenesená",J197,0)</f>
        <v>0</v>
      </c>
      <c r="BH197" s="133">
        <f>IF(N197="sníž. přenesená",J197,0)</f>
        <v>0</v>
      </c>
      <c r="BI197" s="133">
        <f>IF(N197="nulová",J197,0)</f>
        <v>0</v>
      </c>
      <c r="BJ197" s="14" t="s">
        <v>78</v>
      </c>
      <c r="BK197" s="133">
        <f>ROUND(I197*H197,2)</f>
        <v>0</v>
      </c>
      <c r="BL197" s="14" t="s">
        <v>125</v>
      </c>
      <c r="BM197" s="132" t="s">
        <v>257</v>
      </c>
    </row>
    <row r="198" spans="2:65" s="1" customFormat="1">
      <c r="B198" s="26"/>
      <c r="D198" s="134" t="s">
        <v>127</v>
      </c>
      <c r="F198" s="135" t="s">
        <v>256</v>
      </c>
      <c r="L198" s="26"/>
      <c r="M198" s="136"/>
      <c r="T198" s="50"/>
      <c r="AT198" s="14" t="s">
        <v>127</v>
      </c>
      <c r="AU198" s="14" t="s">
        <v>80</v>
      </c>
    </row>
    <row r="199" spans="2:65" s="1" customFormat="1" ht="19.5">
      <c r="B199" s="26"/>
      <c r="D199" s="134" t="s">
        <v>258</v>
      </c>
      <c r="F199" s="148" t="s">
        <v>259</v>
      </c>
      <c r="L199" s="26"/>
      <c r="M199" s="136"/>
      <c r="T199" s="50"/>
      <c r="AT199" s="14" t="s">
        <v>258</v>
      </c>
      <c r="AU199" s="14" t="s">
        <v>80</v>
      </c>
    </row>
    <row r="200" spans="2:65" s="1" customFormat="1" ht="19.899999999999999" customHeight="1">
      <c r="B200" s="121"/>
      <c r="C200" s="139" t="s">
        <v>260</v>
      </c>
      <c r="D200" s="139" t="s">
        <v>216</v>
      </c>
      <c r="E200" s="140" t="s">
        <v>261</v>
      </c>
      <c r="F200" s="141" t="s">
        <v>262</v>
      </c>
      <c r="G200" s="142" t="s">
        <v>123</v>
      </c>
      <c r="H200" s="143">
        <v>26.52</v>
      </c>
      <c r="I200" s="144"/>
      <c r="J200" s="144">
        <f>ROUND(I200*H200,2)</f>
        <v>0</v>
      </c>
      <c r="K200" s="141" t="s">
        <v>124</v>
      </c>
      <c r="L200" s="145"/>
      <c r="M200" s="146" t="s">
        <v>1</v>
      </c>
      <c r="N200" s="147" t="s">
        <v>35</v>
      </c>
      <c r="O200" s="130">
        <v>0</v>
      </c>
      <c r="P200" s="130">
        <f>O200*H200</f>
        <v>0</v>
      </c>
      <c r="Q200" s="130">
        <v>0.17599999999999999</v>
      </c>
      <c r="R200" s="130">
        <f>Q200*H200</f>
        <v>4.6675199999999997</v>
      </c>
      <c r="S200" s="130">
        <v>0</v>
      </c>
      <c r="T200" s="131">
        <f>S200*H200</f>
        <v>0</v>
      </c>
      <c r="AR200" s="132" t="s">
        <v>166</v>
      </c>
      <c r="AT200" s="132" t="s">
        <v>216</v>
      </c>
      <c r="AU200" s="132" t="s">
        <v>80</v>
      </c>
      <c r="AY200" s="14" t="s">
        <v>118</v>
      </c>
      <c r="BE200" s="133">
        <f>IF(N200="základní",J200,0)</f>
        <v>0</v>
      </c>
      <c r="BF200" s="133">
        <f>IF(N200="snížená",J200,0)</f>
        <v>0</v>
      </c>
      <c r="BG200" s="133">
        <f>IF(N200="zákl. přenesená",J200,0)</f>
        <v>0</v>
      </c>
      <c r="BH200" s="133">
        <f>IF(N200="sníž. přenesená",J200,0)</f>
        <v>0</v>
      </c>
      <c r="BI200" s="133">
        <f>IF(N200="nulová",J200,0)</f>
        <v>0</v>
      </c>
      <c r="BJ200" s="14" t="s">
        <v>78</v>
      </c>
      <c r="BK200" s="133">
        <f>ROUND(I200*H200,2)</f>
        <v>0</v>
      </c>
      <c r="BL200" s="14" t="s">
        <v>125</v>
      </c>
      <c r="BM200" s="132" t="s">
        <v>263</v>
      </c>
    </row>
    <row r="201" spans="2:65" s="1" customFormat="1">
      <c r="B201" s="26"/>
      <c r="D201" s="134" t="s">
        <v>127</v>
      </c>
      <c r="F201" s="135" t="s">
        <v>262</v>
      </c>
      <c r="L201" s="26"/>
      <c r="M201" s="136"/>
      <c r="T201" s="50"/>
      <c r="AT201" s="14" t="s">
        <v>127</v>
      </c>
      <c r="AU201" s="14" t="s">
        <v>80</v>
      </c>
    </row>
    <row r="202" spans="2:65" s="1" customFormat="1" ht="19.5">
      <c r="B202" s="26"/>
      <c r="D202" s="134" t="s">
        <v>258</v>
      </c>
      <c r="F202" s="148" t="s">
        <v>264</v>
      </c>
      <c r="L202" s="26"/>
      <c r="M202" s="136"/>
      <c r="T202" s="50"/>
      <c r="AT202" s="14" t="s">
        <v>258</v>
      </c>
      <c r="AU202" s="14" t="s">
        <v>80</v>
      </c>
    </row>
    <row r="203" spans="2:65" s="11" customFormat="1" ht="22.9" customHeight="1">
      <c r="B203" s="110"/>
      <c r="D203" s="111" t="s">
        <v>69</v>
      </c>
      <c r="E203" s="119" t="s">
        <v>166</v>
      </c>
      <c r="F203" s="119" t="s">
        <v>265</v>
      </c>
      <c r="J203" s="120">
        <f>BK203</f>
        <v>0</v>
      </c>
      <c r="L203" s="110"/>
      <c r="M203" s="114"/>
      <c r="P203" s="115">
        <f>SUM(P204:P206)</f>
        <v>17.700000000000003</v>
      </c>
      <c r="R203" s="115">
        <f>SUM(R204:R206)</f>
        <v>1.9754399999999999</v>
      </c>
      <c r="T203" s="116">
        <f>SUM(T204:T206)</f>
        <v>0</v>
      </c>
      <c r="AR203" s="111" t="s">
        <v>78</v>
      </c>
      <c r="AT203" s="117" t="s">
        <v>69</v>
      </c>
      <c r="AU203" s="117" t="s">
        <v>78</v>
      </c>
      <c r="AY203" s="111" t="s">
        <v>118</v>
      </c>
      <c r="BK203" s="118">
        <f>SUM(BK204:BK206)</f>
        <v>0</v>
      </c>
    </row>
    <row r="204" spans="2:65" s="1" customFormat="1" ht="22.15" customHeight="1">
      <c r="B204" s="121"/>
      <c r="C204" s="122" t="s">
        <v>266</v>
      </c>
      <c r="D204" s="122" t="s">
        <v>120</v>
      </c>
      <c r="E204" s="123" t="s">
        <v>267</v>
      </c>
      <c r="F204" s="124" t="s">
        <v>268</v>
      </c>
      <c r="G204" s="125" t="s">
        <v>269</v>
      </c>
      <c r="H204" s="126">
        <v>3</v>
      </c>
      <c r="I204" s="127"/>
      <c r="J204" s="127">
        <f>ROUND(I204*H204,2)</f>
        <v>0</v>
      </c>
      <c r="K204" s="124" t="s">
        <v>124</v>
      </c>
      <c r="L204" s="26"/>
      <c r="M204" s="128" t="s">
        <v>1</v>
      </c>
      <c r="N204" s="129" t="s">
        <v>35</v>
      </c>
      <c r="O204" s="130">
        <v>5.9</v>
      </c>
      <c r="P204" s="130">
        <f>O204*H204</f>
        <v>17.700000000000003</v>
      </c>
      <c r="Q204" s="130">
        <v>0.65847999999999995</v>
      </c>
      <c r="R204" s="130">
        <f>Q204*H204</f>
        <v>1.9754399999999999</v>
      </c>
      <c r="S204" s="130">
        <v>0</v>
      </c>
      <c r="T204" s="131">
        <f>S204*H204</f>
        <v>0</v>
      </c>
      <c r="AR204" s="132" t="s">
        <v>125</v>
      </c>
      <c r="AT204" s="132" t="s">
        <v>120</v>
      </c>
      <c r="AU204" s="132" t="s">
        <v>80</v>
      </c>
      <c r="AY204" s="14" t="s">
        <v>118</v>
      </c>
      <c r="BE204" s="133">
        <f>IF(N204="základní",J204,0)</f>
        <v>0</v>
      </c>
      <c r="BF204" s="133">
        <f>IF(N204="snížená",J204,0)</f>
        <v>0</v>
      </c>
      <c r="BG204" s="133">
        <f>IF(N204="zákl. přenesená",J204,0)</f>
        <v>0</v>
      </c>
      <c r="BH204" s="133">
        <f>IF(N204="sníž. přenesená",J204,0)</f>
        <v>0</v>
      </c>
      <c r="BI204" s="133">
        <f>IF(N204="nulová",J204,0)</f>
        <v>0</v>
      </c>
      <c r="BJ204" s="14" t="s">
        <v>78</v>
      </c>
      <c r="BK204" s="133">
        <f>ROUND(I204*H204,2)</f>
        <v>0</v>
      </c>
      <c r="BL204" s="14" t="s">
        <v>125</v>
      </c>
      <c r="BM204" s="132" t="s">
        <v>270</v>
      </c>
    </row>
    <row r="205" spans="2:65" s="1" customFormat="1" ht="19.5">
      <c r="B205" s="26"/>
      <c r="D205" s="134" t="s">
        <v>127</v>
      </c>
      <c r="F205" s="135" t="s">
        <v>271</v>
      </c>
      <c r="L205" s="26"/>
      <c r="M205" s="136"/>
      <c r="T205" s="50"/>
      <c r="AT205" s="14" t="s">
        <v>127</v>
      </c>
      <c r="AU205" s="14" t="s">
        <v>80</v>
      </c>
    </row>
    <row r="206" spans="2:65" s="1" customFormat="1">
      <c r="B206" s="26"/>
      <c r="D206" s="137" t="s">
        <v>129</v>
      </c>
      <c r="F206" s="138" t="s">
        <v>272</v>
      </c>
      <c r="L206" s="26"/>
      <c r="M206" s="136"/>
      <c r="T206" s="50"/>
      <c r="AT206" s="14" t="s">
        <v>129</v>
      </c>
      <c r="AU206" s="14" t="s">
        <v>80</v>
      </c>
    </row>
    <row r="207" spans="2:65" s="11" customFormat="1" ht="22.9" customHeight="1">
      <c r="B207" s="110"/>
      <c r="D207" s="111" t="s">
        <v>69</v>
      </c>
      <c r="E207" s="119" t="s">
        <v>173</v>
      </c>
      <c r="F207" s="119" t="s">
        <v>273</v>
      </c>
      <c r="J207" s="120">
        <f>BK207</f>
        <v>0</v>
      </c>
      <c r="L207" s="110"/>
      <c r="M207" s="114"/>
      <c r="P207" s="115">
        <f>SUM(P208:P239)</f>
        <v>83.017200000000003</v>
      </c>
      <c r="R207" s="115">
        <f>SUM(R208:R239)</f>
        <v>64.3854544</v>
      </c>
      <c r="T207" s="116">
        <f>SUM(T208:T239)</f>
        <v>0</v>
      </c>
      <c r="AR207" s="111" t="s">
        <v>78</v>
      </c>
      <c r="AT207" s="117" t="s">
        <v>69</v>
      </c>
      <c r="AU207" s="117" t="s">
        <v>78</v>
      </c>
      <c r="AY207" s="111" t="s">
        <v>118</v>
      </c>
      <c r="BK207" s="118">
        <f>SUM(BK208:BK239)</f>
        <v>0</v>
      </c>
    </row>
    <row r="208" spans="2:65" s="1" customFormat="1" ht="22.15" customHeight="1">
      <c r="B208" s="121"/>
      <c r="C208" s="122" t="s">
        <v>274</v>
      </c>
      <c r="D208" s="122" t="s">
        <v>120</v>
      </c>
      <c r="E208" s="123" t="s">
        <v>275</v>
      </c>
      <c r="F208" s="124" t="s">
        <v>276</v>
      </c>
      <c r="G208" s="125" t="s">
        <v>156</v>
      </c>
      <c r="H208" s="126">
        <v>63</v>
      </c>
      <c r="I208" s="127"/>
      <c r="J208" s="127">
        <f>ROUND(I208*H208,2)</f>
        <v>0</v>
      </c>
      <c r="K208" s="124" t="s">
        <v>124</v>
      </c>
      <c r="L208" s="26"/>
      <c r="M208" s="128" t="s">
        <v>1</v>
      </c>
      <c r="N208" s="129" t="s">
        <v>35</v>
      </c>
      <c r="O208" s="130">
        <v>8.5000000000000006E-2</v>
      </c>
      <c r="P208" s="130">
        <f>O208*H208</f>
        <v>5.3550000000000004</v>
      </c>
      <c r="Q208" s="130">
        <v>7.1900000000000006E-2</v>
      </c>
      <c r="R208" s="130">
        <f>Q208*H208</f>
        <v>4.5297000000000001</v>
      </c>
      <c r="S208" s="130">
        <v>0</v>
      </c>
      <c r="T208" s="131">
        <f>S208*H208</f>
        <v>0</v>
      </c>
      <c r="AR208" s="132" t="s">
        <v>125</v>
      </c>
      <c r="AT208" s="132" t="s">
        <v>120</v>
      </c>
      <c r="AU208" s="132" t="s">
        <v>80</v>
      </c>
      <c r="AY208" s="14" t="s">
        <v>118</v>
      </c>
      <c r="BE208" s="133">
        <f>IF(N208="základní",J208,0)</f>
        <v>0</v>
      </c>
      <c r="BF208" s="133">
        <f>IF(N208="snížená",J208,0)</f>
        <v>0</v>
      </c>
      <c r="BG208" s="133">
        <f>IF(N208="zákl. přenesená",J208,0)</f>
        <v>0</v>
      </c>
      <c r="BH208" s="133">
        <f>IF(N208="sníž. přenesená",J208,0)</f>
        <v>0</v>
      </c>
      <c r="BI208" s="133">
        <f>IF(N208="nulová",J208,0)</f>
        <v>0</v>
      </c>
      <c r="BJ208" s="14" t="s">
        <v>78</v>
      </c>
      <c r="BK208" s="133">
        <f>ROUND(I208*H208,2)</f>
        <v>0</v>
      </c>
      <c r="BL208" s="14" t="s">
        <v>125</v>
      </c>
      <c r="BM208" s="132" t="s">
        <v>277</v>
      </c>
    </row>
    <row r="209" spans="2:65" s="1" customFormat="1" ht="29.25">
      <c r="B209" s="26"/>
      <c r="D209" s="134" t="s">
        <v>127</v>
      </c>
      <c r="F209" s="135" t="s">
        <v>278</v>
      </c>
      <c r="L209" s="26"/>
      <c r="M209" s="136"/>
      <c r="T209" s="50"/>
      <c r="AT209" s="14" t="s">
        <v>127</v>
      </c>
      <c r="AU209" s="14" t="s">
        <v>80</v>
      </c>
    </row>
    <row r="210" spans="2:65" s="1" customFormat="1">
      <c r="B210" s="26"/>
      <c r="D210" s="137" t="s">
        <v>129</v>
      </c>
      <c r="F210" s="138" t="s">
        <v>279</v>
      </c>
      <c r="L210" s="26"/>
      <c r="M210" s="136"/>
      <c r="T210" s="50"/>
      <c r="AT210" s="14" t="s">
        <v>129</v>
      </c>
      <c r="AU210" s="14" t="s">
        <v>80</v>
      </c>
    </row>
    <row r="211" spans="2:65" s="1" customFormat="1" ht="14.45" customHeight="1">
      <c r="B211" s="121"/>
      <c r="C211" s="139" t="s">
        <v>280</v>
      </c>
      <c r="D211" s="139" t="s">
        <v>216</v>
      </c>
      <c r="E211" s="140" t="s">
        <v>281</v>
      </c>
      <c r="F211" s="141" t="s">
        <v>282</v>
      </c>
      <c r="G211" s="142" t="s">
        <v>123</v>
      </c>
      <c r="H211" s="143">
        <v>12.6</v>
      </c>
      <c r="I211" s="144"/>
      <c r="J211" s="144">
        <f>ROUND(I211*H211,2)</f>
        <v>0</v>
      </c>
      <c r="K211" s="141" t="s">
        <v>124</v>
      </c>
      <c r="L211" s="145"/>
      <c r="M211" s="146" t="s">
        <v>1</v>
      </c>
      <c r="N211" s="147" t="s">
        <v>35</v>
      </c>
      <c r="O211" s="130">
        <v>0</v>
      </c>
      <c r="P211" s="130">
        <f>O211*H211</f>
        <v>0</v>
      </c>
      <c r="Q211" s="130">
        <v>0.22800000000000001</v>
      </c>
      <c r="R211" s="130">
        <f>Q211*H211</f>
        <v>2.8728000000000002</v>
      </c>
      <c r="S211" s="130">
        <v>0</v>
      </c>
      <c r="T211" s="131">
        <f>S211*H211</f>
        <v>0</v>
      </c>
      <c r="AR211" s="132" t="s">
        <v>166</v>
      </c>
      <c r="AT211" s="132" t="s">
        <v>216</v>
      </c>
      <c r="AU211" s="132" t="s">
        <v>80</v>
      </c>
      <c r="AY211" s="14" t="s">
        <v>118</v>
      </c>
      <c r="BE211" s="133">
        <f>IF(N211="základní",J211,0)</f>
        <v>0</v>
      </c>
      <c r="BF211" s="133">
        <f>IF(N211="snížená",J211,0)</f>
        <v>0</v>
      </c>
      <c r="BG211" s="133">
        <f>IF(N211="zákl. přenesená",J211,0)</f>
        <v>0</v>
      </c>
      <c r="BH211" s="133">
        <f>IF(N211="sníž. přenesená",J211,0)</f>
        <v>0</v>
      </c>
      <c r="BI211" s="133">
        <f>IF(N211="nulová",J211,0)</f>
        <v>0</v>
      </c>
      <c r="BJ211" s="14" t="s">
        <v>78</v>
      </c>
      <c r="BK211" s="133">
        <f>ROUND(I211*H211,2)</f>
        <v>0</v>
      </c>
      <c r="BL211" s="14" t="s">
        <v>125</v>
      </c>
      <c r="BM211" s="132" t="s">
        <v>283</v>
      </c>
    </row>
    <row r="212" spans="2:65" s="1" customFormat="1">
      <c r="B212" s="26"/>
      <c r="D212" s="134" t="s">
        <v>127</v>
      </c>
      <c r="F212" s="135" t="s">
        <v>282</v>
      </c>
      <c r="L212" s="26"/>
      <c r="M212" s="136"/>
      <c r="T212" s="50"/>
      <c r="AT212" s="14" t="s">
        <v>127</v>
      </c>
      <c r="AU212" s="14" t="s">
        <v>80</v>
      </c>
    </row>
    <row r="213" spans="2:65" s="12" customFormat="1">
      <c r="B213" s="149"/>
      <c r="D213" s="134" t="s">
        <v>284</v>
      </c>
      <c r="E213" s="150" t="s">
        <v>1</v>
      </c>
      <c r="F213" s="151" t="s">
        <v>285</v>
      </c>
      <c r="H213" s="152">
        <v>12.6</v>
      </c>
      <c r="L213" s="149"/>
      <c r="M213" s="153"/>
      <c r="T213" s="154"/>
      <c r="AT213" s="150" t="s">
        <v>284</v>
      </c>
      <c r="AU213" s="150" t="s">
        <v>80</v>
      </c>
      <c r="AV213" s="12" t="s">
        <v>80</v>
      </c>
      <c r="AW213" s="12" t="s">
        <v>27</v>
      </c>
      <c r="AX213" s="12" t="s">
        <v>78</v>
      </c>
      <c r="AY213" s="150" t="s">
        <v>118</v>
      </c>
    </row>
    <row r="214" spans="2:65" s="1" customFormat="1" ht="22.15" customHeight="1">
      <c r="B214" s="121"/>
      <c r="C214" s="122" t="s">
        <v>286</v>
      </c>
      <c r="D214" s="122" t="s">
        <v>120</v>
      </c>
      <c r="E214" s="123" t="s">
        <v>287</v>
      </c>
      <c r="F214" s="124" t="s">
        <v>288</v>
      </c>
      <c r="G214" s="125" t="s">
        <v>156</v>
      </c>
      <c r="H214" s="126">
        <v>63</v>
      </c>
      <c r="I214" s="127"/>
      <c r="J214" s="127">
        <f>ROUND(I214*H214,2)</f>
        <v>0</v>
      </c>
      <c r="K214" s="124" t="s">
        <v>124</v>
      </c>
      <c r="L214" s="26"/>
      <c r="M214" s="128" t="s">
        <v>1</v>
      </c>
      <c r="N214" s="129" t="s">
        <v>35</v>
      </c>
      <c r="O214" s="130">
        <v>0.11899999999999999</v>
      </c>
      <c r="P214" s="130">
        <f>O214*H214</f>
        <v>7.4969999999999999</v>
      </c>
      <c r="Q214" s="130">
        <v>8.9779999999999999E-2</v>
      </c>
      <c r="R214" s="130">
        <f>Q214*H214</f>
        <v>5.6561399999999997</v>
      </c>
      <c r="S214" s="130">
        <v>0</v>
      </c>
      <c r="T214" s="131">
        <f>S214*H214</f>
        <v>0</v>
      </c>
      <c r="AR214" s="132" t="s">
        <v>125</v>
      </c>
      <c r="AT214" s="132" t="s">
        <v>120</v>
      </c>
      <c r="AU214" s="132" t="s">
        <v>80</v>
      </c>
      <c r="AY214" s="14" t="s">
        <v>118</v>
      </c>
      <c r="BE214" s="133">
        <f>IF(N214="základní",J214,0)</f>
        <v>0</v>
      </c>
      <c r="BF214" s="133">
        <f>IF(N214="snížená",J214,0)</f>
        <v>0</v>
      </c>
      <c r="BG214" s="133">
        <f>IF(N214="zákl. přenesená",J214,0)</f>
        <v>0</v>
      </c>
      <c r="BH214" s="133">
        <f>IF(N214="sníž. přenesená",J214,0)</f>
        <v>0</v>
      </c>
      <c r="BI214" s="133">
        <f>IF(N214="nulová",J214,0)</f>
        <v>0</v>
      </c>
      <c r="BJ214" s="14" t="s">
        <v>78</v>
      </c>
      <c r="BK214" s="133">
        <f>ROUND(I214*H214,2)</f>
        <v>0</v>
      </c>
      <c r="BL214" s="14" t="s">
        <v>125</v>
      </c>
      <c r="BM214" s="132" t="s">
        <v>289</v>
      </c>
    </row>
    <row r="215" spans="2:65" s="1" customFormat="1" ht="39">
      <c r="B215" s="26"/>
      <c r="D215" s="134" t="s">
        <v>127</v>
      </c>
      <c r="F215" s="135" t="s">
        <v>290</v>
      </c>
      <c r="L215" s="26"/>
      <c r="M215" s="136"/>
      <c r="T215" s="50"/>
      <c r="AT215" s="14" t="s">
        <v>127</v>
      </c>
      <c r="AU215" s="14" t="s">
        <v>80</v>
      </c>
    </row>
    <row r="216" spans="2:65" s="1" customFormat="1">
      <c r="B216" s="26"/>
      <c r="D216" s="137" t="s">
        <v>129</v>
      </c>
      <c r="F216" s="138" t="s">
        <v>291</v>
      </c>
      <c r="L216" s="26"/>
      <c r="M216" s="136"/>
      <c r="T216" s="50"/>
      <c r="AT216" s="14" t="s">
        <v>129</v>
      </c>
      <c r="AU216" s="14" t="s">
        <v>80</v>
      </c>
    </row>
    <row r="217" spans="2:65" s="1" customFormat="1" ht="22.15" customHeight="1">
      <c r="B217" s="121"/>
      <c r="C217" s="122" t="s">
        <v>292</v>
      </c>
      <c r="D217" s="122" t="s">
        <v>120</v>
      </c>
      <c r="E217" s="123" t="s">
        <v>293</v>
      </c>
      <c r="F217" s="124" t="s">
        <v>294</v>
      </c>
      <c r="G217" s="125" t="s">
        <v>156</v>
      </c>
      <c r="H217" s="126">
        <v>63</v>
      </c>
      <c r="I217" s="127"/>
      <c r="J217" s="127">
        <f>ROUND(I217*H217,2)</f>
        <v>0</v>
      </c>
      <c r="K217" s="124" t="s">
        <v>124</v>
      </c>
      <c r="L217" s="26"/>
      <c r="M217" s="128" t="s">
        <v>1</v>
      </c>
      <c r="N217" s="129" t="s">
        <v>35</v>
      </c>
      <c r="O217" s="130">
        <v>0.26800000000000002</v>
      </c>
      <c r="P217" s="130">
        <f>O217*H217</f>
        <v>16.884</v>
      </c>
      <c r="Q217" s="130">
        <v>0.16850000000000001</v>
      </c>
      <c r="R217" s="130">
        <f>Q217*H217</f>
        <v>10.615500000000001</v>
      </c>
      <c r="S217" s="130">
        <v>0</v>
      </c>
      <c r="T217" s="131">
        <f>S217*H217</f>
        <v>0</v>
      </c>
      <c r="AR217" s="132" t="s">
        <v>125</v>
      </c>
      <c r="AT217" s="132" t="s">
        <v>120</v>
      </c>
      <c r="AU217" s="132" t="s">
        <v>80</v>
      </c>
      <c r="AY217" s="14" t="s">
        <v>118</v>
      </c>
      <c r="BE217" s="133">
        <f>IF(N217="základní",J217,0)</f>
        <v>0</v>
      </c>
      <c r="BF217" s="133">
        <f>IF(N217="snížená",J217,0)</f>
        <v>0</v>
      </c>
      <c r="BG217" s="133">
        <f>IF(N217="zákl. přenesená",J217,0)</f>
        <v>0</v>
      </c>
      <c r="BH217" s="133">
        <f>IF(N217="sníž. přenesená",J217,0)</f>
        <v>0</v>
      </c>
      <c r="BI217" s="133">
        <f>IF(N217="nulová",J217,0)</f>
        <v>0</v>
      </c>
      <c r="BJ217" s="14" t="s">
        <v>78</v>
      </c>
      <c r="BK217" s="133">
        <f>ROUND(I217*H217,2)</f>
        <v>0</v>
      </c>
      <c r="BL217" s="14" t="s">
        <v>125</v>
      </c>
      <c r="BM217" s="132" t="s">
        <v>295</v>
      </c>
    </row>
    <row r="218" spans="2:65" s="1" customFormat="1" ht="29.25">
      <c r="B218" s="26"/>
      <c r="D218" s="134" t="s">
        <v>127</v>
      </c>
      <c r="F218" s="135" t="s">
        <v>296</v>
      </c>
      <c r="L218" s="26"/>
      <c r="M218" s="136"/>
      <c r="T218" s="50"/>
      <c r="AT218" s="14" t="s">
        <v>127</v>
      </c>
      <c r="AU218" s="14" t="s">
        <v>80</v>
      </c>
    </row>
    <row r="219" spans="2:65" s="1" customFormat="1">
      <c r="B219" s="26"/>
      <c r="D219" s="137" t="s">
        <v>129</v>
      </c>
      <c r="F219" s="138" t="s">
        <v>297</v>
      </c>
      <c r="L219" s="26"/>
      <c r="M219" s="136"/>
      <c r="T219" s="50"/>
      <c r="AT219" s="14" t="s">
        <v>129</v>
      </c>
      <c r="AU219" s="14" t="s">
        <v>80</v>
      </c>
    </row>
    <row r="220" spans="2:65" s="1" customFormat="1" ht="14.45" customHeight="1">
      <c r="B220" s="121"/>
      <c r="C220" s="139" t="s">
        <v>298</v>
      </c>
      <c r="D220" s="139" t="s">
        <v>216</v>
      </c>
      <c r="E220" s="140" t="s">
        <v>299</v>
      </c>
      <c r="F220" s="141" t="s">
        <v>300</v>
      </c>
      <c r="G220" s="142" t="s">
        <v>156</v>
      </c>
      <c r="H220" s="143">
        <v>16.32</v>
      </c>
      <c r="I220" s="144"/>
      <c r="J220" s="144">
        <f>ROUND(I220*H220,2)</f>
        <v>0</v>
      </c>
      <c r="K220" s="141" t="s">
        <v>124</v>
      </c>
      <c r="L220" s="145"/>
      <c r="M220" s="146" t="s">
        <v>1</v>
      </c>
      <c r="N220" s="147" t="s">
        <v>35</v>
      </c>
      <c r="O220" s="130">
        <v>0</v>
      </c>
      <c r="P220" s="130">
        <f>O220*H220</f>
        <v>0</v>
      </c>
      <c r="Q220" s="130">
        <v>0.08</v>
      </c>
      <c r="R220" s="130">
        <f>Q220*H220</f>
        <v>1.3056000000000001</v>
      </c>
      <c r="S220" s="130">
        <v>0</v>
      </c>
      <c r="T220" s="131">
        <f>S220*H220</f>
        <v>0</v>
      </c>
      <c r="AR220" s="132" t="s">
        <v>166</v>
      </c>
      <c r="AT220" s="132" t="s">
        <v>216</v>
      </c>
      <c r="AU220" s="132" t="s">
        <v>80</v>
      </c>
      <c r="AY220" s="14" t="s">
        <v>118</v>
      </c>
      <c r="BE220" s="133">
        <f>IF(N220="základní",J220,0)</f>
        <v>0</v>
      </c>
      <c r="BF220" s="133">
        <f>IF(N220="snížená",J220,0)</f>
        <v>0</v>
      </c>
      <c r="BG220" s="133">
        <f>IF(N220="zákl. přenesená",J220,0)</f>
        <v>0</v>
      </c>
      <c r="BH220" s="133">
        <f>IF(N220="sníž. přenesená",J220,0)</f>
        <v>0</v>
      </c>
      <c r="BI220" s="133">
        <f>IF(N220="nulová",J220,0)</f>
        <v>0</v>
      </c>
      <c r="BJ220" s="14" t="s">
        <v>78</v>
      </c>
      <c r="BK220" s="133">
        <f>ROUND(I220*H220,2)</f>
        <v>0</v>
      </c>
      <c r="BL220" s="14" t="s">
        <v>125</v>
      </c>
      <c r="BM220" s="132" t="s">
        <v>301</v>
      </c>
    </row>
    <row r="221" spans="2:65" s="1" customFormat="1">
      <c r="B221" s="26"/>
      <c r="D221" s="134" t="s">
        <v>127</v>
      </c>
      <c r="F221" s="135" t="s">
        <v>300</v>
      </c>
      <c r="L221" s="26"/>
      <c r="M221" s="136"/>
      <c r="T221" s="50"/>
      <c r="AT221" s="14" t="s">
        <v>127</v>
      </c>
      <c r="AU221" s="14" t="s">
        <v>80</v>
      </c>
    </row>
    <row r="222" spans="2:65" s="1" customFormat="1" ht="19.899999999999999" customHeight="1">
      <c r="B222" s="121"/>
      <c r="C222" s="139" t="s">
        <v>302</v>
      </c>
      <c r="D222" s="139" t="s">
        <v>216</v>
      </c>
      <c r="E222" s="140" t="s">
        <v>303</v>
      </c>
      <c r="F222" s="141" t="s">
        <v>304</v>
      </c>
      <c r="G222" s="142" t="s">
        <v>156</v>
      </c>
      <c r="H222" s="143">
        <v>31.62</v>
      </c>
      <c r="I222" s="144"/>
      <c r="J222" s="144">
        <f>ROUND(I222*H222,2)</f>
        <v>0</v>
      </c>
      <c r="K222" s="141" t="s">
        <v>124</v>
      </c>
      <c r="L222" s="145"/>
      <c r="M222" s="146" t="s">
        <v>1</v>
      </c>
      <c r="N222" s="147" t="s">
        <v>35</v>
      </c>
      <c r="O222" s="130">
        <v>0</v>
      </c>
      <c r="P222" s="130">
        <f>O222*H222</f>
        <v>0</v>
      </c>
      <c r="Q222" s="130">
        <v>4.8300000000000003E-2</v>
      </c>
      <c r="R222" s="130">
        <f>Q222*H222</f>
        <v>1.5272460000000001</v>
      </c>
      <c r="S222" s="130">
        <v>0</v>
      </c>
      <c r="T222" s="131">
        <f>S222*H222</f>
        <v>0</v>
      </c>
      <c r="AR222" s="132" t="s">
        <v>166</v>
      </c>
      <c r="AT222" s="132" t="s">
        <v>216</v>
      </c>
      <c r="AU222" s="132" t="s">
        <v>80</v>
      </c>
      <c r="AY222" s="14" t="s">
        <v>118</v>
      </c>
      <c r="BE222" s="133">
        <f>IF(N222="základní",J222,0)</f>
        <v>0</v>
      </c>
      <c r="BF222" s="133">
        <f>IF(N222="snížená",J222,0)</f>
        <v>0</v>
      </c>
      <c r="BG222" s="133">
        <f>IF(N222="zákl. přenesená",J222,0)</f>
        <v>0</v>
      </c>
      <c r="BH222" s="133">
        <f>IF(N222="sníž. přenesená",J222,0)</f>
        <v>0</v>
      </c>
      <c r="BI222" s="133">
        <f>IF(N222="nulová",J222,0)</f>
        <v>0</v>
      </c>
      <c r="BJ222" s="14" t="s">
        <v>78</v>
      </c>
      <c r="BK222" s="133">
        <f>ROUND(I222*H222,2)</f>
        <v>0</v>
      </c>
      <c r="BL222" s="14" t="s">
        <v>125</v>
      </c>
      <c r="BM222" s="132" t="s">
        <v>305</v>
      </c>
    </row>
    <row r="223" spans="2:65" s="1" customFormat="1">
      <c r="B223" s="26"/>
      <c r="D223" s="134" t="s">
        <v>127</v>
      </c>
      <c r="F223" s="135" t="s">
        <v>304</v>
      </c>
      <c r="L223" s="26"/>
      <c r="M223" s="136"/>
      <c r="T223" s="50"/>
      <c r="AT223" s="14" t="s">
        <v>127</v>
      </c>
      <c r="AU223" s="14" t="s">
        <v>80</v>
      </c>
    </row>
    <row r="224" spans="2:65" s="1" customFormat="1" ht="22.15" customHeight="1">
      <c r="B224" s="121"/>
      <c r="C224" s="139" t="s">
        <v>306</v>
      </c>
      <c r="D224" s="139" t="s">
        <v>216</v>
      </c>
      <c r="E224" s="140" t="s">
        <v>307</v>
      </c>
      <c r="F224" s="141" t="s">
        <v>308</v>
      </c>
      <c r="G224" s="142" t="s">
        <v>156</v>
      </c>
      <c r="H224" s="143">
        <v>16.32</v>
      </c>
      <c r="I224" s="144"/>
      <c r="J224" s="144">
        <f>ROUND(I224*H224,2)</f>
        <v>0</v>
      </c>
      <c r="K224" s="141" t="s">
        <v>124</v>
      </c>
      <c r="L224" s="145"/>
      <c r="M224" s="146" t="s">
        <v>1</v>
      </c>
      <c r="N224" s="147" t="s">
        <v>35</v>
      </c>
      <c r="O224" s="130">
        <v>0</v>
      </c>
      <c r="P224" s="130">
        <f>O224*H224</f>
        <v>0</v>
      </c>
      <c r="Q224" s="130">
        <v>6.5670000000000006E-2</v>
      </c>
      <c r="R224" s="130">
        <f>Q224*H224</f>
        <v>1.0717344000000002</v>
      </c>
      <c r="S224" s="130">
        <v>0</v>
      </c>
      <c r="T224" s="131">
        <f>S224*H224</f>
        <v>0</v>
      </c>
      <c r="AR224" s="132" t="s">
        <v>166</v>
      </c>
      <c r="AT224" s="132" t="s">
        <v>216</v>
      </c>
      <c r="AU224" s="132" t="s">
        <v>80</v>
      </c>
      <c r="AY224" s="14" t="s">
        <v>118</v>
      </c>
      <c r="BE224" s="133">
        <f>IF(N224="základní",J224,0)</f>
        <v>0</v>
      </c>
      <c r="BF224" s="133">
        <f>IF(N224="snížená",J224,0)</f>
        <v>0</v>
      </c>
      <c r="BG224" s="133">
        <f>IF(N224="zákl. přenesená",J224,0)</f>
        <v>0</v>
      </c>
      <c r="BH224" s="133">
        <f>IF(N224="sníž. přenesená",J224,0)</f>
        <v>0</v>
      </c>
      <c r="BI224" s="133">
        <f>IF(N224="nulová",J224,0)</f>
        <v>0</v>
      </c>
      <c r="BJ224" s="14" t="s">
        <v>78</v>
      </c>
      <c r="BK224" s="133">
        <f>ROUND(I224*H224,2)</f>
        <v>0</v>
      </c>
      <c r="BL224" s="14" t="s">
        <v>125</v>
      </c>
      <c r="BM224" s="132" t="s">
        <v>309</v>
      </c>
    </row>
    <row r="225" spans="2:65" s="1" customFormat="1">
      <c r="B225" s="26"/>
      <c r="D225" s="134" t="s">
        <v>127</v>
      </c>
      <c r="F225" s="135" t="s">
        <v>308</v>
      </c>
      <c r="L225" s="26"/>
      <c r="M225" s="136"/>
      <c r="T225" s="50"/>
      <c r="AT225" s="14" t="s">
        <v>127</v>
      </c>
      <c r="AU225" s="14" t="s">
        <v>80</v>
      </c>
    </row>
    <row r="226" spans="2:65" s="1" customFormat="1" ht="30" customHeight="1">
      <c r="B226" s="121"/>
      <c r="C226" s="122" t="s">
        <v>310</v>
      </c>
      <c r="D226" s="122" t="s">
        <v>120</v>
      </c>
      <c r="E226" s="123" t="s">
        <v>311</v>
      </c>
      <c r="F226" s="124" t="s">
        <v>312</v>
      </c>
      <c r="G226" s="125" t="s">
        <v>156</v>
      </c>
      <c r="H226" s="126">
        <v>166</v>
      </c>
      <c r="I226" s="127"/>
      <c r="J226" s="127">
        <f>ROUND(I226*H226,2)</f>
        <v>0</v>
      </c>
      <c r="K226" s="124" t="s">
        <v>124</v>
      </c>
      <c r="L226" s="26"/>
      <c r="M226" s="128" t="s">
        <v>1</v>
      </c>
      <c r="N226" s="129" t="s">
        <v>35</v>
      </c>
      <c r="O226" s="130">
        <v>0.23899999999999999</v>
      </c>
      <c r="P226" s="130">
        <f>O226*H226</f>
        <v>39.673999999999999</v>
      </c>
      <c r="Q226" s="130">
        <v>0.14041999999999999</v>
      </c>
      <c r="R226" s="130">
        <f>Q226*H226</f>
        <v>23.309719999999999</v>
      </c>
      <c r="S226" s="130">
        <v>0</v>
      </c>
      <c r="T226" s="131">
        <f>S226*H226</f>
        <v>0</v>
      </c>
      <c r="AR226" s="132" t="s">
        <v>125</v>
      </c>
      <c r="AT226" s="132" t="s">
        <v>120</v>
      </c>
      <c r="AU226" s="132" t="s">
        <v>80</v>
      </c>
      <c r="AY226" s="14" t="s">
        <v>118</v>
      </c>
      <c r="BE226" s="133">
        <f>IF(N226="základní",J226,0)</f>
        <v>0</v>
      </c>
      <c r="BF226" s="133">
        <f>IF(N226="snížená",J226,0)</f>
        <v>0</v>
      </c>
      <c r="BG226" s="133">
        <f>IF(N226="zákl. přenesená",J226,0)</f>
        <v>0</v>
      </c>
      <c r="BH226" s="133">
        <f>IF(N226="sníž. přenesená",J226,0)</f>
        <v>0</v>
      </c>
      <c r="BI226" s="133">
        <f>IF(N226="nulová",J226,0)</f>
        <v>0</v>
      </c>
      <c r="BJ226" s="14" t="s">
        <v>78</v>
      </c>
      <c r="BK226" s="133">
        <f>ROUND(I226*H226,2)</f>
        <v>0</v>
      </c>
      <c r="BL226" s="14" t="s">
        <v>125</v>
      </c>
      <c r="BM226" s="132" t="s">
        <v>313</v>
      </c>
    </row>
    <row r="227" spans="2:65" s="1" customFormat="1" ht="29.25">
      <c r="B227" s="26"/>
      <c r="D227" s="134" t="s">
        <v>127</v>
      </c>
      <c r="F227" s="135" t="s">
        <v>314</v>
      </c>
      <c r="L227" s="26"/>
      <c r="M227" s="136"/>
      <c r="T227" s="50"/>
      <c r="AT227" s="14" t="s">
        <v>127</v>
      </c>
      <c r="AU227" s="14" t="s">
        <v>80</v>
      </c>
    </row>
    <row r="228" spans="2:65" s="1" customFormat="1">
      <c r="B228" s="26"/>
      <c r="D228" s="137" t="s">
        <v>129</v>
      </c>
      <c r="F228" s="138" t="s">
        <v>315</v>
      </c>
      <c r="L228" s="26"/>
      <c r="M228" s="136"/>
      <c r="T228" s="50"/>
      <c r="AT228" s="14" t="s">
        <v>129</v>
      </c>
      <c r="AU228" s="14" t="s">
        <v>80</v>
      </c>
    </row>
    <row r="229" spans="2:65" s="1" customFormat="1" ht="14.45" customHeight="1">
      <c r="B229" s="121"/>
      <c r="C229" s="139" t="s">
        <v>316</v>
      </c>
      <c r="D229" s="139" t="s">
        <v>216</v>
      </c>
      <c r="E229" s="140" t="s">
        <v>317</v>
      </c>
      <c r="F229" s="141" t="s">
        <v>318</v>
      </c>
      <c r="G229" s="142" t="s">
        <v>156</v>
      </c>
      <c r="H229" s="143">
        <v>169.32</v>
      </c>
      <c r="I229" s="144"/>
      <c r="J229" s="144">
        <f>ROUND(I229*H229,2)</f>
        <v>0</v>
      </c>
      <c r="K229" s="141" t="s">
        <v>124</v>
      </c>
      <c r="L229" s="145"/>
      <c r="M229" s="146" t="s">
        <v>1</v>
      </c>
      <c r="N229" s="147" t="s">
        <v>35</v>
      </c>
      <c r="O229" s="130">
        <v>0</v>
      </c>
      <c r="P229" s="130">
        <f>O229*H229</f>
        <v>0</v>
      </c>
      <c r="Q229" s="130">
        <v>4.4999999999999998E-2</v>
      </c>
      <c r="R229" s="130">
        <f>Q229*H229</f>
        <v>7.6193999999999997</v>
      </c>
      <c r="S229" s="130">
        <v>0</v>
      </c>
      <c r="T229" s="131">
        <f>S229*H229</f>
        <v>0</v>
      </c>
      <c r="AR229" s="132" t="s">
        <v>166</v>
      </c>
      <c r="AT229" s="132" t="s">
        <v>216</v>
      </c>
      <c r="AU229" s="132" t="s">
        <v>80</v>
      </c>
      <c r="AY229" s="14" t="s">
        <v>118</v>
      </c>
      <c r="BE229" s="133">
        <f>IF(N229="základní",J229,0)</f>
        <v>0</v>
      </c>
      <c r="BF229" s="133">
        <f>IF(N229="snížená",J229,0)</f>
        <v>0</v>
      </c>
      <c r="BG229" s="133">
        <f>IF(N229="zákl. přenesená",J229,0)</f>
        <v>0</v>
      </c>
      <c r="BH229" s="133">
        <f>IF(N229="sníž. přenesená",J229,0)</f>
        <v>0</v>
      </c>
      <c r="BI229" s="133">
        <f>IF(N229="nulová",J229,0)</f>
        <v>0</v>
      </c>
      <c r="BJ229" s="14" t="s">
        <v>78</v>
      </c>
      <c r="BK229" s="133">
        <f>ROUND(I229*H229,2)</f>
        <v>0</v>
      </c>
      <c r="BL229" s="14" t="s">
        <v>125</v>
      </c>
      <c r="BM229" s="132" t="s">
        <v>319</v>
      </c>
    </row>
    <row r="230" spans="2:65" s="1" customFormat="1">
      <c r="B230" s="26"/>
      <c r="D230" s="134" t="s">
        <v>127</v>
      </c>
      <c r="F230" s="135" t="s">
        <v>318</v>
      </c>
      <c r="L230" s="26"/>
      <c r="M230" s="136"/>
      <c r="T230" s="50"/>
      <c r="AT230" s="14" t="s">
        <v>127</v>
      </c>
      <c r="AU230" s="14" t="s">
        <v>80</v>
      </c>
    </row>
    <row r="231" spans="2:65" s="1" customFormat="1" ht="22.15" customHeight="1">
      <c r="B231" s="121"/>
      <c r="C231" s="122" t="s">
        <v>320</v>
      </c>
      <c r="D231" s="122" t="s">
        <v>120</v>
      </c>
      <c r="E231" s="123" t="s">
        <v>321</v>
      </c>
      <c r="F231" s="124" t="s">
        <v>322</v>
      </c>
      <c r="G231" s="125" t="s">
        <v>169</v>
      </c>
      <c r="H231" s="126">
        <v>2.6</v>
      </c>
      <c r="I231" s="127"/>
      <c r="J231" s="127">
        <f>ROUND(I231*H231,2)</f>
        <v>0</v>
      </c>
      <c r="K231" s="124" t="s">
        <v>124</v>
      </c>
      <c r="L231" s="26"/>
      <c r="M231" s="128" t="s">
        <v>1</v>
      </c>
      <c r="N231" s="129" t="s">
        <v>35</v>
      </c>
      <c r="O231" s="130">
        <v>1.4419999999999999</v>
      </c>
      <c r="P231" s="130">
        <f>O231*H231</f>
        <v>3.7492000000000001</v>
      </c>
      <c r="Q231" s="130">
        <v>2.2563399999999998</v>
      </c>
      <c r="R231" s="130">
        <f>Q231*H231</f>
        <v>5.8664839999999998</v>
      </c>
      <c r="S231" s="130">
        <v>0</v>
      </c>
      <c r="T231" s="131">
        <f>S231*H231</f>
        <v>0</v>
      </c>
      <c r="AR231" s="132" t="s">
        <v>125</v>
      </c>
      <c r="AT231" s="132" t="s">
        <v>120</v>
      </c>
      <c r="AU231" s="132" t="s">
        <v>80</v>
      </c>
      <c r="AY231" s="14" t="s">
        <v>118</v>
      </c>
      <c r="BE231" s="133">
        <f>IF(N231="základní",J231,0)</f>
        <v>0</v>
      </c>
      <c r="BF231" s="133">
        <f>IF(N231="snížená",J231,0)</f>
        <v>0</v>
      </c>
      <c r="BG231" s="133">
        <f>IF(N231="zákl. přenesená",J231,0)</f>
        <v>0</v>
      </c>
      <c r="BH231" s="133">
        <f>IF(N231="sníž. přenesená",J231,0)</f>
        <v>0</v>
      </c>
      <c r="BI231" s="133">
        <f>IF(N231="nulová",J231,0)</f>
        <v>0</v>
      </c>
      <c r="BJ231" s="14" t="s">
        <v>78</v>
      </c>
      <c r="BK231" s="133">
        <f>ROUND(I231*H231,2)</f>
        <v>0</v>
      </c>
      <c r="BL231" s="14" t="s">
        <v>125</v>
      </c>
      <c r="BM231" s="132" t="s">
        <v>323</v>
      </c>
    </row>
    <row r="232" spans="2:65" s="1" customFormat="1" ht="19.5">
      <c r="B232" s="26"/>
      <c r="D232" s="134" t="s">
        <v>127</v>
      </c>
      <c r="F232" s="135" t="s">
        <v>322</v>
      </c>
      <c r="L232" s="26"/>
      <c r="M232" s="136"/>
      <c r="T232" s="50"/>
      <c r="AT232" s="14" t="s">
        <v>127</v>
      </c>
      <c r="AU232" s="14" t="s">
        <v>80</v>
      </c>
    </row>
    <row r="233" spans="2:65" s="1" customFormat="1">
      <c r="B233" s="26"/>
      <c r="D233" s="137" t="s">
        <v>129</v>
      </c>
      <c r="F233" s="138" t="s">
        <v>324</v>
      </c>
      <c r="L233" s="26"/>
      <c r="M233" s="136"/>
      <c r="T233" s="50"/>
      <c r="AT233" s="14" t="s">
        <v>129</v>
      </c>
      <c r="AU233" s="14" t="s">
        <v>80</v>
      </c>
    </row>
    <row r="234" spans="2:65" s="1" customFormat="1" ht="22.15" customHeight="1">
      <c r="B234" s="121"/>
      <c r="C234" s="122" t="s">
        <v>325</v>
      </c>
      <c r="D234" s="122" t="s">
        <v>120</v>
      </c>
      <c r="E234" s="123" t="s">
        <v>326</v>
      </c>
      <c r="F234" s="124" t="s">
        <v>327</v>
      </c>
      <c r="G234" s="125" t="s">
        <v>156</v>
      </c>
      <c r="H234" s="126">
        <v>53</v>
      </c>
      <c r="I234" s="127"/>
      <c r="J234" s="127">
        <f>ROUND(I234*H234,2)</f>
        <v>0</v>
      </c>
      <c r="K234" s="124" t="s">
        <v>124</v>
      </c>
      <c r="L234" s="26"/>
      <c r="M234" s="128" t="s">
        <v>1</v>
      </c>
      <c r="N234" s="129" t="s">
        <v>35</v>
      </c>
      <c r="O234" s="130">
        <v>0.113</v>
      </c>
      <c r="P234" s="130">
        <f>O234*H234</f>
        <v>5.9889999999999999</v>
      </c>
      <c r="Q234" s="130">
        <v>0</v>
      </c>
      <c r="R234" s="130">
        <f>Q234*H234</f>
        <v>0</v>
      </c>
      <c r="S234" s="130">
        <v>0</v>
      </c>
      <c r="T234" s="131">
        <f>S234*H234</f>
        <v>0</v>
      </c>
      <c r="AR234" s="132" t="s">
        <v>125</v>
      </c>
      <c r="AT234" s="132" t="s">
        <v>120</v>
      </c>
      <c r="AU234" s="132" t="s">
        <v>80</v>
      </c>
      <c r="AY234" s="14" t="s">
        <v>118</v>
      </c>
      <c r="BE234" s="133">
        <f>IF(N234="základní",J234,0)</f>
        <v>0</v>
      </c>
      <c r="BF234" s="133">
        <f>IF(N234="snížená",J234,0)</f>
        <v>0</v>
      </c>
      <c r="BG234" s="133">
        <f>IF(N234="zákl. přenesená",J234,0)</f>
        <v>0</v>
      </c>
      <c r="BH234" s="133">
        <f>IF(N234="sníž. přenesená",J234,0)</f>
        <v>0</v>
      </c>
      <c r="BI234" s="133">
        <f>IF(N234="nulová",J234,0)</f>
        <v>0</v>
      </c>
      <c r="BJ234" s="14" t="s">
        <v>78</v>
      </c>
      <c r="BK234" s="133">
        <f>ROUND(I234*H234,2)</f>
        <v>0</v>
      </c>
      <c r="BL234" s="14" t="s">
        <v>125</v>
      </c>
      <c r="BM234" s="132" t="s">
        <v>328</v>
      </c>
    </row>
    <row r="235" spans="2:65" s="1" customFormat="1" ht="19.5">
      <c r="B235" s="26"/>
      <c r="D235" s="134" t="s">
        <v>127</v>
      </c>
      <c r="F235" s="135" t="s">
        <v>329</v>
      </c>
      <c r="L235" s="26"/>
      <c r="M235" s="136"/>
      <c r="T235" s="50"/>
      <c r="AT235" s="14" t="s">
        <v>127</v>
      </c>
      <c r="AU235" s="14" t="s">
        <v>80</v>
      </c>
    </row>
    <row r="236" spans="2:65" s="1" customFormat="1">
      <c r="B236" s="26"/>
      <c r="D236" s="137" t="s">
        <v>129</v>
      </c>
      <c r="F236" s="138" t="s">
        <v>330</v>
      </c>
      <c r="L236" s="26"/>
      <c r="M236" s="136"/>
      <c r="T236" s="50"/>
      <c r="AT236" s="14" t="s">
        <v>129</v>
      </c>
      <c r="AU236" s="14" t="s">
        <v>80</v>
      </c>
    </row>
    <row r="237" spans="2:65" s="1" customFormat="1" ht="22.15" customHeight="1">
      <c r="B237" s="121"/>
      <c r="C237" s="122" t="s">
        <v>331</v>
      </c>
      <c r="D237" s="122" t="s">
        <v>120</v>
      </c>
      <c r="E237" s="123" t="s">
        <v>332</v>
      </c>
      <c r="F237" s="124" t="s">
        <v>333</v>
      </c>
      <c r="G237" s="125" t="s">
        <v>156</v>
      </c>
      <c r="H237" s="126">
        <v>53</v>
      </c>
      <c r="I237" s="127"/>
      <c r="J237" s="127">
        <f>ROUND(I237*H237,2)</f>
        <v>0</v>
      </c>
      <c r="K237" s="124" t="s">
        <v>124</v>
      </c>
      <c r="L237" s="26"/>
      <c r="M237" s="128" t="s">
        <v>1</v>
      </c>
      <c r="N237" s="129" t="s">
        <v>35</v>
      </c>
      <c r="O237" s="130">
        <v>7.2999999999999995E-2</v>
      </c>
      <c r="P237" s="130">
        <f>O237*H237</f>
        <v>3.8689999999999998</v>
      </c>
      <c r="Q237" s="130">
        <v>2.1000000000000001E-4</v>
      </c>
      <c r="R237" s="130">
        <f>Q237*H237</f>
        <v>1.1130000000000001E-2</v>
      </c>
      <c r="S237" s="130">
        <v>0</v>
      </c>
      <c r="T237" s="131">
        <f>S237*H237</f>
        <v>0</v>
      </c>
      <c r="AR237" s="132" t="s">
        <v>125</v>
      </c>
      <c r="AT237" s="132" t="s">
        <v>120</v>
      </c>
      <c r="AU237" s="132" t="s">
        <v>80</v>
      </c>
      <c r="AY237" s="14" t="s">
        <v>118</v>
      </c>
      <c r="BE237" s="133">
        <f>IF(N237="základní",J237,0)</f>
        <v>0</v>
      </c>
      <c r="BF237" s="133">
        <f>IF(N237="snížená",J237,0)</f>
        <v>0</v>
      </c>
      <c r="BG237" s="133">
        <f>IF(N237="zákl. přenesená",J237,0)</f>
        <v>0</v>
      </c>
      <c r="BH237" s="133">
        <f>IF(N237="sníž. přenesená",J237,0)</f>
        <v>0</v>
      </c>
      <c r="BI237" s="133">
        <f>IF(N237="nulová",J237,0)</f>
        <v>0</v>
      </c>
      <c r="BJ237" s="14" t="s">
        <v>78</v>
      </c>
      <c r="BK237" s="133">
        <f>ROUND(I237*H237,2)</f>
        <v>0</v>
      </c>
      <c r="BL237" s="14" t="s">
        <v>125</v>
      </c>
      <c r="BM237" s="132" t="s">
        <v>334</v>
      </c>
    </row>
    <row r="238" spans="2:65" s="1" customFormat="1" ht="29.25">
      <c r="B238" s="26"/>
      <c r="D238" s="134" t="s">
        <v>127</v>
      </c>
      <c r="F238" s="135" t="s">
        <v>335</v>
      </c>
      <c r="L238" s="26"/>
      <c r="M238" s="136"/>
      <c r="T238" s="50"/>
      <c r="AT238" s="14" t="s">
        <v>127</v>
      </c>
      <c r="AU238" s="14" t="s">
        <v>80</v>
      </c>
    </row>
    <row r="239" spans="2:65" s="1" customFormat="1">
      <c r="B239" s="26"/>
      <c r="D239" s="137" t="s">
        <v>129</v>
      </c>
      <c r="F239" s="138" t="s">
        <v>336</v>
      </c>
      <c r="L239" s="26"/>
      <c r="M239" s="136"/>
      <c r="T239" s="50"/>
      <c r="AT239" s="14" t="s">
        <v>129</v>
      </c>
      <c r="AU239" s="14" t="s">
        <v>80</v>
      </c>
    </row>
    <row r="240" spans="2:65" s="11" customFormat="1" ht="22.9" customHeight="1">
      <c r="B240" s="110"/>
      <c r="D240" s="111" t="s">
        <v>69</v>
      </c>
      <c r="E240" s="119" t="s">
        <v>337</v>
      </c>
      <c r="F240" s="119" t="s">
        <v>338</v>
      </c>
      <c r="J240" s="120">
        <f>BK240</f>
        <v>0</v>
      </c>
      <c r="L240" s="110"/>
      <c r="M240" s="114"/>
      <c r="P240" s="115">
        <f>SUM(P241:P258)</f>
        <v>92.504299000000003</v>
      </c>
      <c r="R240" s="115">
        <f>SUM(R241:R258)</f>
        <v>0</v>
      </c>
      <c r="T240" s="116">
        <f>SUM(T241:T258)</f>
        <v>0</v>
      </c>
      <c r="AR240" s="111" t="s">
        <v>78</v>
      </c>
      <c r="AT240" s="117" t="s">
        <v>69</v>
      </c>
      <c r="AU240" s="117" t="s">
        <v>78</v>
      </c>
      <c r="AY240" s="111" t="s">
        <v>118</v>
      </c>
      <c r="BK240" s="118">
        <f>SUM(BK241:BK258)</f>
        <v>0</v>
      </c>
    </row>
    <row r="241" spans="2:65" s="1" customFormat="1" ht="19.899999999999999" customHeight="1">
      <c r="B241" s="121"/>
      <c r="C241" s="122" t="s">
        <v>339</v>
      </c>
      <c r="D241" s="122" t="s">
        <v>120</v>
      </c>
      <c r="E241" s="123" t="s">
        <v>340</v>
      </c>
      <c r="F241" s="124" t="s">
        <v>341</v>
      </c>
      <c r="G241" s="125" t="s">
        <v>193</v>
      </c>
      <c r="H241" s="126">
        <v>22.06</v>
      </c>
      <c r="I241" s="127"/>
      <c r="J241" s="127">
        <f>ROUND(I241*H241,2)</f>
        <v>0</v>
      </c>
      <c r="K241" s="124" t="s">
        <v>124</v>
      </c>
      <c r="L241" s="26"/>
      <c r="M241" s="128" t="s">
        <v>1</v>
      </c>
      <c r="N241" s="129" t="s">
        <v>35</v>
      </c>
      <c r="O241" s="130">
        <v>0.03</v>
      </c>
      <c r="P241" s="130">
        <f>O241*H241</f>
        <v>0.66179999999999994</v>
      </c>
      <c r="Q241" s="130">
        <v>0</v>
      </c>
      <c r="R241" s="130">
        <f>Q241*H241</f>
        <v>0</v>
      </c>
      <c r="S241" s="130">
        <v>0</v>
      </c>
      <c r="T241" s="131">
        <f>S241*H241</f>
        <v>0</v>
      </c>
      <c r="AR241" s="132" t="s">
        <v>125</v>
      </c>
      <c r="AT241" s="132" t="s">
        <v>120</v>
      </c>
      <c r="AU241" s="132" t="s">
        <v>80</v>
      </c>
      <c r="AY241" s="14" t="s">
        <v>118</v>
      </c>
      <c r="BE241" s="133">
        <f>IF(N241="základní",J241,0)</f>
        <v>0</v>
      </c>
      <c r="BF241" s="133">
        <f>IF(N241="snížená",J241,0)</f>
        <v>0</v>
      </c>
      <c r="BG241" s="133">
        <f>IF(N241="zákl. přenesená",J241,0)</f>
        <v>0</v>
      </c>
      <c r="BH241" s="133">
        <f>IF(N241="sníž. přenesená",J241,0)</f>
        <v>0</v>
      </c>
      <c r="BI241" s="133">
        <f>IF(N241="nulová",J241,0)</f>
        <v>0</v>
      </c>
      <c r="BJ241" s="14" t="s">
        <v>78</v>
      </c>
      <c r="BK241" s="133">
        <f>ROUND(I241*H241,2)</f>
        <v>0</v>
      </c>
      <c r="BL241" s="14" t="s">
        <v>125</v>
      </c>
      <c r="BM241" s="132" t="s">
        <v>342</v>
      </c>
    </row>
    <row r="242" spans="2:65" s="1" customFormat="1" ht="19.5">
      <c r="B242" s="26"/>
      <c r="D242" s="134" t="s">
        <v>127</v>
      </c>
      <c r="F242" s="135" t="s">
        <v>343</v>
      </c>
      <c r="L242" s="26"/>
      <c r="M242" s="136"/>
      <c r="T242" s="50"/>
      <c r="AT242" s="14" t="s">
        <v>127</v>
      </c>
      <c r="AU242" s="14" t="s">
        <v>80</v>
      </c>
    </row>
    <row r="243" spans="2:65" s="1" customFormat="1">
      <c r="B243" s="26"/>
      <c r="D243" s="137" t="s">
        <v>129</v>
      </c>
      <c r="F243" s="138" t="s">
        <v>344</v>
      </c>
      <c r="L243" s="26"/>
      <c r="M243" s="136"/>
      <c r="T243" s="50"/>
      <c r="AT243" s="14" t="s">
        <v>129</v>
      </c>
      <c r="AU243" s="14" t="s">
        <v>80</v>
      </c>
    </row>
    <row r="244" spans="2:65" s="1" customFormat="1" ht="22.15" customHeight="1">
      <c r="B244" s="121"/>
      <c r="C244" s="122" t="s">
        <v>345</v>
      </c>
      <c r="D244" s="122" t="s">
        <v>120</v>
      </c>
      <c r="E244" s="123" t="s">
        <v>346</v>
      </c>
      <c r="F244" s="124" t="s">
        <v>347</v>
      </c>
      <c r="G244" s="125" t="s">
        <v>193</v>
      </c>
      <c r="H244" s="126">
        <v>198.54</v>
      </c>
      <c r="I244" s="127"/>
      <c r="J244" s="127">
        <f>ROUND(I244*H244,2)</f>
        <v>0</v>
      </c>
      <c r="K244" s="124" t="s">
        <v>124</v>
      </c>
      <c r="L244" s="26"/>
      <c r="M244" s="128" t="s">
        <v>1</v>
      </c>
      <c r="N244" s="129" t="s">
        <v>35</v>
      </c>
      <c r="O244" s="130">
        <v>2E-3</v>
      </c>
      <c r="P244" s="130">
        <f>O244*H244</f>
        <v>0.39707999999999999</v>
      </c>
      <c r="Q244" s="130">
        <v>0</v>
      </c>
      <c r="R244" s="130">
        <f>Q244*H244</f>
        <v>0</v>
      </c>
      <c r="S244" s="130">
        <v>0</v>
      </c>
      <c r="T244" s="131">
        <f>S244*H244</f>
        <v>0</v>
      </c>
      <c r="AR244" s="132" t="s">
        <v>125</v>
      </c>
      <c r="AT244" s="132" t="s">
        <v>120</v>
      </c>
      <c r="AU244" s="132" t="s">
        <v>80</v>
      </c>
      <c r="AY244" s="14" t="s">
        <v>118</v>
      </c>
      <c r="BE244" s="133">
        <f>IF(N244="základní",J244,0)</f>
        <v>0</v>
      </c>
      <c r="BF244" s="133">
        <f>IF(N244="snížená",J244,0)</f>
        <v>0</v>
      </c>
      <c r="BG244" s="133">
        <f>IF(N244="zákl. přenesená",J244,0)</f>
        <v>0</v>
      </c>
      <c r="BH244" s="133">
        <f>IF(N244="sníž. přenesená",J244,0)</f>
        <v>0</v>
      </c>
      <c r="BI244" s="133">
        <f>IF(N244="nulová",J244,0)</f>
        <v>0</v>
      </c>
      <c r="BJ244" s="14" t="s">
        <v>78</v>
      </c>
      <c r="BK244" s="133">
        <f>ROUND(I244*H244,2)</f>
        <v>0</v>
      </c>
      <c r="BL244" s="14" t="s">
        <v>125</v>
      </c>
      <c r="BM244" s="132" t="s">
        <v>348</v>
      </c>
    </row>
    <row r="245" spans="2:65" s="1" customFormat="1" ht="19.5">
      <c r="B245" s="26"/>
      <c r="D245" s="134" t="s">
        <v>127</v>
      </c>
      <c r="F245" s="135" t="s">
        <v>349</v>
      </c>
      <c r="L245" s="26"/>
      <c r="M245" s="136"/>
      <c r="T245" s="50"/>
      <c r="AT245" s="14" t="s">
        <v>127</v>
      </c>
      <c r="AU245" s="14" t="s">
        <v>80</v>
      </c>
    </row>
    <row r="246" spans="2:65" s="1" customFormat="1">
      <c r="B246" s="26"/>
      <c r="D246" s="137" t="s">
        <v>129</v>
      </c>
      <c r="F246" s="138" t="s">
        <v>350</v>
      </c>
      <c r="L246" s="26"/>
      <c r="M246" s="136"/>
      <c r="T246" s="50"/>
      <c r="AT246" s="14" t="s">
        <v>129</v>
      </c>
      <c r="AU246" s="14" t="s">
        <v>80</v>
      </c>
    </row>
    <row r="247" spans="2:65" s="1" customFormat="1" ht="14.45" customHeight="1">
      <c r="B247" s="121"/>
      <c r="C247" s="122" t="s">
        <v>351</v>
      </c>
      <c r="D247" s="122" t="s">
        <v>120</v>
      </c>
      <c r="E247" s="123" t="s">
        <v>352</v>
      </c>
      <c r="F247" s="124" t="s">
        <v>353</v>
      </c>
      <c r="G247" s="125" t="s">
        <v>193</v>
      </c>
      <c r="H247" s="126">
        <v>104.989</v>
      </c>
      <c r="I247" s="127"/>
      <c r="J247" s="127">
        <f>ROUND(I247*H247,2)</f>
        <v>0</v>
      </c>
      <c r="K247" s="124" t="s">
        <v>124</v>
      </c>
      <c r="L247" s="26"/>
      <c r="M247" s="128" t="s">
        <v>1</v>
      </c>
      <c r="N247" s="129" t="s">
        <v>35</v>
      </c>
      <c r="O247" s="130">
        <v>0.83499999999999996</v>
      </c>
      <c r="P247" s="130">
        <f>O247*H247</f>
        <v>87.665814999999995</v>
      </c>
      <c r="Q247" s="130">
        <v>0</v>
      </c>
      <c r="R247" s="130">
        <f>Q247*H247</f>
        <v>0</v>
      </c>
      <c r="S247" s="130">
        <v>0</v>
      </c>
      <c r="T247" s="131">
        <f>S247*H247</f>
        <v>0</v>
      </c>
      <c r="AR247" s="132" t="s">
        <v>125</v>
      </c>
      <c r="AT247" s="132" t="s">
        <v>120</v>
      </c>
      <c r="AU247" s="132" t="s">
        <v>80</v>
      </c>
      <c r="AY247" s="14" t="s">
        <v>118</v>
      </c>
      <c r="BE247" s="133">
        <f>IF(N247="základní",J247,0)</f>
        <v>0</v>
      </c>
      <c r="BF247" s="133">
        <f>IF(N247="snížená",J247,0)</f>
        <v>0</v>
      </c>
      <c r="BG247" s="133">
        <f>IF(N247="zákl. přenesená",J247,0)</f>
        <v>0</v>
      </c>
      <c r="BH247" s="133">
        <f>IF(N247="sníž. přenesená",J247,0)</f>
        <v>0</v>
      </c>
      <c r="BI247" s="133">
        <f>IF(N247="nulová",J247,0)</f>
        <v>0</v>
      </c>
      <c r="BJ247" s="14" t="s">
        <v>78</v>
      </c>
      <c r="BK247" s="133">
        <f>ROUND(I247*H247,2)</f>
        <v>0</v>
      </c>
      <c r="BL247" s="14" t="s">
        <v>125</v>
      </c>
      <c r="BM247" s="132" t="s">
        <v>354</v>
      </c>
    </row>
    <row r="248" spans="2:65" s="1" customFormat="1" ht="19.5">
      <c r="B248" s="26"/>
      <c r="D248" s="134" t="s">
        <v>127</v>
      </c>
      <c r="F248" s="135" t="s">
        <v>355</v>
      </c>
      <c r="L248" s="26"/>
      <c r="M248" s="136"/>
      <c r="T248" s="50"/>
      <c r="AT248" s="14" t="s">
        <v>127</v>
      </c>
      <c r="AU248" s="14" t="s">
        <v>80</v>
      </c>
    </row>
    <row r="249" spans="2:65" s="1" customFormat="1">
      <c r="B249" s="26"/>
      <c r="D249" s="137" t="s">
        <v>129</v>
      </c>
      <c r="F249" s="138" t="s">
        <v>356</v>
      </c>
      <c r="L249" s="26"/>
      <c r="M249" s="136"/>
      <c r="T249" s="50"/>
      <c r="AT249" s="14" t="s">
        <v>129</v>
      </c>
      <c r="AU249" s="14" t="s">
        <v>80</v>
      </c>
    </row>
    <row r="250" spans="2:65" s="1" customFormat="1" ht="22.15" customHeight="1">
      <c r="B250" s="121"/>
      <c r="C250" s="122" t="s">
        <v>357</v>
      </c>
      <c r="D250" s="122" t="s">
        <v>120</v>
      </c>
      <c r="E250" s="123" t="s">
        <v>358</v>
      </c>
      <c r="F250" s="124" t="s">
        <v>359</v>
      </c>
      <c r="G250" s="125" t="s">
        <v>193</v>
      </c>
      <c r="H250" s="126">
        <v>944.90099999999995</v>
      </c>
      <c r="I250" s="127"/>
      <c r="J250" s="127">
        <f>ROUND(I250*H250,2)</f>
        <v>0</v>
      </c>
      <c r="K250" s="124" t="s">
        <v>124</v>
      </c>
      <c r="L250" s="26"/>
      <c r="M250" s="128" t="s">
        <v>1</v>
      </c>
      <c r="N250" s="129" t="s">
        <v>35</v>
      </c>
      <c r="O250" s="130">
        <v>4.0000000000000001E-3</v>
      </c>
      <c r="P250" s="130">
        <f>O250*H250</f>
        <v>3.779604</v>
      </c>
      <c r="Q250" s="130">
        <v>0</v>
      </c>
      <c r="R250" s="130">
        <f>Q250*H250</f>
        <v>0</v>
      </c>
      <c r="S250" s="130">
        <v>0</v>
      </c>
      <c r="T250" s="131">
        <f>S250*H250</f>
        <v>0</v>
      </c>
      <c r="AR250" s="132" t="s">
        <v>125</v>
      </c>
      <c r="AT250" s="132" t="s">
        <v>120</v>
      </c>
      <c r="AU250" s="132" t="s">
        <v>80</v>
      </c>
      <c r="AY250" s="14" t="s">
        <v>118</v>
      </c>
      <c r="BE250" s="133">
        <f>IF(N250="základní",J250,0)</f>
        <v>0</v>
      </c>
      <c r="BF250" s="133">
        <f>IF(N250="snížená",J250,0)</f>
        <v>0</v>
      </c>
      <c r="BG250" s="133">
        <f>IF(N250="zákl. přenesená",J250,0)</f>
        <v>0</v>
      </c>
      <c r="BH250" s="133">
        <f>IF(N250="sníž. přenesená",J250,0)</f>
        <v>0</v>
      </c>
      <c r="BI250" s="133">
        <f>IF(N250="nulová",J250,0)</f>
        <v>0</v>
      </c>
      <c r="BJ250" s="14" t="s">
        <v>78</v>
      </c>
      <c r="BK250" s="133">
        <f>ROUND(I250*H250,2)</f>
        <v>0</v>
      </c>
      <c r="BL250" s="14" t="s">
        <v>125</v>
      </c>
      <c r="BM250" s="132" t="s">
        <v>360</v>
      </c>
    </row>
    <row r="251" spans="2:65" s="1" customFormat="1" ht="29.25">
      <c r="B251" s="26"/>
      <c r="D251" s="134" t="s">
        <v>127</v>
      </c>
      <c r="F251" s="135" t="s">
        <v>361</v>
      </c>
      <c r="L251" s="26"/>
      <c r="M251" s="136"/>
      <c r="T251" s="50"/>
      <c r="AT251" s="14" t="s">
        <v>127</v>
      </c>
      <c r="AU251" s="14" t="s">
        <v>80</v>
      </c>
    </row>
    <row r="252" spans="2:65" s="1" customFormat="1">
      <c r="B252" s="26"/>
      <c r="D252" s="137" t="s">
        <v>129</v>
      </c>
      <c r="F252" s="138" t="s">
        <v>362</v>
      </c>
      <c r="L252" s="26"/>
      <c r="M252" s="136"/>
      <c r="T252" s="50"/>
      <c r="AT252" s="14" t="s">
        <v>129</v>
      </c>
      <c r="AU252" s="14" t="s">
        <v>80</v>
      </c>
    </row>
    <row r="253" spans="2:65" s="1" customFormat="1" ht="34.9" customHeight="1">
      <c r="B253" s="121"/>
      <c r="C253" s="122" t="s">
        <v>363</v>
      </c>
      <c r="D253" s="122" t="s">
        <v>120</v>
      </c>
      <c r="E253" s="123" t="s">
        <v>364</v>
      </c>
      <c r="F253" s="124" t="s">
        <v>365</v>
      </c>
      <c r="G253" s="125" t="s">
        <v>193</v>
      </c>
      <c r="H253" s="126">
        <v>100.66500000000001</v>
      </c>
      <c r="I253" s="127"/>
      <c r="J253" s="127">
        <f>ROUND(I253*H253,2)</f>
        <v>0</v>
      </c>
      <c r="K253" s="124" t="s">
        <v>124</v>
      </c>
      <c r="L253" s="26"/>
      <c r="M253" s="128" t="s">
        <v>1</v>
      </c>
      <c r="N253" s="129" t="s">
        <v>35</v>
      </c>
      <c r="O253" s="130">
        <v>0</v>
      </c>
      <c r="P253" s="130">
        <f>O253*H253</f>
        <v>0</v>
      </c>
      <c r="Q253" s="130">
        <v>0</v>
      </c>
      <c r="R253" s="130">
        <f>Q253*H253</f>
        <v>0</v>
      </c>
      <c r="S253" s="130">
        <v>0</v>
      </c>
      <c r="T253" s="131">
        <f>S253*H253</f>
        <v>0</v>
      </c>
      <c r="AR253" s="132" t="s">
        <v>125</v>
      </c>
      <c r="AT253" s="132" t="s">
        <v>120</v>
      </c>
      <c r="AU253" s="132" t="s">
        <v>80</v>
      </c>
      <c r="AY253" s="14" t="s">
        <v>118</v>
      </c>
      <c r="BE253" s="133">
        <f>IF(N253="základní",J253,0)</f>
        <v>0</v>
      </c>
      <c r="BF253" s="133">
        <f>IF(N253="snížená",J253,0)</f>
        <v>0</v>
      </c>
      <c r="BG253" s="133">
        <f>IF(N253="zákl. přenesená",J253,0)</f>
        <v>0</v>
      </c>
      <c r="BH253" s="133">
        <f>IF(N253="sníž. přenesená",J253,0)</f>
        <v>0</v>
      </c>
      <c r="BI253" s="133">
        <f>IF(N253="nulová",J253,0)</f>
        <v>0</v>
      </c>
      <c r="BJ253" s="14" t="s">
        <v>78</v>
      </c>
      <c r="BK253" s="133">
        <f>ROUND(I253*H253,2)</f>
        <v>0</v>
      </c>
      <c r="BL253" s="14" t="s">
        <v>125</v>
      </c>
      <c r="BM253" s="132" t="s">
        <v>366</v>
      </c>
    </row>
    <row r="254" spans="2:65" s="1" customFormat="1" ht="29.25">
      <c r="B254" s="26"/>
      <c r="D254" s="134" t="s">
        <v>127</v>
      </c>
      <c r="F254" s="135" t="s">
        <v>367</v>
      </c>
      <c r="L254" s="26"/>
      <c r="M254" s="136"/>
      <c r="T254" s="50"/>
      <c r="AT254" s="14" t="s">
        <v>127</v>
      </c>
      <c r="AU254" s="14" t="s">
        <v>80</v>
      </c>
    </row>
    <row r="255" spans="2:65" s="1" customFormat="1">
      <c r="B255" s="26"/>
      <c r="D255" s="137" t="s">
        <v>129</v>
      </c>
      <c r="F255" s="138" t="s">
        <v>368</v>
      </c>
      <c r="L255" s="26"/>
      <c r="M255" s="136"/>
      <c r="T255" s="50"/>
      <c r="AT255" s="14" t="s">
        <v>129</v>
      </c>
      <c r="AU255" s="14" t="s">
        <v>80</v>
      </c>
    </row>
    <row r="256" spans="2:65" s="1" customFormat="1" ht="40.15" customHeight="1">
      <c r="B256" s="121"/>
      <c r="C256" s="122" t="s">
        <v>369</v>
      </c>
      <c r="D256" s="122" t="s">
        <v>120</v>
      </c>
      <c r="E256" s="123" t="s">
        <v>370</v>
      </c>
      <c r="F256" s="124" t="s">
        <v>371</v>
      </c>
      <c r="G256" s="125" t="s">
        <v>193</v>
      </c>
      <c r="H256" s="126">
        <v>21.34</v>
      </c>
      <c r="I256" s="127"/>
      <c r="J256" s="127">
        <f>ROUND(I256*H256,2)</f>
        <v>0</v>
      </c>
      <c r="K256" s="124" t="s">
        <v>124</v>
      </c>
      <c r="L256" s="26"/>
      <c r="M256" s="128" t="s">
        <v>1</v>
      </c>
      <c r="N256" s="129" t="s">
        <v>35</v>
      </c>
      <c r="O256" s="130">
        <v>0</v>
      </c>
      <c r="P256" s="130">
        <f>O256*H256</f>
        <v>0</v>
      </c>
      <c r="Q256" s="130">
        <v>0</v>
      </c>
      <c r="R256" s="130">
        <f>Q256*H256</f>
        <v>0</v>
      </c>
      <c r="S256" s="130">
        <v>0</v>
      </c>
      <c r="T256" s="131">
        <f>S256*H256</f>
        <v>0</v>
      </c>
      <c r="AR256" s="132" t="s">
        <v>125</v>
      </c>
      <c r="AT256" s="132" t="s">
        <v>120</v>
      </c>
      <c r="AU256" s="132" t="s">
        <v>80</v>
      </c>
      <c r="AY256" s="14" t="s">
        <v>118</v>
      </c>
      <c r="BE256" s="133">
        <f>IF(N256="základní",J256,0)</f>
        <v>0</v>
      </c>
      <c r="BF256" s="133">
        <f>IF(N256="snížená",J256,0)</f>
        <v>0</v>
      </c>
      <c r="BG256" s="133">
        <f>IF(N256="zákl. přenesená",J256,0)</f>
        <v>0</v>
      </c>
      <c r="BH256" s="133">
        <f>IF(N256="sníž. přenesená",J256,0)</f>
        <v>0</v>
      </c>
      <c r="BI256" s="133">
        <f>IF(N256="nulová",J256,0)</f>
        <v>0</v>
      </c>
      <c r="BJ256" s="14" t="s">
        <v>78</v>
      </c>
      <c r="BK256" s="133">
        <f>ROUND(I256*H256,2)</f>
        <v>0</v>
      </c>
      <c r="BL256" s="14" t="s">
        <v>125</v>
      </c>
      <c r="BM256" s="132" t="s">
        <v>372</v>
      </c>
    </row>
    <row r="257" spans="2:65" s="1" customFormat="1" ht="29.25">
      <c r="B257" s="26"/>
      <c r="D257" s="134" t="s">
        <v>127</v>
      </c>
      <c r="F257" s="135" t="s">
        <v>373</v>
      </c>
      <c r="L257" s="26"/>
      <c r="M257" s="136"/>
      <c r="T257" s="50"/>
      <c r="AT257" s="14" t="s">
        <v>127</v>
      </c>
      <c r="AU257" s="14" t="s">
        <v>80</v>
      </c>
    </row>
    <row r="258" spans="2:65" s="1" customFormat="1">
      <c r="B258" s="26"/>
      <c r="D258" s="137" t="s">
        <v>129</v>
      </c>
      <c r="F258" s="138" t="s">
        <v>374</v>
      </c>
      <c r="L258" s="26"/>
      <c r="M258" s="136"/>
      <c r="T258" s="50"/>
      <c r="AT258" s="14" t="s">
        <v>129</v>
      </c>
      <c r="AU258" s="14" t="s">
        <v>80</v>
      </c>
    </row>
    <row r="259" spans="2:65" s="11" customFormat="1" ht="22.9" customHeight="1">
      <c r="B259" s="110"/>
      <c r="D259" s="111" t="s">
        <v>69</v>
      </c>
      <c r="E259" s="119" t="s">
        <v>375</v>
      </c>
      <c r="F259" s="119" t="s">
        <v>376</v>
      </c>
      <c r="J259" s="120">
        <f>BK259</f>
        <v>0</v>
      </c>
      <c r="L259" s="110"/>
      <c r="M259" s="114"/>
      <c r="P259" s="115">
        <f>SUM(P260:P262)</f>
        <v>73.846367000000001</v>
      </c>
      <c r="R259" s="115">
        <f>SUM(R260:R262)</f>
        <v>0</v>
      </c>
      <c r="T259" s="116">
        <f>SUM(T260:T262)</f>
        <v>0</v>
      </c>
      <c r="AR259" s="111" t="s">
        <v>78</v>
      </c>
      <c r="AT259" s="117" t="s">
        <v>69</v>
      </c>
      <c r="AU259" s="117" t="s">
        <v>78</v>
      </c>
      <c r="AY259" s="111" t="s">
        <v>118</v>
      </c>
      <c r="BK259" s="118">
        <f>SUM(BK260:BK262)</f>
        <v>0</v>
      </c>
    </row>
    <row r="260" spans="2:65" s="1" customFormat="1" ht="22.15" customHeight="1">
      <c r="B260" s="121"/>
      <c r="C260" s="122" t="s">
        <v>377</v>
      </c>
      <c r="D260" s="122" t="s">
        <v>120</v>
      </c>
      <c r="E260" s="123" t="s">
        <v>378</v>
      </c>
      <c r="F260" s="124" t="s">
        <v>379</v>
      </c>
      <c r="G260" s="125" t="s">
        <v>193</v>
      </c>
      <c r="H260" s="126">
        <v>186.011</v>
      </c>
      <c r="I260" s="127"/>
      <c r="J260" s="127">
        <f>ROUND(I260*H260,2)</f>
        <v>0</v>
      </c>
      <c r="K260" s="124" t="s">
        <v>124</v>
      </c>
      <c r="L260" s="26"/>
      <c r="M260" s="128" t="s">
        <v>1</v>
      </c>
      <c r="N260" s="129" t="s">
        <v>35</v>
      </c>
      <c r="O260" s="130">
        <v>0.39700000000000002</v>
      </c>
      <c r="P260" s="130">
        <f>O260*H260</f>
        <v>73.846367000000001</v>
      </c>
      <c r="Q260" s="130">
        <v>0</v>
      </c>
      <c r="R260" s="130">
        <f>Q260*H260</f>
        <v>0</v>
      </c>
      <c r="S260" s="130">
        <v>0</v>
      </c>
      <c r="T260" s="131">
        <f>S260*H260</f>
        <v>0</v>
      </c>
      <c r="AR260" s="132" t="s">
        <v>125</v>
      </c>
      <c r="AT260" s="132" t="s">
        <v>120</v>
      </c>
      <c r="AU260" s="132" t="s">
        <v>80</v>
      </c>
      <c r="AY260" s="14" t="s">
        <v>118</v>
      </c>
      <c r="BE260" s="133">
        <f>IF(N260="základní",J260,0)</f>
        <v>0</v>
      </c>
      <c r="BF260" s="133">
        <f>IF(N260="snížená",J260,0)</f>
        <v>0</v>
      </c>
      <c r="BG260" s="133">
        <f>IF(N260="zákl. přenesená",J260,0)</f>
        <v>0</v>
      </c>
      <c r="BH260" s="133">
        <f>IF(N260="sníž. přenesená",J260,0)</f>
        <v>0</v>
      </c>
      <c r="BI260" s="133">
        <f>IF(N260="nulová",J260,0)</f>
        <v>0</v>
      </c>
      <c r="BJ260" s="14" t="s">
        <v>78</v>
      </c>
      <c r="BK260" s="133">
        <f>ROUND(I260*H260,2)</f>
        <v>0</v>
      </c>
      <c r="BL260" s="14" t="s">
        <v>125</v>
      </c>
      <c r="BM260" s="132" t="s">
        <v>380</v>
      </c>
    </row>
    <row r="261" spans="2:65" s="1" customFormat="1" ht="19.5">
      <c r="B261" s="26"/>
      <c r="D261" s="134" t="s">
        <v>127</v>
      </c>
      <c r="F261" s="135" t="s">
        <v>381</v>
      </c>
      <c r="L261" s="26"/>
      <c r="M261" s="136"/>
      <c r="T261" s="50"/>
      <c r="AT261" s="14" t="s">
        <v>127</v>
      </c>
      <c r="AU261" s="14" t="s">
        <v>80</v>
      </c>
    </row>
    <row r="262" spans="2:65" s="1" customFormat="1">
      <c r="B262" s="26"/>
      <c r="D262" s="137" t="s">
        <v>129</v>
      </c>
      <c r="F262" s="138" t="s">
        <v>382</v>
      </c>
      <c r="L262" s="26"/>
      <c r="M262" s="136"/>
      <c r="T262" s="50"/>
      <c r="AT262" s="14" t="s">
        <v>129</v>
      </c>
      <c r="AU262" s="14" t="s">
        <v>80</v>
      </c>
    </row>
    <row r="263" spans="2:65" s="11" customFormat="1" ht="25.9" customHeight="1">
      <c r="B263" s="110"/>
      <c r="D263" s="111" t="s">
        <v>69</v>
      </c>
      <c r="E263" s="112" t="s">
        <v>383</v>
      </c>
      <c r="F263" s="112" t="s">
        <v>384</v>
      </c>
      <c r="J263" s="113">
        <f>BK263</f>
        <v>0</v>
      </c>
      <c r="L263" s="110"/>
      <c r="M263" s="114"/>
      <c r="P263" s="115">
        <f>P264</f>
        <v>18.929288</v>
      </c>
      <c r="R263" s="115">
        <f>R264</f>
        <v>6.4399999999999999E-2</v>
      </c>
      <c r="T263" s="116">
        <f>T264</f>
        <v>0</v>
      </c>
      <c r="AR263" s="111" t="s">
        <v>80</v>
      </c>
      <c r="AT263" s="117" t="s">
        <v>69</v>
      </c>
      <c r="AU263" s="117" t="s">
        <v>70</v>
      </c>
      <c r="AY263" s="111" t="s">
        <v>118</v>
      </c>
      <c r="BK263" s="118">
        <f>BK264</f>
        <v>0</v>
      </c>
    </row>
    <row r="264" spans="2:65" s="11" customFormat="1" ht="22.9" customHeight="1">
      <c r="B264" s="110"/>
      <c r="D264" s="111" t="s">
        <v>69</v>
      </c>
      <c r="E264" s="119" t="s">
        <v>385</v>
      </c>
      <c r="F264" s="119" t="s">
        <v>386</v>
      </c>
      <c r="J264" s="120">
        <f>BK264</f>
        <v>0</v>
      </c>
      <c r="L264" s="110"/>
      <c r="M264" s="114"/>
      <c r="P264" s="115">
        <f>SUM(P265:P270)</f>
        <v>18.929288</v>
      </c>
      <c r="R264" s="115">
        <f>SUM(R265:R270)</f>
        <v>6.4399999999999999E-2</v>
      </c>
      <c r="T264" s="116">
        <f>SUM(T265:T270)</f>
        <v>0</v>
      </c>
      <c r="AR264" s="111" t="s">
        <v>80</v>
      </c>
      <c r="AT264" s="117" t="s">
        <v>69</v>
      </c>
      <c r="AU264" s="117" t="s">
        <v>78</v>
      </c>
      <c r="AY264" s="111" t="s">
        <v>118</v>
      </c>
      <c r="BK264" s="118">
        <f>SUM(BK265:BK270)</f>
        <v>0</v>
      </c>
    </row>
    <row r="265" spans="2:65" s="1" customFormat="1" ht="22.15" customHeight="1">
      <c r="B265" s="121"/>
      <c r="C265" s="122" t="s">
        <v>387</v>
      </c>
      <c r="D265" s="122" t="s">
        <v>120</v>
      </c>
      <c r="E265" s="123" t="s">
        <v>388</v>
      </c>
      <c r="F265" s="124" t="s">
        <v>389</v>
      </c>
      <c r="G265" s="125" t="s">
        <v>123</v>
      </c>
      <c r="H265" s="126">
        <v>161</v>
      </c>
      <c r="I265" s="127"/>
      <c r="J265" s="127">
        <f>ROUND(I265*H265,2)</f>
        <v>0</v>
      </c>
      <c r="K265" s="124" t="s">
        <v>124</v>
      </c>
      <c r="L265" s="26"/>
      <c r="M265" s="128" t="s">
        <v>1</v>
      </c>
      <c r="N265" s="129" t="s">
        <v>35</v>
      </c>
      <c r="O265" s="130">
        <v>0.11700000000000001</v>
      </c>
      <c r="P265" s="130">
        <f>O265*H265</f>
        <v>18.837</v>
      </c>
      <c r="Q265" s="130">
        <v>4.0000000000000002E-4</v>
      </c>
      <c r="R265" s="130">
        <f>Q265*H265</f>
        <v>6.4399999999999999E-2</v>
      </c>
      <c r="S265" s="130">
        <v>0</v>
      </c>
      <c r="T265" s="131">
        <f>S265*H265</f>
        <v>0</v>
      </c>
      <c r="AR265" s="132" t="s">
        <v>215</v>
      </c>
      <c r="AT265" s="132" t="s">
        <v>120</v>
      </c>
      <c r="AU265" s="132" t="s">
        <v>80</v>
      </c>
      <c r="AY265" s="14" t="s">
        <v>118</v>
      </c>
      <c r="BE265" s="133">
        <f>IF(N265="základní",J265,0)</f>
        <v>0</v>
      </c>
      <c r="BF265" s="133">
        <f>IF(N265="snížená",J265,0)</f>
        <v>0</v>
      </c>
      <c r="BG265" s="133">
        <f>IF(N265="zákl. přenesená",J265,0)</f>
        <v>0</v>
      </c>
      <c r="BH265" s="133">
        <f>IF(N265="sníž. přenesená",J265,0)</f>
        <v>0</v>
      </c>
      <c r="BI265" s="133">
        <f>IF(N265="nulová",J265,0)</f>
        <v>0</v>
      </c>
      <c r="BJ265" s="14" t="s">
        <v>78</v>
      </c>
      <c r="BK265" s="133">
        <f>ROUND(I265*H265,2)</f>
        <v>0</v>
      </c>
      <c r="BL265" s="14" t="s">
        <v>215</v>
      </c>
      <c r="BM265" s="132" t="s">
        <v>390</v>
      </c>
    </row>
    <row r="266" spans="2:65" s="1" customFormat="1" ht="29.25">
      <c r="B266" s="26"/>
      <c r="D266" s="134" t="s">
        <v>127</v>
      </c>
      <c r="F266" s="135" t="s">
        <v>391</v>
      </c>
      <c r="L266" s="26"/>
      <c r="M266" s="136"/>
      <c r="T266" s="50"/>
      <c r="AT266" s="14" t="s">
        <v>127</v>
      </c>
      <c r="AU266" s="14" t="s">
        <v>80</v>
      </c>
    </row>
    <row r="267" spans="2:65" s="1" customFormat="1">
      <c r="B267" s="26"/>
      <c r="D267" s="137" t="s">
        <v>129</v>
      </c>
      <c r="F267" s="138" t="s">
        <v>392</v>
      </c>
      <c r="L267" s="26"/>
      <c r="M267" s="136"/>
      <c r="T267" s="50"/>
      <c r="AT267" s="14" t="s">
        <v>129</v>
      </c>
      <c r="AU267" s="14" t="s">
        <v>80</v>
      </c>
    </row>
    <row r="268" spans="2:65" s="1" customFormat="1" ht="22.15" customHeight="1">
      <c r="B268" s="121"/>
      <c r="C268" s="122" t="s">
        <v>393</v>
      </c>
      <c r="D268" s="122" t="s">
        <v>120</v>
      </c>
      <c r="E268" s="123" t="s">
        <v>394</v>
      </c>
      <c r="F268" s="124" t="s">
        <v>395</v>
      </c>
      <c r="G268" s="125" t="s">
        <v>193</v>
      </c>
      <c r="H268" s="126">
        <v>6.4000000000000001E-2</v>
      </c>
      <c r="I268" s="127"/>
      <c r="J268" s="127">
        <f>ROUND(I268*H268,2)</f>
        <v>0</v>
      </c>
      <c r="K268" s="124" t="s">
        <v>124</v>
      </c>
      <c r="L268" s="26"/>
      <c r="M268" s="128" t="s">
        <v>1</v>
      </c>
      <c r="N268" s="129" t="s">
        <v>35</v>
      </c>
      <c r="O268" s="130">
        <v>1.4419999999999999</v>
      </c>
      <c r="P268" s="130">
        <f>O268*H268</f>
        <v>9.2287999999999995E-2</v>
      </c>
      <c r="Q268" s="130">
        <v>0</v>
      </c>
      <c r="R268" s="130">
        <f>Q268*H268</f>
        <v>0</v>
      </c>
      <c r="S268" s="130">
        <v>0</v>
      </c>
      <c r="T268" s="131">
        <f>S268*H268</f>
        <v>0</v>
      </c>
      <c r="AR268" s="132" t="s">
        <v>215</v>
      </c>
      <c r="AT268" s="132" t="s">
        <v>120</v>
      </c>
      <c r="AU268" s="132" t="s">
        <v>80</v>
      </c>
      <c r="AY268" s="14" t="s">
        <v>118</v>
      </c>
      <c r="BE268" s="133">
        <f>IF(N268="základní",J268,0)</f>
        <v>0</v>
      </c>
      <c r="BF268" s="133">
        <f>IF(N268="snížená",J268,0)</f>
        <v>0</v>
      </c>
      <c r="BG268" s="133">
        <f>IF(N268="zákl. přenesená",J268,0)</f>
        <v>0</v>
      </c>
      <c r="BH268" s="133">
        <f>IF(N268="sníž. přenesená",J268,0)</f>
        <v>0</v>
      </c>
      <c r="BI268" s="133">
        <f>IF(N268="nulová",J268,0)</f>
        <v>0</v>
      </c>
      <c r="BJ268" s="14" t="s">
        <v>78</v>
      </c>
      <c r="BK268" s="133">
        <f>ROUND(I268*H268,2)</f>
        <v>0</v>
      </c>
      <c r="BL268" s="14" t="s">
        <v>215</v>
      </c>
      <c r="BM268" s="132" t="s">
        <v>396</v>
      </c>
    </row>
    <row r="269" spans="2:65" s="1" customFormat="1" ht="29.25">
      <c r="B269" s="26"/>
      <c r="D269" s="134" t="s">
        <v>127</v>
      </c>
      <c r="F269" s="135" t="s">
        <v>397</v>
      </c>
      <c r="L269" s="26"/>
      <c r="M269" s="136"/>
      <c r="T269" s="50"/>
      <c r="AT269" s="14" t="s">
        <v>127</v>
      </c>
      <c r="AU269" s="14" t="s">
        <v>80</v>
      </c>
    </row>
    <row r="270" spans="2:65" s="1" customFormat="1">
      <c r="B270" s="26"/>
      <c r="D270" s="137" t="s">
        <v>129</v>
      </c>
      <c r="F270" s="138" t="s">
        <v>398</v>
      </c>
      <c r="L270" s="26"/>
      <c r="M270" s="136"/>
      <c r="T270" s="50"/>
      <c r="AT270" s="14" t="s">
        <v>129</v>
      </c>
      <c r="AU270" s="14" t="s">
        <v>80</v>
      </c>
    </row>
    <row r="271" spans="2:65" s="11" customFormat="1" ht="25.9" customHeight="1">
      <c r="B271" s="110"/>
      <c r="D271" s="111" t="s">
        <v>69</v>
      </c>
      <c r="E271" s="112" t="s">
        <v>399</v>
      </c>
      <c r="F271" s="112" t="s">
        <v>400</v>
      </c>
      <c r="J271" s="113">
        <f>BK271</f>
        <v>0</v>
      </c>
      <c r="L271" s="110"/>
      <c r="M271" s="114"/>
      <c r="P271" s="115">
        <f>P272+P284+P288+P292</f>
        <v>0</v>
      </c>
      <c r="R271" s="115">
        <f>R272+R284+R288+R292</f>
        <v>0</v>
      </c>
      <c r="T271" s="116">
        <f>T272+T284+T288+T292</f>
        <v>0</v>
      </c>
      <c r="AR271" s="111" t="s">
        <v>147</v>
      </c>
      <c r="AT271" s="117" t="s">
        <v>69</v>
      </c>
      <c r="AU271" s="117" t="s">
        <v>70</v>
      </c>
      <c r="AY271" s="111" t="s">
        <v>118</v>
      </c>
      <c r="BK271" s="118">
        <f>BK272+BK284+BK288+BK292</f>
        <v>0</v>
      </c>
    </row>
    <row r="272" spans="2:65" s="11" customFormat="1" ht="22.9" customHeight="1">
      <c r="B272" s="110"/>
      <c r="D272" s="111" t="s">
        <v>69</v>
      </c>
      <c r="E272" s="119" t="s">
        <v>401</v>
      </c>
      <c r="F272" s="119" t="s">
        <v>402</v>
      </c>
      <c r="J272" s="120">
        <f>BK272</f>
        <v>0</v>
      </c>
      <c r="L272" s="110"/>
      <c r="M272" s="114"/>
      <c r="P272" s="115">
        <f>SUM(P273:P283)</f>
        <v>0</v>
      </c>
      <c r="R272" s="115">
        <f>SUM(R273:R283)</f>
        <v>0</v>
      </c>
      <c r="T272" s="116">
        <f>SUM(T273:T283)</f>
        <v>0</v>
      </c>
      <c r="AR272" s="111" t="s">
        <v>147</v>
      </c>
      <c r="AT272" s="117" t="s">
        <v>69</v>
      </c>
      <c r="AU272" s="117" t="s">
        <v>78</v>
      </c>
      <c r="AY272" s="111" t="s">
        <v>118</v>
      </c>
      <c r="BK272" s="118">
        <f>SUM(BK273:BK283)</f>
        <v>0</v>
      </c>
    </row>
    <row r="273" spans="2:65" s="1" customFormat="1" ht="14.45" customHeight="1">
      <c r="B273" s="121"/>
      <c r="C273" s="122" t="s">
        <v>403</v>
      </c>
      <c r="D273" s="122" t="s">
        <v>120</v>
      </c>
      <c r="E273" s="123" t="s">
        <v>404</v>
      </c>
      <c r="F273" s="124" t="s">
        <v>405</v>
      </c>
      <c r="G273" s="125" t="s">
        <v>406</v>
      </c>
      <c r="H273" s="126">
        <v>1</v>
      </c>
      <c r="I273" s="127"/>
      <c r="J273" s="127">
        <f>ROUND(I273*H273,2)</f>
        <v>0</v>
      </c>
      <c r="K273" s="124" t="s">
        <v>124</v>
      </c>
      <c r="L273" s="26"/>
      <c r="M273" s="128" t="s">
        <v>1</v>
      </c>
      <c r="N273" s="129" t="s">
        <v>35</v>
      </c>
      <c r="O273" s="130">
        <v>0</v>
      </c>
      <c r="P273" s="130">
        <f>O273*H273</f>
        <v>0</v>
      </c>
      <c r="Q273" s="130">
        <v>0</v>
      </c>
      <c r="R273" s="130">
        <f>Q273*H273</f>
        <v>0</v>
      </c>
      <c r="S273" s="130">
        <v>0</v>
      </c>
      <c r="T273" s="131">
        <f>S273*H273</f>
        <v>0</v>
      </c>
      <c r="AR273" s="132" t="s">
        <v>407</v>
      </c>
      <c r="AT273" s="132" t="s">
        <v>120</v>
      </c>
      <c r="AU273" s="132" t="s">
        <v>80</v>
      </c>
      <c r="AY273" s="14" t="s">
        <v>118</v>
      </c>
      <c r="BE273" s="133">
        <f>IF(N273="základní",J273,0)</f>
        <v>0</v>
      </c>
      <c r="BF273" s="133">
        <f>IF(N273="snížená",J273,0)</f>
        <v>0</v>
      </c>
      <c r="BG273" s="133">
        <f>IF(N273="zákl. přenesená",J273,0)</f>
        <v>0</v>
      </c>
      <c r="BH273" s="133">
        <f>IF(N273="sníž. přenesená",J273,0)</f>
        <v>0</v>
      </c>
      <c r="BI273" s="133">
        <f>IF(N273="nulová",J273,0)</f>
        <v>0</v>
      </c>
      <c r="BJ273" s="14" t="s">
        <v>78</v>
      </c>
      <c r="BK273" s="133">
        <f>ROUND(I273*H273,2)</f>
        <v>0</v>
      </c>
      <c r="BL273" s="14" t="s">
        <v>407</v>
      </c>
      <c r="BM273" s="132" t="s">
        <v>408</v>
      </c>
    </row>
    <row r="274" spans="2:65" s="1" customFormat="1">
      <c r="B274" s="26"/>
      <c r="D274" s="134" t="s">
        <v>127</v>
      </c>
      <c r="F274" s="135" t="s">
        <v>405</v>
      </c>
      <c r="L274" s="26"/>
      <c r="M274" s="136"/>
      <c r="T274" s="50"/>
      <c r="AT274" s="14" t="s">
        <v>127</v>
      </c>
      <c r="AU274" s="14" t="s">
        <v>80</v>
      </c>
    </row>
    <row r="275" spans="2:65" s="1" customFormat="1">
      <c r="B275" s="26"/>
      <c r="D275" s="137" t="s">
        <v>129</v>
      </c>
      <c r="F275" s="138" t="s">
        <v>409</v>
      </c>
      <c r="L275" s="26"/>
      <c r="M275" s="136"/>
      <c r="T275" s="50"/>
      <c r="AT275" s="14" t="s">
        <v>129</v>
      </c>
      <c r="AU275" s="14" t="s">
        <v>80</v>
      </c>
    </row>
    <row r="276" spans="2:65" s="1" customFormat="1" ht="19.5">
      <c r="B276" s="26"/>
      <c r="D276" s="134" t="s">
        <v>258</v>
      </c>
      <c r="F276" s="148" t="s">
        <v>410</v>
      </c>
      <c r="L276" s="26"/>
      <c r="M276" s="136"/>
      <c r="T276" s="50"/>
      <c r="AT276" s="14" t="s">
        <v>258</v>
      </c>
      <c r="AU276" s="14" t="s">
        <v>80</v>
      </c>
    </row>
    <row r="277" spans="2:65" s="1" customFormat="1" ht="14.45" customHeight="1">
      <c r="B277" s="121"/>
      <c r="C277" s="122" t="s">
        <v>411</v>
      </c>
      <c r="D277" s="122" t="s">
        <v>120</v>
      </c>
      <c r="E277" s="123" t="s">
        <v>412</v>
      </c>
      <c r="F277" s="124" t="s">
        <v>413</v>
      </c>
      <c r="G277" s="125" t="s">
        <v>406</v>
      </c>
      <c r="H277" s="126">
        <v>1</v>
      </c>
      <c r="I277" s="127"/>
      <c r="J277" s="127">
        <f>ROUND(I277*H277,2)</f>
        <v>0</v>
      </c>
      <c r="K277" s="124" t="s">
        <v>124</v>
      </c>
      <c r="L277" s="26"/>
      <c r="M277" s="128" t="s">
        <v>1</v>
      </c>
      <c r="N277" s="129" t="s">
        <v>35</v>
      </c>
      <c r="O277" s="130">
        <v>0</v>
      </c>
      <c r="P277" s="130">
        <f>O277*H277</f>
        <v>0</v>
      </c>
      <c r="Q277" s="130">
        <v>0</v>
      </c>
      <c r="R277" s="130">
        <f>Q277*H277</f>
        <v>0</v>
      </c>
      <c r="S277" s="130">
        <v>0</v>
      </c>
      <c r="T277" s="131">
        <f>S277*H277</f>
        <v>0</v>
      </c>
      <c r="AR277" s="132" t="s">
        <v>407</v>
      </c>
      <c r="AT277" s="132" t="s">
        <v>120</v>
      </c>
      <c r="AU277" s="132" t="s">
        <v>80</v>
      </c>
      <c r="AY277" s="14" t="s">
        <v>118</v>
      </c>
      <c r="BE277" s="133">
        <f>IF(N277="základní",J277,0)</f>
        <v>0</v>
      </c>
      <c r="BF277" s="133">
        <f>IF(N277="snížená",J277,0)</f>
        <v>0</v>
      </c>
      <c r="BG277" s="133">
        <f>IF(N277="zákl. přenesená",J277,0)</f>
        <v>0</v>
      </c>
      <c r="BH277" s="133">
        <f>IF(N277="sníž. přenesená",J277,0)</f>
        <v>0</v>
      </c>
      <c r="BI277" s="133">
        <f>IF(N277="nulová",J277,0)</f>
        <v>0</v>
      </c>
      <c r="BJ277" s="14" t="s">
        <v>78</v>
      </c>
      <c r="BK277" s="133">
        <f>ROUND(I277*H277,2)</f>
        <v>0</v>
      </c>
      <c r="BL277" s="14" t="s">
        <v>407</v>
      </c>
      <c r="BM277" s="132" t="s">
        <v>414</v>
      </c>
    </row>
    <row r="278" spans="2:65" s="1" customFormat="1">
      <c r="B278" s="26"/>
      <c r="D278" s="134" t="s">
        <v>127</v>
      </c>
      <c r="F278" s="135" t="s">
        <v>413</v>
      </c>
      <c r="L278" s="26"/>
      <c r="M278" s="136"/>
      <c r="T278" s="50"/>
      <c r="AT278" s="14" t="s">
        <v>127</v>
      </c>
      <c r="AU278" s="14" t="s">
        <v>80</v>
      </c>
    </row>
    <row r="279" spans="2:65" s="1" customFormat="1">
      <c r="B279" s="26"/>
      <c r="D279" s="137" t="s">
        <v>129</v>
      </c>
      <c r="F279" s="138" t="s">
        <v>415</v>
      </c>
      <c r="L279" s="26"/>
      <c r="M279" s="136"/>
      <c r="T279" s="50"/>
      <c r="AT279" s="14" t="s">
        <v>129</v>
      </c>
      <c r="AU279" s="14" t="s">
        <v>80</v>
      </c>
    </row>
    <row r="280" spans="2:65" s="1" customFormat="1" ht="19.5">
      <c r="B280" s="26"/>
      <c r="D280" s="134" t="s">
        <v>258</v>
      </c>
      <c r="F280" s="148" t="s">
        <v>416</v>
      </c>
      <c r="L280" s="26"/>
      <c r="M280" s="136"/>
      <c r="T280" s="50"/>
      <c r="AT280" s="14" t="s">
        <v>258</v>
      </c>
      <c r="AU280" s="14" t="s">
        <v>80</v>
      </c>
    </row>
    <row r="281" spans="2:65" s="1" customFormat="1" ht="14.45" customHeight="1">
      <c r="B281" s="121"/>
      <c r="C281" s="122" t="s">
        <v>417</v>
      </c>
      <c r="D281" s="122" t="s">
        <v>120</v>
      </c>
      <c r="E281" s="123" t="s">
        <v>418</v>
      </c>
      <c r="F281" s="124" t="s">
        <v>419</v>
      </c>
      <c r="G281" s="125" t="s">
        <v>406</v>
      </c>
      <c r="H281" s="126">
        <v>1</v>
      </c>
      <c r="I281" s="127"/>
      <c r="J281" s="127">
        <f>ROUND(I281*H281,2)</f>
        <v>0</v>
      </c>
      <c r="K281" s="124" t="s">
        <v>124</v>
      </c>
      <c r="L281" s="26"/>
      <c r="M281" s="128" t="s">
        <v>1</v>
      </c>
      <c r="N281" s="129" t="s">
        <v>35</v>
      </c>
      <c r="O281" s="130">
        <v>0</v>
      </c>
      <c r="P281" s="130">
        <f>O281*H281</f>
        <v>0</v>
      </c>
      <c r="Q281" s="130">
        <v>0</v>
      </c>
      <c r="R281" s="130">
        <f>Q281*H281</f>
        <v>0</v>
      </c>
      <c r="S281" s="130">
        <v>0</v>
      </c>
      <c r="T281" s="131">
        <f>S281*H281</f>
        <v>0</v>
      </c>
      <c r="AR281" s="132" t="s">
        <v>407</v>
      </c>
      <c r="AT281" s="132" t="s">
        <v>120</v>
      </c>
      <c r="AU281" s="132" t="s">
        <v>80</v>
      </c>
      <c r="AY281" s="14" t="s">
        <v>118</v>
      </c>
      <c r="BE281" s="133">
        <f>IF(N281="základní",J281,0)</f>
        <v>0</v>
      </c>
      <c r="BF281" s="133">
        <f>IF(N281="snížená",J281,0)</f>
        <v>0</v>
      </c>
      <c r="BG281" s="133">
        <f>IF(N281="zákl. přenesená",J281,0)</f>
        <v>0</v>
      </c>
      <c r="BH281" s="133">
        <f>IF(N281="sníž. přenesená",J281,0)</f>
        <v>0</v>
      </c>
      <c r="BI281" s="133">
        <f>IF(N281="nulová",J281,0)</f>
        <v>0</v>
      </c>
      <c r="BJ281" s="14" t="s">
        <v>78</v>
      </c>
      <c r="BK281" s="133">
        <f>ROUND(I281*H281,2)</f>
        <v>0</v>
      </c>
      <c r="BL281" s="14" t="s">
        <v>407</v>
      </c>
      <c r="BM281" s="132" t="s">
        <v>420</v>
      </c>
    </row>
    <row r="282" spans="2:65" s="1" customFormat="1">
      <c r="B282" s="26"/>
      <c r="D282" s="134" t="s">
        <v>127</v>
      </c>
      <c r="F282" s="135" t="s">
        <v>419</v>
      </c>
      <c r="L282" s="26"/>
      <c r="M282" s="136"/>
      <c r="T282" s="50"/>
      <c r="AT282" s="14" t="s">
        <v>127</v>
      </c>
      <c r="AU282" s="14" t="s">
        <v>80</v>
      </c>
    </row>
    <row r="283" spans="2:65" s="1" customFormat="1">
      <c r="B283" s="26"/>
      <c r="D283" s="137" t="s">
        <v>129</v>
      </c>
      <c r="F283" s="138" t="s">
        <v>421</v>
      </c>
      <c r="L283" s="26"/>
      <c r="M283" s="136"/>
      <c r="T283" s="50"/>
      <c r="AT283" s="14" t="s">
        <v>129</v>
      </c>
      <c r="AU283" s="14" t="s">
        <v>80</v>
      </c>
    </row>
    <row r="284" spans="2:65" s="11" customFormat="1" ht="22.9" customHeight="1">
      <c r="B284" s="110"/>
      <c r="D284" s="111" t="s">
        <v>69</v>
      </c>
      <c r="E284" s="119" t="s">
        <v>422</v>
      </c>
      <c r="F284" s="119" t="s">
        <v>423</v>
      </c>
      <c r="J284" s="120">
        <f>BK284</f>
        <v>0</v>
      </c>
      <c r="L284" s="110"/>
      <c r="M284" s="114"/>
      <c r="P284" s="115">
        <f>SUM(P285:P287)</f>
        <v>0</v>
      </c>
      <c r="R284" s="115">
        <f>SUM(R285:R287)</f>
        <v>0</v>
      </c>
      <c r="T284" s="116">
        <f>SUM(T285:T287)</f>
        <v>0</v>
      </c>
      <c r="AR284" s="111" t="s">
        <v>147</v>
      </c>
      <c r="AT284" s="117" t="s">
        <v>69</v>
      </c>
      <c r="AU284" s="117" t="s">
        <v>78</v>
      </c>
      <c r="AY284" s="111" t="s">
        <v>118</v>
      </c>
      <c r="BK284" s="118">
        <f>SUM(BK285:BK287)</f>
        <v>0</v>
      </c>
    </row>
    <row r="285" spans="2:65" s="1" customFormat="1" ht="14.45" customHeight="1">
      <c r="B285" s="121"/>
      <c r="C285" s="122" t="s">
        <v>424</v>
      </c>
      <c r="D285" s="122" t="s">
        <v>120</v>
      </c>
      <c r="E285" s="123" t="s">
        <v>425</v>
      </c>
      <c r="F285" s="124" t="s">
        <v>423</v>
      </c>
      <c r="G285" s="125" t="s">
        <v>406</v>
      </c>
      <c r="H285" s="126">
        <v>1</v>
      </c>
      <c r="I285" s="127"/>
      <c r="J285" s="127">
        <f>ROUND(I285*H285,2)</f>
        <v>0</v>
      </c>
      <c r="K285" s="124" t="s">
        <v>124</v>
      </c>
      <c r="L285" s="26"/>
      <c r="M285" s="128" t="s">
        <v>1</v>
      </c>
      <c r="N285" s="129" t="s">
        <v>35</v>
      </c>
      <c r="O285" s="130">
        <v>0</v>
      </c>
      <c r="P285" s="130">
        <f>O285*H285</f>
        <v>0</v>
      </c>
      <c r="Q285" s="130">
        <v>0</v>
      </c>
      <c r="R285" s="130">
        <f>Q285*H285</f>
        <v>0</v>
      </c>
      <c r="S285" s="130">
        <v>0</v>
      </c>
      <c r="T285" s="131">
        <f>S285*H285</f>
        <v>0</v>
      </c>
      <c r="AR285" s="132" t="s">
        <v>407</v>
      </c>
      <c r="AT285" s="132" t="s">
        <v>120</v>
      </c>
      <c r="AU285" s="132" t="s">
        <v>80</v>
      </c>
      <c r="AY285" s="14" t="s">
        <v>118</v>
      </c>
      <c r="BE285" s="133">
        <f>IF(N285="základní",J285,0)</f>
        <v>0</v>
      </c>
      <c r="BF285" s="133">
        <f>IF(N285="snížená",J285,0)</f>
        <v>0</v>
      </c>
      <c r="BG285" s="133">
        <f>IF(N285="zákl. přenesená",J285,0)</f>
        <v>0</v>
      </c>
      <c r="BH285" s="133">
        <f>IF(N285="sníž. přenesená",J285,0)</f>
        <v>0</v>
      </c>
      <c r="BI285" s="133">
        <f>IF(N285="nulová",J285,0)</f>
        <v>0</v>
      </c>
      <c r="BJ285" s="14" t="s">
        <v>78</v>
      </c>
      <c r="BK285" s="133">
        <f>ROUND(I285*H285,2)</f>
        <v>0</v>
      </c>
      <c r="BL285" s="14" t="s">
        <v>407</v>
      </c>
      <c r="BM285" s="132" t="s">
        <v>426</v>
      </c>
    </row>
    <row r="286" spans="2:65" s="1" customFormat="1">
      <c r="B286" s="26"/>
      <c r="D286" s="134" t="s">
        <v>127</v>
      </c>
      <c r="F286" s="135" t="s">
        <v>423</v>
      </c>
      <c r="L286" s="26"/>
      <c r="M286" s="136"/>
      <c r="T286" s="50"/>
      <c r="AT286" s="14" t="s">
        <v>127</v>
      </c>
      <c r="AU286" s="14" t="s">
        <v>80</v>
      </c>
    </row>
    <row r="287" spans="2:65" s="1" customFormat="1">
      <c r="B287" s="26"/>
      <c r="D287" s="137" t="s">
        <v>129</v>
      </c>
      <c r="F287" s="138" t="s">
        <v>427</v>
      </c>
      <c r="L287" s="26"/>
      <c r="M287" s="136"/>
      <c r="T287" s="50"/>
      <c r="AT287" s="14" t="s">
        <v>129</v>
      </c>
      <c r="AU287" s="14" t="s">
        <v>80</v>
      </c>
    </row>
    <row r="288" spans="2:65" s="11" customFormat="1" ht="22.9" customHeight="1">
      <c r="B288" s="110"/>
      <c r="D288" s="111" t="s">
        <v>69</v>
      </c>
      <c r="E288" s="119" t="s">
        <v>428</v>
      </c>
      <c r="F288" s="119" t="s">
        <v>429</v>
      </c>
      <c r="J288" s="120">
        <f>BK288</f>
        <v>0</v>
      </c>
      <c r="L288" s="110"/>
      <c r="M288" s="114"/>
      <c r="P288" s="115">
        <f>SUM(P289:P291)</f>
        <v>0</v>
      </c>
      <c r="R288" s="115">
        <f>SUM(R289:R291)</f>
        <v>0</v>
      </c>
      <c r="T288" s="116">
        <f>SUM(T289:T291)</f>
        <v>0</v>
      </c>
      <c r="AR288" s="111" t="s">
        <v>147</v>
      </c>
      <c r="AT288" s="117" t="s">
        <v>69</v>
      </c>
      <c r="AU288" s="117" t="s">
        <v>78</v>
      </c>
      <c r="AY288" s="111" t="s">
        <v>118</v>
      </c>
      <c r="BK288" s="118">
        <f>SUM(BK289:BK291)</f>
        <v>0</v>
      </c>
    </row>
    <row r="289" spans="2:65" s="1" customFormat="1" ht="14.45" customHeight="1">
      <c r="B289" s="121"/>
      <c r="C289" s="122" t="s">
        <v>430</v>
      </c>
      <c r="D289" s="122" t="s">
        <v>120</v>
      </c>
      <c r="E289" s="123" t="s">
        <v>431</v>
      </c>
      <c r="F289" s="124" t="s">
        <v>429</v>
      </c>
      <c r="G289" s="125" t="s">
        <v>406</v>
      </c>
      <c r="H289" s="126">
        <v>1</v>
      </c>
      <c r="I289" s="127"/>
      <c r="J289" s="127">
        <f>ROUND(I289*H289,2)</f>
        <v>0</v>
      </c>
      <c r="K289" s="124" t="s">
        <v>124</v>
      </c>
      <c r="L289" s="26"/>
      <c r="M289" s="128" t="s">
        <v>1</v>
      </c>
      <c r="N289" s="129" t="s">
        <v>35</v>
      </c>
      <c r="O289" s="130">
        <v>0</v>
      </c>
      <c r="P289" s="130">
        <f>O289*H289</f>
        <v>0</v>
      </c>
      <c r="Q289" s="130">
        <v>0</v>
      </c>
      <c r="R289" s="130">
        <f>Q289*H289</f>
        <v>0</v>
      </c>
      <c r="S289" s="130">
        <v>0</v>
      </c>
      <c r="T289" s="131">
        <f>S289*H289</f>
        <v>0</v>
      </c>
      <c r="AR289" s="132" t="s">
        <v>407</v>
      </c>
      <c r="AT289" s="132" t="s">
        <v>120</v>
      </c>
      <c r="AU289" s="132" t="s">
        <v>80</v>
      </c>
      <c r="AY289" s="14" t="s">
        <v>118</v>
      </c>
      <c r="BE289" s="133">
        <f>IF(N289="základní",J289,0)</f>
        <v>0</v>
      </c>
      <c r="BF289" s="133">
        <f>IF(N289="snížená",J289,0)</f>
        <v>0</v>
      </c>
      <c r="BG289" s="133">
        <f>IF(N289="zákl. přenesená",J289,0)</f>
        <v>0</v>
      </c>
      <c r="BH289" s="133">
        <f>IF(N289="sníž. přenesená",J289,0)</f>
        <v>0</v>
      </c>
      <c r="BI289" s="133">
        <f>IF(N289="nulová",J289,0)</f>
        <v>0</v>
      </c>
      <c r="BJ289" s="14" t="s">
        <v>78</v>
      </c>
      <c r="BK289" s="133">
        <f>ROUND(I289*H289,2)</f>
        <v>0</v>
      </c>
      <c r="BL289" s="14" t="s">
        <v>407</v>
      </c>
      <c r="BM289" s="132" t="s">
        <v>432</v>
      </c>
    </row>
    <row r="290" spans="2:65" s="1" customFormat="1">
      <c r="B290" s="26"/>
      <c r="D290" s="134" t="s">
        <v>127</v>
      </c>
      <c r="F290" s="135" t="s">
        <v>429</v>
      </c>
      <c r="L290" s="26"/>
      <c r="M290" s="136"/>
      <c r="T290" s="50"/>
      <c r="AT290" s="14" t="s">
        <v>127</v>
      </c>
      <c r="AU290" s="14" t="s">
        <v>80</v>
      </c>
    </row>
    <row r="291" spans="2:65" s="1" customFormat="1">
      <c r="B291" s="26"/>
      <c r="D291" s="137" t="s">
        <v>129</v>
      </c>
      <c r="F291" s="138" t="s">
        <v>433</v>
      </c>
      <c r="L291" s="26"/>
      <c r="M291" s="136"/>
      <c r="T291" s="50"/>
      <c r="AT291" s="14" t="s">
        <v>129</v>
      </c>
      <c r="AU291" s="14" t="s">
        <v>80</v>
      </c>
    </row>
    <row r="292" spans="2:65" s="11" customFormat="1" ht="22.9" customHeight="1">
      <c r="B292" s="110"/>
      <c r="D292" s="111" t="s">
        <v>69</v>
      </c>
      <c r="E292" s="119" t="s">
        <v>434</v>
      </c>
      <c r="F292" s="119" t="s">
        <v>435</v>
      </c>
      <c r="J292" s="120">
        <f>BK292</f>
        <v>0</v>
      </c>
      <c r="L292" s="110"/>
      <c r="M292" s="114"/>
      <c r="P292" s="115">
        <f>SUM(P293:P299)</f>
        <v>0</v>
      </c>
      <c r="R292" s="115">
        <f>SUM(R293:R299)</f>
        <v>0</v>
      </c>
      <c r="T292" s="116">
        <f>SUM(T293:T299)</f>
        <v>0</v>
      </c>
      <c r="AR292" s="111" t="s">
        <v>147</v>
      </c>
      <c r="AT292" s="117" t="s">
        <v>69</v>
      </c>
      <c r="AU292" s="117" t="s">
        <v>78</v>
      </c>
      <c r="AY292" s="111" t="s">
        <v>118</v>
      </c>
      <c r="BK292" s="118">
        <f>SUM(BK293:BK299)</f>
        <v>0</v>
      </c>
    </row>
    <row r="293" spans="2:65" s="1" customFormat="1" ht="14.45" customHeight="1">
      <c r="B293" s="121"/>
      <c r="C293" s="122" t="s">
        <v>436</v>
      </c>
      <c r="D293" s="122" t="s">
        <v>120</v>
      </c>
      <c r="E293" s="123" t="s">
        <v>437</v>
      </c>
      <c r="F293" s="124" t="s">
        <v>438</v>
      </c>
      <c r="G293" s="125" t="s">
        <v>406</v>
      </c>
      <c r="H293" s="126">
        <v>1</v>
      </c>
      <c r="I293" s="127"/>
      <c r="J293" s="127">
        <f>ROUND(I293*H293,2)</f>
        <v>0</v>
      </c>
      <c r="K293" s="124" t="s">
        <v>124</v>
      </c>
      <c r="L293" s="26"/>
      <c r="M293" s="128" t="s">
        <v>1</v>
      </c>
      <c r="N293" s="129" t="s">
        <v>35</v>
      </c>
      <c r="O293" s="130">
        <v>0</v>
      </c>
      <c r="P293" s="130">
        <f>O293*H293</f>
        <v>0</v>
      </c>
      <c r="Q293" s="130">
        <v>0</v>
      </c>
      <c r="R293" s="130">
        <f>Q293*H293</f>
        <v>0</v>
      </c>
      <c r="S293" s="130">
        <v>0</v>
      </c>
      <c r="T293" s="131">
        <f>S293*H293</f>
        <v>0</v>
      </c>
      <c r="AR293" s="132" t="s">
        <v>407</v>
      </c>
      <c r="AT293" s="132" t="s">
        <v>120</v>
      </c>
      <c r="AU293" s="132" t="s">
        <v>80</v>
      </c>
      <c r="AY293" s="14" t="s">
        <v>118</v>
      </c>
      <c r="BE293" s="133">
        <f>IF(N293="základní",J293,0)</f>
        <v>0</v>
      </c>
      <c r="BF293" s="133">
        <f>IF(N293="snížená",J293,0)</f>
        <v>0</v>
      </c>
      <c r="BG293" s="133">
        <f>IF(N293="zákl. přenesená",J293,0)</f>
        <v>0</v>
      </c>
      <c r="BH293" s="133">
        <f>IF(N293="sníž. přenesená",J293,0)</f>
        <v>0</v>
      </c>
      <c r="BI293" s="133">
        <f>IF(N293="nulová",J293,0)</f>
        <v>0</v>
      </c>
      <c r="BJ293" s="14" t="s">
        <v>78</v>
      </c>
      <c r="BK293" s="133">
        <f>ROUND(I293*H293,2)</f>
        <v>0</v>
      </c>
      <c r="BL293" s="14" t="s">
        <v>407</v>
      </c>
      <c r="BM293" s="132" t="s">
        <v>439</v>
      </c>
    </row>
    <row r="294" spans="2:65" s="1" customFormat="1">
      <c r="B294" s="26"/>
      <c r="D294" s="134" t="s">
        <v>127</v>
      </c>
      <c r="F294" s="135" t="s">
        <v>438</v>
      </c>
      <c r="L294" s="26"/>
      <c r="M294" s="136"/>
      <c r="T294" s="50"/>
      <c r="AT294" s="14" t="s">
        <v>127</v>
      </c>
      <c r="AU294" s="14" t="s">
        <v>80</v>
      </c>
    </row>
    <row r="295" spans="2:65" s="1" customFormat="1">
      <c r="B295" s="26"/>
      <c r="D295" s="137" t="s">
        <v>129</v>
      </c>
      <c r="F295" s="138" t="s">
        <v>440</v>
      </c>
      <c r="L295" s="26"/>
      <c r="M295" s="136"/>
      <c r="T295" s="50"/>
      <c r="AT295" s="14" t="s">
        <v>129</v>
      </c>
      <c r="AU295" s="14" t="s">
        <v>80</v>
      </c>
    </row>
    <row r="296" spans="2:65" s="1" customFormat="1" ht="39">
      <c r="B296" s="26"/>
      <c r="D296" s="134" t="s">
        <v>258</v>
      </c>
      <c r="F296" s="148" t="s">
        <v>441</v>
      </c>
      <c r="L296" s="26"/>
      <c r="M296" s="136"/>
      <c r="T296" s="50"/>
      <c r="AT296" s="14" t="s">
        <v>258</v>
      </c>
      <c r="AU296" s="14" t="s">
        <v>80</v>
      </c>
    </row>
    <row r="297" spans="2:65" s="1" customFormat="1" ht="14.45" customHeight="1">
      <c r="B297" s="121"/>
      <c r="C297" s="122" t="s">
        <v>442</v>
      </c>
      <c r="D297" s="122" t="s">
        <v>120</v>
      </c>
      <c r="E297" s="123" t="s">
        <v>443</v>
      </c>
      <c r="F297" s="124" t="s">
        <v>444</v>
      </c>
      <c r="G297" s="125" t="s">
        <v>406</v>
      </c>
      <c r="H297" s="126">
        <v>1</v>
      </c>
      <c r="I297" s="127"/>
      <c r="J297" s="127">
        <f>ROUND(I297*H297,2)</f>
        <v>0</v>
      </c>
      <c r="K297" s="124" t="s">
        <v>1</v>
      </c>
      <c r="L297" s="26"/>
      <c r="M297" s="128" t="s">
        <v>1</v>
      </c>
      <c r="N297" s="129" t="s">
        <v>35</v>
      </c>
      <c r="O297" s="130">
        <v>0</v>
      </c>
      <c r="P297" s="130">
        <f>O297*H297</f>
        <v>0</v>
      </c>
      <c r="Q297" s="130">
        <v>0</v>
      </c>
      <c r="R297" s="130">
        <f>Q297*H297</f>
        <v>0</v>
      </c>
      <c r="S297" s="130">
        <v>0</v>
      </c>
      <c r="T297" s="131">
        <f>S297*H297</f>
        <v>0</v>
      </c>
      <c r="AR297" s="132" t="s">
        <v>407</v>
      </c>
      <c r="AT297" s="132" t="s">
        <v>120</v>
      </c>
      <c r="AU297" s="132" t="s">
        <v>80</v>
      </c>
      <c r="AY297" s="14" t="s">
        <v>118</v>
      </c>
      <c r="BE297" s="133">
        <f>IF(N297="základní",J297,0)</f>
        <v>0</v>
      </c>
      <c r="BF297" s="133">
        <f>IF(N297="snížená",J297,0)</f>
        <v>0</v>
      </c>
      <c r="BG297" s="133">
        <f>IF(N297="zákl. přenesená",J297,0)</f>
        <v>0</v>
      </c>
      <c r="BH297" s="133">
        <f>IF(N297="sníž. přenesená",J297,0)</f>
        <v>0</v>
      </c>
      <c r="BI297" s="133">
        <f>IF(N297="nulová",J297,0)</f>
        <v>0</v>
      </c>
      <c r="BJ297" s="14" t="s">
        <v>78</v>
      </c>
      <c r="BK297" s="133">
        <f>ROUND(I297*H297,2)</f>
        <v>0</v>
      </c>
      <c r="BL297" s="14" t="s">
        <v>407</v>
      </c>
      <c r="BM297" s="132" t="s">
        <v>445</v>
      </c>
    </row>
    <row r="298" spans="2:65" s="1" customFormat="1">
      <c r="B298" s="26"/>
      <c r="D298" s="134" t="s">
        <v>127</v>
      </c>
      <c r="F298" s="135" t="s">
        <v>444</v>
      </c>
      <c r="L298" s="26"/>
      <c r="M298" s="136"/>
      <c r="T298" s="50"/>
      <c r="AT298" s="14" t="s">
        <v>127</v>
      </c>
      <c r="AU298" s="14" t="s">
        <v>80</v>
      </c>
    </row>
    <row r="299" spans="2:65" s="1" customFormat="1" ht="19.5">
      <c r="B299" s="26"/>
      <c r="D299" s="134" t="s">
        <v>258</v>
      </c>
      <c r="F299" s="148" t="s">
        <v>446</v>
      </c>
      <c r="L299" s="26"/>
      <c r="M299" s="155"/>
      <c r="N299" s="156"/>
      <c r="O299" s="156"/>
      <c r="P299" s="156"/>
      <c r="Q299" s="156"/>
      <c r="R299" s="156"/>
      <c r="S299" s="156"/>
      <c r="T299" s="157"/>
      <c r="AT299" s="14" t="s">
        <v>258</v>
      </c>
      <c r="AU299" s="14" t="s">
        <v>80</v>
      </c>
    </row>
    <row r="300" spans="2:65" s="1" customFormat="1" ht="6.95" customHeight="1">
      <c r="B300" s="38"/>
      <c r="C300" s="39"/>
      <c r="D300" s="39"/>
      <c r="E300" s="39"/>
      <c r="F300" s="39"/>
      <c r="G300" s="39"/>
      <c r="H300" s="39"/>
      <c r="I300" s="39"/>
      <c r="J300" s="39"/>
      <c r="K300" s="39"/>
      <c r="L300" s="26"/>
    </row>
  </sheetData>
  <autoFilter ref="C129:K299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hyperlinks>
    <hyperlink ref="F135" r:id="rId1" xr:uid="{00000000-0004-0000-0100-000000000000}"/>
    <hyperlink ref="F138" r:id="rId2" xr:uid="{00000000-0004-0000-0100-000001000000}"/>
    <hyperlink ref="F141" r:id="rId3" xr:uid="{00000000-0004-0000-0100-000002000000}"/>
    <hyperlink ref="F144" r:id="rId4" xr:uid="{00000000-0004-0000-0100-000003000000}"/>
    <hyperlink ref="F147" r:id="rId5" xr:uid="{00000000-0004-0000-0100-000004000000}"/>
    <hyperlink ref="F150" r:id="rId6" xr:uid="{00000000-0004-0000-0100-000005000000}"/>
    <hyperlink ref="F153" r:id="rId7" xr:uid="{00000000-0004-0000-0100-000006000000}"/>
    <hyperlink ref="F156" r:id="rId8" xr:uid="{00000000-0004-0000-0100-000007000000}"/>
    <hyperlink ref="F159" r:id="rId9" xr:uid="{00000000-0004-0000-0100-000008000000}"/>
    <hyperlink ref="F162" r:id="rId10" xr:uid="{00000000-0004-0000-0100-000009000000}"/>
    <hyperlink ref="F165" r:id="rId11" xr:uid="{00000000-0004-0000-0100-00000A000000}"/>
    <hyperlink ref="F168" r:id="rId12" xr:uid="{00000000-0004-0000-0100-00000B000000}"/>
    <hyperlink ref="F171" r:id="rId13" xr:uid="{00000000-0004-0000-0100-00000C000000}"/>
    <hyperlink ref="F174" r:id="rId14" xr:uid="{00000000-0004-0000-0100-00000D000000}"/>
    <hyperlink ref="F177" r:id="rId15" xr:uid="{00000000-0004-0000-0100-00000E000000}"/>
    <hyperlink ref="F182" r:id="rId16" xr:uid="{00000000-0004-0000-0100-00000F000000}"/>
    <hyperlink ref="F186" r:id="rId17" xr:uid="{00000000-0004-0000-0100-000010000000}"/>
    <hyperlink ref="F189" r:id="rId18" xr:uid="{00000000-0004-0000-0100-000011000000}"/>
    <hyperlink ref="F194" r:id="rId19" xr:uid="{00000000-0004-0000-0100-000012000000}"/>
    <hyperlink ref="F206" r:id="rId20" xr:uid="{00000000-0004-0000-0100-000013000000}"/>
    <hyperlink ref="F210" r:id="rId21" xr:uid="{00000000-0004-0000-0100-000014000000}"/>
    <hyperlink ref="F216" r:id="rId22" xr:uid="{00000000-0004-0000-0100-000015000000}"/>
    <hyperlink ref="F219" r:id="rId23" xr:uid="{00000000-0004-0000-0100-000016000000}"/>
    <hyperlink ref="F228" r:id="rId24" xr:uid="{00000000-0004-0000-0100-000017000000}"/>
    <hyperlink ref="F233" r:id="rId25" xr:uid="{00000000-0004-0000-0100-000018000000}"/>
    <hyperlink ref="F236" r:id="rId26" xr:uid="{00000000-0004-0000-0100-000019000000}"/>
    <hyperlink ref="F239" r:id="rId27" xr:uid="{00000000-0004-0000-0100-00001A000000}"/>
    <hyperlink ref="F243" r:id="rId28" xr:uid="{00000000-0004-0000-0100-00001B000000}"/>
    <hyperlink ref="F246" r:id="rId29" xr:uid="{00000000-0004-0000-0100-00001C000000}"/>
    <hyperlink ref="F249" r:id="rId30" xr:uid="{00000000-0004-0000-0100-00001D000000}"/>
    <hyperlink ref="F252" r:id="rId31" xr:uid="{00000000-0004-0000-0100-00001E000000}"/>
    <hyperlink ref="F255" r:id="rId32" xr:uid="{00000000-0004-0000-0100-00001F000000}"/>
    <hyperlink ref="F258" r:id="rId33" xr:uid="{00000000-0004-0000-0100-000020000000}"/>
    <hyperlink ref="F262" r:id="rId34" xr:uid="{00000000-0004-0000-0100-000021000000}"/>
    <hyperlink ref="F267" r:id="rId35" xr:uid="{00000000-0004-0000-0100-000022000000}"/>
    <hyperlink ref="F270" r:id="rId36" xr:uid="{00000000-0004-0000-0100-000023000000}"/>
    <hyperlink ref="F275" r:id="rId37" xr:uid="{00000000-0004-0000-0100-000024000000}"/>
    <hyperlink ref="F279" r:id="rId38" xr:uid="{00000000-0004-0000-0100-000025000000}"/>
    <hyperlink ref="F283" r:id="rId39" xr:uid="{00000000-0004-0000-0100-000026000000}"/>
    <hyperlink ref="F287" r:id="rId40" xr:uid="{00000000-0004-0000-0100-000027000000}"/>
    <hyperlink ref="F291" r:id="rId41" xr:uid="{00000000-0004-0000-0100-000028000000}"/>
    <hyperlink ref="F295" r:id="rId42" xr:uid="{00000000-0004-0000-0100-000029000000}"/>
  </hyperlinks>
  <pageMargins left="0.39374999999999999" right="0.39374999999999999" top="0.39374999999999999" bottom="0.39374999999999999" header="0" footer="0"/>
  <pageSetup paperSize="9" scale="71" fitToHeight="100" orientation="portrait" blackAndWhite="1" r:id="rId43"/>
  <headerFooter>
    <oddFooter>&amp;CStrana &amp;P z &amp;N</oddFooter>
  </headerFooter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stav - Soupis předpokláda...</vt:lpstr>
      <vt:lpstr>'Rekapitulace stavby'!Názvy_tisku</vt:lpstr>
      <vt:lpstr>'stav - Soupis předpokláda...'!Názvy_tisku</vt:lpstr>
      <vt:lpstr>'Rekapitulace stavby'!Oblast_tisku</vt:lpstr>
      <vt:lpstr>'stav - Soupis předpokláda...'!Oblast_tisku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Havlista-PC\Havlista</dc:creator>
  <cp:lastModifiedBy>tomas</cp:lastModifiedBy>
  <cp:lastPrinted>2025-05-02T10:14:56Z</cp:lastPrinted>
  <dcterms:created xsi:type="dcterms:W3CDTF">2025-05-02T08:44:12Z</dcterms:created>
  <dcterms:modified xsi:type="dcterms:W3CDTF">2025-05-28T09:26:50Z</dcterms:modified>
</cp:coreProperties>
</file>