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ervmeu\Users\vojtiskova\dotace IROP odborne učebny\úprava Klabačková\profil zadavatele\"/>
    </mc:Choice>
  </mc:AlternateContent>
  <bookViews>
    <workbookView xWindow="0" yWindow="0" windowWidth="21600" windowHeight="9735" activeTab="3"/>
  </bookViews>
  <sheets>
    <sheet name="Rekapitulace stavby" sheetId="1" r:id="rId1"/>
    <sheet name="01 - Architektonicko - st..." sheetId="2" r:id="rId2"/>
    <sheet name="02 - Elektroinstalace" sheetId="3" r:id="rId3"/>
    <sheet name="03 - Ústřední vytápění" sheetId="4" r:id="rId4"/>
    <sheet name="04 - ZTI" sheetId="5" r:id="rId5"/>
    <sheet name="05 - Vedlejší a ostatní r..." sheetId="6" r:id="rId6"/>
  </sheets>
  <definedNames>
    <definedName name="_xlnm.Print_Titles" localSheetId="1">'01 - Architektonicko - st...'!$144:$144</definedName>
    <definedName name="_xlnm.Print_Titles" localSheetId="2">'02 - Elektroinstalace'!$126:$126</definedName>
    <definedName name="_xlnm.Print_Titles" localSheetId="3">'03 - Ústřední vytápění'!$120:$120</definedName>
    <definedName name="_xlnm.Print_Titles" localSheetId="4">'04 - ZTI'!$121:$121</definedName>
    <definedName name="_xlnm.Print_Titles" localSheetId="5">'05 - Vedlejší a ostatní r...'!$121:$121</definedName>
    <definedName name="_xlnm.Print_Titles" localSheetId="0">'Rekapitulace stavby'!$85:$85</definedName>
    <definedName name="_xlnm.Print_Area" localSheetId="1">'01 - Architektonicko - st...'!$C$4:$Q$70,'01 - Architektonicko - st...'!$C$76:$Q$128,'01 - Architektonicko - st...'!$C$134:$Q$776</definedName>
    <definedName name="_xlnm.Print_Area" localSheetId="2">'02 - Elektroinstalace'!$C$4:$Q$70,'02 - Elektroinstalace'!$C$76:$Q$110,'02 - Elektroinstalace'!$C$116:$Q$242</definedName>
    <definedName name="_xlnm.Print_Area" localSheetId="3">'03 - Ústřední vytápění'!$C$4:$Q$70,'03 - Ústřední vytápění'!$C$76:$Q$104,'03 - Ústřední vytápění'!$C$110:$Q$172</definedName>
    <definedName name="_xlnm.Print_Area" localSheetId="4">'04 - ZTI'!$C$4:$Q$70,'04 - ZTI'!$C$76:$Q$105,'04 - ZTI'!$C$111:$Q$199</definedName>
    <definedName name="_xlnm.Print_Area" localSheetId="5">'05 - Vedlejší a ostatní r...'!$C$4:$Q$70,'05 - Vedlejší a ostatní r...'!$C$76:$Q$105,'05 - Vedlejší a ostatní r...'!$C$111:$Q$154</definedName>
    <definedName name="_xlnm.Print_Area" localSheetId="0">'Rekapitulace stavby'!$C$4:$AP$70,'Rekapitulace stavby'!$C$76:$AP$100</definedName>
  </definedNames>
  <calcPr calcId="152511"/>
</workbook>
</file>

<file path=xl/calcChain.xml><?xml version="1.0" encoding="utf-8"?>
<calcChain xmlns="http://schemas.openxmlformats.org/spreadsheetml/2006/main">
  <c r="AY92" i="1" l="1"/>
  <c r="AX92" i="1"/>
  <c r="BI154" i="6"/>
  <c r="BH154" i="6"/>
  <c r="BG154" i="6"/>
  <c r="BF154" i="6"/>
  <c r="BK154" i="6"/>
  <c r="N154" i="6" s="1"/>
  <c r="BE154" i="6" s="1"/>
  <c r="BI153" i="6"/>
  <c r="BH153" i="6"/>
  <c r="BG153" i="6"/>
  <c r="BF153" i="6"/>
  <c r="BK153" i="6"/>
  <c r="N153" i="6"/>
  <c r="BE153" i="6" s="1"/>
  <c r="BI152" i="6"/>
  <c r="BH152" i="6"/>
  <c r="BG152" i="6"/>
  <c r="BF152" i="6"/>
  <c r="BK152" i="6"/>
  <c r="N152" i="6" s="1"/>
  <c r="BE152" i="6" s="1"/>
  <c r="BI151" i="6"/>
  <c r="BH151" i="6"/>
  <c r="BG151" i="6"/>
  <c r="BF151" i="6"/>
  <c r="BK151" i="6"/>
  <c r="N151" i="6"/>
  <c r="BE151" i="6" s="1"/>
  <c r="BI150" i="6"/>
  <c r="BH150" i="6"/>
  <c r="BG150" i="6"/>
  <c r="BF150" i="6"/>
  <c r="BK150" i="6"/>
  <c r="BK149" i="6" s="1"/>
  <c r="N149" i="6" s="1"/>
  <c r="N95" i="6" s="1"/>
  <c r="BI148" i="6"/>
  <c r="BH148" i="6"/>
  <c r="BG148" i="6"/>
  <c r="BF148" i="6"/>
  <c r="AA148" i="6"/>
  <c r="AA147" i="6" s="1"/>
  <c r="Y148" i="6"/>
  <c r="Y147" i="6" s="1"/>
  <c r="W148" i="6"/>
  <c r="W147" i="6" s="1"/>
  <c r="BK148" i="6"/>
  <c r="BK147" i="6" s="1"/>
  <c r="N147" i="6" s="1"/>
  <c r="N94" i="6" s="1"/>
  <c r="N148" i="6"/>
  <c r="BE148" i="6"/>
  <c r="BI146" i="6"/>
  <c r="BH146" i="6"/>
  <c r="BG146" i="6"/>
  <c r="BF146" i="6"/>
  <c r="AA146" i="6"/>
  <c r="AA145" i="6" s="1"/>
  <c r="Y146" i="6"/>
  <c r="Y145" i="6" s="1"/>
  <c r="W146" i="6"/>
  <c r="W145" i="6" s="1"/>
  <c r="BK146" i="6"/>
  <c r="BK145" i="6" s="1"/>
  <c r="N145" i="6" s="1"/>
  <c r="N93" i="6" s="1"/>
  <c r="N146" i="6"/>
  <c r="BE146" i="6"/>
  <c r="BI144" i="6"/>
  <c r="BH144" i="6"/>
  <c r="BG144" i="6"/>
  <c r="BF144" i="6"/>
  <c r="AA144" i="6"/>
  <c r="AA143" i="6" s="1"/>
  <c r="Y144" i="6"/>
  <c r="Y143" i="6" s="1"/>
  <c r="W144" i="6"/>
  <c r="W143" i="6" s="1"/>
  <c r="BK144" i="6"/>
  <c r="BK143" i="6" s="1"/>
  <c r="N143" i="6" s="1"/>
  <c r="N92" i="6" s="1"/>
  <c r="N144" i="6"/>
  <c r="BE144" i="6"/>
  <c r="BI142" i="6"/>
  <c r="BH142" i="6"/>
  <c r="BG142" i="6"/>
  <c r="BF142" i="6"/>
  <c r="AA142" i="6"/>
  <c r="Y142" i="6"/>
  <c r="W142" i="6"/>
  <c r="BK142" i="6"/>
  <c r="N142" i="6"/>
  <c r="BE142" i="6" s="1"/>
  <c r="BI141" i="6"/>
  <c r="BH141" i="6"/>
  <c r="BG141" i="6"/>
  <c r="BF141" i="6"/>
  <c r="AA141" i="6"/>
  <c r="Y141" i="6"/>
  <c r="W141" i="6"/>
  <c r="BK141" i="6"/>
  <c r="N141" i="6"/>
  <c r="BE141" i="6" s="1"/>
  <c r="BI140" i="6"/>
  <c r="BH140" i="6"/>
  <c r="BG140" i="6"/>
  <c r="BF140" i="6"/>
  <c r="AA140" i="6"/>
  <c r="Y140" i="6"/>
  <c r="W140" i="6"/>
  <c r="BK140" i="6"/>
  <c r="N140" i="6"/>
  <c r="BE140" i="6"/>
  <c r="BI139" i="6"/>
  <c r="BH139" i="6"/>
  <c r="BG139" i="6"/>
  <c r="BF139" i="6"/>
  <c r="AA139" i="6"/>
  <c r="Y139" i="6"/>
  <c r="W139" i="6"/>
  <c r="BK139" i="6"/>
  <c r="N139" i="6"/>
  <c r="BE139" i="6"/>
  <c r="BI138" i="6"/>
  <c r="BH138" i="6"/>
  <c r="BG138" i="6"/>
  <c r="BF138" i="6"/>
  <c r="AA138" i="6"/>
  <c r="Y138" i="6"/>
  <c r="W138" i="6"/>
  <c r="BK138" i="6"/>
  <c r="N138" i="6"/>
  <c r="BE138" i="6"/>
  <c r="BI137" i="6"/>
  <c r="BH137" i="6"/>
  <c r="BG137" i="6"/>
  <c r="BF137" i="6"/>
  <c r="AA137" i="6"/>
  <c r="Y137" i="6"/>
  <c r="W137" i="6"/>
  <c r="BK137" i="6"/>
  <c r="N137" i="6"/>
  <c r="BE137" i="6"/>
  <c r="BI136" i="6"/>
  <c r="BH136" i="6"/>
  <c r="BG136" i="6"/>
  <c r="BF136" i="6"/>
  <c r="AA136" i="6"/>
  <c r="Y136" i="6"/>
  <c r="W136" i="6"/>
  <c r="BK136" i="6"/>
  <c r="N136" i="6"/>
  <c r="BE136" i="6"/>
  <c r="BI135" i="6"/>
  <c r="BH135" i="6"/>
  <c r="BG135" i="6"/>
  <c r="BF135" i="6"/>
  <c r="AA135" i="6"/>
  <c r="Y135" i="6"/>
  <c r="W135" i="6"/>
  <c r="BK135" i="6"/>
  <c r="N135" i="6"/>
  <c r="BE135" i="6"/>
  <c r="BI134" i="6"/>
  <c r="BH134" i="6"/>
  <c r="BG134" i="6"/>
  <c r="BF134" i="6"/>
  <c r="AA134" i="6"/>
  <c r="Y134" i="6"/>
  <c r="W134" i="6"/>
  <c r="BK134" i="6"/>
  <c r="N134" i="6"/>
  <c r="BE134" i="6"/>
  <c r="BI133" i="6"/>
  <c r="BH133" i="6"/>
  <c r="BG133" i="6"/>
  <c r="BF133" i="6"/>
  <c r="AA133" i="6"/>
  <c r="Y133" i="6"/>
  <c r="W133" i="6"/>
  <c r="BK133" i="6"/>
  <c r="N133" i="6"/>
  <c r="BE133" i="6"/>
  <c r="BI132" i="6"/>
  <c r="BH132" i="6"/>
  <c r="BG132" i="6"/>
  <c r="BF132" i="6"/>
  <c r="AA132" i="6"/>
  <c r="AA131" i="6"/>
  <c r="Y132" i="6"/>
  <c r="Y131" i="6"/>
  <c r="W132" i="6"/>
  <c r="W131" i="6"/>
  <c r="BK132" i="6"/>
  <c r="BK131" i="6"/>
  <c r="N131" i="6" s="1"/>
  <c r="N91" i="6" s="1"/>
  <c r="N132" i="6"/>
  <c r="BE132" i="6" s="1"/>
  <c r="BI130" i="6"/>
  <c r="BH130" i="6"/>
  <c r="BG130" i="6"/>
  <c r="BF130" i="6"/>
  <c r="AA130" i="6"/>
  <c r="Y130" i="6"/>
  <c r="W130" i="6"/>
  <c r="BK130" i="6"/>
  <c r="N130" i="6"/>
  <c r="BE130" i="6"/>
  <c r="BI129" i="6"/>
  <c r="BH129" i="6"/>
  <c r="BG129" i="6"/>
  <c r="BF129" i="6"/>
  <c r="AA129" i="6"/>
  <c r="Y129" i="6"/>
  <c r="W129" i="6"/>
  <c r="BK129" i="6"/>
  <c r="N129" i="6"/>
  <c r="BE129" i="6"/>
  <c r="BI128" i="6"/>
  <c r="BH128" i="6"/>
  <c r="BG128" i="6"/>
  <c r="BF128" i="6"/>
  <c r="AA128" i="6"/>
  <c r="Y128" i="6"/>
  <c r="W128" i="6"/>
  <c r="BK128" i="6"/>
  <c r="N128" i="6"/>
  <c r="BE128" i="6"/>
  <c r="BI127" i="6"/>
  <c r="BH127" i="6"/>
  <c r="BG127" i="6"/>
  <c r="BF127" i="6"/>
  <c r="AA127" i="6"/>
  <c r="Y127" i="6"/>
  <c r="W127" i="6"/>
  <c r="BK127" i="6"/>
  <c r="N127" i="6"/>
  <c r="BE127" i="6"/>
  <c r="BI126" i="6"/>
  <c r="BH126" i="6"/>
  <c r="BG126" i="6"/>
  <c r="BF126" i="6"/>
  <c r="AA126" i="6"/>
  <c r="Y126" i="6"/>
  <c r="W126" i="6"/>
  <c r="BK126" i="6"/>
  <c r="N126" i="6"/>
  <c r="BE126" i="6"/>
  <c r="BI125" i="6"/>
  <c r="BH125" i="6"/>
  <c r="BG125" i="6"/>
  <c r="BF125" i="6"/>
  <c r="AA125" i="6"/>
  <c r="AA124" i="6"/>
  <c r="AA123" i="6" s="1"/>
  <c r="AA122" i="6" s="1"/>
  <c r="Y125" i="6"/>
  <c r="Y124" i="6"/>
  <c r="W125" i="6"/>
  <c r="W124" i="6"/>
  <c r="W123" i="6" s="1"/>
  <c r="W122" i="6" s="1"/>
  <c r="AU92" i="1" s="1"/>
  <c r="BK125" i="6"/>
  <c r="BK124" i="6" s="1"/>
  <c r="N125" i="6"/>
  <c r="BE125" i="6" s="1"/>
  <c r="M118" i="6"/>
  <c r="F118" i="6"/>
  <c r="F116" i="6"/>
  <c r="F114" i="6"/>
  <c r="BI103" i="6"/>
  <c r="BH103" i="6"/>
  <c r="BG103" i="6"/>
  <c r="BF103" i="6"/>
  <c r="BI102" i="6"/>
  <c r="BH102" i="6"/>
  <c r="BG102" i="6"/>
  <c r="BF102" i="6"/>
  <c r="BI101" i="6"/>
  <c r="BH101" i="6"/>
  <c r="BG101" i="6"/>
  <c r="BF101" i="6"/>
  <c r="BI100" i="6"/>
  <c r="BH100" i="6"/>
  <c r="BG100" i="6"/>
  <c r="BF100" i="6"/>
  <c r="BI99" i="6"/>
  <c r="BH99" i="6"/>
  <c r="BG99" i="6"/>
  <c r="BF99" i="6"/>
  <c r="BI98" i="6"/>
  <c r="H36" i="6"/>
  <c r="BD92" i="1" s="1"/>
  <c r="BH98" i="6"/>
  <c r="H35" i="6" s="1"/>
  <c r="BC92" i="1" s="1"/>
  <c r="BG98" i="6"/>
  <c r="H34" i="6"/>
  <c r="BB92" i="1" s="1"/>
  <c r="BF98" i="6"/>
  <c r="M33" i="6" s="1"/>
  <c r="AW92" i="1" s="1"/>
  <c r="M83" i="6"/>
  <c r="F83" i="6"/>
  <c r="F81" i="6"/>
  <c r="F79" i="6"/>
  <c r="O21" i="6"/>
  <c r="E21" i="6"/>
  <c r="M119" i="6" s="1"/>
  <c r="M84" i="6"/>
  <c r="O20" i="6"/>
  <c r="O15" i="6"/>
  <c r="E15" i="6"/>
  <c r="F119" i="6"/>
  <c r="F84" i="6"/>
  <c r="O14" i="6"/>
  <c r="O9" i="6"/>
  <c r="M116" i="6" s="1"/>
  <c r="M81" i="6"/>
  <c r="F6" i="6"/>
  <c r="F113" i="6" s="1"/>
  <c r="F78" i="6"/>
  <c r="AY91" i="1"/>
  <c r="AX91" i="1"/>
  <c r="BI199" i="5"/>
  <c r="BH199" i="5"/>
  <c r="BG199" i="5"/>
  <c r="BF199" i="5"/>
  <c r="BK199" i="5"/>
  <c r="N199" i="5"/>
  <c r="BE199" i="5" s="1"/>
  <c r="BI198" i="5"/>
  <c r="BH198" i="5"/>
  <c r="BG198" i="5"/>
  <c r="BF198" i="5"/>
  <c r="BK198" i="5"/>
  <c r="N198" i="5" s="1"/>
  <c r="BE198" i="5" s="1"/>
  <c r="BI197" i="5"/>
  <c r="BH197" i="5"/>
  <c r="BG197" i="5"/>
  <c r="BF197" i="5"/>
  <c r="BK197" i="5"/>
  <c r="N197" i="5"/>
  <c r="BE197" i="5" s="1"/>
  <c r="BI196" i="5"/>
  <c r="BH196" i="5"/>
  <c r="BG196" i="5"/>
  <c r="BF196" i="5"/>
  <c r="BK196" i="5"/>
  <c r="N196" i="5" s="1"/>
  <c r="BE196" i="5" s="1"/>
  <c r="BI195" i="5"/>
  <c r="BH195" i="5"/>
  <c r="BG195" i="5"/>
  <c r="BF195" i="5"/>
  <c r="BK195" i="5"/>
  <c r="BK194" i="5"/>
  <c r="N194" i="5" s="1"/>
  <c r="N95" i="5" s="1"/>
  <c r="N195" i="5"/>
  <c r="BE195" i="5" s="1"/>
  <c r="BI190" i="5"/>
  <c r="BH190" i="5"/>
  <c r="BG190" i="5"/>
  <c r="BF190" i="5"/>
  <c r="AA190" i="5"/>
  <c r="Y190" i="5"/>
  <c r="W190" i="5"/>
  <c r="BK190" i="5"/>
  <c r="N190" i="5"/>
  <c r="BE190" i="5"/>
  <c r="BI186" i="5"/>
  <c r="BH186" i="5"/>
  <c r="BG186" i="5"/>
  <c r="BF186" i="5"/>
  <c r="AA186" i="5"/>
  <c r="AA185" i="5"/>
  <c r="Y186" i="5"/>
  <c r="Y185" i="5"/>
  <c r="W186" i="5"/>
  <c r="W185" i="5"/>
  <c r="BK186" i="5"/>
  <c r="BK185" i="5"/>
  <c r="N185" i="5" s="1"/>
  <c r="N94" i="5" s="1"/>
  <c r="N186" i="5"/>
  <c r="BE186" i="5" s="1"/>
  <c r="BI184" i="5"/>
  <c r="BH184" i="5"/>
  <c r="BG184" i="5"/>
  <c r="BF184" i="5"/>
  <c r="AA184" i="5"/>
  <c r="AA183" i="5"/>
  <c r="Y184" i="5"/>
  <c r="Y183" i="5"/>
  <c r="W184" i="5"/>
  <c r="W183" i="5"/>
  <c r="BK184" i="5"/>
  <c r="BK183" i="5"/>
  <c r="N183" i="5"/>
  <c r="N184" i="5"/>
  <c r="BE184" i="5"/>
  <c r="N93" i="5"/>
  <c r="BI182" i="5"/>
  <c r="BH182" i="5"/>
  <c r="BG182" i="5"/>
  <c r="BF182" i="5"/>
  <c r="AA182" i="5"/>
  <c r="Y182" i="5"/>
  <c r="W182" i="5"/>
  <c r="BK182" i="5"/>
  <c r="N182" i="5"/>
  <c r="BE182" i="5"/>
  <c r="BI179" i="5"/>
  <c r="BH179" i="5"/>
  <c r="BG179" i="5"/>
  <c r="BF179" i="5"/>
  <c r="AA179" i="5"/>
  <c r="Y179" i="5"/>
  <c r="W179" i="5"/>
  <c r="BK179" i="5"/>
  <c r="N179" i="5"/>
  <c r="BE179" i="5"/>
  <c r="BI175" i="5"/>
  <c r="BH175" i="5"/>
  <c r="BG175" i="5"/>
  <c r="BF175" i="5"/>
  <c r="AA175" i="5"/>
  <c r="Y175" i="5"/>
  <c r="W175" i="5"/>
  <c r="BK175" i="5"/>
  <c r="N175" i="5"/>
  <c r="BE175" i="5"/>
  <c r="BI172" i="5"/>
  <c r="BH172" i="5"/>
  <c r="BG172" i="5"/>
  <c r="BF172" i="5"/>
  <c r="AA172" i="5"/>
  <c r="Y172" i="5"/>
  <c r="W172" i="5"/>
  <c r="BK172" i="5"/>
  <c r="N172" i="5"/>
  <c r="BE172" i="5"/>
  <c r="BI171" i="5"/>
  <c r="BH171" i="5"/>
  <c r="BG171" i="5"/>
  <c r="BF171" i="5"/>
  <c r="AA171" i="5"/>
  <c r="Y171" i="5"/>
  <c r="W171" i="5"/>
  <c r="BK171" i="5"/>
  <c r="N171" i="5"/>
  <c r="BE171" i="5"/>
  <c r="BI170" i="5"/>
  <c r="BH170" i="5"/>
  <c r="BG170" i="5"/>
  <c r="BF170" i="5"/>
  <c r="AA170" i="5"/>
  <c r="Y170" i="5"/>
  <c r="W170" i="5"/>
  <c r="BK170" i="5"/>
  <c r="N170" i="5"/>
  <c r="BE170" i="5"/>
  <c r="BI169" i="5"/>
  <c r="BH169" i="5"/>
  <c r="BG169" i="5"/>
  <c r="BF169" i="5"/>
  <c r="AA169" i="5"/>
  <c r="Y169" i="5"/>
  <c r="W169" i="5"/>
  <c r="BK169" i="5"/>
  <c r="N169" i="5"/>
  <c r="BE169" i="5"/>
  <c r="BI168" i="5"/>
  <c r="BH168" i="5"/>
  <c r="BG168" i="5"/>
  <c r="BF168" i="5"/>
  <c r="AA168" i="5"/>
  <c r="Y168" i="5"/>
  <c r="W168" i="5"/>
  <c r="BK168" i="5"/>
  <c r="N168" i="5"/>
  <c r="BE168" i="5"/>
  <c r="BI164" i="5"/>
  <c r="BH164" i="5"/>
  <c r="BG164" i="5"/>
  <c r="BF164" i="5"/>
  <c r="AA164" i="5"/>
  <c r="Y164" i="5"/>
  <c r="W164" i="5"/>
  <c r="BK164" i="5"/>
  <c r="N164" i="5"/>
  <c r="BE164" i="5"/>
  <c r="BI160" i="5"/>
  <c r="BH160" i="5"/>
  <c r="BG160" i="5"/>
  <c r="BF160" i="5"/>
  <c r="AA160" i="5"/>
  <c r="AA159" i="5"/>
  <c r="Y160" i="5"/>
  <c r="Y159" i="5"/>
  <c r="W160" i="5"/>
  <c r="W159" i="5"/>
  <c r="BK160" i="5"/>
  <c r="BK159" i="5"/>
  <c r="N159" i="5" s="1"/>
  <c r="N92" i="5" s="1"/>
  <c r="N160" i="5"/>
  <c r="BE160" i="5" s="1"/>
  <c r="BI158" i="5"/>
  <c r="BH158" i="5"/>
  <c r="BG158" i="5"/>
  <c r="BF158" i="5"/>
  <c r="AA158" i="5"/>
  <c r="Y158" i="5"/>
  <c r="W158" i="5"/>
  <c r="BK158" i="5"/>
  <c r="N158" i="5"/>
  <c r="BE158" i="5"/>
  <c r="BI157" i="5"/>
  <c r="BH157" i="5"/>
  <c r="BG157" i="5"/>
  <c r="BF157" i="5"/>
  <c r="AA157" i="5"/>
  <c r="Y157" i="5"/>
  <c r="W157" i="5"/>
  <c r="BK157" i="5"/>
  <c r="N157" i="5"/>
  <c r="BE157" i="5"/>
  <c r="BI156" i="5"/>
  <c r="BH156" i="5"/>
  <c r="BG156" i="5"/>
  <c r="BF156" i="5"/>
  <c r="AA156" i="5"/>
  <c r="Y156" i="5"/>
  <c r="W156" i="5"/>
  <c r="BK156" i="5"/>
  <c r="N156" i="5"/>
  <c r="BE156" i="5"/>
  <c r="BI155" i="5"/>
  <c r="BH155" i="5"/>
  <c r="BG155" i="5"/>
  <c r="BF155" i="5"/>
  <c r="AA155" i="5"/>
  <c r="Y155" i="5"/>
  <c r="W155" i="5"/>
  <c r="BK155" i="5"/>
  <c r="N155" i="5"/>
  <c r="BE155" i="5"/>
  <c r="BI154" i="5"/>
  <c r="BH154" i="5"/>
  <c r="BG154" i="5"/>
  <c r="BF154" i="5"/>
  <c r="AA154" i="5"/>
  <c r="Y154" i="5"/>
  <c r="W154" i="5"/>
  <c r="BK154" i="5"/>
  <c r="N154" i="5"/>
  <c r="BE154" i="5"/>
  <c r="BI150" i="5"/>
  <c r="BH150" i="5"/>
  <c r="BG150" i="5"/>
  <c r="BF150" i="5"/>
  <c r="AA150" i="5"/>
  <c r="Y150" i="5"/>
  <c r="W150" i="5"/>
  <c r="BK150" i="5"/>
  <c r="N150" i="5"/>
  <c r="BE150" i="5"/>
  <c r="BI149" i="5"/>
  <c r="BH149" i="5"/>
  <c r="BG149" i="5"/>
  <c r="BF149" i="5"/>
  <c r="AA149" i="5"/>
  <c r="Y149" i="5"/>
  <c r="W149" i="5"/>
  <c r="BK149" i="5"/>
  <c r="N149" i="5"/>
  <c r="BE149" i="5"/>
  <c r="BI148" i="5"/>
  <c r="BH148" i="5"/>
  <c r="BG148" i="5"/>
  <c r="BF148" i="5"/>
  <c r="AA148" i="5"/>
  <c r="Y148" i="5"/>
  <c r="W148" i="5"/>
  <c r="BK148" i="5"/>
  <c r="N148" i="5"/>
  <c r="BE148" i="5"/>
  <c r="BI147" i="5"/>
  <c r="BH147" i="5"/>
  <c r="BG147" i="5"/>
  <c r="BF147" i="5"/>
  <c r="AA147" i="5"/>
  <c r="Y147" i="5"/>
  <c r="W147" i="5"/>
  <c r="BK147" i="5"/>
  <c r="N147" i="5"/>
  <c r="BE147" i="5"/>
  <c r="BI146" i="5"/>
  <c r="BH146" i="5"/>
  <c r="BG146" i="5"/>
  <c r="BF146" i="5"/>
  <c r="AA146" i="5"/>
  <c r="Y146" i="5"/>
  <c r="W146" i="5"/>
  <c r="BK146" i="5"/>
  <c r="N146" i="5"/>
  <c r="BE146" i="5"/>
  <c r="BI145" i="5"/>
  <c r="BH145" i="5"/>
  <c r="BG145" i="5"/>
  <c r="BF145" i="5"/>
  <c r="AA145" i="5"/>
  <c r="AA144" i="5"/>
  <c r="Y145" i="5"/>
  <c r="Y144" i="5"/>
  <c r="W145" i="5"/>
  <c r="W144" i="5"/>
  <c r="BK145" i="5"/>
  <c r="BK144" i="5"/>
  <c r="N144" i="5" s="1"/>
  <c r="N91" i="5" s="1"/>
  <c r="N145" i="5"/>
  <c r="BE145" i="5" s="1"/>
  <c r="BI143" i="5"/>
  <c r="BH143" i="5"/>
  <c r="BG143" i="5"/>
  <c r="BF143" i="5"/>
  <c r="AA143" i="5"/>
  <c r="Y143" i="5"/>
  <c r="W143" i="5"/>
  <c r="BK143" i="5"/>
  <c r="N143" i="5"/>
  <c r="BE143" i="5"/>
  <c r="BI139" i="5"/>
  <c r="BH139" i="5"/>
  <c r="BG139" i="5"/>
  <c r="BF139" i="5"/>
  <c r="AA139" i="5"/>
  <c r="Y139" i="5"/>
  <c r="W139" i="5"/>
  <c r="BK139" i="5"/>
  <c r="N139" i="5"/>
  <c r="BE139" i="5"/>
  <c r="BI138" i="5"/>
  <c r="BH138" i="5"/>
  <c r="BG138" i="5"/>
  <c r="BF138" i="5"/>
  <c r="AA138" i="5"/>
  <c r="Y138" i="5"/>
  <c r="W138" i="5"/>
  <c r="BK138" i="5"/>
  <c r="N138" i="5"/>
  <c r="BE138" i="5"/>
  <c r="BI137" i="5"/>
  <c r="BH137" i="5"/>
  <c r="BG137" i="5"/>
  <c r="BF137" i="5"/>
  <c r="AA137" i="5"/>
  <c r="Y137" i="5"/>
  <c r="W137" i="5"/>
  <c r="BK137" i="5"/>
  <c r="N137" i="5"/>
  <c r="BE137" i="5"/>
  <c r="BI136" i="5"/>
  <c r="BH136" i="5"/>
  <c r="BG136" i="5"/>
  <c r="BF136" i="5"/>
  <c r="AA136" i="5"/>
  <c r="Y136" i="5"/>
  <c r="W136" i="5"/>
  <c r="BK136" i="5"/>
  <c r="N136" i="5"/>
  <c r="BE136" i="5"/>
  <c r="BI135" i="5"/>
  <c r="BH135" i="5"/>
  <c r="BG135" i="5"/>
  <c r="BF135" i="5"/>
  <c r="AA135" i="5"/>
  <c r="Y135" i="5"/>
  <c r="W135" i="5"/>
  <c r="BK135" i="5"/>
  <c r="N135" i="5"/>
  <c r="BE135" i="5"/>
  <c r="BI134" i="5"/>
  <c r="BH134" i="5"/>
  <c r="BG134" i="5"/>
  <c r="BF134" i="5"/>
  <c r="AA134" i="5"/>
  <c r="Y134" i="5"/>
  <c r="W134" i="5"/>
  <c r="BK134" i="5"/>
  <c r="N134" i="5"/>
  <c r="BE134" i="5"/>
  <c r="BI133" i="5"/>
  <c r="BH133" i="5"/>
  <c r="BG133" i="5"/>
  <c r="BF133" i="5"/>
  <c r="AA133" i="5"/>
  <c r="Y133" i="5"/>
  <c r="W133" i="5"/>
  <c r="BK133" i="5"/>
  <c r="N133" i="5"/>
  <c r="BE133" i="5"/>
  <c r="BI132" i="5"/>
  <c r="BH132" i="5"/>
  <c r="BG132" i="5"/>
  <c r="BF132" i="5"/>
  <c r="AA132" i="5"/>
  <c r="Y132" i="5"/>
  <c r="W132" i="5"/>
  <c r="BK132" i="5"/>
  <c r="N132" i="5"/>
  <c r="BE132" i="5"/>
  <c r="BI131" i="5"/>
  <c r="BH131" i="5"/>
  <c r="BG131" i="5"/>
  <c r="BF131" i="5"/>
  <c r="AA131" i="5"/>
  <c r="Y131" i="5"/>
  <c r="W131" i="5"/>
  <c r="BK131" i="5"/>
  <c r="N131" i="5"/>
  <c r="BE131" i="5"/>
  <c r="BI127" i="5"/>
  <c r="BH127" i="5"/>
  <c r="BG127" i="5"/>
  <c r="BF127" i="5"/>
  <c r="AA127" i="5"/>
  <c r="Y127" i="5"/>
  <c r="W127" i="5"/>
  <c r="BK127" i="5"/>
  <c r="N127" i="5"/>
  <c r="BE127" i="5"/>
  <c r="BI126" i="5"/>
  <c r="BH126" i="5"/>
  <c r="BG126" i="5"/>
  <c r="BF126" i="5"/>
  <c r="AA126" i="5"/>
  <c r="Y126" i="5"/>
  <c r="W126" i="5"/>
  <c r="BK126" i="5"/>
  <c r="N126" i="5"/>
  <c r="BE126" i="5"/>
  <c r="BI125" i="5"/>
  <c r="BH125" i="5"/>
  <c r="BG125" i="5"/>
  <c r="BF125" i="5"/>
  <c r="AA125" i="5"/>
  <c r="AA124" i="5"/>
  <c r="AA123" i="5" s="1"/>
  <c r="AA122" i="5" s="1"/>
  <c r="Y125" i="5"/>
  <c r="Y124" i="5"/>
  <c r="Y123" i="5" s="1"/>
  <c r="Y122" i="5" s="1"/>
  <c r="W125" i="5"/>
  <c r="W124" i="5"/>
  <c r="W123" i="5" s="1"/>
  <c r="W122" i="5" s="1"/>
  <c r="AU91" i="1" s="1"/>
  <c r="BK125" i="5"/>
  <c r="BK124" i="5" s="1"/>
  <c r="N125" i="5"/>
  <c r="BE125" i="5" s="1"/>
  <c r="M118" i="5"/>
  <c r="F118" i="5"/>
  <c r="F116" i="5"/>
  <c r="F114" i="5"/>
  <c r="BI103" i="5"/>
  <c r="BH103" i="5"/>
  <c r="BG103" i="5"/>
  <c r="BF103" i="5"/>
  <c r="BI102" i="5"/>
  <c r="BH102" i="5"/>
  <c r="BG102" i="5"/>
  <c r="BF102" i="5"/>
  <c r="BI101" i="5"/>
  <c r="BH101" i="5"/>
  <c r="BG101" i="5"/>
  <c r="BF101" i="5"/>
  <c r="BI100" i="5"/>
  <c r="BH100" i="5"/>
  <c r="BG100" i="5"/>
  <c r="BF100" i="5"/>
  <c r="BI99" i="5"/>
  <c r="BH99" i="5"/>
  <c r="BG99" i="5"/>
  <c r="BF99" i="5"/>
  <c r="BI98" i="5"/>
  <c r="H36" i="5" s="1"/>
  <c r="BD91" i="1" s="1"/>
  <c r="BH98" i="5"/>
  <c r="H35" i="5"/>
  <c r="BC91" i="1" s="1"/>
  <c r="BG98" i="5"/>
  <c r="H34" i="5" s="1"/>
  <c r="BB91" i="1"/>
  <c r="BF98" i="5"/>
  <c r="M33" i="5"/>
  <c r="AW91" i="1" s="1"/>
  <c r="H33" i="5"/>
  <c r="BA91" i="1" s="1"/>
  <c r="M83" i="5"/>
  <c r="F83" i="5"/>
  <c r="F81" i="5"/>
  <c r="F79" i="5"/>
  <c r="O21" i="5"/>
  <c r="E21" i="5"/>
  <c r="M119" i="5"/>
  <c r="M84" i="5"/>
  <c r="O20" i="5"/>
  <c r="O15" i="5"/>
  <c r="E15" i="5"/>
  <c r="F119" i="5" s="1"/>
  <c r="F84" i="5"/>
  <c r="O14" i="5"/>
  <c r="O9" i="5"/>
  <c r="M116" i="5" s="1"/>
  <c r="F6" i="5"/>
  <c r="F113" i="5"/>
  <c r="F78" i="5"/>
  <c r="AY90" i="1"/>
  <c r="AX90" i="1"/>
  <c r="BI172" i="4"/>
  <c r="BH172" i="4"/>
  <c r="BG172" i="4"/>
  <c r="BF172" i="4"/>
  <c r="BK172" i="4"/>
  <c r="N172" i="4" s="1"/>
  <c r="BE172" i="4" s="1"/>
  <c r="BI171" i="4"/>
  <c r="BH171" i="4"/>
  <c r="BG171" i="4"/>
  <c r="BF171" i="4"/>
  <c r="BK171" i="4"/>
  <c r="N171" i="4"/>
  <c r="BE171" i="4" s="1"/>
  <c r="BI170" i="4"/>
  <c r="BH170" i="4"/>
  <c r="BG170" i="4"/>
  <c r="BF170" i="4"/>
  <c r="BK170" i="4"/>
  <c r="N170" i="4" s="1"/>
  <c r="BE170" i="4" s="1"/>
  <c r="BI169" i="4"/>
  <c r="BH169" i="4"/>
  <c r="BG169" i="4"/>
  <c r="BF169" i="4"/>
  <c r="BK169" i="4"/>
  <c r="N169" i="4"/>
  <c r="BE169" i="4" s="1"/>
  <c r="BI168" i="4"/>
  <c r="BH168" i="4"/>
  <c r="BG168" i="4"/>
  <c r="BF168" i="4"/>
  <c r="BK168" i="4"/>
  <c r="BK167" i="4" s="1"/>
  <c r="N167" i="4" s="1"/>
  <c r="N94" i="4" s="1"/>
  <c r="BI163" i="4"/>
  <c r="BH163" i="4"/>
  <c r="BG163" i="4"/>
  <c r="BF163" i="4"/>
  <c r="AA163" i="4"/>
  <c r="Y163" i="4"/>
  <c r="W163" i="4"/>
  <c r="BK163" i="4"/>
  <c r="N163" i="4"/>
  <c r="BE163" i="4" s="1"/>
  <c r="BI157" i="4"/>
  <c r="BH157" i="4"/>
  <c r="BG157" i="4"/>
  <c r="BF157" i="4"/>
  <c r="AA157" i="4"/>
  <c r="AA156" i="4" s="1"/>
  <c r="Y157" i="4"/>
  <c r="Y156" i="4" s="1"/>
  <c r="W157" i="4"/>
  <c r="W156" i="4" s="1"/>
  <c r="BK157" i="4"/>
  <c r="BK156" i="4" s="1"/>
  <c r="N156" i="4" s="1"/>
  <c r="N93" i="4" s="1"/>
  <c r="N157" i="4"/>
  <c r="BE157" i="4"/>
  <c r="BI155" i="4"/>
  <c r="BH155" i="4"/>
  <c r="BG155" i="4"/>
  <c r="BF155" i="4"/>
  <c r="AA155" i="4"/>
  <c r="Y155" i="4"/>
  <c r="W155" i="4"/>
  <c r="BK155" i="4"/>
  <c r="N155" i="4"/>
  <c r="BE155" i="4" s="1"/>
  <c r="BI154" i="4"/>
  <c r="BH154" i="4"/>
  <c r="BG154" i="4"/>
  <c r="BF154" i="4"/>
  <c r="AA154" i="4"/>
  <c r="Y154" i="4"/>
  <c r="W154" i="4"/>
  <c r="BK154" i="4"/>
  <c r="N154" i="4"/>
  <c r="BE154" i="4" s="1"/>
  <c r="BI151" i="4"/>
  <c r="BH151" i="4"/>
  <c r="BG151" i="4"/>
  <c r="BF151" i="4"/>
  <c r="AA151" i="4"/>
  <c r="Y151" i="4"/>
  <c r="W151" i="4"/>
  <c r="BK151" i="4"/>
  <c r="N151" i="4"/>
  <c r="BE151" i="4" s="1"/>
  <c r="BI150" i="4"/>
  <c r="BH150" i="4"/>
  <c r="BG150" i="4"/>
  <c r="BF150" i="4"/>
  <c r="AA150" i="4"/>
  <c r="Y150" i="4"/>
  <c r="W150" i="4"/>
  <c r="BK150" i="4"/>
  <c r="N150" i="4"/>
  <c r="BE150" i="4" s="1"/>
  <c r="BI149" i="4"/>
  <c r="BH149" i="4"/>
  <c r="BG149" i="4"/>
  <c r="BF149" i="4"/>
  <c r="AA149" i="4"/>
  <c r="Y149" i="4"/>
  <c r="W149" i="4"/>
  <c r="BK149" i="4"/>
  <c r="N149" i="4"/>
  <c r="BE149" i="4" s="1"/>
  <c r="BI148" i="4"/>
  <c r="BH148" i="4"/>
  <c r="BG148" i="4"/>
  <c r="BF148" i="4"/>
  <c r="AA148" i="4"/>
  <c r="Y148" i="4"/>
  <c r="W148" i="4"/>
  <c r="BK148" i="4"/>
  <c r="N148" i="4"/>
  <c r="BE148" i="4" s="1"/>
  <c r="BI147" i="4"/>
  <c r="BH147" i="4"/>
  <c r="BG147" i="4"/>
  <c r="BF147" i="4"/>
  <c r="AA147" i="4"/>
  <c r="Y147" i="4"/>
  <c r="W147" i="4"/>
  <c r="BK147" i="4"/>
  <c r="N147" i="4"/>
  <c r="BE147" i="4" s="1"/>
  <c r="BI144" i="4"/>
  <c r="BH144" i="4"/>
  <c r="BG144" i="4"/>
  <c r="BF144" i="4"/>
  <c r="AA144" i="4"/>
  <c r="AA143" i="4" s="1"/>
  <c r="Y144" i="4"/>
  <c r="Y143" i="4" s="1"/>
  <c r="W144" i="4"/>
  <c r="W143" i="4" s="1"/>
  <c r="BK144" i="4"/>
  <c r="BK143" i="4" s="1"/>
  <c r="N143" i="4" s="1"/>
  <c r="N92" i="4" s="1"/>
  <c r="N144" i="4"/>
  <c r="BE144" i="4"/>
  <c r="BI142" i="4"/>
  <c r="BH142" i="4"/>
  <c r="BG142" i="4"/>
  <c r="BF142" i="4"/>
  <c r="AA142" i="4"/>
  <c r="Y142" i="4"/>
  <c r="W142" i="4"/>
  <c r="BK142" i="4"/>
  <c r="N142" i="4"/>
  <c r="BE142" i="4" s="1"/>
  <c r="BI141" i="4"/>
  <c r="BH141" i="4"/>
  <c r="BG141" i="4"/>
  <c r="BF141" i="4"/>
  <c r="AA141" i="4"/>
  <c r="Y141" i="4"/>
  <c r="W141" i="4"/>
  <c r="BK141" i="4"/>
  <c r="N141" i="4"/>
  <c r="BE141" i="4" s="1"/>
  <c r="BI140" i="4"/>
  <c r="BH140" i="4"/>
  <c r="BG140" i="4"/>
  <c r="BF140" i="4"/>
  <c r="AA140" i="4"/>
  <c r="Y140" i="4"/>
  <c r="W140" i="4"/>
  <c r="BK140" i="4"/>
  <c r="N140" i="4"/>
  <c r="BE140" i="4" s="1"/>
  <c r="BI139" i="4"/>
  <c r="BH139" i="4"/>
  <c r="BG139" i="4"/>
  <c r="BF139" i="4"/>
  <c r="AA139" i="4"/>
  <c r="Y139" i="4"/>
  <c r="W139" i="4"/>
  <c r="BK139" i="4"/>
  <c r="N139" i="4"/>
  <c r="BE139" i="4" s="1"/>
  <c r="BI138" i="4"/>
  <c r="BH138" i="4"/>
  <c r="BG138" i="4"/>
  <c r="BF138" i="4"/>
  <c r="AA138" i="4"/>
  <c r="Y138" i="4"/>
  <c r="W138" i="4"/>
  <c r="BK138" i="4"/>
  <c r="N138" i="4"/>
  <c r="BE138" i="4" s="1"/>
  <c r="BI137" i="4"/>
  <c r="BH137" i="4"/>
  <c r="BG137" i="4"/>
  <c r="BF137" i="4"/>
  <c r="AA137" i="4"/>
  <c r="AA136" i="4" s="1"/>
  <c r="Y137" i="4"/>
  <c r="Y136" i="4" s="1"/>
  <c r="W137" i="4"/>
  <c r="W136" i="4" s="1"/>
  <c r="BK137" i="4"/>
  <c r="BK136" i="4" s="1"/>
  <c r="N137" i="4"/>
  <c r="BE137" i="4"/>
  <c r="BI135" i="4"/>
  <c r="BH135" i="4"/>
  <c r="BG135" i="4"/>
  <c r="BF135" i="4"/>
  <c r="AA135" i="4"/>
  <c r="Y135" i="4"/>
  <c r="W135" i="4"/>
  <c r="BK135" i="4"/>
  <c r="N135" i="4"/>
  <c r="BE135" i="4" s="1"/>
  <c r="BI132" i="4"/>
  <c r="BH132" i="4"/>
  <c r="BG132" i="4"/>
  <c r="BF132" i="4"/>
  <c r="AA132" i="4"/>
  <c r="Y132" i="4"/>
  <c r="W132" i="4"/>
  <c r="BK132" i="4"/>
  <c r="N132" i="4"/>
  <c r="BE132" i="4" s="1"/>
  <c r="BI129" i="4"/>
  <c r="BH129" i="4"/>
  <c r="BG129" i="4"/>
  <c r="BF129" i="4"/>
  <c r="AA129" i="4"/>
  <c r="Y129" i="4"/>
  <c r="W129" i="4"/>
  <c r="BK129" i="4"/>
  <c r="N129" i="4"/>
  <c r="BE129" i="4" s="1"/>
  <c r="BI126" i="4"/>
  <c r="BH126" i="4"/>
  <c r="BG126" i="4"/>
  <c r="BF126" i="4"/>
  <c r="AA126" i="4"/>
  <c r="Y126" i="4"/>
  <c r="W126" i="4"/>
  <c r="BK126" i="4"/>
  <c r="N126" i="4"/>
  <c r="BE126" i="4" s="1"/>
  <c r="BI125" i="4"/>
  <c r="BH125" i="4"/>
  <c r="BG125" i="4"/>
  <c r="BF125" i="4"/>
  <c r="AA125" i="4"/>
  <c r="Y125" i="4"/>
  <c r="W125" i="4"/>
  <c r="BK125" i="4"/>
  <c r="N125" i="4"/>
  <c r="BE125" i="4" s="1"/>
  <c r="BI124" i="4"/>
  <c r="BH124" i="4"/>
  <c r="BG124" i="4"/>
  <c r="BF124" i="4"/>
  <c r="AA124" i="4"/>
  <c r="AA123" i="4" s="1"/>
  <c r="Y124" i="4"/>
  <c r="Y123" i="4" s="1"/>
  <c r="Y122" i="4" s="1"/>
  <c r="Y121" i="4" s="1"/>
  <c r="W124" i="4"/>
  <c r="W123" i="4" s="1"/>
  <c r="BK124" i="4"/>
  <c r="BK123" i="4"/>
  <c r="N123" i="4" s="1"/>
  <c r="N90" i="4" s="1"/>
  <c r="N124" i="4"/>
  <c r="BE124" i="4"/>
  <c r="M117" i="4"/>
  <c r="F117" i="4"/>
  <c r="F115" i="4"/>
  <c r="F113" i="4"/>
  <c r="BI102" i="4"/>
  <c r="BH102" i="4"/>
  <c r="BG102" i="4"/>
  <c r="BF102" i="4"/>
  <c r="BI101" i="4"/>
  <c r="BH101" i="4"/>
  <c r="BG101" i="4"/>
  <c r="BF101" i="4"/>
  <c r="BI100" i="4"/>
  <c r="BH100" i="4"/>
  <c r="BG100" i="4"/>
  <c r="BF100" i="4"/>
  <c r="BI99" i="4"/>
  <c r="BH99" i="4"/>
  <c r="BG99" i="4"/>
  <c r="BF99" i="4"/>
  <c r="BI98" i="4"/>
  <c r="BH98" i="4"/>
  <c r="BG98" i="4"/>
  <c r="BF98" i="4"/>
  <c r="BI97" i="4"/>
  <c r="H36" i="4"/>
  <c r="BD90" i="1" s="1"/>
  <c r="BH97" i="4"/>
  <c r="H35" i="4" s="1"/>
  <c r="BC90" i="1" s="1"/>
  <c r="BG97" i="4"/>
  <c r="H34" i="4"/>
  <c r="BB90" i="1" s="1"/>
  <c r="BF97" i="4"/>
  <c r="M33" i="4" s="1"/>
  <c r="AW90" i="1" s="1"/>
  <c r="M83" i="4"/>
  <c r="F83" i="4"/>
  <c r="F81" i="4"/>
  <c r="F79" i="4"/>
  <c r="O21" i="4"/>
  <c r="E21" i="4"/>
  <c r="M118" i="4" s="1"/>
  <c r="M84" i="4"/>
  <c r="O20" i="4"/>
  <c r="O15" i="4"/>
  <c r="E15" i="4"/>
  <c r="F118" i="4"/>
  <c r="F84" i="4"/>
  <c r="O14" i="4"/>
  <c r="O9" i="4"/>
  <c r="M115" i="4" s="1"/>
  <c r="M81" i="4"/>
  <c r="F6" i="4"/>
  <c r="F112" i="4" s="1"/>
  <c r="F78" i="4"/>
  <c r="AY89" i="1"/>
  <c r="AX89" i="1"/>
  <c r="BI242" i="3"/>
  <c r="BH242" i="3"/>
  <c r="BG242" i="3"/>
  <c r="BF242" i="3"/>
  <c r="BK242" i="3"/>
  <c r="N242" i="3"/>
  <c r="BE242" i="3" s="1"/>
  <c r="BI241" i="3"/>
  <c r="BH241" i="3"/>
  <c r="BG241" i="3"/>
  <c r="BF241" i="3"/>
  <c r="BK241" i="3"/>
  <c r="N241" i="3" s="1"/>
  <c r="BE241" i="3" s="1"/>
  <c r="BI240" i="3"/>
  <c r="BH240" i="3"/>
  <c r="BG240" i="3"/>
  <c r="BF240" i="3"/>
  <c r="BK240" i="3"/>
  <c r="N240" i="3"/>
  <c r="BE240" i="3" s="1"/>
  <c r="BI239" i="3"/>
  <c r="BH239" i="3"/>
  <c r="BG239" i="3"/>
  <c r="BF239" i="3"/>
  <c r="BK239" i="3"/>
  <c r="N239" i="3" s="1"/>
  <c r="BE239" i="3" s="1"/>
  <c r="BI238" i="3"/>
  <c r="BH238" i="3"/>
  <c r="BG238" i="3"/>
  <c r="BF238" i="3"/>
  <c r="BK238" i="3"/>
  <c r="BK237" i="3"/>
  <c r="N237" i="3" s="1"/>
  <c r="N100" i="3" s="1"/>
  <c r="N238" i="3"/>
  <c r="BE238" i="3" s="1"/>
  <c r="BI233" i="3"/>
  <c r="BH233" i="3"/>
  <c r="BG233" i="3"/>
  <c r="BF233" i="3"/>
  <c r="AA233" i="3"/>
  <c r="AA232" i="3"/>
  <c r="Y233" i="3"/>
  <c r="Y232" i="3"/>
  <c r="W233" i="3"/>
  <c r="W232" i="3"/>
  <c r="BK233" i="3"/>
  <c r="BK232" i="3"/>
  <c r="N232" i="3" s="1"/>
  <c r="N99" i="3" s="1"/>
  <c r="N233" i="3"/>
  <c r="BE233" i="3" s="1"/>
  <c r="BI231" i="3"/>
  <c r="BH231" i="3"/>
  <c r="BG231" i="3"/>
  <c r="BF231" i="3"/>
  <c r="AA231" i="3"/>
  <c r="AA230" i="3"/>
  <c r="AA229" i="3" s="1"/>
  <c r="Y231" i="3"/>
  <c r="Y230" i="3" s="1"/>
  <c r="Y229" i="3" s="1"/>
  <c r="W231" i="3"/>
  <c r="W230" i="3"/>
  <c r="W229" i="3" s="1"/>
  <c r="BK231" i="3"/>
  <c r="BK230" i="3" s="1"/>
  <c r="N231" i="3"/>
  <c r="BE231" i="3"/>
  <c r="BI228" i="3"/>
  <c r="BH228" i="3"/>
  <c r="BG228" i="3"/>
  <c r="BF228" i="3"/>
  <c r="AA228" i="3"/>
  <c r="Y228" i="3"/>
  <c r="W228" i="3"/>
  <c r="BK228" i="3"/>
  <c r="N228" i="3"/>
  <c r="BE228" i="3"/>
  <c r="BI227" i="3"/>
  <c r="BH227" i="3"/>
  <c r="BG227" i="3"/>
  <c r="BF227" i="3"/>
  <c r="AA227" i="3"/>
  <c r="Y227" i="3"/>
  <c r="W227" i="3"/>
  <c r="BK227" i="3"/>
  <c r="N227" i="3"/>
  <c r="BE227" i="3"/>
  <c r="BI226" i="3"/>
  <c r="BH226" i="3"/>
  <c r="BG226" i="3"/>
  <c r="BF226" i="3"/>
  <c r="AA226" i="3"/>
  <c r="Y226" i="3"/>
  <c r="W226" i="3"/>
  <c r="BK226" i="3"/>
  <c r="N226" i="3"/>
  <c r="BE226" i="3"/>
  <c r="BI225" i="3"/>
  <c r="BH225" i="3"/>
  <c r="BG225" i="3"/>
  <c r="BF225" i="3"/>
  <c r="AA225" i="3"/>
  <c r="Y225" i="3"/>
  <c r="W225" i="3"/>
  <c r="BK225" i="3"/>
  <c r="N225" i="3"/>
  <c r="BE225" i="3"/>
  <c r="BI224" i="3"/>
  <c r="BH224" i="3"/>
  <c r="BG224" i="3"/>
  <c r="BF224" i="3"/>
  <c r="AA224" i="3"/>
  <c r="Y224" i="3"/>
  <c r="W224" i="3"/>
  <c r="BK224" i="3"/>
  <c r="N224" i="3"/>
  <c r="BE224" i="3"/>
  <c r="BI223" i="3"/>
  <c r="BH223" i="3"/>
  <c r="BG223" i="3"/>
  <c r="BF223" i="3"/>
  <c r="AA223" i="3"/>
  <c r="Y223" i="3"/>
  <c r="W223" i="3"/>
  <c r="BK223" i="3"/>
  <c r="N223" i="3"/>
  <c r="BE223" i="3"/>
  <c r="BI222" i="3"/>
  <c r="BH222" i="3"/>
  <c r="BG222" i="3"/>
  <c r="BF222" i="3"/>
  <c r="AA222" i="3"/>
  <c r="Y222" i="3"/>
  <c r="W222" i="3"/>
  <c r="BK222" i="3"/>
  <c r="N222" i="3"/>
  <c r="BE222" i="3"/>
  <c r="BI221" i="3"/>
  <c r="BH221" i="3"/>
  <c r="BG221" i="3"/>
  <c r="BF221" i="3"/>
  <c r="AA221" i="3"/>
  <c r="Y221" i="3"/>
  <c r="W221" i="3"/>
  <c r="BK221" i="3"/>
  <c r="N221" i="3"/>
  <c r="BE221" i="3"/>
  <c r="BI220" i="3"/>
  <c r="BH220" i="3"/>
  <c r="BG220" i="3"/>
  <c r="BF220" i="3"/>
  <c r="AA220" i="3"/>
  <c r="Y220" i="3"/>
  <c r="W220" i="3"/>
  <c r="BK220" i="3"/>
  <c r="N220" i="3"/>
  <c r="BE220" i="3"/>
  <c r="BI219" i="3"/>
  <c r="BH219" i="3"/>
  <c r="BG219" i="3"/>
  <c r="BF219" i="3"/>
  <c r="AA219" i="3"/>
  <c r="Y219" i="3"/>
  <c r="W219" i="3"/>
  <c r="BK219" i="3"/>
  <c r="N219" i="3"/>
  <c r="BE219" i="3"/>
  <c r="BI218" i="3"/>
  <c r="BH218" i="3"/>
  <c r="BG218" i="3"/>
  <c r="BF218" i="3"/>
  <c r="AA218" i="3"/>
  <c r="Y218" i="3"/>
  <c r="W218" i="3"/>
  <c r="BK218" i="3"/>
  <c r="N218" i="3"/>
  <c r="BE218" i="3"/>
  <c r="BI217" i="3"/>
  <c r="BH217" i="3"/>
  <c r="BG217" i="3"/>
  <c r="BF217" i="3"/>
  <c r="AA217" i="3"/>
  <c r="Y217" i="3"/>
  <c r="W217" i="3"/>
  <c r="BK217" i="3"/>
  <c r="N217" i="3"/>
  <c r="BE217" i="3"/>
  <c r="BI216" i="3"/>
  <c r="BH216" i="3"/>
  <c r="BG216" i="3"/>
  <c r="BF216" i="3"/>
  <c r="AA216" i="3"/>
  <c r="Y216" i="3"/>
  <c r="W216" i="3"/>
  <c r="BK216" i="3"/>
  <c r="N216" i="3"/>
  <c r="BE216" i="3"/>
  <c r="BI215" i="3"/>
  <c r="BH215" i="3"/>
  <c r="BG215" i="3"/>
  <c r="BF215" i="3"/>
  <c r="AA215" i="3"/>
  <c r="Y215" i="3"/>
  <c r="W215" i="3"/>
  <c r="BK215" i="3"/>
  <c r="N215" i="3"/>
  <c r="BE215" i="3"/>
  <c r="BI214" i="3"/>
  <c r="BH214" i="3"/>
  <c r="BG214" i="3"/>
  <c r="BF214" i="3"/>
  <c r="AA214" i="3"/>
  <c r="AA213" i="3"/>
  <c r="Y214" i="3"/>
  <c r="Y213" i="3"/>
  <c r="W214" i="3"/>
  <c r="W213" i="3"/>
  <c r="BK214" i="3"/>
  <c r="BK213" i="3"/>
  <c r="N213" i="3" s="1"/>
  <c r="N96" i="3" s="1"/>
  <c r="N214" i="3"/>
  <c r="BE214" i="3" s="1"/>
  <c r="BI212" i="3"/>
  <c r="BH212" i="3"/>
  <c r="BG212" i="3"/>
  <c r="BF212" i="3"/>
  <c r="AA212" i="3"/>
  <c r="Y212" i="3"/>
  <c r="W212" i="3"/>
  <c r="BK212" i="3"/>
  <c r="N212" i="3"/>
  <c r="BE212" i="3"/>
  <c r="BI211" i="3"/>
  <c r="BH211" i="3"/>
  <c r="BG211" i="3"/>
  <c r="BF211" i="3"/>
  <c r="AA211" i="3"/>
  <c r="Y211" i="3"/>
  <c r="W211" i="3"/>
  <c r="BK211" i="3"/>
  <c r="N211" i="3"/>
  <c r="BE211" i="3"/>
  <c r="BI208" i="3"/>
  <c r="BH208" i="3"/>
  <c r="BG208" i="3"/>
  <c r="BF208" i="3"/>
  <c r="AA208" i="3"/>
  <c r="Y208" i="3"/>
  <c r="W208" i="3"/>
  <c r="BK208" i="3"/>
  <c r="N208" i="3"/>
  <c r="BE208" i="3"/>
  <c r="BI207" i="3"/>
  <c r="BH207" i="3"/>
  <c r="BG207" i="3"/>
  <c r="BF207" i="3"/>
  <c r="AA207" i="3"/>
  <c r="Y207" i="3"/>
  <c r="W207" i="3"/>
  <c r="BK207" i="3"/>
  <c r="N207" i="3"/>
  <c r="BE207" i="3"/>
  <c r="BI206" i="3"/>
  <c r="BH206" i="3"/>
  <c r="BG206" i="3"/>
  <c r="BF206" i="3"/>
  <c r="AA206" i="3"/>
  <c r="Y206" i="3"/>
  <c r="W206" i="3"/>
  <c r="BK206" i="3"/>
  <c r="N206" i="3"/>
  <c r="BE206" i="3"/>
  <c r="BI205" i="3"/>
  <c r="BH205" i="3"/>
  <c r="BG205" i="3"/>
  <c r="BF205" i="3"/>
  <c r="AA205" i="3"/>
  <c r="Y205" i="3"/>
  <c r="W205" i="3"/>
  <c r="BK205" i="3"/>
  <c r="N205" i="3"/>
  <c r="BE205" i="3"/>
  <c r="BI202" i="3"/>
  <c r="BH202" i="3"/>
  <c r="BG202" i="3"/>
  <c r="BF202" i="3"/>
  <c r="AA202" i="3"/>
  <c r="Y202" i="3"/>
  <c r="W202" i="3"/>
  <c r="BK202" i="3"/>
  <c r="N202" i="3"/>
  <c r="BE202" i="3"/>
  <c r="BI201" i="3"/>
  <c r="BH201" i="3"/>
  <c r="BG201" i="3"/>
  <c r="BF201" i="3"/>
  <c r="AA201" i="3"/>
  <c r="Y201" i="3"/>
  <c r="W201" i="3"/>
  <c r="BK201" i="3"/>
  <c r="N201" i="3"/>
  <c r="BE201" i="3"/>
  <c r="BI196" i="3"/>
  <c r="BH196" i="3"/>
  <c r="BG196" i="3"/>
  <c r="BF196" i="3"/>
  <c r="AA196" i="3"/>
  <c r="Y196" i="3"/>
  <c r="W196" i="3"/>
  <c r="BK196" i="3"/>
  <c r="N196" i="3"/>
  <c r="BE196" i="3"/>
  <c r="BI195" i="3"/>
  <c r="BH195" i="3"/>
  <c r="BG195" i="3"/>
  <c r="BF195" i="3"/>
  <c r="AA195" i="3"/>
  <c r="Y195" i="3"/>
  <c r="W195" i="3"/>
  <c r="BK195" i="3"/>
  <c r="N195" i="3"/>
  <c r="BE195" i="3"/>
  <c r="BI191" i="3"/>
  <c r="BH191" i="3"/>
  <c r="BG191" i="3"/>
  <c r="BF191" i="3"/>
  <c r="AA191" i="3"/>
  <c r="Y191" i="3"/>
  <c r="W191" i="3"/>
  <c r="BK191" i="3"/>
  <c r="N191" i="3"/>
  <c r="BE191" i="3"/>
  <c r="BI190" i="3"/>
  <c r="BH190" i="3"/>
  <c r="BG190" i="3"/>
  <c r="BF190" i="3"/>
  <c r="AA190" i="3"/>
  <c r="Y190" i="3"/>
  <c r="W190" i="3"/>
  <c r="BK190" i="3"/>
  <c r="N190" i="3"/>
  <c r="BE190" i="3"/>
  <c r="BI187" i="3"/>
  <c r="BH187" i="3"/>
  <c r="BG187" i="3"/>
  <c r="BF187" i="3"/>
  <c r="AA187" i="3"/>
  <c r="Y187" i="3"/>
  <c r="W187" i="3"/>
  <c r="BK187" i="3"/>
  <c r="N187" i="3"/>
  <c r="BE187" i="3"/>
  <c r="BI186" i="3"/>
  <c r="BH186" i="3"/>
  <c r="BG186" i="3"/>
  <c r="BF186" i="3"/>
  <c r="AA186" i="3"/>
  <c r="Y186" i="3"/>
  <c r="W186" i="3"/>
  <c r="BK186" i="3"/>
  <c r="N186" i="3"/>
  <c r="BE186" i="3"/>
  <c r="BI183" i="3"/>
  <c r="BH183" i="3"/>
  <c r="BG183" i="3"/>
  <c r="BF183" i="3"/>
  <c r="AA183" i="3"/>
  <c r="Y183" i="3"/>
  <c r="W183" i="3"/>
  <c r="BK183" i="3"/>
  <c r="N183" i="3"/>
  <c r="BE183" i="3"/>
  <c r="BI182" i="3"/>
  <c r="BH182" i="3"/>
  <c r="BG182" i="3"/>
  <c r="BF182" i="3"/>
  <c r="AA182" i="3"/>
  <c r="Y182" i="3"/>
  <c r="W182" i="3"/>
  <c r="BK182" i="3"/>
  <c r="N182" i="3"/>
  <c r="BE182" i="3"/>
  <c r="BI181" i="3"/>
  <c r="BH181" i="3"/>
  <c r="BG181" i="3"/>
  <c r="BF181" i="3"/>
  <c r="AA181" i="3"/>
  <c r="Y181" i="3"/>
  <c r="W181" i="3"/>
  <c r="BK181" i="3"/>
  <c r="N181" i="3"/>
  <c r="BE181" i="3"/>
  <c r="BI180" i="3"/>
  <c r="BH180" i="3"/>
  <c r="BG180" i="3"/>
  <c r="BF180" i="3"/>
  <c r="AA180" i="3"/>
  <c r="Y180" i="3"/>
  <c r="W180" i="3"/>
  <c r="BK180" i="3"/>
  <c r="N180" i="3"/>
  <c r="BE180" i="3"/>
  <c r="BI179" i="3"/>
  <c r="BH179" i="3"/>
  <c r="BG179" i="3"/>
  <c r="BF179" i="3"/>
  <c r="AA179" i="3"/>
  <c r="Y179" i="3"/>
  <c r="W179" i="3"/>
  <c r="BK179" i="3"/>
  <c r="N179" i="3"/>
  <c r="BE179" i="3"/>
  <c r="BI175" i="3"/>
  <c r="BH175" i="3"/>
  <c r="BG175" i="3"/>
  <c r="BF175" i="3"/>
  <c r="AA175" i="3"/>
  <c r="Y175" i="3"/>
  <c r="W175" i="3"/>
  <c r="BK175" i="3"/>
  <c r="N175" i="3"/>
  <c r="BE175" i="3"/>
  <c r="BI174" i="3"/>
  <c r="BH174" i="3"/>
  <c r="BG174" i="3"/>
  <c r="BF174" i="3"/>
  <c r="AA174" i="3"/>
  <c r="Y174" i="3"/>
  <c r="W174" i="3"/>
  <c r="BK174" i="3"/>
  <c r="N174" i="3"/>
  <c r="BE174" i="3"/>
  <c r="BI173" i="3"/>
  <c r="BH173" i="3"/>
  <c r="BG173" i="3"/>
  <c r="BF173" i="3"/>
  <c r="AA173" i="3"/>
  <c r="Y173" i="3"/>
  <c r="W173" i="3"/>
  <c r="BK173" i="3"/>
  <c r="N173" i="3"/>
  <c r="BE173" i="3"/>
  <c r="BI172" i="3"/>
  <c r="BH172" i="3"/>
  <c r="BG172" i="3"/>
  <c r="BF172" i="3"/>
  <c r="AA172" i="3"/>
  <c r="Y172" i="3"/>
  <c r="W172" i="3"/>
  <c r="BK172" i="3"/>
  <c r="N172" i="3"/>
  <c r="BE172" i="3"/>
  <c r="BI171" i="3"/>
  <c r="BH171" i="3"/>
  <c r="BG171" i="3"/>
  <c r="BF171" i="3"/>
  <c r="AA171" i="3"/>
  <c r="Y171" i="3"/>
  <c r="W171" i="3"/>
  <c r="BK171" i="3"/>
  <c r="N171" i="3"/>
  <c r="BE171" i="3"/>
  <c r="BI170" i="3"/>
  <c r="BH170" i="3"/>
  <c r="BG170" i="3"/>
  <c r="BF170" i="3"/>
  <c r="AA170" i="3"/>
  <c r="Y170" i="3"/>
  <c r="W170" i="3"/>
  <c r="BK170" i="3"/>
  <c r="N170" i="3"/>
  <c r="BE170" i="3"/>
  <c r="BI169" i="3"/>
  <c r="BH169" i="3"/>
  <c r="BG169" i="3"/>
  <c r="BF169" i="3"/>
  <c r="AA169" i="3"/>
  <c r="Y169" i="3"/>
  <c r="W169" i="3"/>
  <c r="BK169" i="3"/>
  <c r="N169" i="3"/>
  <c r="BE169" i="3"/>
  <c r="BI159" i="3"/>
  <c r="BH159" i="3"/>
  <c r="BG159" i="3"/>
  <c r="BF159" i="3"/>
  <c r="AA159" i="3"/>
  <c r="Y159" i="3"/>
  <c r="W159" i="3"/>
  <c r="BK159" i="3"/>
  <c r="N159" i="3"/>
  <c r="BE159" i="3"/>
  <c r="BI158" i="3"/>
  <c r="BH158" i="3"/>
  <c r="BG158" i="3"/>
  <c r="BF158" i="3"/>
  <c r="AA158" i="3"/>
  <c r="Y158" i="3"/>
  <c r="W158" i="3"/>
  <c r="BK158" i="3"/>
  <c r="N158" i="3"/>
  <c r="BE158" i="3"/>
  <c r="BI154" i="3"/>
  <c r="BH154" i="3"/>
  <c r="BG154" i="3"/>
  <c r="BF154" i="3"/>
  <c r="AA154" i="3"/>
  <c r="Y154" i="3"/>
  <c r="W154" i="3"/>
  <c r="BK154" i="3"/>
  <c r="N154" i="3"/>
  <c r="BE154" i="3"/>
  <c r="BI153" i="3"/>
  <c r="BH153" i="3"/>
  <c r="BG153" i="3"/>
  <c r="BF153" i="3"/>
  <c r="AA153" i="3"/>
  <c r="Y153" i="3"/>
  <c r="W153" i="3"/>
  <c r="BK153" i="3"/>
  <c r="N153" i="3"/>
  <c r="BE153" i="3"/>
  <c r="BI150" i="3"/>
  <c r="BH150" i="3"/>
  <c r="BG150" i="3"/>
  <c r="BF150" i="3"/>
  <c r="AA150" i="3"/>
  <c r="Y150" i="3"/>
  <c r="W150" i="3"/>
  <c r="BK150" i="3"/>
  <c r="N150" i="3"/>
  <c r="BE150" i="3"/>
  <c r="BI149" i="3"/>
  <c r="BH149" i="3"/>
  <c r="BG149" i="3"/>
  <c r="BF149" i="3"/>
  <c r="AA149" i="3"/>
  <c r="Y149" i="3"/>
  <c r="W149" i="3"/>
  <c r="BK149" i="3"/>
  <c r="N149" i="3"/>
  <c r="BE149" i="3"/>
  <c r="BI145" i="3"/>
  <c r="BH145" i="3"/>
  <c r="BG145" i="3"/>
  <c r="BF145" i="3"/>
  <c r="AA145" i="3"/>
  <c r="Y145" i="3"/>
  <c r="W145" i="3"/>
  <c r="BK145" i="3"/>
  <c r="N145" i="3"/>
  <c r="BE145" i="3"/>
  <c r="BI144" i="3"/>
  <c r="BH144" i="3"/>
  <c r="BG144" i="3"/>
  <c r="BF144" i="3"/>
  <c r="AA144" i="3"/>
  <c r="AA143" i="3"/>
  <c r="AA142" i="3" s="1"/>
  <c r="Y144" i="3"/>
  <c r="Y143" i="3" s="1"/>
  <c r="Y142" i="3" s="1"/>
  <c r="W144" i="3"/>
  <c r="W143" i="3"/>
  <c r="W142" i="3" s="1"/>
  <c r="BK144" i="3"/>
  <c r="BK143" i="3" s="1"/>
  <c r="N144" i="3"/>
  <c r="BE144" i="3"/>
  <c r="BI141" i="3"/>
  <c r="BH141" i="3"/>
  <c r="BG141" i="3"/>
  <c r="BF141" i="3"/>
  <c r="AA141" i="3"/>
  <c r="AA140" i="3"/>
  <c r="Y141" i="3"/>
  <c r="Y140" i="3"/>
  <c r="W141" i="3"/>
  <c r="W140" i="3"/>
  <c r="BK141" i="3"/>
  <c r="BK140" i="3"/>
  <c r="N140" i="3" s="1"/>
  <c r="N93" i="3" s="1"/>
  <c r="N141" i="3"/>
  <c r="BE141" i="3" s="1"/>
  <c r="BI139" i="3"/>
  <c r="BH139" i="3"/>
  <c r="BG139" i="3"/>
  <c r="BF139" i="3"/>
  <c r="AA139" i="3"/>
  <c r="Y139" i="3"/>
  <c r="W139" i="3"/>
  <c r="BK139" i="3"/>
  <c r="N139" i="3"/>
  <c r="BE139" i="3"/>
  <c r="BI138" i="3"/>
  <c r="BH138" i="3"/>
  <c r="BG138" i="3"/>
  <c r="BF138" i="3"/>
  <c r="AA138" i="3"/>
  <c r="Y138" i="3"/>
  <c r="W138" i="3"/>
  <c r="BK138" i="3"/>
  <c r="N138" i="3"/>
  <c r="BE138" i="3"/>
  <c r="BI137" i="3"/>
  <c r="BH137" i="3"/>
  <c r="BG137" i="3"/>
  <c r="BF137" i="3"/>
  <c r="AA137" i="3"/>
  <c r="Y137" i="3"/>
  <c r="W137" i="3"/>
  <c r="BK137" i="3"/>
  <c r="N137" i="3"/>
  <c r="BE137" i="3"/>
  <c r="BI136" i="3"/>
  <c r="BH136" i="3"/>
  <c r="BG136" i="3"/>
  <c r="BF136" i="3"/>
  <c r="AA136" i="3"/>
  <c r="AA135" i="3"/>
  <c r="Y136" i="3"/>
  <c r="Y135" i="3"/>
  <c r="W136" i="3"/>
  <c r="W135" i="3"/>
  <c r="BK136" i="3"/>
  <c r="BK135" i="3"/>
  <c r="N135" i="3" s="1"/>
  <c r="N92" i="3" s="1"/>
  <c r="N136" i="3"/>
  <c r="BE136" i="3" s="1"/>
  <c r="BI134" i="3"/>
  <c r="BH134" i="3"/>
  <c r="BG134" i="3"/>
  <c r="BF134" i="3"/>
  <c r="AA134" i="3"/>
  <c r="AA133" i="3"/>
  <c r="Y134" i="3"/>
  <c r="Y133" i="3"/>
  <c r="W134" i="3"/>
  <c r="W133" i="3"/>
  <c r="BK134" i="3"/>
  <c r="BK133" i="3"/>
  <c r="N133" i="3" s="1"/>
  <c r="N91" i="3" s="1"/>
  <c r="N134" i="3"/>
  <c r="BE134" i="3" s="1"/>
  <c r="BI130" i="3"/>
  <c r="BH130" i="3"/>
  <c r="BG130" i="3"/>
  <c r="BF130" i="3"/>
  <c r="AA130" i="3"/>
  <c r="AA129" i="3"/>
  <c r="AA128" i="3" s="1"/>
  <c r="Y130" i="3"/>
  <c r="Y129" i="3"/>
  <c r="Y128" i="3" s="1"/>
  <c r="W130" i="3"/>
  <c r="W129" i="3"/>
  <c r="W128" i="3" s="1"/>
  <c r="BK130" i="3"/>
  <c r="BK129" i="3" s="1"/>
  <c r="N130" i="3"/>
  <c r="BE130" i="3" s="1"/>
  <c r="M123" i="3"/>
  <c r="F123" i="3"/>
  <c r="F121" i="3"/>
  <c r="F119" i="3"/>
  <c r="BI108" i="3"/>
  <c r="BH108" i="3"/>
  <c r="BG108" i="3"/>
  <c r="BF108" i="3"/>
  <c r="BI107" i="3"/>
  <c r="BH107" i="3"/>
  <c r="BG107" i="3"/>
  <c r="BF107" i="3"/>
  <c r="BI106" i="3"/>
  <c r="BH106" i="3"/>
  <c r="BG106" i="3"/>
  <c r="BF106" i="3"/>
  <c r="BI105" i="3"/>
  <c r="BH105" i="3"/>
  <c r="BG105" i="3"/>
  <c r="BF105" i="3"/>
  <c r="BI104" i="3"/>
  <c r="BH104" i="3"/>
  <c r="BG104" i="3"/>
  <c r="BF104" i="3"/>
  <c r="BI103" i="3"/>
  <c r="H36" i="3" s="1"/>
  <c r="BD89" i="1" s="1"/>
  <c r="BH103" i="3"/>
  <c r="H35" i="3"/>
  <c r="BC89" i="1" s="1"/>
  <c r="BG103" i="3"/>
  <c r="H34" i="3" s="1"/>
  <c r="BB89" i="1" s="1"/>
  <c r="BF103" i="3"/>
  <c r="M33" i="3"/>
  <c r="AW89" i="1" s="1"/>
  <c r="H33" i="3"/>
  <c r="BA89" i="1" s="1"/>
  <c r="M83" i="3"/>
  <c r="F83" i="3"/>
  <c r="F81" i="3"/>
  <c r="F79" i="3"/>
  <c r="O21" i="3"/>
  <c r="E21" i="3"/>
  <c r="M124" i="3"/>
  <c r="M84" i="3"/>
  <c r="O20" i="3"/>
  <c r="O15" i="3"/>
  <c r="E15" i="3"/>
  <c r="F124" i="3" s="1"/>
  <c r="F84" i="3"/>
  <c r="O14" i="3"/>
  <c r="O9" i="3"/>
  <c r="M121" i="3" s="1"/>
  <c r="M81" i="3"/>
  <c r="F6" i="3"/>
  <c r="F118" i="3"/>
  <c r="F78" i="3"/>
  <c r="AY88" i="1"/>
  <c r="AX88" i="1"/>
  <c r="BI776" i="2"/>
  <c r="BH776" i="2"/>
  <c r="BG776" i="2"/>
  <c r="BF776" i="2"/>
  <c r="BK776" i="2"/>
  <c r="N776" i="2" s="1"/>
  <c r="BE776" i="2" s="1"/>
  <c r="BI775" i="2"/>
  <c r="BH775" i="2"/>
  <c r="BG775" i="2"/>
  <c r="BF775" i="2"/>
  <c r="BK775" i="2"/>
  <c r="N775" i="2"/>
  <c r="BE775" i="2" s="1"/>
  <c r="BI774" i="2"/>
  <c r="BH774" i="2"/>
  <c r="BG774" i="2"/>
  <c r="BF774" i="2"/>
  <c r="BK774" i="2"/>
  <c r="N774" i="2" s="1"/>
  <c r="BE774" i="2" s="1"/>
  <c r="BI773" i="2"/>
  <c r="BH773" i="2"/>
  <c r="BG773" i="2"/>
  <c r="BF773" i="2"/>
  <c r="BK773" i="2"/>
  <c r="N773" i="2"/>
  <c r="BE773" i="2" s="1"/>
  <c r="BI772" i="2"/>
  <c r="BH772" i="2"/>
  <c r="BG772" i="2"/>
  <c r="BF772" i="2"/>
  <c r="BK772" i="2"/>
  <c r="BK771" i="2" s="1"/>
  <c r="N771" i="2" s="1"/>
  <c r="N118" i="2" s="1"/>
  <c r="BI770" i="2"/>
  <c r="BH770" i="2"/>
  <c r="BG770" i="2"/>
  <c r="BF770" i="2"/>
  <c r="AA770" i="2"/>
  <c r="AA769" i="2" s="1"/>
  <c r="AA768" i="2" s="1"/>
  <c r="Y770" i="2"/>
  <c r="Y769" i="2"/>
  <c r="Y768" i="2" s="1"/>
  <c r="W770" i="2"/>
  <c r="W769" i="2" s="1"/>
  <c r="W768" i="2" s="1"/>
  <c r="BK770" i="2"/>
  <c r="BK769" i="2"/>
  <c r="N769" i="2" s="1"/>
  <c r="N117" i="2" s="1"/>
  <c r="BK768" i="2"/>
  <c r="N768" i="2" s="1"/>
  <c r="N116" i="2" s="1"/>
  <c r="N770" i="2"/>
  <c r="BE770" i="2" s="1"/>
  <c r="BI765" i="2"/>
  <c r="BH765" i="2"/>
  <c r="BG765" i="2"/>
  <c r="BF765" i="2"/>
  <c r="AA765" i="2"/>
  <c r="Y765" i="2"/>
  <c r="W765" i="2"/>
  <c r="BK765" i="2"/>
  <c r="N765" i="2"/>
  <c r="BE765" i="2" s="1"/>
  <c r="BI764" i="2"/>
  <c r="BH764" i="2"/>
  <c r="BG764" i="2"/>
  <c r="BF764" i="2"/>
  <c r="AA764" i="2"/>
  <c r="Y764" i="2"/>
  <c r="W764" i="2"/>
  <c r="BK764" i="2"/>
  <c r="N764" i="2"/>
  <c r="BE764" i="2" s="1"/>
  <c r="BI757" i="2"/>
  <c r="BH757" i="2"/>
  <c r="BG757" i="2"/>
  <c r="BF757" i="2"/>
  <c r="AA757" i="2"/>
  <c r="AA756" i="2" s="1"/>
  <c r="Y757" i="2"/>
  <c r="Y756" i="2" s="1"/>
  <c r="W757" i="2"/>
  <c r="W756" i="2" s="1"/>
  <c r="BK757" i="2"/>
  <c r="BK756" i="2" s="1"/>
  <c r="N756" i="2" s="1"/>
  <c r="N115" i="2" s="1"/>
  <c r="N757" i="2"/>
  <c r="BE757" i="2"/>
  <c r="BI755" i="2"/>
  <c r="BH755" i="2"/>
  <c r="BG755" i="2"/>
  <c r="BF755" i="2"/>
  <c r="AA755" i="2"/>
  <c r="Y755" i="2"/>
  <c r="W755" i="2"/>
  <c r="BK755" i="2"/>
  <c r="N755" i="2"/>
  <c r="BE755" i="2" s="1"/>
  <c r="BI751" i="2"/>
  <c r="BH751" i="2"/>
  <c r="BG751" i="2"/>
  <c r="BF751" i="2"/>
  <c r="AA751" i="2"/>
  <c r="AA750" i="2" s="1"/>
  <c r="Y751" i="2"/>
  <c r="Y750" i="2" s="1"/>
  <c r="W751" i="2"/>
  <c r="W750" i="2" s="1"/>
  <c r="BK751" i="2"/>
  <c r="BK750" i="2" s="1"/>
  <c r="N750" i="2" s="1"/>
  <c r="N114" i="2" s="1"/>
  <c r="N751" i="2"/>
  <c r="BE751" i="2"/>
  <c r="BI749" i="2"/>
  <c r="BH749" i="2"/>
  <c r="BG749" i="2"/>
  <c r="BF749" i="2"/>
  <c r="AA749" i="2"/>
  <c r="Y749" i="2"/>
  <c r="W749" i="2"/>
  <c r="BK749" i="2"/>
  <c r="N749" i="2"/>
  <c r="BE749" i="2" s="1"/>
  <c r="BI746" i="2"/>
  <c r="BH746" i="2"/>
  <c r="BG746" i="2"/>
  <c r="BF746" i="2"/>
  <c r="AA746" i="2"/>
  <c r="Y746" i="2"/>
  <c r="W746" i="2"/>
  <c r="BK746" i="2"/>
  <c r="N746" i="2"/>
  <c r="BE746" i="2" s="1"/>
  <c r="BI745" i="2"/>
  <c r="BH745" i="2"/>
  <c r="BG745" i="2"/>
  <c r="BF745" i="2"/>
  <c r="AA745" i="2"/>
  <c r="Y745" i="2"/>
  <c r="W745" i="2"/>
  <c r="BK745" i="2"/>
  <c r="N745" i="2"/>
  <c r="BE745" i="2" s="1"/>
  <c r="BI744" i="2"/>
  <c r="BH744" i="2"/>
  <c r="BG744" i="2"/>
  <c r="BF744" i="2"/>
  <c r="AA744" i="2"/>
  <c r="AA743" i="2" s="1"/>
  <c r="Y744" i="2"/>
  <c r="Y743" i="2" s="1"/>
  <c r="W744" i="2"/>
  <c r="W743" i="2" s="1"/>
  <c r="BK744" i="2"/>
  <c r="BK743" i="2" s="1"/>
  <c r="N743" i="2"/>
  <c r="N113" i="2" s="1"/>
  <c r="N744" i="2"/>
  <c r="BE744" i="2"/>
  <c r="BI742" i="2"/>
  <c r="BH742" i="2"/>
  <c r="BG742" i="2"/>
  <c r="BF742" i="2"/>
  <c r="AA742" i="2"/>
  <c r="Y742" i="2"/>
  <c r="W742" i="2"/>
  <c r="BK742" i="2"/>
  <c r="N742" i="2"/>
  <c r="BE742" i="2"/>
  <c r="BI741" i="2"/>
  <c r="BH741" i="2"/>
  <c r="BG741" i="2"/>
  <c r="BF741" i="2"/>
  <c r="AA741" i="2"/>
  <c r="Y741" i="2"/>
  <c r="W741" i="2"/>
  <c r="BK741" i="2"/>
  <c r="N741" i="2"/>
  <c r="BE741" i="2"/>
  <c r="BI737" i="2"/>
  <c r="BH737" i="2"/>
  <c r="BG737" i="2"/>
  <c r="BF737" i="2"/>
  <c r="AA737" i="2"/>
  <c r="Y737" i="2"/>
  <c r="W737" i="2"/>
  <c r="BK737" i="2"/>
  <c r="N737" i="2"/>
  <c r="BE737" i="2"/>
  <c r="BI736" i="2"/>
  <c r="BH736" i="2"/>
  <c r="BG736" i="2"/>
  <c r="BF736" i="2"/>
  <c r="AA736" i="2"/>
  <c r="Y736" i="2"/>
  <c r="W736" i="2"/>
  <c r="BK736" i="2"/>
  <c r="N736" i="2"/>
  <c r="BE736" i="2"/>
  <c r="BI733" i="2"/>
  <c r="BH733" i="2"/>
  <c r="BG733" i="2"/>
  <c r="BF733" i="2"/>
  <c r="AA733" i="2"/>
  <c r="Y733" i="2"/>
  <c r="W733" i="2"/>
  <c r="BK733" i="2"/>
  <c r="N733" i="2"/>
  <c r="BE733" i="2"/>
  <c r="BI732" i="2"/>
  <c r="BH732" i="2"/>
  <c r="BG732" i="2"/>
  <c r="BF732" i="2"/>
  <c r="AA732" i="2"/>
  <c r="Y732" i="2"/>
  <c r="W732" i="2"/>
  <c r="BK732" i="2"/>
  <c r="N732" i="2"/>
  <c r="BE732" i="2"/>
  <c r="BI729" i="2"/>
  <c r="BH729" i="2"/>
  <c r="BG729" i="2"/>
  <c r="BF729" i="2"/>
  <c r="AA729" i="2"/>
  <c r="Y729" i="2"/>
  <c r="W729" i="2"/>
  <c r="BK729" i="2"/>
  <c r="N729" i="2"/>
  <c r="BE729" i="2"/>
  <c r="BI725" i="2"/>
  <c r="BH725" i="2"/>
  <c r="BG725" i="2"/>
  <c r="BF725" i="2"/>
  <c r="AA725" i="2"/>
  <c r="AA724" i="2"/>
  <c r="Y725" i="2"/>
  <c r="Y724" i="2"/>
  <c r="W725" i="2"/>
  <c r="W724" i="2"/>
  <c r="BK725" i="2"/>
  <c r="BK724" i="2"/>
  <c r="N724" i="2" s="1"/>
  <c r="N112" i="2" s="1"/>
  <c r="N725" i="2"/>
  <c r="BE725" i="2" s="1"/>
  <c r="BI723" i="2"/>
  <c r="BH723" i="2"/>
  <c r="BG723" i="2"/>
  <c r="BF723" i="2"/>
  <c r="AA723" i="2"/>
  <c r="Y723" i="2"/>
  <c r="W723" i="2"/>
  <c r="BK723" i="2"/>
  <c r="N723" i="2"/>
  <c r="BE723" i="2"/>
  <c r="BI720" i="2"/>
  <c r="BH720" i="2"/>
  <c r="BG720" i="2"/>
  <c r="BF720" i="2"/>
  <c r="AA720" i="2"/>
  <c r="AA719" i="2"/>
  <c r="Y720" i="2"/>
  <c r="Y719" i="2"/>
  <c r="W720" i="2"/>
  <c r="W719" i="2"/>
  <c r="BK720" i="2"/>
  <c r="BK719" i="2"/>
  <c r="N719" i="2" s="1"/>
  <c r="N111" i="2" s="1"/>
  <c r="N720" i="2"/>
  <c r="BE720" i="2" s="1"/>
  <c r="BI718" i="2"/>
  <c r="BH718" i="2"/>
  <c r="BG718" i="2"/>
  <c r="BF718" i="2"/>
  <c r="AA718" i="2"/>
  <c r="Y718" i="2"/>
  <c r="W718" i="2"/>
  <c r="BK718" i="2"/>
  <c r="N718" i="2"/>
  <c r="BE718" i="2"/>
  <c r="BI715" i="2"/>
  <c r="BH715" i="2"/>
  <c r="BG715" i="2"/>
  <c r="BF715" i="2"/>
  <c r="AA715" i="2"/>
  <c r="Y715" i="2"/>
  <c r="W715" i="2"/>
  <c r="BK715" i="2"/>
  <c r="N715" i="2"/>
  <c r="BE715" i="2"/>
  <c r="BI710" i="2"/>
  <c r="BH710" i="2"/>
  <c r="BG710" i="2"/>
  <c r="BF710" i="2"/>
  <c r="AA710" i="2"/>
  <c r="Y710" i="2"/>
  <c r="W710" i="2"/>
  <c r="BK710" i="2"/>
  <c r="N710" i="2"/>
  <c r="BE710" i="2"/>
  <c r="BI709" i="2"/>
  <c r="BH709" i="2"/>
  <c r="BG709" i="2"/>
  <c r="BF709" i="2"/>
  <c r="AA709" i="2"/>
  <c r="Y709" i="2"/>
  <c r="W709" i="2"/>
  <c r="BK709" i="2"/>
  <c r="N709" i="2"/>
  <c r="BE709" i="2"/>
  <c r="BI704" i="2"/>
  <c r="BH704" i="2"/>
  <c r="BG704" i="2"/>
  <c r="BF704" i="2"/>
  <c r="AA704" i="2"/>
  <c r="Y704" i="2"/>
  <c r="W704" i="2"/>
  <c r="BK704" i="2"/>
  <c r="N704" i="2"/>
  <c r="BE704" i="2"/>
  <c r="BI703" i="2"/>
  <c r="BH703" i="2"/>
  <c r="BG703" i="2"/>
  <c r="BF703" i="2"/>
  <c r="AA703" i="2"/>
  <c r="Y703" i="2"/>
  <c r="W703" i="2"/>
  <c r="BK703" i="2"/>
  <c r="N703" i="2"/>
  <c r="BE703" i="2"/>
  <c r="BI696" i="2"/>
  <c r="BH696" i="2"/>
  <c r="BG696" i="2"/>
  <c r="BF696" i="2"/>
  <c r="AA696" i="2"/>
  <c r="AA695" i="2"/>
  <c r="Y696" i="2"/>
  <c r="Y695" i="2"/>
  <c r="W696" i="2"/>
  <c r="W695" i="2"/>
  <c r="BK696" i="2"/>
  <c r="BK695" i="2"/>
  <c r="N695" i="2" s="1"/>
  <c r="N110" i="2" s="1"/>
  <c r="N696" i="2"/>
  <c r="BE696" i="2" s="1"/>
  <c r="BI694" i="2"/>
  <c r="BH694" i="2"/>
  <c r="BG694" i="2"/>
  <c r="BF694" i="2"/>
  <c r="AA694" i="2"/>
  <c r="Y694" i="2"/>
  <c r="W694" i="2"/>
  <c r="BK694" i="2"/>
  <c r="N694" i="2"/>
  <c r="BE694" i="2"/>
  <c r="BI693" i="2"/>
  <c r="BH693" i="2"/>
  <c r="BG693" i="2"/>
  <c r="BF693" i="2"/>
  <c r="AA693" i="2"/>
  <c r="Y693" i="2"/>
  <c r="W693" i="2"/>
  <c r="BK693" i="2"/>
  <c r="N693" i="2"/>
  <c r="BE693" i="2"/>
  <c r="BI692" i="2"/>
  <c r="BH692" i="2"/>
  <c r="BG692" i="2"/>
  <c r="BF692" i="2"/>
  <c r="AA692" i="2"/>
  <c r="Y692" i="2"/>
  <c r="W692" i="2"/>
  <c r="BK692" i="2"/>
  <c r="N692" i="2"/>
  <c r="BE692" i="2"/>
  <c r="BI688" i="2"/>
  <c r="BH688" i="2"/>
  <c r="BG688" i="2"/>
  <c r="BF688" i="2"/>
  <c r="AA688" i="2"/>
  <c r="Y688" i="2"/>
  <c r="W688" i="2"/>
  <c r="BK688" i="2"/>
  <c r="N688" i="2"/>
  <c r="BE688" i="2"/>
  <c r="BI687" i="2"/>
  <c r="BH687" i="2"/>
  <c r="BG687" i="2"/>
  <c r="BF687" i="2"/>
  <c r="AA687" i="2"/>
  <c r="Y687" i="2"/>
  <c r="W687" i="2"/>
  <c r="BK687" i="2"/>
  <c r="N687" i="2"/>
  <c r="BE687" i="2"/>
  <c r="BI683" i="2"/>
  <c r="BH683" i="2"/>
  <c r="BG683" i="2"/>
  <c r="BF683" i="2"/>
  <c r="AA683" i="2"/>
  <c r="AA682" i="2"/>
  <c r="Y683" i="2"/>
  <c r="Y682" i="2"/>
  <c r="W683" i="2"/>
  <c r="W682" i="2"/>
  <c r="BK683" i="2"/>
  <c r="BK682" i="2"/>
  <c r="N682" i="2" s="1"/>
  <c r="N109" i="2" s="1"/>
  <c r="N683" i="2"/>
  <c r="BE683" i="2" s="1"/>
  <c r="BI681" i="2"/>
  <c r="BH681" i="2"/>
  <c r="BG681" i="2"/>
  <c r="BF681" i="2"/>
  <c r="AA681" i="2"/>
  <c r="Y681" i="2"/>
  <c r="W681" i="2"/>
  <c r="BK681" i="2"/>
  <c r="N681" i="2"/>
  <c r="BE681" i="2"/>
  <c r="BI680" i="2"/>
  <c r="BH680" i="2"/>
  <c r="BG680" i="2"/>
  <c r="BF680" i="2"/>
  <c r="AA680" i="2"/>
  <c r="Y680" i="2"/>
  <c r="W680" i="2"/>
  <c r="BK680" i="2"/>
  <c r="N680" i="2"/>
  <c r="BE680" i="2"/>
  <c r="BI676" i="2"/>
  <c r="BH676" i="2"/>
  <c r="BG676" i="2"/>
  <c r="BF676" i="2"/>
  <c r="AA676" i="2"/>
  <c r="Y676" i="2"/>
  <c r="W676" i="2"/>
  <c r="BK676" i="2"/>
  <c r="N676" i="2"/>
  <c r="BE676" i="2"/>
  <c r="BI675" i="2"/>
  <c r="BH675" i="2"/>
  <c r="BG675" i="2"/>
  <c r="BF675" i="2"/>
  <c r="AA675" i="2"/>
  <c r="Y675" i="2"/>
  <c r="W675" i="2"/>
  <c r="BK675" i="2"/>
  <c r="N675" i="2"/>
  <c r="BE675" i="2"/>
  <c r="BI669" i="2"/>
  <c r="BH669" i="2"/>
  <c r="BG669" i="2"/>
  <c r="BF669" i="2"/>
  <c r="AA669" i="2"/>
  <c r="Y669" i="2"/>
  <c r="W669" i="2"/>
  <c r="BK669" i="2"/>
  <c r="N669" i="2"/>
  <c r="BE669" i="2"/>
  <c r="BI668" i="2"/>
  <c r="BH668" i="2"/>
  <c r="BG668" i="2"/>
  <c r="BF668" i="2"/>
  <c r="AA668" i="2"/>
  <c r="Y668" i="2"/>
  <c r="W668" i="2"/>
  <c r="BK668" i="2"/>
  <c r="N668" i="2"/>
  <c r="BE668" i="2"/>
  <c r="BI665" i="2"/>
  <c r="BH665" i="2"/>
  <c r="BG665" i="2"/>
  <c r="BF665" i="2"/>
  <c r="AA665" i="2"/>
  <c r="Y665" i="2"/>
  <c r="W665" i="2"/>
  <c r="BK665" i="2"/>
  <c r="N665" i="2"/>
  <c r="BE665" i="2"/>
  <c r="BI664" i="2"/>
  <c r="BH664" i="2"/>
  <c r="BG664" i="2"/>
  <c r="BF664" i="2"/>
  <c r="AA664" i="2"/>
  <c r="Y664" i="2"/>
  <c r="W664" i="2"/>
  <c r="BK664" i="2"/>
  <c r="N664" i="2"/>
  <c r="BE664" i="2"/>
  <c r="BI663" i="2"/>
  <c r="BH663" i="2"/>
  <c r="BG663" i="2"/>
  <c r="BF663" i="2"/>
  <c r="AA663" i="2"/>
  <c r="Y663" i="2"/>
  <c r="W663" i="2"/>
  <c r="BK663" i="2"/>
  <c r="N663" i="2"/>
  <c r="BE663" i="2"/>
  <c r="BI660" i="2"/>
  <c r="BH660" i="2"/>
  <c r="BG660" i="2"/>
  <c r="BF660" i="2"/>
  <c r="AA660" i="2"/>
  <c r="Y660" i="2"/>
  <c r="W660" i="2"/>
  <c r="BK660" i="2"/>
  <c r="N660" i="2"/>
  <c r="BE660" i="2"/>
  <c r="BI659" i="2"/>
  <c r="BH659" i="2"/>
  <c r="BG659" i="2"/>
  <c r="BF659" i="2"/>
  <c r="AA659" i="2"/>
  <c r="Y659" i="2"/>
  <c r="W659" i="2"/>
  <c r="BK659" i="2"/>
  <c r="N659" i="2"/>
  <c r="BE659" i="2"/>
  <c r="BI658" i="2"/>
  <c r="BH658" i="2"/>
  <c r="BG658" i="2"/>
  <c r="BF658" i="2"/>
  <c r="AA658" i="2"/>
  <c r="Y658" i="2"/>
  <c r="W658" i="2"/>
  <c r="BK658" i="2"/>
  <c r="N658" i="2"/>
  <c r="BE658" i="2"/>
  <c r="BI655" i="2"/>
  <c r="BH655" i="2"/>
  <c r="BG655" i="2"/>
  <c r="BF655" i="2"/>
  <c r="AA655" i="2"/>
  <c r="Y655" i="2"/>
  <c r="W655" i="2"/>
  <c r="BK655" i="2"/>
  <c r="N655" i="2"/>
  <c r="BE655" i="2"/>
  <c r="BI654" i="2"/>
  <c r="BH654" i="2"/>
  <c r="BG654" i="2"/>
  <c r="BF654" i="2"/>
  <c r="AA654" i="2"/>
  <c r="Y654" i="2"/>
  <c r="W654" i="2"/>
  <c r="BK654" i="2"/>
  <c r="N654" i="2"/>
  <c r="BE654" i="2"/>
  <c r="BI653" i="2"/>
  <c r="BH653" i="2"/>
  <c r="BG653" i="2"/>
  <c r="BF653" i="2"/>
  <c r="AA653" i="2"/>
  <c r="Y653" i="2"/>
  <c r="W653" i="2"/>
  <c r="BK653" i="2"/>
  <c r="N653" i="2"/>
  <c r="BE653" i="2"/>
  <c r="BI650" i="2"/>
  <c r="BH650" i="2"/>
  <c r="BG650" i="2"/>
  <c r="BF650" i="2"/>
  <c r="AA650" i="2"/>
  <c r="Y650" i="2"/>
  <c r="W650" i="2"/>
  <c r="BK650" i="2"/>
  <c r="N650" i="2"/>
  <c r="BE650" i="2"/>
  <c r="BI649" i="2"/>
  <c r="BH649" i="2"/>
  <c r="BG649" i="2"/>
  <c r="BF649" i="2"/>
  <c r="AA649" i="2"/>
  <c r="Y649" i="2"/>
  <c r="W649" i="2"/>
  <c r="BK649" i="2"/>
  <c r="N649" i="2"/>
  <c r="BE649" i="2"/>
  <c r="BI646" i="2"/>
  <c r="BH646" i="2"/>
  <c r="BG646" i="2"/>
  <c r="BF646" i="2"/>
  <c r="AA646" i="2"/>
  <c r="Y646" i="2"/>
  <c r="W646" i="2"/>
  <c r="BK646" i="2"/>
  <c r="N646" i="2"/>
  <c r="BE646" i="2"/>
  <c r="BI645" i="2"/>
  <c r="BH645" i="2"/>
  <c r="BG645" i="2"/>
  <c r="BF645" i="2"/>
  <c r="AA645" i="2"/>
  <c r="Y645" i="2"/>
  <c r="W645" i="2"/>
  <c r="BK645" i="2"/>
  <c r="N645" i="2"/>
  <c r="BE645" i="2"/>
  <c r="BI644" i="2"/>
  <c r="BH644" i="2"/>
  <c r="BG644" i="2"/>
  <c r="BF644" i="2"/>
  <c r="AA644" i="2"/>
  <c r="Y644" i="2"/>
  <c r="W644" i="2"/>
  <c r="BK644" i="2"/>
  <c r="N644" i="2"/>
  <c r="BE644" i="2"/>
  <c r="BI639" i="2"/>
  <c r="BH639" i="2"/>
  <c r="BG639" i="2"/>
  <c r="BF639" i="2"/>
  <c r="AA639" i="2"/>
  <c r="Y639" i="2"/>
  <c r="W639" i="2"/>
  <c r="BK639" i="2"/>
  <c r="N639" i="2"/>
  <c r="BE639" i="2"/>
  <c r="BI638" i="2"/>
  <c r="BH638" i="2"/>
  <c r="BG638" i="2"/>
  <c r="BF638" i="2"/>
  <c r="AA638" i="2"/>
  <c r="Y638" i="2"/>
  <c r="W638" i="2"/>
  <c r="BK638" i="2"/>
  <c r="N638" i="2"/>
  <c r="BE638" i="2"/>
  <c r="BI628" i="2"/>
  <c r="BH628" i="2"/>
  <c r="BG628" i="2"/>
  <c r="BF628" i="2"/>
  <c r="AA628" i="2"/>
  <c r="Y628" i="2"/>
  <c r="W628" i="2"/>
  <c r="BK628" i="2"/>
  <c r="N628" i="2"/>
  <c r="BE628" i="2"/>
  <c r="BI624" i="2"/>
  <c r="BH624" i="2"/>
  <c r="BG624" i="2"/>
  <c r="BF624" i="2"/>
  <c r="AA624" i="2"/>
  <c r="Y624" i="2"/>
  <c r="W624" i="2"/>
  <c r="BK624" i="2"/>
  <c r="N624" i="2"/>
  <c r="BE624" i="2"/>
  <c r="BI623" i="2"/>
  <c r="BH623" i="2"/>
  <c r="BG623" i="2"/>
  <c r="BF623" i="2"/>
  <c r="AA623" i="2"/>
  <c r="Y623" i="2"/>
  <c r="W623" i="2"/>
  <c r="BK623" i="2"/>
  <c r="N623" i="2"/>
  <c r="BE623" i="2"/>
  <c r="BI617" i="2"/>
  <c r="BH617" i="2"/>
  <c r="BG617" i="2"/>
  <c r="BF617" i="2"/>
  <c r="AA617" i="2"/>
  <c r="Y617" i="2"/>
  <c r="W617" i="2"/>
  <c r="BK617" i="2"/>
  <c r="N617" i="2"/>
  <c r="BE617" i="2"/>
  <c r="BI616" i="2"/>
  <c r="BH616" i="2"/>
  <c r="BG616" i="2"/>
  <c r="BF616" i="2"/>
  <c r="AA616" i="2"/>
  <c r="Y616" i="2"/>
  <c r="W616" i="2"/>
  <c r="BK616" i="2"/>
  <c r="N616" i="2"/>
  <c r="BE616" i="2"/>
  <c r="BI611" i="2"/>
  <c r="BH611" i="2"/>
  <c r="BG611" i="2"/>
  <c r="BF611" i="2"/>
  <c r="AA611" i="2"/>
  <c r="AA610" i="2"/>
  <c r="Y611" i="2"/>
  <c r="Y610" i="2"/>
  <c r="W611" i="2"/>
  <c r="W610" i="2"/>
  <c r="BK611" i="2"/>
  <c r="BK610" i="2"/>
  <c r="N610" i="2" s="1"/>
  <c r="N108" i="2" s="1"/>
  <c r="N611" i="2"/>
  <c r="BE611" i="2" s="1"/>
  <c r="BI609" i="2"/>
  <c r="BH609" i="2"/>
  <c r="BG609" i="2"/>
  <c r="BF609" i="2"/>
  <c r="AA609" i="2"/>
  <c r="Y609" i="2"/>
  <c r="W609" i="2"/>
  <c r="BK609" i="2"/>
  <c r="N609" i="2"/>
  <c r="BE609" i="2"/>
  <c r="BI608" i="2"/>
  <c r="BH608" i="2"/>
  <c r="BG608" i="2"/>
  <c r="BF608" i="2"/>
  <c r="AA608" i="2"/>
  <c r="Y608" i="2"/>
  <c r="W608" i="2"/>
  <c r="BK608" i="2"/>
  <c r="N608" i="2"/>
  <c r="BE608" i="2"/>
  <c r="BI604" i="2"/>
  <c r="BH604" i="2"/>
  <c r="BG604" i="2"/>
  <c r="BF604" i="2"/>
  <c r="AA604" i="2"/>
  <c r="Y604" i="2"/>
  <c r="W604" i="2"/>
  <c r="BK604" i="2"/>
  <c r="N604" i="2"/>
  <c r="BE604" i="2"/>
  <c r="BI601" i="2"/>
  <c r="BH601" i="2"/>
  <c r="BG601" i="2"/>
  <c r="BF601" i="2"/>
  <c r="AA601" i="2"/>
  <c r="AA600" i="2"/>
  <c r="Y601" i="2"/>
  <c r="Y600" i="2"/>
  <c r="W601" i="2"/>
  <c r="W600" i="2"/>
  <c r="BK601" i="2"/>
  <c r="BK600" i="2"/>
  <c r="N600" i="2" s="1"/>
  <c r="N107" i="2" s="1"/>
  <c r="N601" i="2"/>
  <c r="BE601" i="2" s="1"/>
  <c r="BI599" i="2"/>
  <c r="BH599" i="2"/>
  <c r="BG599" i="2"/>
  <c r="BF599" i="2"/>
  <c r="AA599" i="2"/>
  <c r="Y599" i="2"/>
  <c r="W599" i="2"/>
  <c r="BK599" i="2"/>
  <c r="N599" i="2"/>
  <c r="BE599" i="2"/>
  <c r="BI596" i="2"/>
  <c r="BH596" i="2"/>
  <c r="BG596" i="2"/>
  <c r="BF596" i="2"/>
  <c r="AA596" i="2"/>
  <c r="Y596" i="2"/>
  <c r="W596" i="2"/>
  <c r="BK596" i="2"/>
  <c r="N596" i="2"/>
  <c r="BE596" i="2"/>
  <c r="BI595" i="2"/>
  <c r="BH595" i="2"/>
  <c r="BG595" i="2"/>
  <c r="BF595" i="2"/>
  <c r="AA595" i="2"/>
  <c r="Y595" i="2"/>
  <c r="W595" i="2"/>
  <c r="BK595" i="2"/>
  <c r="N595" i="2"/>
  <c r="BE595" i="2"/>
  <c r="BI591" i="2"/>
  <c r="BH591" i="2"/>
  <c r="BG591" i="2"/>
  <c r="BF591" i="2"/>
  <c r="AA591" i="2"/>
  <c r="Y591" i="2"/>
  <c r="W591" i="2"/>
  <c r="BK591" i="2"/>
  <c r="N591" i="2"/>
  <c r="BE591" i="2"/>
  <c r="BI590" i="2"/>
  <c r="BH590" i="2"/>
  <c r="BG590" i="2"/>
  <c r="BF590" i="2"/>
  <c r="AA590" i="2"/>
  <c r="Y590" i="2"/>
  <c r="W590" i="2"/>
  <c r="BK590" i="2"/>
  <c r="N590" i="2"/>
  <c r="BE590" i="2"/>
  <c r="BI586" i="2"/>
  <c r="BH586" i="2"/>
  <c r="BG586" i="2"/>
  <c r="BF586" i="2"/>
  <c r="AA586" i="2"/>
  <c r="AA585" i="2"/>
  <c r="Y586" i="2"/>
  <c r="Y585" i="2"/>
  <c r="W586" i="2"/>
  <c r="W585" i="2"/>
  <c r="BK586" i="2"/>
  <c r="BK585" i="2"/>
  <c r="N585" i="2" s="1"/>
  <c r="N106" i="2" s="1"/>
  <c r="N586" i="2"/>
  <c r="BE586" i="2" s="1"/>
  <c r="BI584" i="2"/>
  <c r="BH584" i="2"/>
  <c r="BG584" i="2"/>
  <c r="BF584" i="2"/>
  <c r="AA584" i="2"/>
  <c r="Y584" i="2"/>
  <c r="W584" i="2"/>
  <c r="BK584" i="2"/>
  <c r="N584" i="2"/>
  <c r="BE584" i="2"/>
  <c r="BI581" i="2"/>
  <c r="BH581" i="2"/>
  <c r="BG581" i="2"/>
  <c r="BF581" i="2"/>
  <c r="AA581" i="2"/>
  <c r="Y581" i="2"/>
  <c r="W581" i="2"/>
  <c r="BK581" i="2"/>
  <c r="N581" i="2"/>
  <c r="BE581" i="2"/>
  <c r="BI578" i="2"/>
  <c r="BH578" i="2"/>
  <c r="BG578" i="2"/>
  <c r="BF578" i="2"/>
  <c r="AA578" i="2"/>
  <c r="Y578" i="2"/>
  <c r="W578" i="2"/>
  <c r="BK578" i="2"/>
  <c r="N578" i="2"/>
  <c r="BE578" i="2"/>
  <c r="BI575" i="2"/>
  <c r="BH575" i="2"/>
  <c r="BG575" i="2"/>
  <c r="BF575" i="2"/>
  <c r="AA575" i="2"/>
  <c r="Y575" i="2"/>
  <c r="W575" i="2"/>
  <c r="BK575" i="2"/>
  <c r="N575" i="2"/>
  <c r="BE575" i="2"/>
  <c r="BI574" i="2"/>
  <c r="BH574" i="2"/>
  <c r="BG574" i="2"/>
  <c r="BF574" i="2"/>
  <c r="AA574" i="2"/>
  <c r="Y574" i="2"/>
  <c r="W574" i="2"/>
  <c r="BK574" i="2"/>
  <c r="N574" i="2"/>
  <c r="BE574" i="2"/>
  <c r="BI570" i="2"/>
  <c r="BH570" i="2"/>
  <c r="BG570" i="2"/>
  <c r="BF570" i="2"/>
  <c r="AA570" i="2"/>
  <c r="Y570" i="2"/>
  <c r="W570" i="2"/>
  <c r="BK570" i="2"/>
  <c r="N570" i="2"/>
  <c r="BE570" i="2"/>
  <c r="BI567" i="2"/>
  <c r="BH567" i="2"/>
  <c r="BG567" i="2"/>
  <c r="BF567" i="2"/>
  <c r="AA567" i="2"/>
  <c r="Y567" i="2"/>
  <c r="W567" i="2"/>
  <c r="BK567" i="2"/>
  <c r="N567" i="2"/>
  <c r="BE567" i="2"/>
  <c r="BI564" i="2"/>
  <c r="BH564" i="2"/>
  <c r="BG564" i="2"/>
  <c r="BF564" i="2"/>
  <c r="AA564" i="2"/>
  <c r="Y564" i="2"/>
  <c r="W564" i="2"/>
  <c r="BK564" i="2"/>
  <c r="N564" i="2"/>
  <c r="BE564" i="2"/>
  <c r="BI558" i="2"/>
  <c r="BH558" i="2"/>
  <c r="BG558" i="2"/>
  <c r="BF558" i="2"/>
  <c r="AA558" i="2"/>
  <c r="Y558" i="2"/>
  <c r="W558" i="2"/>
  <c r="BK558" i="2"/>
  <c r="N558" i="2"/>
  <c r="BE558" i="2"/>
  <c r="BI553" i="2"/>
  <c r="BH553" i="2"/>
  <c r="BG553" i="2"/>
  <c r="BF553" i="2"/>
  <c r="AA553" i="2"/>
  <c r="Y553" i="2"/>
  <c r="W553" i="2"/>
  <c r="BK553" i="2"/>
  <c r="N553" i="2"/>
  <c r="BE553" i="2"/>
  <c r="BI547" i="2"/>
  <c r="BH547" i="2"/>
  <c r="BG547" i="2"/>
  <c r="BF547" i="2"/>
  <c r="AA547" i="2"/>
  <c r="AA546" i="2"/>
  <c r="Y547" i="2"/>
  <c r="Y546" i="2"/>
  <c r="W547" i="2"/>
  <c r="W546" i="2"/>
  <c r="BK547" i="2"/>
  <c r="BK546" i="2"/>
  <c r="N546" i="2" s="1"/>
  <c r="N105" i="2" s="1"/>
  <c r="N547" i="2"/>
  <c r="BE547" i="2" s="1"/>
  <c r="BI545" i="2"/>
  <c r="BH545" i="2"/>
  <c r="BG545" i="2"/>
  <c r="BF545" i="2"/>
  <c r="AA545" i="2"/>
  <c r="Y545" i="2"/>
  <c r="W545" i="2"/>
  <c r="BK545" i="2"/>
  <c r="N545" i="2"/>
  <c r="BE545" i="2"/>
  <c r="BI544" i="2"/>
  <c r="BH544" i="2"/>
  <c r="BG544" i="2"/>
  <c r="BF544" i="2"/>
  <c r="AA544" i="2"/>
  <c r="Y544" i="2"/>
  <c r="W544" i="2"/>
  <c r="BK544" i="2"/>
  <c r="N544" i="2"/>
  <c r="BE544" i="2"/>
  <c r="BI538" i="2"/>
  <c r="BH538" i="2"/>
  <c r="BG538" i="2"/>
  <c r="BF538" i="2"/>
  <c r="AA538" i="2"/>
  <c r="Y538" i="2"/>
  <c r="W538" i="2"/>
  <c r="BK538" i="2"/>
  <c r="N538" i="2"/>
  <c r="BE538" i="2"/>
  <c r="BI532" i="2"/>
  <c r="BH532" i="2"/>
  <c r="BG532" i="2"/>
  <c r="BF532" i="2"/>
  <c r="AA532" i="2"/>
  <c r="Y532" i="2"/>
  <c r="W532" i="2"/>
  <c r="BK532" i="2"/>
  <c r="N532" i="2"/>
  <c r="BE532" i="2"/>
  <c r="BI529" i="2"/>
  <c r="BH529" i="2"/>
  <c r="BG529" i="2"/>
  <c r="BF529" i="2"/>
  <c r="AA529" i="2"/>
  <c r="Y529" i="2"/>
  <c r="W529" i="2"/>
  <c r="BK529" i="2"/>
  <c r="N529" i="2"/>
  <c r="BE529" i="2"/>
  <c r="BI526" i="2"/>
  <c r="BH526" i="2"/>
  <c r="BG526" i="2"/>
  <c r="BF526" i="2"/>
  <c r="AA526" i="2"/>
  <c r="Y526" i="2"/>
  <c r="W526" i="2"/>
  <c r="BK526" i="2"/>
  <c r="N526" i="2"/>
  <c r="BE526" i="2"/>
  <c r="BI522" i="2"/>
  <c r="BH522" i="2"/>
  <c r="BG522" i="2"/>
  <c r="BF522" i="2"/>
  <c r="AA522" i="2"/>
  <c r="Y522" i="2"/>
  <c r="W522" i="2"/>
  <c r="BK522" i="2"/>
  <c r="N522" i="2"/>
  <c r="BE522" i="2"/>
  <c r="BI518" i="2"/>
  <c r="BH518" i="2"/>
  <c r="BG518" i="2"/>
  <c r="BF518" i="2"/>
  <c r="AA518" i="2"/>
  <c r="Y518" i="2"/>
  <c r="W518" i="2"/>
  <c r="BK518" i="2"/>
  <c r="N518" i="2"/>
  <c r="BE518" i="2"/>
  <c r="BI514" i="2"/>
  <c r="BH514" i="2"/>
  <c r="BG514" i="2"/>
  <c r="BF514" i="2"/>
  <c r="AA514" i="2"/>
  <c r="Y514" i="2"/>
  <c r="W514" i="2"/>
  <c r="BK514" i="2"/>
  <c r="N514" i="2"/>
  <c r="BE514" i="2"/>
  <c r="BI513" i="2"/>
  <c r="BH513" i="2"/>
  <c r="BG513" i="2"/>
  <c r="BF513" i="2"/>
  <c r="AA513" i="2"/>
  <c r="Y513" i="2"/>
  <c r="W513" i="2"/>
  <c r="BK513" i="2"/>
  <c r="N513" i="2"/>
  <c r="BE513" i="2"/>
  <c r="BI512" i="2"/>
  <c r="BH512" i="2"/>
  <c r="BG512" i="2"/>
  <c r="BF512" i="2"/>
  <c r="AA512" i="2"/>
  <c r="Y512" i="2"/>
  <c r="W512" i="2"/>
  <c r="BK512" i="2"/>
  <c r="N512" i="2"/>
  <c r="BE512" i="2"/>
  <c r="BI508" i="2"/>
  <c r="BH508" i="2"/>
  <c r="BG508" i="2"/>
  <c r="BF508" i="2"/>
  <c r="AA508" i="2"/>
  <c r="Y508" i="2"/>
  <c r="W508" i="2"/>
  <c r="BK508" i="2"/>
  <c r="N508" i="2"/>
  <c r="BE508" i="2"/>
  <c r="BI505" i="2"/>
  <c r="BH505" i="2"/>
  <c r="BG505" i="2"/>
  <c r="BF505" i="2"/>
  <c r="AA505" i="2"/>
  <c r="Y505" i="2"/>
  <c r="W505" i="2"/>
  <c r="BK505" i="2"/>
  <c r="N505" i="2"/>
  <c r="BE505" i="2"/>
  <c r="BI498" i="2"/>
  <c r="BH498" i="2"/>
  <c r="BG498" i="2"/>
  <c r="BF498" i="2"/>
  <c r="AA498" i="2"/>
  <c r="Y498" i="2"/>
  <c r="W498" i="2"/>
  <c r="BK498" i="2"/>
  <c r="N498" i="2"/>
  <c r="BE498" i="2"/>
  <c r="BI491" i="2"/>
  <c r="BH491" i="2"/>
  <c r="BG491" i="2"/>
  <c r="BF491" i="2"/>
  <c r="AA491" i="2"/>
  <c r="Y491" i="2"/>
  <c r="W491" i="2"/>
  <c r="BK491" i="2"/>
  <c r="N491" i="2"/>
  <c r="BE491" i="2"/>
  <c r="BI488" i="2"/>
  <c r="BH488" i="2"/>
  <c r="BG488" i="2"/>
  <c r="BF488" i="2"/>
  <c r="AA488" i="2"/>
  <c r="Y488" i="2"/>
  <c r="W488" i="2"/>
  <c r="BK488" i="2"/>
  <c r="N488" i="2"/>
  <c r="BE488" i="2"/>
  <c r="BI485" i="2"/>
  <c r="BH485" i="2"/>
  <c r="BG485" i="2"/>
  <c r="BF485" i="2"/>
  <c r="AA485" i="2"/>
  <c r="Y485" i="2"/>
  <c r="W485" i="2"/>
  <c r="BK485" i="2"/>
  <c r="N485" i="2"/>
  <c r="BE485" i="2"/>
  <c r="BI479" i="2"/>
  <c r="BH479" i="2"/>
  <c r="BG479" i="2"/>
  <c r="BF479" i="2"/>
  <c r="AA479" i="2"/>
  <c r="AA478" i="2"/>
  <c r="Y479" i="2"/>
  <c r="Y478" i="2"/>
  <c r="W479" i="2"/>
  <c r="W478" i="2"/>
  <c r="BK479" i="2"/>
  <c r="BK478" i="2"/>
  <c r="N478" i="2" s="1"/>
  <c r="N104" i="2" s="1"/>
  <c r="N479" i="2"/>
  <c r="BE479" i="2" s="1"/>
  <c r="BI474" i="2"/>
  <c r="BH474" i="2"/>
  <c r="BG474" i="2"/>
  <c r="BF474" i="2"/>
  <c r="AA474" i="2"/>
  <c r="AA473" i="2"/>
  <c r="Y474" i="2"/>
  <c r="Y473" i="2"/>
  <c r="W474" i="2"/>
  <c r="W473" i="2"/>
  <c r="BK474" i="2"/>
  <c r="BK473" i="2"/>
  <c r="N473" i="2" s="1"/>
  <c r="N103" i="2" s="1"/>
  <c r="N474" i="2"/>
  <c r="BE474" i="2" s="1"/>
  <c r="BI469" i="2"/>
  <c r="BH469" i="2"/>
  <c r="BG469" i="2"/>
  <c r="BF469" i="2"/>
  <c r="AA469" i="2"/>
  <c r="AA468" i="2"/>
  <c r="Y469" i="2"/>
  <c r="Y468" i="2"/>
  <c r="W469" i="2"/>
  <c r="W468" i="2"/>
  <c r="BK469" i="2"/>
  <c r="BK468" i="2"/>
  <c r="N468" i="2" s="1"/>
  <c r="N102" i="2" s="1"/>
  <c r="N469" i="2"/>
  <c r="BE469" i="2" s="1"/>
  <c r="BI464" i="2"/>
  <c r="BH464" i="2"/>
  <c r="BG464" i="2"/>
  <c r="BF464" i="2"/>
  <c r="AA464" i="2"/>
  <c r="AA463" i="2"/>
  <c r="Y464" i="2"/>
  <c r="Y463" i="2"/>
  <c r="W464" i="2"/>
  <c r="W463" i="2"/>
  <c r="BK464" i="2"/>
  <c r="BK463" i="2"/>
  <c r="N463" i="2" s="1"/>
  <c r="N101" i="2" s="1"/>
  <c r="N464" i="2"/>
  <c r="BE464" i="2" s="1"/>
  <c r="BI462" i="2"/>
  <c r="BH462" i="2"/>
  <c r="BG462" i="2"/>
  <c r="BF462" i="2"/>
  <c r="AA462" i="2"/>
  <c r="Y462" i="2"/>
  <c r="W462" i="2"/>
  <c r="BK462" i="2"/>
  <c r="N462" i="2"/>
  <c r="BE462" i="2"/>
  <c r="BI458" i="2"/>
  <c r="BH458" i="2"/>
  <c r="BG458" i="2"/>
  <c r="BF458" i="2"/>
  <c r="AA458" i="2"/>
  <c r="Y458" i="2"/>
  <c r="W458" i="2"/>
  <c r="BK458" i="2"/>
  <c r="N458" i="2"/>
  <c r="BE458" i="2"/>
  <c r="BI457" i="2"/>
  <c r="BH457" i="2"/>
  <c r="BG457" i="2"/>
  <c r="BF457" i="2"/>
  <c r="AA457" i="2"/>
  <c r="Y457" i="2"/>
  <c r="W457" i="2"/>
  <c r="BK457" i="2"/>
  <c r="N457" i="2"/>
  <c r="BE457" i="2"/>
  <c r="BI454" i="2"/>
  <c r="BH454" i="2"/>
  <c r="BG454" i="2"/>
  <c r="BF454" i="2"/>
  <c r="AA454" i="2"/>
  <c r="Y454" i="2"/>
  <c r="W454" i="2"/>
  <c r="BK454" i="2"/>
  <c r="N454" i="2"/>
  <c r="BE454" i="2"/>
  <c r="BI453" i="2"/>
  <c r="BH453" i="2"/>
  <c r="BG453" i="2"/>
  <c r="BF453" i="2"/>
  <c r="AA453" i="2"/>
  <c r="Y453" i="2"/>
  <c r="W453" i="2"/>
  <c r="BK453" i="2"/>
  <c r="N453" i="2"/>
  <c r="BE453" i="2"/>
  <c r="BI452" i="2"/>
  <c r="BH452" i="2"/>
  <c r="BG452" i="2"/>
  <c r="BF452" i="2"/>
  <c r="AA452" i="2"/>
  <c r="Y452" i="2"/>
  <c r="W452" i="2"/>
  <c r="BK452" i="2"/>
  <c r="N452" i="2"/>
  <c r="BE452" i="2"/>
  <c r="BI451" i="2"/>
  <c r="BH451" i="2"/>
  <c r="BG451" i="2"/>
  <c r="BF451" i="2"/>
  <c r="AA451" i="2"/>
  <c r="Y451" i="2"/>
  <c r="W451" i="2"/>
  <c r="BK451" i="2"/>
  <c r="N451" i="2"/>
  <c r="BE451" i="2"/>
  <c r="BI447" i="2"/>
  <c r="BH447" i="2"/>
  <c r="BG447" i="2"/>
  <c r="BF447" i="2"/>
  <c r="AA447" i="2"/>
  <c r="Y447" i="2"/>
  <c r="W447" i="2"/>
  <c r="BK447" i="2"/>
  <c r="N447" i="2"/>
  <c r="BE447" i="2"/>
  <c r="BI446" i="2"/>
  <c r="BH446" i="2"/>
  <c r="BG446" i="2"/>
  <c r="BF446" i="2"/>
  <c r="AA446" i="2"/>
  <c r="Y446" i="2"/>
  <c r="W446" i="2"/>
  <c r="BK446" i="2"/>
  <c r="N446" i="2"/>
  <c r="BE446" i="2"/>
  <c r="BI442" i="2"/>
  <c r="BH442" i="2"/>
  <c r="BG442" i="2"/>
  <c r="BF442" i="2"/>
  <c r="AA442" i="2"/>
  <c r="AA441" i="2"/>
  <c r="Y442" i="2"/>
  <c r="Y441" i="2"/>
  <c r="W442" i="2"/>
  <c r="W441" i="2"/>
  <c r="BK442" i="2"/>
  <c r="BK441" i="2"/>
  <c r="N441" i="2" s="1"/>
  <c r="N100" i="2" s="1"/>
  <c r="N442" i="2"/>
  <c r="BE442" i="2" s="1"/>
  <c r="BI440" i="2"/>
  <c r="BH440" i="2"/>
  <c r="BG440" i="2"/>
  <c r="BF440" i="2"/>
  <c r="AA440" i="2"/>
  <c r="Y440" i="2"/>
  <c r="W440" i="2"/>
  <c r="BK440" i="2"/>
  <c r="N440" i="2"/>
  <c r="BE440" i="2"/>
  <c r="BI437" i="2"/>
  <c r="BH437" i="2"/>
  <c r="BG437" i="2"/>
  <c r="BF437" i="2"/>
  <c r="AA437" i="2"/>
  <c r="AA436" i="2"/>
  <c r="AA435" i="2" s="1"/>
  <c r="Y437" i="2"/>
  <c r="Y436" i="2" s="1"/>
  <c r="Y435" i="2" s="1"/>
  <c r="W437" i="2"/>
  <c r="W436" i="2"/>
  <c r="W435" i="2" s="1"/>
  <c r="BK437" i="2"/>
  <c r="BK436" i="2" s="1"/>
  <c r="N437" i="2"/>
  <c r="BE437" i="2"/>
  <c r="BI434" i="2"/>
  <c r="BH434" i="2"/>
  <c r="BG434" i="2"/>
  <c r="BF434" i="2"/>
  <c r="AA434" i="2"/>
  <c r="AA433" i="2"/>
  <c r="Y434" i="2"/>
  <c r="Y433" i="2"/>
  <c r="W434" i="2"/>
  <c r="W433" i="2"/>
  <c r="BK434" i="2"/>
  <c r="BK433" i="2"/>
  <c r="N433" i="2" s="1"/>
  <c r="N97" i="2" s="1"/>
  <c r="N434" i="2"/>
  <c r="BE434" i="2" s="1"/>
  <c r="BI430" i="2"/>
  <c r="BH430" i="2"/>
  <c r="BG430" i="2"/>
  <c r="BF430" i="2"/>
  <c r="AA430" i="2"/>
  <c r="Y430" i="2"/>
  <c r="W430" i="2"/>
  <c r="BK430" i="2"/>
  <c r="N430" i="2"/>
  <c r="BE430" i="2"/>
  <c r="BI429" i="2"/>
  <c r="BH429" i="2"/>
  <c r="BG429" i="2"/>
  <c r="BF429" i="2"/>
  <c r="AA429" i="2"/>
  <c r="Y429" i="2"/>
  <c r="W429" i="2"/>
  <c r="BK429" i="2"/>
  <c r="N429" i="2"/>
  <c r="BE429" i="2"/>
  <c r="BI428" i="2"/>
  <c r="BH428" i="2"/>
  <c r="BG428" i="2"/>
  <c r="BF428" i="2"/>
  <c r="AA428" i="2"/>
  <c r="Y428" i="2"/>
  <c r="W428" i="2"/>
  <c r="BK428" i="2"/>
  <c r="N428" i="2"/>
  <c r="BE428" i="2"/>
  <c r="BI425" i="2"/>
  <c r="BH425" i="2"/>
  <c r="BG425" i="2"/>
  <c r="BF425" i="2"/>
  <c r="AA425" i="2"/>
  <c r="Y425" i="2"/>
  <c r="W425" i="2"/>
  <c r="BK425" i="2"/>
  <c r="N425" i="2"/>
  <c r="BE425" i="2"/>
  <c r="BI422" i="2"/>
  <c r="BH422" i="2"/>
  <c r="BG422" i="2"/>
  <c r="BF422" i="2"/>
  <c r="AA422" i="2"/>
  <c r="Y422" i="2"/>
  <c r="W422" i="2"/>
  <c r="BK422" i="2"/>
  <c r="N422" i="2"/>
  <c r="BE422" i="2"/>
  <c r="BI419" i="2"/>
  <c r="BH419" i="2"/>
  <c r="BG419" i="2"/>
  <c r="BF419" i="2"/>
  <c r="AA419" i="2"/>
  <c r="Y419" i="2"/>
  <c r="W419" i="2"/>
  <c r="BK419" i="2"/>
  <c r="N419" i="2"/>
  <c r="BE419" i="2"/>
  <c r="BI418" i="2"/>
  <c r="BH418" i="2"/>
  <c r="BG418" i="2"/>
  <c r="BF418" i="2"/>
  <c r="AA418" i="2"/>
  <c r="Y418" i="2"/>
  <c r="W418" i="2"/>
  <c r="BK418" i="2"/>
  <c r="N418" i="2"/>
  <c r="BE418" i="2"/>
  <c r="BI417" i="2"/>
  <c r="BH417" i="2"/>
  <c r="BG417" i="2"/>
  <c r="BF417" i="2"/>
  <c r="AA417" i="2"/>
  <c r="Y417" i="2"/>
  <c r="W417" i="2"/>
  <c r="BK417" i="2"/>
  <c r="N417" i="2"/>
  <c r="BE417" i="2"/>
  <c r="BI416" i="2"/>
  <c r="BH416" i="2"/>
  <c r="BG416" i="2"/>
  <c r="BF416" i="2"/>
  <c r="AA416" i="2"/>
  <c r="Y416" i="2"/>
  <c r="W416" i="2"/>
  <c r="BK416" i="2"/>
  <c r="N416" i="2"/>
  <c r="BE416" i="2"/>
  <c r="BI412" i="2"/>
  <c r="BH412" i="2"/>
  <c r="BG412" i="2"/>
  <c r="BF412" i="2"/>
  <c r="AA412" i="2"/>
  <c r="AA411" i="2"/>
  <c r="Y412" i="2"/>
  <c r="Y411" i="2"/>
  <c r="W412" i="2"/>
  <c r="W411" i="2"/>
  <c r="BK412" i="2"/>
  <c r="BK411" i="2"/>
  <c r="N411" i="2" s="1"/>
  <c r="N96" i="2" s="1"/>
  <c r="N412" i="2"/>
  <c r="BE412" i="2" s="1"/>
  <c r="BI408" i="2"/>
  <c r="BH408" i="2"/>
  <c r="BG408" i="2"/>
  <c r="BF408" i="2"/>
  <c r="AA408" i="2"/>
  <c r="Y408" i="2"/>
  <c r="W408" i="2"/>
  <c r="BK408" i="2"/>
  <c r="N408" i="2"/>
  <c r="BE408" i="2"/>
  <c r="BI407" i="2"/>
  <c r="BH407" i="2"/>
  <c r="BG407" i="2"/>
  <c r="BF407" i="2"/>
  <c r="AA407" i="2"/>
  <c r="Y407" i="2"/>
  <c r="W407" i="2"/>
  <c r="BK407" i="2"/>
  <c r="N407" i="2"/>
  <c r="BE407" i="2"/>
  <c r="BI406" i="2"/>
  <c r="BH406" i="2"/>
  <c r="BG406" i="2"/>
  <c r="BF406" i="2"/>
  <c r="AA406" i="2"/>
  <c r="Y406" i="2"/>
  <c r="W406" i="2"/>
  <c r="BK406" i="2"/>
  <c r="N406" i="2"/>
  <c r="BE406" i="2"/>
  <c r="BI402" i="2"/>
  <c r="BH402" i="2"/>
  <c r="BG402" i="2"/>
  <c r="BF402" i="2"/>
  <c r="AA402" i="2"/>
  <c r="Y402" i="2"/>
  <c r="W402" i="2"/>
  <c r="BK402" i="2"/>
  <c r="N402" i="2"/>
  <c r="BE402" i="2"/>
  <c r="BI396" i="2"/>
  <c r="BH396" i="2"/>
  <c r="BG396" i="2"/>
  <c r="BF396" i="2"/>
  <c r="AA396" i="2"/>
  <c r="Y396" i="2"/>
  <c r="W396" i="2"/>
  <c r="BK396" i="2"/>
  <c r="N396" i="2"/>
  <c r="BE396" i="2"/>
  <c r="BI392" i="2"/>
  <c r="BH392" i="2"/>
  <c r="BG392" i="2"/>
  <c r="BF392" i="2"/>
  <c r="AA392" i="2"/>
  <c r="Y392" i="2"/>
  <c r="W392" i="2"/>
  <c r="BK392" i="2"/>
  <c r="N392" i="2"/>
  <c r="BE392" i="2"/>
  <c r="BI386" i="2"/>
  <c r="BH386" i="2"/>
  <c r="BG386" i="2"/>
  <c r="BF386" i="2"/>
  <c r="AA386" i="2"/>
  <c r="Y386" i="2"/>
  <c r="W386" i="2"/>
  <c r="BK386" i="2"/>
  <c r="N386" i="2"/>
  <c r="BE386" i="2"/>
  <c r="BI378" i="2"/>
  <c r="BH378" i="2"/>
  <c r="BG378" i="2"/>
  <c r="BF378" i="2"/>
  <c r="AA378" i="2"/>
  <c r="Y378" i="2"/>
  <c r="W378" i="2"/>
  <c r="BK378" i="2"/>
  <c r="N378" i="2"/>
  <c r="BE378" i="2"/>
  <c r="BI375" i="2"/>
  <c r="BH375" i="2"/>
  <c r="BG375" i="2"/>
  <c r="BF375" i="2"/>
  <c r="AA375" i="2"/>
  <c r="Y375" i="2"/>
  <c r="W375" i="2"/>
  <c r="BK375" i="2"/>
  <c r="N375" i="2"/>
  <c r="BE375" i="2"/>
  <c r="BI374" i="2"/>
  <c r="BH374" i="2"/>
  <c r="BG374" i="2"/>
  <c r="BF374" i="2"/>
  <c r="AA374" i="2"/>
  <c r="Y374" i="2"/>
  <c r="W374" i="2"/>
  <c r="BK374" i="2"/>
  <c r="N374" i="2"/>
  <c r="BE374" i="2"/>
  <c r="BI370" i="2"/>
  <c r="BH370" i="2"/>
  <c r="BG370" i="2"/>
  <c r="BF370" i="2"/>
  <c r="AA370" i="2"/>
  <c r="Y370" i="2"/>
  <c r="W370" i="2"/>
  <c r="BK370" i="2"/>
  <c r="N370" i="2"/>
  <c r="BE370" i="2"/>
  <c r="BI367" i="2"/>
  <c r="BH367" i="2"/>
  <c r="BG367" i="2"/>
  <c r="BF367" i="2"/>
  <c r="AA367" i="2"/>
  <c r="Y367" i="2"/>
  <c r="W367" i="2"/>
  <c r="BK367" i="2"/>
  <c r="N367" i="2"/>
  <c r="BE367" i="2"/>
  <c r="BI363" i="2"/>
  <c r="BH363" i="2"/>
  <c r="BG363" i="2"/>
  <c r="BF363" i="2"/>
  <c r="AA363" i="2"/>
  <c r="Y363" i="2"/>
  <c r="W363" i="2"/>
  <c r="BK363" i="2"/>
  <c r="N363" i="2"/>
  <c r="BE363" i="2"/>
  <c r="BI358" i="2"/>
  <c r="BH358" i="2"/>
  <c r="BG358" i="2"/>
  <c r="BF358" i="2"/>
  <c r="AA358" i="2"/>
  <c r="Y358" i="2"/>
  <c r="W358" i="2"/>
  <c r="BK358" i="2"/>
  <c r="N358" i="2"/>
  <c r="BE358" i="2"/>
  <c r="BI355" i="2"/>
  <c r="BH355" i="2"/>
  <c r="BG355" i="2"/>
  <c r="BF355" i="2"/>
  <c r="AA355" i="2"/>
  <c r="Y355" i="2"/>
  <c r="W355" i="2"/>
  <c r="BK355" i="2"/>
  <c r="N355" i="2"/>
  <c r="BE355" i="2"/>
  <c r="BI354" i="2"/>
  <c r="BH354" i="2"/>
  <c r="BG354" i="2"/>
  <c r="BF354" i="2"/>
  <c r="AA354" i="2"/>
  <c r="AA353" i="2"/>
  <c r="Y354" i="2"/>
  <c r="Y353" i="2"/>
  <c r="W354" i="2"/>
  <c r="W353" i="2"/>
  <c r="BK354" i="2"/>
  <c r="BK353" i="2"/>
  <c r="N353" i="2" s="1"/>
  <c r="N95" i="2" s="1"/>
  <c r="N354" i="2"/>
  <c r="BE354" i="2" s="1"/>
  <c r="BI350" i="2"/>
  <c r="BH350" i="2"/>
  <c r="BG350" i="2"/>
  <c r="BF350" i="2"/>
  <c r="AA350" i="2"/>
  <c r="Y350" i="2"/>
  <c r="W350" i="2"/>
  <c r="BK350" i="2"/>
  <c r="N350" i="2"/>
  <c r="BE350" i="2"/>
  <c r="BI347" i="2"/>
  <c r="BH347" i="2"/>
  <c r="BG347" i="2"/>
  <c r="BF347" i="2"/>
  <c r="AA347" i="2"/>
  <c r="Y347" i="2"/>
  <c r="W347" i="2"/>
  <c r="BK347" i="2"/>
  <c r="N347" i="2"/>
  <c r="BE347" i="2"/>
  <c r="BI344" i="2"/>
  <c r="BH344" i="2"/>
  <c r="BG344" i="2"/>
  <c r="BF344" i="2"/>
  <c r="AA344" i="2"/>
  <c r="Y344" i="2"/>
  <c r="W344" i="2"/>
  <c r="BK344" i="2"/>
  <c r="N344" i="2"/>
  <c r="BE344" i="2"/>
  <c r="BI341" i="2"/>
  <c r="BH341" i="2"/>
  <c r="BG341" i="2"/>
  <c r="BF341" i="2"/>
  <c r="AA341" i="2"/>
  <c r="Y341" i="2"/>
  <c r="W341" i="2"/>
  <c r="BK341" i="2"/>
  <c r="N341" i="2"/>
  <c r="BE341" i="2"/>
  <c r="BI340" i="2"/>
  <c r="BH340" i="2"/>
  <c r="BG340" i="2"/>
  <c r="BF340" i="2"/>
  <c r="AA340" i="2"/>
  <c r="Y340" i="2"/>
  <c r="W340" i="2"/>
  <c r="BK340" i="2"/>
  <c r="N340" i="2"/>
  <c r="BE340" i="2"/>
  <c r="BI337" i="2"/>
  <c r="BH337" i="2"/>
  <c r="BG337" i="2"/>
  <c r="BF337" i="2"/>
  <c r="AA337" i="2"/>
  <c r="Y337" i="2"/>
  <c r="W337" i="2"/>
  <c r="BK337" i="2"/>
  <c r="N337" i="2"/>
  <c r="BE337" i="2"/>
  <c r="BI329" i="2"/>
  <c r="BH329" i="2"/>
  <c r="BG329" i="2"/>
  <c r="BF329" i="2"/>
  <c r="AA329" i="2"/>
  <c r="Y329" i="2"/>
  <c r="W329" i="2"/>
  <c r="BK329" i="2"/>
  <c r="N329" i="2"/>
  <c r="BE329" i="2"/>
  <c r="BI318" i="2"/>
  <c r="BH318" i="2"/>
  <c r="BG318" i="2"/>
  <c r="BF318" i="2"/>
  <c r="AA318" i="2"/>
  <c r="Y318" i="2"/>
  <c r="W318" i="2"/>
  <c r="BK318" i="2"/>
  <c r="N318" i="2"/>
  <c r="BE318" i="2"/>
  <c r="BI303" i="2"/>
  <c r="BH303" i="2"/>
  <c r="BG303" i="2"/>
  <c r="BF303" i="2"/>
  <c r="AA303" i="2"/>
  <c r="AA302" i="2"/>
  <c r="Y303" i="2"/>
  <c r="Y302" i="2"/>
  <c r="W303" i="2"/>
  <c r="W302" i="2"/>
  <c r="BK303" i="2"/>
  <c r="BK302" i="2"/>
  <c r="N302" i="2" s="1"/>
  <c r="N94" i="2" s="1"/>
  <c r="N303" i="2"/>
  <c r="BE303" i="2" s="1"/>
  <c r="BI301" i="2"/>
  <c r="BH301" i="2"/>
  <c r="BG301" i="2"/>
  <c r="BF301" i="2"/>
  <c r="AA301" i="2"/>
  <c r="Y301" i="2"/>
  <c r="W301" i="2"/>
  <c r="BK301" i="2"/>
  <c r="N301" i="2"/>
  <c r="BE301" i="2"/>
  <c r="BI295" i="2"/>
  <c r="BH295" i="2"/>
  <c r="BG295" i="2"/>
  <c r="BF295" i="2"/>
  <c r="AA295" i="2"/>
  <c r="Y295" i="2"/>
  <c r="W295" i="2"/>
  <c r="BK295" i="2"/>
  <c r="N295" i="2"/>
  <c r="BE295" i="2"/>
  <c r="BI292" i="2"/>
  <c r="BH292" i="2"/>
  <c r="BG292" i="2"/>
  <c r="BF292" i="2"/>
  <c r="AA292" i="2"/>
  <c r="Y292" i="2"/>
  <c r="W292" i="2"/>
  <c r="BK292" i="2"/>
  <c r="N292" i="2"/>
  <c r="BE292" i="2"/>
  <c r="BI286" i="2"/>
  <c r="BH286" i="2"/>
  <c r="BG286" i="2"/>
  <c r="BF286" i="2"/>
  <c r="AA286" i="2"/>
  <c r="Y286" i="2"/>
  <c r="W286" i="2"/>
  <c r="BK286" i="2"/>
  <c r="N286" i="2"/>
  <c r="BE286" i="2"/>
  <c r="BI285" i="2"/>
  <c r="BH285" i="2"/>
  <c r="BG285" i="2"/>
  <c r="BF285" i="2"/>
  <c r="AA285" i="2"/>
  <c r="Y285" i="2"/>
  <c r="W285" i="2"/>
  <c r="BK285" i="2"/>
  <c r="N285" i="2"/>
  <c r="BE285" i="2"/>
  <c r="BI284" i="2"/>
  <c r="BH284" i="2"/>
  <c r="BG284" i="2"/>
  <c r="BF284" i="2"/>
  <c r="AA284" i="2"/>
  <c r="Y284" i="2"/>
  <c r="W284" i="2"/>
  <c r="BK284" i="2"/>
  <c r="N284" i="2"/>
  <c r="BE284" i="2"/>
  <c r="BI280" i="2"/>
  <c r="BH280" i="2"/>
  <c r="BG280" i="2"/>
  <c r="BF280" i="2"/>
  <c r="AA280" i="2"/>
  <c r="Y280" i="2"/>
  <c r="W280" i="2"/>
  <c r="BK280" i="2"/>
  <c r="N280" i="2"/>
  <c r="BE280" i="2"/>
  <c r="BI279" i="2"/>
  <c r="BH279" i="2"/>
  <c r="BG279" i="2"/>
  <c r="BF279" i="2"/>
  <c r="AA279" i="2"/>
  <c r="Y279" i="2"/>
  <c r="W279" i="2"/>
  <c r="BK279" i="2"/>
  <c r="N279" i="2"/>
  <c r="BE279" i="2"/>
  <c r="BI278" i="2"/>
  <c r="BH278" i="2"/>
  <c r="BG278" i="2"/>
  <c r="BF278" i="2"/>
  <c r="AA278" i="2"/>
  <c r="Y278" i="2"/>
  <c r="W278" i="2"/>
  <c r="BK278" i="2"/>
  <c r="N278" i="2"/>
  <c r="BE278" i="2"/>
  <c r="BI275" i="2"/>
  <c r="BH275" i="2"/>
  <c r="BG275" i="2"/>
  <c r="BF275" i="2"/>
  <c r="AA275" i="2"/>
  <c r="Y275" i="2"/>
  <c r="W275" i="2"/>
  <c r="BK275" i="2"/>
  <c r="N275" i="2"/>
  <c r="BE275" i="2"/>
  <c r="BI270" i="2"/>
  <c r="BH270" i="2"/>
  <c r="BG270" i="2"/>
  <c r="BF270" i="2"/>
  <c r="AA270" i="2"/>
  <c r="Y270" i="2"/>
  <c r="W270" i="2"/>
  <c r="BK270" i="2"/>
  <c r="N270" i="2"/>
  <c r="BE270" i="2"/>
  <c r="BI269" i="2"/>
  <c r="BH269" i="2"/>
  <c r="BG269" i="2"/>
  <c r="BF269" i="2"/>
  <c r="AA269" i="2"/>
  <c r="Y269" i="2"/>
  <c r="W269" i="2"/>
  <c r="BK269" i="2"/>
  <c r="N269" i="2"/>
  <c r="BE269" i="2"/>
  <c r="BI268" i="2"/>
  <c r="BH268" i="2"/>
  <c r="BG268" i="2"/>
  <c r="BF268" i="2"/>
  <c r="AA268" i="2"/>
  <c r="Y268" i="2"/>
  <c r="W268" i="2"/>
  <c r="BK268" i="2"/>
  <c r="N268" i="2"/>
  <c r="BE268" i="2"/>
  <c r="BI264" i="2"/>
  <c r="BH264" i="2"/>
  <c r="BG264" i="2"/>
  <c r="BF264" i="2"/>
  <c r="AA264" i="2"/>
  <c r="Y264" i="2"/>
  <c r="W264" i="2"/>
  <c r="BK264" i="2"/>
  <c r="N264" i="2"/>
  <c r="BE264" i="2"/>
  <c r="BI261" i="2"/>
  <c r="BH261" i="2"/>
  <c r="BG261" i="2"/>
  <c r="BF261" i="2"/>
  <c r="AA261" i="2"/>
  <c r="Y261" i="2"/>
  <c r="W261" i="2"/>
  <c r="BK261" i="2"/>
  <c r="N261" i="2"/>
  <c r="BE261" i="2"/>
  <c r="BI260" i="2"/>
  <c r="BH260" i="2"/>
  <c r="BG260" i="2"/>
  <c r="BF260" i="2"/>
  <c r="AA260" i="2"/>
  <c r="Y260" i="2"/>
  <c r="W260" i="2"/>
  <c r="BK260" i="2"/>
  <c r="N260" i="2"/>
  <c r="BE260" i="2"/>
  <c r="BI257" i="2"/>
  <c r="BH257" i="2"/>
  <c r="BG257" i="2"/>
  <c r="BF257" i="2"/>
  <c r="AA257" i="2"/>
  <c r="Y257" i="2"/>
  <c r="W257" i="2"/>
  <c r="BK257" i="2"/>
  <c r="N257" i="2"/>
  <c r="BE257" i="2"/>
  <c r="BI254" i="2"/>
  <c r="BH254" i="2"/>
  <c r="BG254" i="2"/>
  <c r="BF254" i="2"/>
  <c r="AA254" i="2"/>
  <c r="Y254" i="2"/>
  <c r="W254" i="2"/>
  <c r="BK254" i="2"/>
  <c r="N254" i="2"/>
  <c r="BE254" i="2"/>
  <c r="BI253" i="2"/>
  <c r="BH253" i="2"/>
  <c r="BG253" i="2"/>
  <c r="BF253" i="2"/>
  <c r="AA253" i="2"/>
  <c r="Y253" i="2"/>
  <c r="W253" i="2"/>
  <c r="BK253" i="2"/>
  <c r="N253" i="2"/>
  <c r="BE253" i="2"/>
  <c r="BI249" i="2"/>
  <c r="BH249" i="2"/>
  <c r="BG249" i="2"/>
  <c r="BF249" i="2"/>
  <c r="AA249" i="2"/>
  <c r="Y249" i="2"/>
  <c r="W249" i="2"/>
  <c r="BK249" i="2"/>
  <c r="N249" i="2"/>
  <c r="BE249" i="2"/>
  <c r="BI245" i="2"/>
  <c r="BH245" i="2"/>
  <c r="BG245" i="2"/>
  <c r="BF245" i="2"/>
  <c r="AA245" i="2"/>
  <c r="Y245" i="2"/>
  <c r="W245" i="2"/>
  <c r="BK245" i="2"/>
  <c r="N245" i="2"/>
  <c r="BE245" i="2"/>
  <c r="BI242" i="2"/>
  <c r="BH242" i="2"/>
  <c r="BG242" i="2"/>
  <c r="BF242" i="2"/>
  <c r="AA242" i="2"/>
  <c r="AA241" i="2"/>
  <c r="Y242" i="2"/>
  <c r="Y241" i="2"/>
  <c r="W242" i="2"/>
  <c r="W241" i="2"/>
  <c r="BK242" i="2"/>
  <c r="BK241" i="2"/>
  <c r="N241" i="2" s="1"/>
  <c r="N93" i="2" s="1"/>
  <c r="N242" i="2"/>
  <c r="BE242" i="2" s="1"/>
  <c r="BI235" i="2"/>
  <c r="BH235" i="2"/>
  <c r="BG235" i="2"/>
  <c r="BF235" i="2"/>
  <c r="AA235" i="2"/>
  <c r="Y235" i="2"/>
  <c r="W235" i="2"/>
  <c r="BK235" i="2"/>
  <c r="N235" i="2"/>
  <c r="BE235" i="2"/>
  <c r="BI229" i="2"/>
  <c r="BH229" i="2"/>
  <c r="BG229" i="2"/>
  <c r="BF229" i="2"/>
  <c r="AA229" i="2"/>
  <c r="Y229" i="2"/>
  <c r="W229" i="2"/>
  <c r="BK229" i="2"/>
  <c r="N229" i="2"/>
  <c r="BE229" i="2"/>
  <c r="BI228" i="2"/>
  <c r="BH228" i="2"/>
  <c r="BG228" i="2"/>
  <c r="BF228" i="2"/>
  <c r="AA228" i="2"/>
  <c r="Y228" i="2"/>
  <c r="W228" i="2"/>
  <c r="BK228" i="2"/>
  <c r="N228" i="2"/>
  <c r="BE228" i="2"/>
  <c r="BI227" i="2"/>
  <c r="BH227" i="2"/>
  <c r="BG227" i="2"/>
  <c r="BF227" i="2"/>
  <c r="AA227" i="2"/>
  <c r="Y227" i="2"/>
  <c r="W227" i="2"/>
  <c r="BK227" i="2"/>
  <c r="N227" i="2"/>
  <c r="BE227" i="2"/>
  <c r="BI226" i="2"/>
  <c r="BH226" i="2"/>
  <c r="BG226" i="2"/>
  <c r="BF226" i="2"/>
  <c r="AA226" i="2"/>
  <c r="Y226" i="2"/>
  <c r="W226" i="2"/>
  <c r="BK226" i="2"/>
  <c r="N226" i="2"/>
  <c r="BE226" i="2"/>
  <c r="BI218" i="2"/>
  <c r="BH218" i="2"/>
  <c r="BG218" i="2"/>
  <c r="BF218" i="2"/>
  <c r="AA218" i="2"/>
  <c r="Y218" i="2"/>
  <c r="W218" i="2"/>
  <c r="BK218" i="2"/>
  <c r="N218" i="2"/>
  <c r="BE218" i="2"/>
  <c r="BI215" i="2"/>
  <c r="BH215" i="2"/>
  <c r="BG215" i="2"/>
  <c r="BF215" i="2"/>
  <c r="AA215" i="2"/>
  <c r="Y215" i="2"/>
  <c r="W215" i="2"/>
  <c r="BK215" i="2"/>
  <c r="N215" i="2"/>
  <c r="BE215" i="2"/>
  <c r="BI210" i="2"/>
  <c r="BH210" i="2"/>
  <c r="BG210" i="2"/>
  <c r="BF210" i="2"/>
  <c r="AA210" i="2"/>
  <c r="Y210" i="2"/>
  <c r="W210" i="2"/>
  <c r="BK210" i="2"/>
  <c r="N210" i="2"/>
  <c r="BE210" i="2"/>
  <c r="BI198" i="2"/>
  <c r="BH198" i="2"/>
  <c r="BG198" i="2"/>
  <c r="BF198" i="2"/>
  <c r="AA198" i="2"/>
  <c r="AA197" i="2"/>
  <c r="Y198" i="2"/>
  <c r="Y197" i="2"/>
  <c r="W198" i="2"/>
  <c r="W197" i="2"/>
  <c r="BK198" i="2"/>
  <c r="BK197" i="2"/>
  <c r="N197" i="2" s="1"/>
  <c r="N92" i="2" s="1"/>
  <c r="N198" i="2"/>
  <c r="BE198" i="2" s="1"/>
  <c r="BI193" i="2"/>
  <c r="BH193" i="2"/>
  <c r="BG193" i="2"/>
  <c r="BF193" i="2"/>
  <c r="AA193" i="2"/>
  <c r="Y193" i="2"/>
  <c r="W193" i="2"/>
  <c r="BK193" i="2"/>
  <c r="N193" i="2"/>
  <c r="BE193" i="2"/>
  <c r="BI190" i="2"/>
  <c r="BH190" i="2"/>
  <c r="BG190" i="2"/>
  <c r="BF190" i="2"/>
  <c r="AA190" i="2"/>
  <c r="Y190" i="2"/>
  <c r="W190" i="2"/>
  <c r="BK190" i="2"/>
  <c r="N190" i="2"/>
  <c r="BE190" i="2"/>
  <c r="BI186" i="2"/>
  <c r="BH186" i="2"/>
  <c r="BG186" i="2"/>
  <c r="BF186" i="2"/>
  <c r="AA186" i="2"/>
  <c r="Y186" i="2"/>
  <c r="W186" i="2"/>
  <c r="BK186" i="2"/>
  <c r="N186" i="2"/>
  <c r="BE186" i="2"/>
  <c r="BI182" i="2"/>
  <c r="BH182" i="2"/>
  <c r="BG182" i="2"/>
  <c r="BF182" i="2"/>
  <c r="AA182" i="2"/>
  <c r="Y182" i="2"/>
  <c r="W182" i="2"/>
  <c r="BK182" i="2"/>
  <c r="N182" i="2"/>
  <c r="BE182" i="2"/>
  <c r="BI178" i="2"/>
  <c r="BH178" i="2"/>
  <c r="BG178" i="2"/>
  <c r="BF178" i="2"/>
  <c r="AA178" i="2"/>
  <c r="Y178" i="2"/>
  <c r="W178" i="2"/>
  <c r="BK178" i="2"/>
  <c r="N178" i="2"/>
  <c r="BE178" i="2"/>
  <c r="BI177" i="2"/>
  <c r="BH177" i="2"/>
  <c r="BG177" i="2"/>
  <c r="BF177" i="2"/>
  <c r="AA177" i="2"/>
  <c r="Y177" i="2"/>
  <c r="W177" i="2"/>
  <c r="BK177" i="2"/>
  <c r="N177" i="2"/>
  <c r="BE177" i="2"/>
  <c r="BI173" i="2"/>
  <c r="BH173" i="2"/>
  <c r="BG173" i="2"/>
  <c r="BF173" i="2"/>
  <c r="AA173" i="2"/>
  <c r="Y173" i="2"/>
  <c r="W173" i="2"/>
  <c r="BK173" i="2"/>
  <c r="N173" i="2"/>
  <c r="BE173" i="2"/>
  <c r="BI169" i="2"/>
  <c r="BH169" i="2"/>
  <c r="BG169" i="2"/>
  <c r="BF169" i="2"/>
  <c r="AA169" i="2"/>
  <c r="Y169" i="2"/>
  <c r="W169" i="2"/>
  <c r="BK169" i="2"/>
  <c r="N169" i="2"/>
  <c r="BE169" i="2"/>
  <c r="BI165" i="2"/>
  <c r="BH165" i="2"/>
  <c r="BG165" i="2"/>
  <c r="BF165" i="2"/>
  <c r="AA165" i="2"/>
  <c r="AA164" i="2"/>
  <c r="Y165" i="2"/>
  <c r="Y164" i="2"/>
  <c r="W165" i="2"/>
  <c r="W164" i="2"/>
  <c r="BK165" i="2"/>
  <c r="BK164" i="2"/>
  <c r="N164" i="2" s="1"/>
  <c r="N91" i="2" s="1"/>
  <c r="N165" i="2"/>
  <c r="BE165" i="2" s="1"/>
  <c r="BI160" i="2"/>
  <c r="BH160" i="2"/>
  <c r="BG160" i="2"/>
  <c r="BF160" i="2"/>
  <c r="AA160" i="2"/>
  <c r="Y160" i="2"/>
  <c r="W160" i="2"/>
  <c r="BK160" i="2"/>
  <c r="N160" i="2"/>
  <c r="BE160" i="2"/>
  <c r="BI159" i="2"/>
  <c r="BH159" i="2"/>
  <c r="BG159" i="2"/>
  <c r="BF159" i="2"/>
  <c r="AA159" i="2"/>
  <c r="Y159" i="2"/>
  <c r="W159" i="2"/>
  <c r="BK159" i="2"/>
  <c r="N159" i="2"/>
  <c r="BE159" i="2"/>
  <c r="BI158" i="2"/>
  <c r="BH158" i="2"/>
  <c r="BG158" i="2"/>
  <c r="BF158" i="2"/>
  <c r="AA158" i="2"/>
  <c r="Y158" i="2"/>
  <c r="W158" i="2"/>
  <c r="BK158" i="2"/>
  <c r="N158" i="2"/>
  <c r="BE158" i="2"/>
  <c r="BI157" i="2"/>
  <c r="BH157" i="2"/>
  <c r="BG157" i="2"/>
  <c r="BF157" i="2"/>
  <c r="AA157" i="2"/>
  <c r="Y157" i="2"/>
  <c r="W157" i="2"/>
  <c r="BK157" i="2"/>
  <c r="N157" i="2"/>
  <c r="BE157" i="2"/>
  <c r="BI156" i="2"/>
  <c r="BH156" i="2"/>
  <c r="BG156" i="2"/>
  <c r="BF156" i="2"/>
  <c r="AA156" i="2"/>
  <c r="Y156" i="2"/>
  <c r="W156" i="2"/>
  <c r="BK156" i="2"/>
  <c r="N156" i="2"/>
  <c r="BE156" i="2"/>
  <c r="BI155" i="2"/>
  <c r="BH155" i="2"/>
  <c r="BG155" i="2"/>
  <c r="BF155" i="2"/>
  <c r="AA155" i="2"/>
  <c r="Y155" i="2"/>
  <c r="W155" i="2"/>
  <c r="BK155" i="2"/>
  <c r="N155" i="2"/>
  <c r="BE155" i="2"/>
  <c r="BI154" i="2"/>
  <c r="BH154" i="2"/>
  <c r="BG154" i="2"/>
  <c r="BF154" i="2"/>
  <c r="AA154" i="2"/>
  <c r="Y154" i="2"/>
  <c r="W154" i="2"/>
  <c r="BK154" i="2"/>
  <c r="N154" i="2"/>
  <c r="BE154" i="2"/>
  <c r="BI153" i="2"/>
  <c r="BH153" i="2"/>
  <c r="BG153" i="2"/>
  <c r="BF153" i="2"/>
  <c r="AA153" i="2"/>
  <c r="Y153" i="2"/>
  <c r="W153" i="2"/>
  <c r="BK153" i="2"/>
  <c r="N153" i="2"/>
  <c r="BE153" i="2"/>
  <c r="BI152" i="2"/>
  <c r="BH152" i="2"/>
  <c r="BG152" i="2"/>
  <c r="BF152" i="2"/>
  <c r="AA152" i="2"/>
  <c r="Y152" i="2"/>
  <c r="W152" i="2"/>
  <c r="BK152" i="2"/>
  <c r="N152" i="2"/>
  <c r="BE152" i="2"/>
  <c r="BI148" i="2"/>
  <c r="BH148" i="2"/>
  <c r="BG148" i="2"/>
  <c r="BF148" i="2"/>
  <c r="AA148" i="2"/>
  <c r="AA147" i="2"/>
  <c r="AA146" i="2" s="1"/>
  <c r="AA145" i="2" s="1"/>
  <c r="Y148" i="2"/>
  <c r="Y147" i="2"/>
  <c r="Y146" i="2" s="1"/>
  <c r="Y145" i="2" s="1"/>
  <c r="W148" i="2"/>
  <c r="W147" i="2"/>
  <c r="W146" i="2" s="1"/>
  <c r="W145" i="2" s="1"/>
  <c r="AU88" i="1" s="1"/>
  <c r="BK148" i="2"/>
  <c r="BK147" i="2" s="1"/>
  <c r="N148" i="2"/>
  <c r="BE148" i="2" s="1"/>
  <c r="M141" i="2"/>
  <c r="F141" i="2"/>
  <c r="F139" i="2"/>
  <c r="F137" i="2"/>
  <c r="BI126" i="2"/>
  <c r="BH126" i="2"/>
  <c r="BG126" i="2"/>
  <c r="BF126" i="2"/>
  <c r="BI125" i="2"/>
  <c r="BH125" i="2"/>
  <c r="BG125" i="2"/>
  <c r="BF125" i="2"/>
  <c r="BI124" i="2"/>
  <c r="BH124" i="2"/>
  <c r="BG124" i="2"/>
  <c r="BF124" i="2"/>
  <c r="BI123" i="2"/>
  <c r="BH123" i="2"/>
  <c r="BG123" i="2"/>
  <c r="BF123" i="2"/>
  <c r="BI122" i="2"/>
  <c r="BH122" i="2"/>
  <c r="BG122" i="2"/>
  <c r="BF122" i="2"/>
  <c r="BI121" i="2"/>
  <c r="H36" i="2" s="1"/>
  <c r="BD88" i="1" s="1"/>
  <c r="BD87" i="1" s="1"/>
  <c r="W35" i="1" s="1"/>
  <c r="BH121" i="2"/>
  <c r="H35" i="2"/>
  <c r="BC88" i="1" s="1"/>
  <c r="BC87" i="1" s="1"/>
  <c r="BG121" i="2"/>
  <c r="H34" i="2" s="1"/>
  <c r="BB88" i="1" s="1"/>
  <c r="BB87" i="1" s="1"/>
  <c r="BF121" i="2"/>
  <c r="M33" i="2"/>
  <c r="AW88" i="1" s="1"/>
  <c r="H33" i="2"/>
  <c r="BA88" i="1" s="1"/>
  <c r="M83" i="2"/>
  <c r="F83" i="2"/>
  <c r="F81" i="2"/>
  <c r="F79" i="2"/>
  <c r="O21" i="2"/>
  <c r="E21" i="2"/>
  <c r="M142" i="2"/>
  <c r="M84" i="2"/>
  <c r="O20" i="2"/>
  <c r="O15" i="2"/>
  <c r="E15" i="2"/>
  <c r="F142" i="2" s="1"/>
  <c r="O14" i="2"/>
  <c r="O9" i="2"/>
  <c r="M139" i="2" s="1"/>
  <c r="M81" i="2"/>
  <c r="F6" i="2"/>
  <c r="F136" i="2"/>
  <c r="F78" i="2"/>
  <c r="CK98" i="1"/>
  <c r="CJ98" i="1"/>
  <c r="CI98" i="1"/>
  <c r="CC98" i="1"/>
  <c r="CH98" i="1"/>
  <c r="CB98" i="1"/>
  <c r="CG98" i="1"/>
  <c r="CA98" i="1"/>
  <c r="CF98" i="1"/>
  <c r="BZ98" i="1"/>
  <c r="CE98" i="1"/>
  <c r="CK97" i="1"/>
  <c r="CJ97" i="1"/>
  <c r="CI97" i="1"/>
  <c r="CC97" i="1"/>
  <c r="CH97" i="1"/>
  <c r="CB97" i="1"/>
  <c r="CG97" i="1"/>
  <c r="CA97" i="1"/>
  <c r="CF97" i="1"/>
  <c r="BZ97" i="1"/>
  <c r="CE97" i="1"/>
  <c r="CK96" i="1"/>
  <c r="CJ96" i="1"/>
  <c r="CI96" i="1"/>
  <c r="CC96" i="1"/>
  <c r="CH96" i="1"/>
  <c r="CB96" i="1"/>
  <c r="CG96" i="1"/>
  <c r="CA96" i="1"/>
  <c r="CF96" i="1"/>
  <c r="BZ96" i="1"/>
  <c r="CE96" i="1"/>
  <c r="CK95" i="1"/>
  <c r="CJ95" i="1"/>
  <c r="CI95" i="1"/>
  <c r="CH95" i="1"/>
  <c r="CG95" i="1"/>
  <c r="CF95" i="1"/>
  <c r="BZ95" i="1"/>
  <c r="CE95" i="1"/>
  <c r="AM83" i="1"/>
  <c r="L83" i="1"/>
  <c r="AM82" i="1"/>
  <c r="L82" i="1"/>
  <c r="AM80" i="1"/>
  <c r="L80" i="1"/>
  <c r="L78" i="1"/>
  <c r="L77" i="1"/>
  <c r="M81" i="5" l="1"/>
  <c r="AX87" i="1"/>
  <c r="W33" i="1"/>
  <c r="W34" i="1"/>
  <c r="AY87" i="1"/>
  <c r="N147" i="2"/>
  <c r="N90" i="2" s="1"/>
  <c r="BK146" i="2"/>
  <c r="N436" i="2"/>
  <c r="N99" i="2" s="1"/>
  <c r="BK435" i="2"/>
  <c r="N435" i="2" s="1"/>
  <c r="N98" i="2" s="1"/>
  <c r="F84" i="2"/>
  <c r="W127" i="3"/>
  <c r="AU89" i="1" s="1"/>
  <c r="AU87" i="1" s="1"/>
  <c r="Y127" i="3"/>
  <c r="AA127" i="3"/>
  <c r="N230" i="3"/>
  <c r="N98" i="3" s="1"/>
  <c r="BK229" i="3"/>
  <c r="N229" i="3" s="1"/>
  <c r="N97" i="3" s="1"/>
  <c r="W122" i="4"/>
  <c r="W121" i="4" s="1"/>
  <c r="AU90" i="1" s="1"/>
  <c r="AA122" i="4"/>
  <c r="AA121" i="4" s="1"/>
  <c r="N136" i="4"/>
  <c r="N91" i="4" s="1"/>
  <c r="BK122" i="4"/>
  <c r="N129" i="3"/>
  <c r="N90" i="3" s="1"/>
  <c r="BK128" i="3"/>
  <c r="N143" i="3"/>
  <c r="N95" i="3" s="1"/>
  <c r="BK142" i="3"/>
  <c r="N142" i="3" s="1"/>
  <c r="N94" i="3" s="1"/>
  <c r="N772" i="2"/>
  <c r="BE772" i="2" s="1"/>
  <c r="H33" i="4"/>
  <c r="BA90" i="1" s="1"/>
  <c r="BA87" i="1" s="1"/>
  <c r="N168" i="4"/>
  <c r="BE168" i="4" s="1"/>
  <c r="Y123" i="6"/>
  <c r="Y122" i="6" s="1"/>
  <c r="N124" i="5"/>
  <c r="N90" i="5" s="1"/>
  <c r="BK123" i="5"/>
  <c r="BK123" i="6"/>
  <c r="N124" i="6"/>
  <c r="N90" i="6" s="1"/>
  <c r="H33" i="6"/>
  <c r="BA92" i="1" s="1"/>
  <c r="N150" i="6"/>
  <c r="BE150" i="6" s="1"/>
  <c r="W32" i="1" l="1"/>
  <c r="AW87" i="1"/>
  <c r="AK32" i="1" s="1"/>
  <c r="N123" i="5"/>
  <c r="N89" i="5" s="1"/>
  <c r="BK122" i="5"/>
  <c r="N122" i="5" s="1"/>
  <c r="N88" i="5" s="1"/>
  <c r="N128" i="3"/>
  <c r="N89" i="3" s="1"/>
  <c r="BK127" i="3"/>
  <c r="N127" i="3" s="1"/>
  <c r="N88" i="3" s="1"/>
  <c r="BK121" i="4"/>
  <c r="N121" i="4" s="1"/>
  <c r="N88" i="4" s="1"/>
  <c r="N122" i="4"/>
  <c r="N89" i="4" s="1"/>
  <c r="N146" i="2"/>
  <c r="N89" i="2" s="1"/>
  <c r="BK145" i="2"/>
  <c r="N145" i="2" s="1"/>
  <c r="N88" i="2" s="1"/>
  <c r="BK122" i="6"/>
  <c r="N122" i="6" s="1"/>
  <c r="N88" i="6" s="1"/>
  <c r="N123" i="6"/>
  <c r="N89" i="6" s="1"/>
  <c r="N103" i="6" l="1"/>
  <c r="BE103" i="6" s="1"/>
  <c r="N102" i="6"/>
  <c r="BE102" i="6" s="1"/>
  <c r="N101" i="6"/>
  <c r="BE101" i="6" s="1"/>
  <c r="N100" i="6"/>
  <c r="BE100" i="6" s="1"/>
  <c r="N99" i="6"/>
  <c r="BE99" i="6" s="1"/>
  <c r="N98" i="6"/>
  <c r="M27" i="6"/>
  <c r="N102" i="4"/>
  <c r="BE102" i="4" s="1"/>
  <c r="N101" i="4"/>
  <c r="BE101" i="4" s="1"/>
  <c r="N100" i="4"/>
  <c r="BE100" i="4" s="1"/>
  <c r="N99" i="4"/>
  <c r="BE99" i="4" s="1"/>
  <c r="N98" i="4"/>
  <c r="BE98" i="4" s="1"/>
  <c r="N97" i="4"/>
  <c r="M27" i="4"/>
  <c r="N126" i="2"/>
  <c r="BE126" i="2" s="1"/>
  <c r="N125" i="2"/>
  <c r="BE125" i="2" s="1"/>
  <c r="N124" i="2"/>
  <c r="BE124" i="2" s="1"/>
  <c r="N123" i="2"/>
  <c r="BE123" i="2" s="1"/>
  <c r="N122" i="2"/>
  <c r="BE122" i="2" s="1"/>
  <c r="N121" i="2"/>
  <c r="M27" i="2"/>
  <c r="N108" i="3"/>
  <c r="BE108" i="3" s="1"/>
  <c r="N107" i="3"/>
  <c r="BE107" i="3" s="1"/>
  <c r="N106" i="3"/>
  <c r="BE106" i="3" s="1"/>
  <c r="N105" i="3"/>
  <c r="BE105" i="3" s="1"/>
  <c r="N104" i="3"/>
  <c r="BE104" i="3" s="1"/>
  <c r="N103" i="3"/>
  <c r="M27" i="3"/>
  <c r="N103" i="5"/>
  <c r="BE103" i="5" s="1"/>
  <c r="N102" i="5"/>
  <c r="BE102" i="5" s="1"/>
  <c r="N101" i="5"/>
  <c r="BE101" i="5" s="1"/>
  <c r="N100" i="5"/>
  <c r="BE100" i="5" s="1"/>
  <c r="N99" i="5"/>
  <c r="BE99" i="5" s="1"/>
  <c r="N98" i="5"/>
  <c r="M27" i="5"/>
  <c r="N97" i="5" l="1"/>
  <c r="BE98" i="5"/>
  <c r="N102" i="3"/>
  <c r="BE103" i="3"/>
  <c r="N120" i="2"/>
  <c r="BE121" i="2"/>
  <c r="N96" i="4"/>
  <c r="BE97" i="4"/>
  <c r="N97" i="6"/>
  <c r="BE98" i="6"/>
  <c r="M32" i="6" l="1"/>
  <c r="AV92" i="1" s="1"/>
  <c r="AT92" i="1" s="1"/>
  <c r="H32" i="6"/>
  <c r="AZ92" i="1" s="1"/>
  <c r="M28" i="4"/>
  <c r="L104" i="4"/>
  <c r="M28" i="3"/>
  <c r="L110" i="3"/>
  <c r="M28" i="6"/>
  <c r="L105" i="6"/>
  <c r="M32" i="4"/>
  <c r="AV90" i="1" s="1"/>
  <c r="AT90" i="1" s="1"/>
  <c r="H32" i="4"/>
  <c r="AZ90" i="1" s="1"/>
  <c r="M28" i="2"/>
  <c r="L128" i="2"/>
  <c r="M32" i="3"/>
  <c r="AV89" i="1" s="1"/>
  <c r="AT89" i="1" s="1"/>
  <c r="H32" i="3"/>
  <c r="AZ89" i="1" s="1"/>
  <c r="M28" i="5"/>
  <c r="L105" i="5"/>
  <c r="M32" i="2"/>
  <c r="AV88" i="1" s="1"/>
  <c r="AT88" i="1" s="1"/>
  <c r="H32" i="2"/>
  <c r="AZ88" i="1" s="1"/>
  <c r="M32" i="5"/>
  <c r="AV91" i="1" s="1"/>
  <c r="AT91" i="1" s="1"/>
  <c r="H32" i="5"/>
  <c r="AZ91" i="1" s="1"/>
  <c r="AZ87" i="1" l="1"/>
  <c r="AS91" i="1"/>
  <c r="M30" i="5"/>
  <c r="AS88" i="1"/>
  <c r="M30" i="2"/>
  <c r="AS92" i="1"/>
  <c r="M30" i="6"/>
  <c r="AS89" i="1"/>
  <c r="M30" i="3"/>
  <c r="AS90" i="1"/>
  <c r="M30" i="4"/>
  <c r="L38" i="4" l="1"/>
  <c r="AG90" i="1"/>
  <c r="AN90" i="1" s="1"/>
  <c r="AS87" i="1"/>
  <c r="AG89" i="1"/>
  <c r="AN89" i="1" s="1"/>
  <c r="L38" i="3"/>
  <c r="L38" i="6"/>
  <c r="AG92" i="1"/>
  <c r="AN92" i="1" s="1"/>
  <c r="L38" i="2"/>
  <c r="AG88" i="1"/>
  <c r="AG91" i="1"/>
  <c r="AN91" i="1" s="1"/>
  <c r="L38" i="5"/>
  <c r="AV87" i="1"/>
  <c r="AT87" i="1" l="1"/>
  <c r="AN88" i="1"/>
  <c r="AG87" i="1"/>
  <c r="AK26" i="1" l="1"/>
  <c r="AG97" i="1"/>
  <c r="AG95" i="1"/>
  <c r="AG98" i="1"/>
  <c r="AG96" i="1"/>
  <c r="AN87" i="1"/>
  <c r="CD98" i="1" l="1"/>
  <c r="AV98" i="1"/>
  <c r="BY98" i="1" s="1"/>
  <c r="CD97" i="1"/>
  <c r="AV97" i="1"/>
  <c r="BY97" i="1" s="1"/>
  <c r="CD96" i="1"/>
  <c r="AV96" i="1"/>
  <c r="BY96" i="1" s="1"/>
  <c r="AG94" i="1"/>
  <c r="CD95" i="1"/>
  <c r="W31" i="1" s="1"/>
  <c r="AV95" i="1"/>
  <c r="BY95" i="1" s="1"/>
  <c r="AN95" i="1"/>
  <c r="AK31" i="1" l="1"/>
  <c r="AK27" i="1"/>
  <c r="AK29" i="1" s="1"/>
  <c r="AK37" i="1" s="1"/>
  <c r="AG100" i="1"/>
  <c r="AN97" i="1"/>
  <c r="AN94" i="1" s="1"/>
  <c r="AN100" i="1" s="1"/>
  <c r="AN96" i="1"/>
  <c r="AN98" i="1"/>
</calcChain>
</file>

<file path=xl/sharedStrings.xml><?xml version="1.0" encoding="utf-8"?>
<sst xmlns="http://schemas.openxmlformats.org/spreadsheetml/2006/main" count="10189" uniqueCount="1686">
  <si>
    <t>List obsahuje:</t>
  </si>
  <si>
    <t>1) Souhrnný list stavby</t>
  </si>
  <si>
    <t>2) Rekapitulace objektů</t>
  </si>
  <si>
    <t>2.0</t>
  </si>
  <si>
    <t/>
  </si>
  <si>
    <t>False</t>
  </si>
  <si>
    <t>optimalizováno pro tisk sestav ve formátu A4 - na výšku</t>
  </si>
  <si>
    <t>&gt;&gt;  skryté sloupce  &lt;&lt;</t>
  </si>
  <si>
    <t>0,01</t>
  </si>
  <si>
    <t>21</t>
  </si>
  <si>
    <t>15</t>
  </si>
  <si>
    <t>SOUHRNNÝ LIST STAVBY</t>
  </si>
  <si>
    <t>v ---  níže se nacházejí doplnkové a pomocné údaje k sestavám  --- v</t>
  </si>
  <si>
    <t>Návod na vyplnění</t>
  </si>
  <si>
    <t>0,001</t>
  </si>
  <si>
    <t>Kód:</t>
  </si>
  <si>
    <t>MASP017</t>
  </si>
  <si>
    <t>Měnit lze pouze buňky se žlutým podbarvením!_x000D_
_x000D_
1) na prvním listu Rekapitulace stavby vyplňte v sestavě_x000D_
_x000D_
    a) Souhrnný list_x000D_
       - údaje o Zhotoviteli_x000D_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Zhotoviteli, pokud se liší od údajů o Zhotoviteli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případe potřeby poznámku (ta je v skrytém sloupci)</t>
  </si>
  <si>
    <t>Stavba:</t>
  </si>
  <si>
    <t>Vybudování odborné učebny a zřízení bezbariérového vstupu</t>
  </si>
  <si>
    <t>JKSO:</t>
  </si>
  <si>
    <t>CC-CZ:</t>
  </si>
  <si>
    <t>Místo:</t>
  </si>
  <si>
    <t>ZŠ TGM Mnichovice, Masarykovo nám. 61</t>
  </si>
  <si>
    <t>Datum:</t>
  </si>
  <si>
    <t>Objednatel:</t>
  </si>
  <si>
    <t>IČ:</t>
  </si>
  <si>
    <t>Město Mnichovice, Masarykovo nám. 83</t>
  </si>
  <si>
    <t>DIČ:</t>
  </si>
  <si>
    <t>Zhotovitel:</t>
  </si>
  <si>
    <t>Vyplň údaj</t>
  </si>
  <si>
    <t>Projektant:</t>
  </si>
  <si>
    <t>STAVEBNÍ PROJEKCE ARCHITEKT MAŠEK s.r.o</t>
  </si>
  <si>
    <t>True</t>
  </si>
  <si>
    <t>Zpracovatel:</t>
  </si>
  <si>
    <t xml:space="preserve"> </t>
  </si>
  <si>
    <t>Poznámka:</t>
  </si>
  <si>
    <t>Náklady z rozpočtů</t>
  </si>
  <si>
    <t>Ostatní náklady ze souhrnného listu</t>
  </si>
  <si>
    <t>Cena bez DPH</t>
  </si>
  <si>
    <t>DPH</t>
  </si>
  <si>
    <t>základní</t>
  </si>
  <si>
    <t>ze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</si>
  <si>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</si>
  <si>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</si>
  <si>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</si>
  <si>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</si>
  <si>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</si>
  <si>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</si>
  <si>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</si>
  <si>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</si>
  <si>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</si>
  <si>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</si>
  <si>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</si>
  <si>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</si>
  <si>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Zhotovitel</t>
  </si>
  <si>
    <t>REKAPITULACE OBJEKTŮ STAVBY</t>
  </si>
  <si>
    <t>Informatívní údaje z listů zakázek</t>
  </si>
  <si>
    <t>Kód</t>
  </si>
  <si>
    <t>Objekt</t>
  </si>
  <si>
    <t>Cena bez DPH [CZK]</t>
  </si>
  <si>
    <t>Cena s DPH [CZK]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</si>
  <si>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</si>
  <si>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</si>
  <si>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</si>
  <si>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</si>
  <si>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</si>
  <si>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</si>
  <si>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</si>
  <si>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</si>
  <si>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</si>
  <si>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</si>
  <si>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</si>
  <si>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</si>
  <si>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1) Náklady z rozpočtů</t>
  </si>
  <si>
    <t>D</t>
  </si>
  <si>
    <t>0</t>
  </si>
  <si>
    <t>###NOIMPORT###</t>
  </si>
  <si>
    <t>IMPORT</t>
  </si>
  <si>
    <t>{1daa0a6f-e204-4821-b07c-6ba02d152a83}</t>
  </si>
  <si>
    <t>{00000000-0000-0000-0000-000000000000}</t>
  </si>
  <si>
    <t>/</t>
  </si>
  <si>
    <t>01</t>
  </si>
  <si>
    <t>Architektonicko - stavební řešení</t>
  </si>
  <si>
    <t>1</t>
  </si>
  <si>
    <t>{cfaf9b52-c143-488a-b2cb-984b309acc4e}</t>
  </si>
  <si>
    <t>02</t>
  </si>
  <si>
    <t>Elektroinstalace</t>
  </si>
  <si>
    <t>{d98fb912-66fa-4db9-a53f-ebd2ff5f7ac1}</t>
  </si>
  <si>
    <t>03</t>
  </si>
  <si>
    <t>Ústřední vytápění</t>
  </si>
  <si>
    <t>{ae8ce506-d928-40b3-b115-4ae9f94a7075}</t>
  </si>
  <si>
    <t>04</t>
  </si>
  <si>
    <t>ZTI</t>
  </si>
  <si>
    <t>{67c9a38d-8e82-4846-bd8b-5fb741361666}</t>
  </si>
  <si>
    <t>05</t>
  </si>
  <si>
    <t>Vedlejší a ostatní rozpočtové náklady</t>
  </si>
  <si>
    <t>{845063e3-289e-422c-a792-89c5733a97a5}</t>
  </si>
  <si>
    <t>2) Ostatní náklady ze souhrnného listu</t>
  </si>
  <si>
    <t>Procent. zadání_x000D_
[% nákladů rozpočtu]</t>
  </si>
  <si>
    <t>Zařazení nákladů</t>
  </si>
  <si>
    <t>Ostatní náklady</t>
  </si>
  <si>
    <t>stavební čast</t>
  </si>
  <si>
    <t>OSTATNENAKLADY</t>
  </si>
  <si>
    <t>Vyplň vlastní</t>
  </si>
  <si>
    <t>OSTATNENAKLADYVLASTNE</t>
  </si>
  <si>
    <t>Celkové náklady za stavbu 1) + 2)</t>
  </si>
  <si>
    <t>1) Krycí list rozpočtu</t>
  </si>
  <si>
    <t>2) Rekapitulace rozpočtu</t>
  </si>
  <si>
    <t>3) Rozpočet</t>
  </si>
  <si>
    <t>Zpět na list:</t>
  </si>
  <si>
    <t>Rekapitulace stavby</t>
  </si>
  <si>
    <t>2</t>
  </si>
  <si>
    <t>KRYCÍ LIST ROZPOČTU</t>
  </si>
  <si>
    <t>Objekt:</t>
  </si>
  <si>
    <t>01 - Architektonicko - stavební řešení</t>
  </si>
  <si>
    <t>Mnichovice, Masarykovo nám. 61</t>
  </si>
  <si>
    <t>Náklady z rozpočtu</t>
  </si>
  <si>
    <t>REKAPITULACE ROZPOČTU</t>
  </si>
  <si>
    <t>Kód - Popis</t>
  </si>
  <si>
    <t>Cena celkem [CZK]</t>
  </si>
  <si>
    <t>1) Náklady z rozpočtu</t>
  </si>
  <si>
    <t>-1</t>
  </si>
  <si>
    <t>HSV - Práce a dodávky HSV</t>
  </si>
  <si>
    <t xml:space="preserve">    1 - Zemní práce</t>
  </si>
  <si>
    <t xml:space="preserve">    2 - Zakládání</t>
  </si>
  <si>
    <t xml:space="preserve">    3 - Svislé a kompletní konstrukce</t>
  </si>
  <si>
    <t xml:space="preserve">    4 - Vodorovné konstrukce</t>
  </si>
  <si>
    <t xml:space="preserve">    6 - Úpravy povrchů, podlahy a osazování výplní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</si>
  <si>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</si>
  <si>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</si>
  <si>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</si>
  <si>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</si>
  <si>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711 - Izolace proti vodě, vlhkosti a plynům</t>
  </si>
  <si>
    <t xml:space="preserve">    713 - Izolace tepelné</t>
  </si>
  <si>
    <t xml:space="preserve">    721 - Zdravotechnika - vnitřní kanalizace</t>
  </si>
  <si>
    <t xml:space="preserve">    722 - Zdravotechnika - vnitřní vodovod</t>
  </si>
  <si>
    <t xml:space="preserve">    751 - Vzduchotechnika</t>
  </si>
  <si>
    <t xml:space="preserve">    762 - Konstrukce tesařské</t>
  </si>
  <si>
    <t xml:space="preserve">    763 - Konstrukce suché výstavby</t>
  </si>
  <si>
    <t xml:space="preserve">    764 - Konstrukce klempířské</t>
  </si>
  <si>
    <t xml:space="preserve">    765 - Krytina skládaná</t>
  </si>
  <si>
    <t xml:space="preserve">    766 - Konstrukce truhlářské</t>
  </si>
  <si>
    <t xml:space="preserve">    767 - Konstrukce zámečnické</t>
  </si>
  <si>
    <t xml:space="preserve">    771 - Podlahy z dlaždic</t>
  </si>
  <si>
    <t xml:space="preserve">    775 - Podlahy skládané</t>
  </si>
  <si>
    <t xml:space="preserve">    776 - Podlahy povlakové</t>
  </si>
  <si>
    <t xml:space="preserve">    781 - Dokončovací práce - obklady</t>
  </si>
  <si>
    <t xml:space="preserve">    783 - Dokončovací práce - nátěry</t>
  </si>
  <si>
    <t xml:space="preserve">    784 - Dokončovací práce - malby a tapety</t>
  </si>
  <si>
    <t>M - Práce a dodávky M</t>
  </si>
  <si>
    <t xml:space="preserve">    33-M - Montáže dopr.zaříz.,sklad. zař. a váh</t>
  </si>
  <si>
    <t>VP -   Vícepráce</t>
  </si>
  <si>
    <t>2) Ostatní náklady</t>
  </si>
  <si>
    <t>Zařízení staveniště</t>
  </si>
  <si>
    <t>VRN</t>
  </si>
  <si>
    <t>Projektové práce</t>
  </si>
  <si>
    <t>Územní vlivy</t>
  </si>
  <si>
    <t>Provozní vlivy</t>
  </si>
  <si>
    <t>Jiné VRN</t>
  </si>
  <si>
    <t>Kompletační činnost</t>
  </si>
  <si>
    <t>KOMPLETACNA</t>
  </si>
  <si>
    <t>ROZPOČET</t>
  </si>
  <si>
    <t>PČ</t>
  </si>
  <si>
    <t>Typ</t>
  </si>
  <si>
    <t>Popis</t>
  </si>
  <si>
    <t>MJ</t>
  </si>
  <si>
    <t>Množství</t>
  </si>
  <si>
    <t>J.cena [CZK]</t>
  </si>
  <si>
    <t>Poznámka</t>
  </si>
  <si>
    <t>J. Nh [h]</t>
  </si>
  <si>
    <t>Nh celkem [h]</t>
  </si>
  <si>
    <t>J. hmotnost_x000D_
[t]</t>
  </si>
  <si>
    <t>Hmotnost_x000D_
celkem [t]</t>
  </si>
  <si>
    <t>J. suť [t]</t>
  </si>
  <si>
    <t>Suť Celkem [t]</t>
  </si>
  <si>
    <t>ROZPOCET</t>
  </si>
  <si>
    <t>K</t>
  </si>
  <si>
    <t>139711101</t>
  </si>
  <si>
    <t>Vykopávky v uzavřených prostorách v hornině tř. 1 až 4</t>
  </si>
  <si>
    <t>m3</t>
  </si>
  <si>
    <t>4</t>
  </si>
  <si>
    <t>-794819692</t>
  </si>
  <si>
    <t>PRO ZÁKLADOVOU KONSTRUKCI VÝTAHU</t>
  </si>
  <si>
    <t>VV</t>
  </si>
  <si>
    <t>1,7*1,85*0,65</t>
  </si>
  <si>
    <t>Součet</t>
  </si>
  <si>
    <t>161101101</t>
  </si>
  <si>
    <t>Svislé přemístění výkopku z horniny tř. 1 až 4 hl výkopu do 2,5 m</t>
  </si>
  <si>
    <t>-1785157476</t>
  </si>
  <si>
    <t>3</t>
  </si>
  <si>
    <t>162201201</t>
  </si>
  <si>
    <t>Vodorovné přemístění do 10 m nošením výkopku z horniny tř. 1 až 4</t>
  </si>
  <si>
    <t>1583082152</t>
  </si>
  <si>
    <t>162201209</t>
  </si>
  <si>
    <t>Příplatek k vodorovnému přemístění nošením ZKD 10 m nošení výkopku z horniny tř. 1 až 4</t>
  </si>
  <si>
    <t>-547116694</t>
  </si>
  <si>
    <t>5</t>
  </si>
  <si>
    <t>162201211</t>
  </si>
  <si>
    <t>Vodorovné přemístění výkopku z horniny tř. 1 až 4 stavebním kolečkem do 10 m</t>
  </si>
  <si>
    <t>-399891917</t>
  </si>
  <si>
    <t>6</t>
  </si>
  <si>
    <t>162701105</t>
  </si>
  <si>
    <t>Vodorovné přemístění do 10000 m výkopku/sypaniny z horniny tř. 1 až 4</t>
  </si>
  <si>
    <t>82397040</t>
  </si>
  <si>
    <t>7</t>
  </si>
  <si>
    <t>167101101</t>
  </si>
  <si>
    <t>Nakládání výkopku z hornin tř. 1 až 4 do 100 m3</t>
  </si>
  <si>
    <t>-1898720865</t>
  </si>
  <si>
    <t>8</t>
  </si>
  <si>
    <t>171201201</t>
  </si>
  <si>
    <t>Uložení sypaniny na skládky</t>
  </si>
  <si>
    <t>-1747992509</t>
  </si>
  <si>
    <t>9</t>
  </si>
  <si>
    <t>171201211</t>
  </si>
  <si>
    <t>Poplatek za uložení odpadu ze sypaniny na skládce (skládkovné)</t>
  </si>
  <si>
    <t>t</t>
  </si>
  <si>
    <t>-1110475702</t>
  </si>
  <si>
    <t>10</t>
  </si>
  <si>
    <t>181102302</t>
  </si>
  <si>
    <t>Úprava pláně v zářezech se zhutněním</t>
  </si>
  <si>
    <t>m2</t>
  </si>
  <si>
    <t>-1268875242</t>
  </si>
  <si>
    <t>DNO VÝKOPU PRO ZÁKLADOVOU DESKU</t>
  </si>
  <si>
    <t>1,7*1,85</t>
  </si>
  <si>
    <t>11</t>
  </si>
  <si>
    <t>273313311</t>
  </si>
  <si>
    <t>Základové desky z betonu tř. C 8/10</t>
  </si>
  <si>
    <t>-658193918</t>
  </si>
  <si>
    <t>PODKLADNÍ BETON ZÁKL.DESKY PRO VÝTAH</t>
  </si>
  <si>
    <t>1,7*1,85*0,1</t>
  </si>
  <si>
    <t>12</t>
  </si>
  <si>
    <t>273313611</t>
  </si>
  <si>
    <t>Základové desky z betonu tř. C 16/20</t>
  </si>
  <si>
    <t>-2034581061</t>
  </si>
  <si>
    <t>ZÁKLADOVÁ DESKA PRO VÝTAH</t>
  </si>
  <si>
    <t>1,7*1,85*0,4</t>
  </si>
  <si>
    <t>13</t>
  </si>
  <si>
    <t>273351215</t>
  </si>
  <si>
    <t>Zřízení bednění stěn základových desek</t>
  </si>
  <si>
    <t>1332415716</t>
  </si>
  <si>
    <t>1,4*0,7</t>
  </si>
  <si>
    <t>1,85*0,7</t>
  </si>
  <si>
    <t>14</t>
  </si>
  <si>
    <t>273351216</t>
  </si>
  <si>
    <t>Odstranění bednění stěn základových desek</t>
  </si>
  <si>
    <t>1346572116</t>
  </si>
  <si>
    <t>273361821</t>
  </si>
  <si>
    <t>Výztuž základových desek betonářskou ocelí 10 505 (R)</t>
  </si>
  <si>
    <t>197760891</t>
  </si>
  <si>
    <t>DLE STATIKA</t>
  </si>
  <si>
    <t>0,120</t>
  </si>
  <si>
    <t>16</t>
  </si>
  <si>
    <t>279113135</t>
  </si>
  <si>
    <t>Základová zeď tl do 400 mm z tvárnic ztraceného bednění včetně výplně z betonu tř. C 16/20</t>
  </si>
  <si>
    <t>223953520</t>
  </si>
  <si>
    <t>1,5*1</t>
  </si>
  <si>
    <t>1,65*1</t>
  </si>
  <si>
    <t>17</t>
  </si>
  <si>
    <t>279232513</t>
  </si>
  <si>
    <t>Postupná podezdívka základového zdiva cihlami betonovými na MC</t>
  </si>
  <si>
    <t>528744236</t>
  </si>
  <si>
    <t>PODEZDÍVKA STÁVAJÍCÍHO ZÁKLADU U DOJEZDU VÝTAHOVÉ ŠACHTY</t>
  </si>
  <si>
    <t>0,75*0,45*1,7</t>
  </si>
  <si>
    <t>18</t>
  </si>
  <si>
    <t>279361821</t>
  </si>
  <si>
    <t>Výztuž základových zdí nosných betonářskou ocelí 10 505</t>
  </si>
  <si>
    <t>2032803884</t>
  </si>
  <si>
    <t>"ZÁKLADOVÁ ZED" 1,26*0,15</t>
  </si>
  <si>
    <t>19</t>
  </si>
  <si>
    <t>564251111</t>
  </si>
  <si>
    <t>Podklad nebo podsyp ze štěrkopísku ŠP tl 150 mm</t>
  </si>
  <si>
    <t>-552918374</t>
  </si>
  <si>
    <t>ZÁKLAD VÝTAHU</t>
  </si>
  <si>
    <t>20</t>
  </si>
  <si>
    <t>311113122</t>
  </si>
  <si>
    <t>Nosná zeď tl do 200 mm z hladkých tvárnic ztraceného bednění včetně výplně z betonu tř. C 12/15</t>
  </si>
  <si>
    <t>-1563480616</t>
  </si>
  <si>
    <t>ZDIVO VÝTAHOVÉ ŠACHTY</t>
  </si>
  <si>
    <t>1.NP</t>
  </si>
  <si>
    <t>1,5*3,25</t>
  </si>
  <si>
    <t>1,65*3,25</t>
  </si>
  <si>
    <t>2.NP</t>
  </si>
  <si>
    <t>1,5*3,1</t>
  </si>
  <si>
    <t>1,65*3,1</t>
  </si>
  <si>
    <t>3.NP</t>
  </si>
  <si>
    <t>1,5*2,6</t>
  </si>
  <si>
    <t>1,65*2,6</t>
  </si>
  <si>
    <t>311231117</t>
  </si>
  <si>
    <t>Zdivo nosné z cihel dl 290 mm pevnosti P 7 až 15 na SMS 10 MPa</t>
  </si>
  <si>
    <t>-12960413</t>
  </si>
  <si>
    <t>DOZDÍVKA PILÍŘKU 1.NP</t>
  </si>
  <si>
    <t>0,38*0,47*2,12</t>
  </si>
  <si>
    <t>0,36*0,2*2,12</t>
  </si>
  <si>
    <t>22</t>
  </si>
  <si>
    <t>311361821</t>
  </si>
  <si>
    <t>Výztuž nosných zdí betonářskou ocelí 10 505</t>
  </si>
  <si>
    <t>-1500283663</t>
  </si>
  <si>
    <t>5,639*0,2</t>
  </si>
  <si>
    <t>23</t>
  </si>
  <si>
    <t>317941121</t>
  </si>
  <si>
    <t>Osazování ocelových válcovaných nosníků na zdivu I, IE, U, UE nebo L do č 12</t>
  </si>
  <si>
    <t>-1612826037</t>
  </si>
  <si>
    <t>NADPRAŽÍ OTVORU 1.NP</t>
  </si>
  <si>
    <t>0,077*2</t>
  </si>
  <si>
    <t>2.NP - POSÍLENÍ STÁV.PŘEKLADU U SCHODIŠTĚ</t>
  </si>
  <si>
    <t>0,0395</t>
  </si>
  <si>
    <t xml:space="preserve">2.NP - NADPRAŽÍ OTVORŮ </t>
  </si>
  <si>
    <t>24</t>
  </si>
  <si>
    <t>M</t>
  </si>
  <si>
    <t>130107440</t>
  </si>
  <si>
    <t>ocel profilová IPE, v jakosti 11 375, h=120 mm</t>
  </si>
  <si>
    <t>-738128826</t>
  </si>
  <si>
    <t>25</t>
  </si>
  <si>
    <t>339941111</t>
  </si>
  <si>
    <t>Sloup ze zdvojených válcovaných nosníků U 120 dl 3 m přišroubované</t>
  </si>
  <si>
    <t>kus</t>
  </si>
  <si>
    <t>-496119573</t>
  </si>
  <si>
    <t>26</t>
  </si>
  <si>
    <t>130101620</t>
  </si>
  <si>
    <t>tyč ocelová plochá, v jakosti 11 375, 20 x 5 mm</t>
  </si>
  <si>
    <t>-1719691849</t>
  </si>
  <si>
    <t>27</t>
  </si>
  <si>
    <t>346244381</t>
  </si>
  <si>
    <t>Plentování jednostranné v do 200 mm válcovaných nosníků cihlami</t>
  </si>
  <si>
    <t>311630107</t>
  </si>
  <si>
    <t>NADPRAŽÍ 1.NP</t>
  </si>
  <si>
    <t>0,12*0,47*2</t>
  </si>
  <si>
    <t>0,12*0,47*6</t>
  </si>
  <si>
    <t>28</t>
  </si>
  <si>
    <t>349231811</t>
  </si>
  <si>
    <t>Přizdívka ostění s ozubem z cihel tl do 150 mm</t>
  </si>
  <si>
    <t>-874200894</t>
  </si>
  <si>
    <t>OSTĚNÍ DVEŘÍ 1.NP</t>
  </si>
  <si>
    <t>0,36*2,1</t>
  </si>
  <si>
    <t>0,4*2,1</t>
  </si>
  <si>
    <t>29</t>
  </si>
  <si>
    <t>411239211</t>
  </si>
  <si>
    <t>Zazdívka otvorů pl do 4 m2 v klenbách cihlami tl do 150 mm</t>
  </si>
  <si>
    <t>1524679410</t>
  </si>
  <si>
    <t>"DOZDÍVKA KLENBY 3.NP" 3,6</t>
  </si>
  <si>
    <t>30</t>
  </si>
  <si>
    <t>411321515</t>
  </si>
  <si>
    <t>Stropy deskové ze ŽB tř. C 20/25</t>
  </si>
  <si>
    <t>-152854235</t>
  </si>
  <si>
    <t>ZASTROPENÍ VŠ</t>
  </si>
  <si>
    <t>2,05*1,9*0,2</t>
  </si>
  <si>
    <t>31</t>
  </si>
  <si>
    <t>411351101</t>
  </si>
  <si>
    <t>Zřízení bednění stropů deskových</t>
  </si>
  <si>
    <t>2141632679</t>
  </si>
  <si>
    <t>BEDNĚNÍ STROPU VŠ</t>
  </si>
  <si>
    <t>1,5*1,65</t>
  </si>
  <si>
    <t>32</t>
  </si>
  <si>
    <t>411351102</t>
  </si>
  <si>
    <t>Odstranění bednění stropů deskových</t>
  </si>
  <si>
    <t>-406325974</t>
  </si>
  <si>
    <t>33</t>
  </si>
  <si>
    <t>411354209</t>
  </si>
  <si>
    <t>Bednění stropů ztracené z hraněných trapézových vln v 40 mm plech lesklý tl 1,0 mm</t>
  </si>
  <si>
    <t>-1000329103</t>
  </si>
  <si>
    <t>"STROP 3.NP" 184,32</t>
  </si>
  <si>
    <t>34</t>
  </si>
  <si>
    <t>411354313</t>
  </si>
  <si>
    <t>Zřízení podpěrné konstrukce stropů výšky do 4 m tl do 25 cm</t>
  </si>
  <si>
    <t>1003345385</t>
  </si>
  <si>
    <t>184,32+2,745+12,171</t>
  </si>
  <si>
    <t>35</t>
  </si>
  <si>
    <t>411354314</t>
  </si>
  <si>
    <t>Odstranění podpěrné konstrukce stropů výšky do 4 m tl do 25 cm</t>
  </si>
  <si>
    <t>-1722323458</t>
  </si>
  <si>
    <t>36</t>
  </si>
  <si>
    <t>411361821</t>
  </si>
  <si>
    <t>Výztuž stropů betonářskou ocelí 10 505</t>
  </si>
  <si>
    <t>2138673499</t>
  </si>
  <si>
    <t>0,064</t>
  </si>
  <si>
    <t>37</t>
  </si>
  <si>
    <t>413941121</t>
  </si>
  <si>
    <t>Osazování ocelových válcovaných nosníků stropů I, IE, U, UE nebo L do č.12</t>
  </si>
  <si>
    <t>-1925397701</t>
  </si>
  <si>
    <t>"IPE 120" 0,211</t>
  </si>
  <si>
    <t>"vaznice vikýře 2*U120" 0,094</t>
  </si>
  <si>
    <t>38</t>
  </si>
  <si>
    <t>-137699055</t>
  </si>
  <si>
    <t>39</t>
  </si>
  <si>
    <t>130108180</t>
  </si>
  <si>
    <t>ocel profilová UPN, v jakosti 11 375, h=120 mm</t>
  </si>
  <si>
    <t>-479417296</t>
  </si>
  <si>
    <t>40</t>
  </si>
  <si>
    <t>413941123</t>
  </si>
  <si>
    <t>Osazování ocelových válcovaných nosníků stropů I, IE, U, UE nebo L do č. 22</t>
  </si>
  <si>
    <t>989784601</t>
  </si>
  <si>
    <t>"IPE 140" 0,516+0,186</t>
  </si>
  <si>
    <t>"IPE 160" 0,076</t>
  </si>
  <si>
    <t>"vaznice 2* U180" 2,112</t>
  </si>
  <si>
    <t>41</t>
  </si>
  <si>
    <t>130107460</t>
  </si>
  <si>
    <t>ocel profilová IPE, v jakosti 11 375, h=140 mm</t>
  </si>
  <si>
    <t>660908674</t>
  </si>
  <si>
    <t>0,516+0,186</t>
  </si>
  <si>
    <t>42</t>
  </si>
  <si>
    <t>130107480</t>
  </si>
  <si>
    <t>ocel profilová IPE, v jakosti 11 375, h=160 mm</t>
  </si>
  <si>
    <t>-338769489</t>
  </si>
  <si>
    <t>43</t>
  </si>
  <si>
    <t>130108240</t>
  </si>
  <si>
    <t>ocel profilová UPN, v jakosti 11 375, h=180 mm</t>
  </si>
  <si>
    <t>-159431477</t>
  </si>
  <si>
    <t>44</t>
  </si>
  <si>
    <t>413941125</t>
  </si>
  <si>
    <t>Osazování ocelových válcovaných nosníků stropů I, IE, U, UE nebo L č. 24 a vyšší</t>
  </si>
  <si>
    <t>-305106269</t>
  </si>
  <si>
    <t>"IPE 240" 4,851</t>
  </si>
  <si>
    <t>"IPE 270" 1,711</t>
  </si>
  <si>
    <t>45</t>
  </si>
  <si>
    <t>130107560</t>
  </si>
  <si>
    <t>ocel profilová IPE, v jakosti 11 375, h=240 mm</t>
  </si>
  <si>
    <t>-708279650</t>
  </si>
  <si>
    <t>46</t>
  </si>
  <si>
    <t>130107580</t>
  </si>
  <si>
    <t>ocel profilová IPE, v jakosti 11 375, h=270 mm</t>
  </si>
  <si>
    <t>1237415467</t>
  </si>
  <si>
    <t>47</t>
  </si>
  <si>
    <t>430321515</t>
  </si>
  <si>
    <t>Schodišťová konstrukce a rampa ze ŽB tř. C 20/25</t>
  </si>
  <si>
    <t>1246753059</t>
  </si>
  <si>
    <t>SCHODIŠTĚ VČ.PODESTY</t>
  </si>
  <si>
    <t>4,01*2,1*0,25</t>
  </si>
  <si>
    <t>1,3*0,0168*6</t>
  </si>
  <si>
    <t>1,2*0,0167*6</t>
  </si>
  <si>
    <t>48</t>
  </si>
  <si>
    <t>430361821</t>
  </si>
  <si>
    <t>Výztuž schodišťové konstrukce a rampy betonářskou ocelí 10 505</t>
  </si>
  <si>
    <t>1426139440</t>
  </si>
  <si>
    <t>2,356*0,12</t>
  </si>
  <si>
    <t>49</t>
  </si>
  <si>
    <t>431351121</t>
  </si>
  <si>
    <t>Zřízení bednění podest schodišť a ramp přímočarých v do 4 m</t>
  </si>
  <si>
    <t>181103387</t>
  </si>
  <si>
    <t>NOVÉ SCHODIŠTĚ MEZI 2 A 3 NP</t>
  </si>
  <si>
    <t>4,01*2,1</t>
  </si>
  <si>
    <t>1,3*1,5</t>
  </si>
  <si>
    <t>1,2*1,5</t>
  </si>
  <si>
    <t>50</t>
  </si>
  <si>
    <t>431351122</t>
  </si>
  <si>
    <t>Odstranění bednění podest schodišť a ramp přímočarých v do 4 m</t>
  </si>
  <si>
    <t>-721483879</t>
  </si>
  <si>
    <t>51</t>
  </si>
  <si>
    <t>612321141</t>
  </si>
  <si>
    <t>Vápenocementová omítka štuková dvouvrstvá vnitřních stěn nanášená ručně</t>
  </si>
  <si>
    <t>-1912189791</t>
  </si>
  <si>
    <t>"1.NP - M.Č. 110"</t>
  </si>
  <si>
    <t>1,65*3,27</t>
  </si>
  <si>
    <t>1,5*3,27</t>
  </si>
  <si>
    <t>"1.NP - PILÍŘEK"</t>
  </si>
  <si>
    <t>0,38*2,12</t>
  </si>
  <si>
    <t>0,36*2,12</t>
  </si>
  <si>
    <t>0,2*2,12</t>
  </si>
  <si>
    <t xml:space="preserve">"2.NP - M.Č. 208" </t>
  </si>
  <si>
    <t>1,65*3,16</t>
  </si>
  <si>
    <t>1,5*3,16</t>
  </si>
  <si>
    <t>"3.NP - VŠ"</t>
  </si>
  <si>
    <t>1,65*2,8</t>
  </si>
  <si>
    <t>1,5*2,8</t>
  </si>
  <si>
    <t>52</t>
  </si>
  <si>
    <t>612325302</t>
  </si>
  <si>
    <t>Vápenocementová štuková omítka ostění nebo nadpraží</t>
  </si>
  <si>
    <t>463895528</t>
  </si>
  <si>
    <t>OSTĚNÍ DVEŘÍ K VÝTAHU 1.NP</t>
  </si>
  <si>
    <t>0,32*2,1</t>
  </si>
  <si>
    <t>0,47*2,1</t>
  </si>
  <si>
    <t>0,47*2,1*3</t>
  </si>
  <si>
    <t>"U SCHODIŠTĚ" 0,47*2,1*2</t>
  </si>
  <si>
    <t>53</t>
  </si>
  <si>
    <t>615142002</t>
  </si>
  <si>
    <t>Potažení vnitřních nosníků sklovláknitým pletivem</t>
  </si>
  <si>
    <t>1788596786</t>
  </si>
  <si>
    <t>1,41*0,47</t>
  </si>
  <si>
    <t>1,45*0,47</t>
  </si>
  <si>
    <t>0,8*0,47</t>
  </si>
  <si>
    <t>1,6*0,47</t>
  </si>
  <si>
    <t>54</t>
  </si>
  <si>
    <t>621221031</t>
  </si>
  <si>
    <t>Montáž kontaktního zateplení vnějších podhledů z minerální vlny s podélnou orientací tl do 160 mm</t>
  </si>
  <si>
    <t>471696502</t>
  </si>
  <si>
    <t>"BOK VIKÝŘE" 29</t>
  </si>
  <si>
    <t>55</t>
  </si>
  <si>
    <t>631515380</t>
  </si>
  <si>
    <t>deska minerální izolační tl. 160 mm</t>
  </si>
  <si>
    <t>-1678281431</t>
  </si>
  <si>
    <t>56</t>
  </si>
  <si>
    <t>622521011</t>
  </si>
  <si>
    <t>Tenkovrstvá silikátová zrnitá omítka tl. 1,5 mm včetně penetrace vnějších stěn</t>
  </si>
  <si>
    <t>-1987524581</t>
  </si>
  <si>
    <t>"VIKÝŘ" 29</t>
  </si>
  <si>
    <t>57</t>
  </si>
  <si>
    <t>631311114</t>
  </si>
  <si>
    <t>Mazanina tl do 80 mm z betonu prostého bez zvýšených nároků na prostředí tř. C 16/20</t>
  </si>
  <si>
    <t>-171453300</t>
  </si>
  <si>
    <t>"STROP 3.NP" 184,32*0,04</t>
  </si>
  <si>
    <t>58</t>
  </si>
  <si>
    <t>631361821</t>
  </si>
  <si>
    <t>Výztuž mazanin betonářskou ocelí 10 505</t>
  </si>
  <si>
    <t>-563092945</t>
  </si>
  <si>
    <t>"SKLADBA P3" 0,244</t>
  </si>
  <si>
    <t>59</t>
  </si>
  <si>
    <t>632481213</t>
  </si>
  <si>
    <t>Separační vrstva z PE fólie</t>
  </si>
  <si>
    <t>1908201186</t>
  </si>
  <si>
    <t>"P3" 1,69*10,6</t>
  </si>
  <si>
    <t>60</t>
  </si>
  <si>
    <t>949101111</t>
  </si>
  <si>
    <t>Lešení pomocné pro objekty pozemních staveb s lešeňovou podlahou v do 1,9 m zatížení do 150 kg/m2</t>
  </si>
  <si>
    <t>564002202</t>
  </si>
  <si>
    <t>61</t>
  </si>
  <si>
    <t>949311112</t>
  </si>
  <si>
    <t>Montáž lešení trubkového do šachet o půdorysné ploše do 6 m2 v do 20 m</t>
  </si>
  <si>
    <t>m</t>
  </si>
  <si>
    <t>1907535945</t>
  </si>
  <si>
    <t>1+3,9+3,66+2,8</t>
  </si>
  <si>
    <t>62</t>
  </si>
  <si>
    <t>952901111</t>
  </si>
  <si>
    <t>Vyčištění budov bytové a občanské výstavby při výšce podlaží do 4 m</t>
  </si>
  <si>
    <t>-270612183</t>
  </si>
  <si>
    <t>"1.NP" 7,66</t>
  </si>
  <si>
    <t>"2.NP" 7,48</t>
  </si>
  <si>
    <t>"3.NP" 184,32</t>
  </si>
  <si>
    <t>63</t>
  </si>
  <si>
    <t>962032641</t>
  </si>
  <si>
    <t>Bourání zdiva komínového nad střechou z cihel na MC</t>
  </si>
  <si>
    <t>-1617912781</t>
  </si>
  <si>
    <t>0,7*0,5*2,75*2</t>
  </si>
  <si>
    <t>0,45*0,45*2,75</t>
  </si>
  <si>
    <t>64</t>
  </si>
  <si>
    <t>963031434</t>
  </si>
  <si>
    <t>Bourání cihelných kleneb na MV nebo MVC tl do 300 mm</t>
  </si>
  <si>
    <t>-1893952541</t>
  </si>
  <si>
    <t>"2.NP" 2*1,4</t>
  </si>
  <si>
    <t>65</t>
  </si>
  <si>
    <t>965042241</t>
  </si>
  <si>
    <t>Bourání podkladů pod dlažby nebo mazanin betonových nebo z litého asfaltu tl přes 100 mm pl pře 4 m2</t>
  </si>
  <si>
    <t>1942409423</t>
  </si>
  <si>
    <t>BOURÁNÍ STÁVAJÍCÍ PODLAHY V 1.NP PRO DOJEZD VÝTAHU</t>
  </si>
  <si>
    <t>1,85*1,7*1</t>
  </si>
  <si>
    <t>66</t>
  </si>
  <si>
    <t>965049112</t>
  </si>
  <si>
    <t>Příplatek k bourání betonových mazanin za bourání mazanin se svařovanou sítí tl přes 100 mm</t>
  </si>
  <si>
    <t>1069605389</t>
  </si>
  <si>
    <t>67</t>
  </si>
  <si>
    <t>965081113</t>
  </si>
  <si>
    <t>Bourání dlažby z dlaždic půdních plochy přes 1 m2</t>
  </si>
  <si>
    <t>-474444261</t>
  </si>
  <si>
    <t>"původní nášlap 3.NP" 184,32</t>
  </si>
  <si>
    <t>68</t>
  </si>
  <si>
    <t>971028661</t>
  </si>
  <si>
    <t>Vybourání otvorů ve zdivu smíšeném pl do 4 m2 tl do 600 mm</t>
  </si>
  <si>
    <t>-2072586286</t>
  </si>
  <si>
    <t>1.NP PRO DVEŘE VÝTAHU</t>
  </si>
  <si>
    <t>1,41*2,1*0,47</t>
  </si>
  <si>
    <t>2.NP PRO DVEŘE DO M.Č. 208</t>
  </si>
  <si>
    <t>0,8*1,97*0,47</t>
  </si>
  <si>
    <t>2.NP PRO DVEŘE VÝTAHU</t>
  </si>
  <si>
    <t>0,7*2,1*0,47</t>
  </si>
  <si>
    <t>69</t>
  </si>
  <si>
    <t>973031325</t>
  </si>
  <si>
    <t>Vysekání kapes ve zdivu cihelném na MV nebo MVC pl do 0,10 m2 hl do 300 mm</t>
  </si>
  <si>
    <t>-1357132522</t>
  </si>
  <si>
    <t>PRO OSAZENÍ VÁLC.NOSNÍKŮ NADPRAŽÍ 1.NP</t>
  </si>
  <si>
    <t>70</t>
  </si>
  <si>
    <t>985671113</t>
  </si>
  <si>
    <t>Ztužující věnce obrubní a příčné ze ŽB tř. C 20/25</t>
  </si>
  <si>
    <t>-1131236453</t>
  </si>
  <si>
    <t>6,3*0,2*0,5</t>
  </si>
  <si>
    <t>6,3*0,2*0,4*2</t>
  </si>
  <si>
    <t>71</t>
  </si>
  <si>
    <t>985675111</t>
  </si>
  <si>
    <t>Bednění ztužujících věnců - zřízení</t>
  </si>
  <si>
    <t>1262673149</t>
  </si>
  <si>
    <t>ZTUŽUJÍCÍ VĚNEC VŠ</t>
  </si>
  <si>
    <t>"1.NP"6,3*0,5*2</t>
  </si>
  <si>
    <t>"2.NP"6,3*0,4*2</t>
  </si>
  <si>
    <t>"3.NP" 6,3*0,4*2</t>
  </si>
  <si>
    <t>72</t>
  </si>
  <si>
    <t>985675119</t>
  </si>
  <si>
    <t>Příplatek k bednění věnců za práce ve stísněném prostoru při zřízení</t>
  </si>
  <si>
    <t>-1376741458</t>
  </si>
  <si>
    <t>BEDNĚNÍ VĚNCE VE 3.NP</t>
  </si>
  <si>
    <t>6,3*0,4*2</t>
  </si>
  <si>
    <t>73</t>
  </si>
  <si>
    <t>985675121</t>
  </si>
  <si>
    <t>Bednění ztužujících věnců - odstranění</t>
  </si>
  <si>
    <t>-115722694</t>
  </si>
  <si>
    <t>74</t>
  </si>
  <si>
    <t>985675129</t>
  </si>
  <si>
    <t>Příplatek k bednění věnců za práce ve stísněném prostoru při odstranění</t>
  </si>
  <si>
    <t>1674417730</t>
  </si>
  <si>
    <t>75</t>
  </si>
  <si>
    <t>985676112</t>
  </si>
  <si>
    <t>Výztuž ztužujících věnců z oceli 10 505</t>
  </si>
  <si>
    <t>-561725703</t>
  </si>
  <si>
    <t>1,638*0,4</t>
  </si>
  <si>
    <t>76</t>
  </si>
  <si>
    <t>997013012</t>
  </si>
  <si>
    <t>Vyklizení ulehlé suti z prostorů přes 15 m2 s naložením z hl do 10 m</t>
  </si>
  <si>
    <t>2086073333</t>
  </si>
  <si>
    <t>PŮVODNÍ KONSTRUKCE PODLAHY 3.NP</t>
  </si>
  <si>
    <t>184,32*0,25</t>
  </si>
  <si>
    <t>77</t>
  </si>
  <si>
    <t>997013154</t>
  </si>
  <si>
    <t>Vnitrostaveništní doprava suti a vybouraných hmot pro budovy v do 15 m s omezením mechanizace</t>
  </si>
  <si>
    <t>-350476934</t>
  </si>
  <si>
    <t>78</t>
  </si>
  <si>
    <t>997013509</t>
  </si>
  <si>
    <t>Příplatek k odvozu suti a vybouraných hmot na skládku ZKD 1 km přes 1 km</t>
  </si>
  <si>
    <t>314516308</t>
  </si>
  <si>
    <t>79</t>
  </si>
  <si>
    <t>997013511</t>
  </si>
  <si>
    <t>Odvoz suti a vybouraných hmot z meziskládky na skládku do 1 km s naložením a se složením</t>
  </si>
  <si>
    <t>-347951748</t>
  </si>
  <si>
    <t>80</t>
  </si>
  <si>
    <t>997013801</t>
  </si>
  <si>
    <t>Poplatek za uložení na skládce (skládkovné) stavebního odpadu betonového kód odpadu 170 101</t>
  </si>
  <si>
    <t>327033305</t>
  </si>
  <si>
    <t>6,919+0,091</t>
  </si>
  <si>
    <t>81</t>
  </si>
  <si>
    <t>997013803</t>
  </si>
  <si>
    <t>Poplatek za uložení stavebního odpadu z keramických materiálů na skládce (skládkovné)</t>
  </si>
  <si>
    <t>1439935625</t>
  </si>
  <si>
    <t>4,148+0,186+1,562+8,294+5,648+0,919</t>
  </si>
  <si>
    <t>82</t>
  </si>
  <si>
    <t>997013811</t>
  </si>
  <si>
    <t>Poplatek za uložení stavebního dřevěného odpadu na skládce (skládkovné)</t>
  </si>
  <si>
    <t>-1042235788</t>
  </si>
  <si>
    <t>11,278+0,919</t>
  </si>
  <si>
    <t>83</t>
  </si>
  <si>
    <t>997013813</t>
  </si>
  <si>
    <t>Poplatek za uložení na skládce (skládkovné) stavebního odpadu z plastických hmot kód odpadu 170 203</t>
  </si>
  <si>
    <t>1160401530</t>
  </si>
  <si>
    <t>84</t>
  </si>
  <si>
    <t>997013814</t>
  </si>
  <si>
    <t>Poplatek za uložení na skládce (skládkovné) stavebního odpadu izolací kód odpadu 170 604</t>
  </si>
  <si>
    <t>-1370186841</t>
  </si>
  <si>
    <t>85</t>
  </si>
  <si>
    <t>997013831</t>
  </si>
  <si>
    <t>Poplatek za uložení na skládce (skládkovné) stavebního odpadu směsného kód odpadu 170 904</t>
  </si>
  <si>
    <t>-1684892127</t>
  </si>
  <si>
    <t>69,120+0,44+0,298</t>
  </si>
  <si>
    <t>86</t>
  </si>
  <si>
    <t>998017003</t>
  </si>
  <si>
    <t>Přesun hmot s omezením mechanizace pro budovy v do 24 m</t>
  </si>
  <si>
    <t>-1811940687</t>
  </si>
  <si>
    <t>87</t>
  </si>
  <si>
    <t>711113117</t>
  </si>
  <si>
    <t xml:space="preserve">Izolace proti zemní vlhkosti vodorovná za studena  těsnicí stěrkou </t>
  </si>
  <si>
    <t>-1107681169</t>
  </si>
  <si>
    <t>"303" 3,09</t>
  </si>
  <si>
    <t>88</t>
  </si>
  <si>
    <t>998711103</t>
  </si>
  <si>
    <t>Přesun hmot tonážní pro izolace proti vodě, vlhkosti a plynům v objektech výšky do 60 m</t>
  </si>
  <si>
    <t>557888678</t>
  </si>
  <si>
    <t>89</t>
  </si>
  <si>
    <t>713121111</t>
  </si>
  <si>
    <t>Montáž izolace tepelné podlah volně kladenými rohožemi, pásy, dílci, deskami 1 vrstva</t>
  </si>
  <si>
    <t>-2632400</t>
  </si>
  <si>
    <t>"SKLADBA P3" 1,69*10,6</t>
  </si>
  <si>
    <t>"SKLADBA P2" 166,406</t>
  </si>
  <si>
    <t>90</t>
  </si>
  <si>
    <t>631537790</t>
  </si>
  <si>
    <t>deska izolační podlahová 600x1000x30 mm</t>
  </si>
  <si>
    <t>1519361911</t>
  </si>
  <si>
    <t>91</t>
  </si>
  <si>
    <t>713151111</t>
  </si>
  <si>
    <t>Montáž izolace tepelné střech šikmých kladené volně mezi krokve rohoží, pásů, desek</t>
  </si>
  <si>
    <t>-2096564428</t>
  </si>
  <si>
    <t>"SKLADBA S2" 170,4</t>
  </si>
  <si>
    <t>"SKLADBA S1" 56,25</t>
  </si>
  <si>
    <t>92</t>
  </si>
  <si>
    <t>631667690</t>
  </si>
  <si>
    <t>pás krokvový  tl.160 mm</t>
  </si>
  <si>
    <t>1134841813</t>
  </si>
  <si>
    <t>93</t>
  </si>
  <si>
    <t>631667710R</t>
  </si>
  <si>
    <t>pás krokvový tl.200 mm</t>
  </si>
  <si>
    <t>960902864</t>
  </si>
  <si>
    <t>94</t>
  </si>
  <si>
    <t>631667450</t>
  </si>
  <si>
    <t>pás tepelný tl.50 mm</t>
  </si>
  <si>
    <t>-1655005547</t>
  </si>
  <si>
    <t>95</t>
  </si>
  <si>
    <t>713151121</t>
  </si>
  <si>
    <t>Montáž izolace tepelné střech šikmých kladené volně pod krokve rohoží, pásů, desek</t>
  </si>
  <si>
    <t>-210591261</t>
  </si>
  <si>
    <t>96</t>
  </si>
  <si>
    <t>631507940</t>
  </si>
  <si>
    <t>plsť skelná 5000 x 1200 tl.100 mm</t>
  </si>
  <si>
    <t>1476859908</t>
  </si>
  <si>
    <t>97</t>
  </si>
  <si>
    <t>713151813</t>
  </si>
  <si>
    <t>Odstranění tepelné izolace střech šikmých volně kladené mezi krokve vláknité tl přes 100 mm</t>
  </si>
  <si>
    <t>-1923371941</t>
  </si>
  <si>
    <t>PŮVODNÍ TEP.IZOLACE STŘECHY VČETNĚ FOLIE</t>
  </si>
  <si>
    <t>285,6</t>
  </si>
  <si>
    <t>98</t>
  </si>
  <si>
    <t>998713103</t>
  </si>
  <si>
    <t>Přesun hmot tonážní pro izolace tepelné v objektech v do 24 m</t>
  </si>
  <si>
    <t>2140516519</t>
  </si>
  <si>
    <t>99</t>
  </si>
  <si>
    <t>721171809</t>
  </si>
  <si>
    <t>Demontáž potrubí z PVC do D 160</t>
  </si>
  <si>
    <t>1709505463</t>
  </si>
  <si>
    <t>DEMONTÁŽ PŮVODNÍHO ROZVOFU - ODHAD</t>
  </si>
  <si>
    <t>100</t>
  </si>
  <si>
    <t>722130802</t>
  </si>
  <si>
    <t>Demontáž potrubí ocelové pozinkované závitové do DN 40</t>
  </si>
  <si>
    <t>-597984640</t>
  </si>
  <si>
    <t>DEMONTÁŽ PŮVODNÍHO ROZVODU - ODHAD</t>
  </si>
  <si>
    <t>101</t>
  </si>
  <si>
    <t>751537832</t>
  </si>
  <si>
    <t>Demontáž potrubí ohebného izol minerální vatou z Al laminátu nebo Al folie D do 400 mm</t>
  </si>
  <si>
    <t>386771059</t>
  </si>
  <si>
    <t>PŮVODNÍ VZT POTRUBÍ - ODHAD</t>
  </si>
  <si>
    <t>102</t>
  </si>
  <si>
    <t>762083121</t>
  </si>
  <si>
    <t>Impregnace řeziva proti dřevokaznému hmyzu, houbám a plísním máčením třída ohrožení 1 a 2</t>
  </si>
  <si>
    <t>-1085580853</t>
  </si>
  <si>
    <t>VEŠKERÉ DŘEVĚNÉ SOUČÁSTI KROVU A ZÁKLOPU</t>
  </si>
  <si>
    <t>10,358+0,499</t>
  </si>
  <si>
    <t>PŮVODNÍ TRÁMY STROPU 2.NP</t>
  </si>
  <si>
    <t>0,2*0,15*258,65</t>
  </si>
  <si>
    <t>103</t>
  </si>
  <si>
    <t>762131110R</t>
  </si>
  <si>
    <t>Dřevěná sendvičová konstrukce vikýřové stěny - specifikace dle PD</t>
  </si>
  <si>
    <t>1131391620</t>
  </si>
  <si>
    <t>2*14,5</t>
  </si>
  <si>
    <t>104</t>
  </si>
  <si>
    <t>762331812</t>
  </si>
  <si>
    <t>Demontáž vázaných kcí krovů z hranolů průřezové plochy do 224 cm2</t>
  </si>
  <si>
    <t>-605970606</t>
  </si>
  <si>
    <t>"PŮVODNÍ KONSTRUKCE KROVU" 560</t>
  </si>
  <si>
    <t>105</t>
  </si>
  <si>
    <t>762332132</t>
  </si>
  <si>
    <t>Montáž vázaných kcí krovů pravidelných z hraněného řeziva průřezové plochy do 224 cm2</t>
  </si>
  <si>
    <t>-144299975</t>
  </si>
  <si>
    <t>"KROKVE" 380</t>
  </si>
  <si>
    <t>"NÁROŽÍ" 44</t>
  </si>
  <si>
    <t>"ÚŽLABÍ" 28</t>
  </si>
  <si>
    <t>"POZEDNICE" 53</t>
  </si>
  <si>
    <t>"KLEŠTINA" 54</t>
  </si>
  <si>
    <t>106</t>
  </si>
  <si>
    <t>605120110</t>
  </si>
  <si>
    <t>řezivo jehličnaté hranol jakost I nad 120 cm2</t>
  </si>
  <si>
    <t>2107389772</t>
  </si>
  <si>
    <t>"KROKVE" 0,1*0,2*380</t>
  </si>
  <si>
    <t>"NÁROŽÍ" 0,1*0,22*44</t>
  </si>
  <si>
    <t>"ÚŽLABÍ" 0,1*0,22*28</t>
  </si>
  <si>
    <t>"POZEDNICE" 0,14*0,1*53</t>
  </si>
  <si>
    <t>"KLEŠTINA" 0,05*0,16*54</t>
  </si>
  <si>
    <t>107</t>
  </si>
  <si>
    <t>762341016</t>
  </si>
  <si>
    <t>Bednění střech rovných z desek OSB tl 22 mm na sraz šroubovaných na krokve</t>
  </si>
  <si>
    <t>140181532</t>
  </si>
  <si>
    <t>"SKLADBA S2" 147,9</t>
  </si>
  <si>
    <t>108</t>
  </si>
  <si>
    <t>762342214</t>
  </si>
  <si>
    <t>Montáž laťování na střechách jednoduchých sklonu do 60° osové vzdálenosti do 360 mm</t>
  </si>
  <si>
    <t>-1106441304</t>
  </si>
  <si>
    <t>"SKLADBAS1" 56,25</t>
  </si>
  <si>
    <t>109</t>
  </si>
  <si>
    <t>605141010</t>
  </si>
  <si>
    <t>řezivo jehličnaté lať jakost I 10 - 25 cm2</t>
  </si>
  <si>
    <t>-862371497</t>
  </si>
  <si>
    <t>110</t>
  </si>
  <si>
    <t>762395000</t>
  </si>
  <si>
    <t>Spojovací prostředky pro montáž krovu, bednění, laťování, světlíky, klíny</t>
  </si>
  <si>
    <t>34708527</t>
  </si>
  <si>
    <t>111</t>
  </si>
  <si>
    <t>762511173</t>
  </si>
  <si>
    <t>Podlahové kce podkladové dvouvrstvé z desekcementotřískových tl 2x12 mm na sraz šroubovaných</t>
  </si>
  <si>
    <t>1939923451</t>
  </si>
  <si>
    <t>112</t>
  </si>
  <si>
    <t>762595001</t>
  </si>
  <si>
    <t>Spojovací prostředky pro položení dřevěných podlah a zakrytí kanálů</t>
  </si>
  <si>
    <t>-364446972</t>
  </si>
  <si>
    <t>113</t>
  </si>
  <si>
    <t>762811811</t>
  </si>
  <si>
    <t>Demontáž záklopů stropů z hrubých prken tl do 32 mm</t>
  </si>
  <si>
    <t>-208880948</t>
  </si>
  <si>
    <t>"2.NP - 208" 3,1*3,25</t>
  </si>
  <si>
    <t>114</t>
  </si>
  <si>
    <t>762812140</t>
  </si>
  <si>
    <t>Montáž vrchního záklopu z hoblovaných prken na sraz spáry nekryté</t>
  </si>
  <si>
    <t>108724347</t>
  </si>
  <si>
    <t>115</t>
  </si>
  <si>
    <t>605151110</t>
  </si>
  <si>
    <t>řezivo jehličnaté boční prkno jakost I.-II. 2 - 3 cm</t>
  </si>
  <si>
    <t>1116671519</t>
  </si>
  <si>
    <t>166,406*0,003</t>
  </si>
  <si>
    <t>116</t>
  </si>
  <si>
    <t>762822820</t>
  </si>
  <si>
    <t>Demontáž stropních trámů z hraněného řeziva průřezové plochy do 288 cm2</t>
  </si>
  <si>
    <t>-542880016</t>
  </si>
  <si>
    <t>2.NP - V MÍSTĚ VÝTAHOVÉ ŠACHTY</t>
  </si>
  <si>
    <t>3,1*3</t>
  </si>
  <si>
    <t>1,65*2</t>
  </si>
  <si>
    <t>117</t>
  </si>
  <si>
    <t>762841812</t>
  </si>
  <si>
    <t>Demontáž podbíjení obkladů stropů a střech sklonu do 60° z hrubých prken s omítkou</t>
  </si>
  <si>
    <t>1752578367</t>
  </si>
  <si>
    <t>2.NP - MÍSTO VÝTAHOVÉ ŠACHTY</t>
  </si>
  <si>
    <t>3,1*3,25</t>
  </si>
  <si>
    <t xml:space="preserve">3.NP </t>
  </si>
  <si>
    <t>1,65*1,5</t>
  </si>
  <si>
    <t>118</t>
  </si>
  <si>
    <t>762895000</t>
  </si>
  <si>
    <t>Spojovací prostředky pro montáž záklopu, stropnice a podbíjení</t>
  </si>
  <si>
    <t>1312760496</t>
  </si>
  <si>
    <t>119</t>
  </si>
  <si>
    <t>998762103</t>
  </si>
  <si>
    <t>Přesun hmot tonážní pro kce tesařské v objektech v do 24 m</t>
  </si>
  <si>
    <t>-1602871145</t>
  </si>
  <si>
    <t>120</t>
  </si>
  <si>
    <t>763111314</t>
  </si>
  <si>
    <t>SDK příčka tl 100 mm profil CW+UW 75 desky 1xA 12,5 TI 60 mm EI 30 Rw 47 DB</t>
  </si>
  <si>
    <t>-1687754327</t>
  </si>
  <si>
    <t>PODKROVÍ</t>
  </si>
  <si>
    <t>7,665*2,79</t>
  </si>
  <si>
    <t>1,5*1,6</t>
  </si>
  <si>
    <t>"ODEČET OTVORU" -0,8*1,97</t>
  </si>
  <si>
    <t>121</t>
  </si>
  <si>
    <t>763111461</t>
  </si>
  <si>
    <t>SDK příčka tl 125 mm profil CW+UW 75 desky 2xakustické 12,5 TI 60 mm 40 kg/m3 EI 90 Rw 56 dB</t>
  </si>
  <si>
    <t>845333148</t>
  </si>
  <si>
    <t>16,37*2,79</t>
  </si>
  <si>
    <t>"ODEČET OTVORŮ" -0,9*1,97*2</t>
  </si>
  <si>
    <t>122</t>
  </si>
  <si>
    <t>763121421</t>
  </si>
  <si>
    <t>SDK stěna předsazená tl 62,5 mm profil CW+UW 50 deska 1xDF 12,5 TI 40 mm EI 30</t>
  </si>
  <si>
    <t>-1933493510</t>
  </si>
  <si>
    <t>18*0,35</t>
  </si>
  <si>
    <t>11,5*0,35*2</t>
  </si>
  <si>
    <t>4*0,35</t>
  </si>
  <si>
    <t>123</t>
  </si>
  <si>
    <t>763131531</t>
  </si>
  <si>
    <t>SDK podhled deska 1xDF 12,5 bez TI jednovrstvá spodní kce profil CD+UD</t>
  </si>
  <si>
    <t>1672249841</t>
  </si>
  <si>
    <t>"PLOCHA 2.NP" 202,39</t>
  </si>
  <si>
    <t>124</t>
  </si>
  <si>
    <t>763131551</t>
  </si>
  <si>
    <t>SDK podhled deska 1xH2 12,5 bez TI jednovrstvá spodní kce profil CD+UD</t>
  </si>
  <si>
    <t>443611382</t>
  </si>
  <si>
    <t>125</t>
  </si>
  <si>
    <t>763131751</t>
  </si>
  <si>
    <t>Montáž parotěsné zábrany do SDK podhledu</t>
  </si>
  <si>
    <t>-1713055532</t>
  </si>
  <si>
    <t>126</t>
  </si>
  <si>
    <t>283292100</t>
  </si>
  <si>
    <t>zábrana parotěsná role 1,5 x 50 m</t>
  </si>
  <si>
    <t>-1858835402</t>
  </si>
  <si>
    <t>127</t>
  </si>
  <si>
    <t>763161721</t>
  </si>
  <si>
    <t>SDK podkroví deska 1xDF 12,5 bez TI dvouvrstvá spodní kce profil CD+UD REI 30</t>
  </si>
  <si>
    <t>-2115829815</t>
  </si>
  <si>
    <t>226,65-70</t>
  </si>
  <si>
    <t>128</t>
  </si>
  <si>
    <t>76316172R</t>
  </si>
  <si>
    <t>SDK podkroví deska perforovaná, dvouvrstvá spodní kce profil CD+UD</t>
  </si>
  <si>
    <t>1973822312</t>
  </si>
  <si>
    <t>"NAD OCELOVÝM RÁMEM KROVU" 70</t>
  </si>
  <si>
    <t>129</t>
  </si>
  <si>
    <t>763251143</t>
  </si>
  <si>
    <t>Sádrovláknitá podlaha tl 50 mm z desek tl 2x10 mm s dřevovláknitou deskou tl 10 mm podsyp 20 mm</t>
  </si>
  <si>
    <t>2042573839</t>
  </si>
  <si>
    <t>130</t>
  </si>
  <si>
    <t>998763303</t>
  </si>
  <si>
    <t>Přesun hmot tonážní pro sádrokartonové konstrukce v objektech v do 24 m</t>
  </si>
  <si>
    <t>-770157522</t>
  </si>
  <si>
    <t>131</t>
  </si>
  <si>
    <t>764101131</t>
  </si>
  <si>
    <t>Montáž krytiny střechy rovné drážkováním z tabulí sklonu do 30°</t>
  </si>
  <si>
    <t>208630042</t>
  </si>
  <si>
    <t>132</t>
  </si>
  <si>
    <t>553509100R</t>
  </si>
  <si>
    <t>krytina střešní falcovaná  - provedení dle PD</t>
  </si>
  <si>
    <t>-1029514951</t>
  </si>
  <si>
    <t>133</t>
  </si>
  <si>
    <t>764541304R</t>
  </si>
  <si>
    <t>Žlab podokapní půlkruhový z TiZn lesklého plechu rš 150 mm</t>
  </si>
  <si>
    <t>1280516950</t>
  </si>
  <si>
    <t>K02</t>
  </si>
  <si>
    <t>52,3</t>
  </si>
  <si>
    <t>134</t>
  </si>
  <si>
    <t>764541344</t>
  </si>
  <si>
    <t>Kotlík oválný (trychtýřový) pro podokapní žlaby z TiZn lesklého plechu 150/100 mm</t>
  </si>
  <si>
    <t>1906997223</t>
  </si>
  <si>
    <t>135</t>
  </si>
  <si>
    <t>764548323</t>
  </si>
  <si>
    <t>Svody kruhové včetně objímek, kolen, odskoků z TiZn lesklého plechu průměru 100 mm</t>
  </si>
  <si>
    <t>430914162</t>
  </si>
  <si>
    <t>4*7,42</t>
  </si>
  <si>
    <t>136</t>
  </si>
  <si>
    <t>998764103</t>
  </si>
  <si>
    <t>Přesun hmot tonážní pro konstrukce klempířské v objektech v do 24 m</t>
  </si>
  <si>
    <t>-1119801877</t>
  </si>
  <si>
    <t>137</t>
  </si>
  <si>
    <t>765111805</t>
  </si>
  <si>
    <t>Demontáž krytiny keramické drážkové sklonu do 30° se zvětralou maltou do suti</t>
  </si>
  <si>
    <t>1569693637</t>
  </si>
  <si>
    <t>"PŮVODNÍ STŘEŠNÍ KRYTINA" 8,4*17*2</t>
  </si>
  <si>
    <t>138</t>
  </si>
  <si>
    <t>765191011</t>
  </si>
  <si>
    <t>Montáž pojistné hydroizolační fólie kladené ve sklonu do 30° volně na krokve</t>
  </si>
  <si>
    <t>176047671</t>
  </si>
  <si>
    <t>"SKLADBA S2" 170,4*2</t>
  </si>
  <si>
    <t>139</t>
  </si>
  <si>
    <t>283292500</t>
  </si>
  <si>
    <t>fólie podstřešní difúzní 110 g/m2</t>
  </si>
  <si>
    <t>-1549261422</t>
  </si>
  <si>
    <t>140</t>
  </si>
  <si>
    <t>998765103</t>
  </si>
  <si>
    <t>Přesun hmot tonážní pro krytiny skládané v objektech v do 24 m</t>
  </si>
  <si>
    <t>739253486</t>
  </si>
  <si>
    <t>141</t>
  </si>
  <si>
    <t>76600001R</t>
  </si>
  <si>
    <t>Montáž hliníkových střešních oken - specifikace dle PD</t>
  </si>
  <si>
    <t>1615883445</t>
  </si>
  <si>
    <t>7,36*1,8</t>
  </si>
  <si>
    <t>5,77*1,8*2</t>
  </si>
  <si>
    <t>8,3*1,8</t>
  </si>
  <si>
    <t>142</t>
  </si>
  <si>
    <t>61140000R</t>
  </si>
  <si>
    <t>okno střešní hliníkové - specifikace ozn. 106-109 dle PD</t>
  </si>
  <si>
    <t>356247005</t>
  </si>
  <si>
    <t>143</t>
  </si>
  <si>
    <t>766211400</t>
  </si>
  <si>
    <t>Montáž madel schodišťových dřevených dílčích z jednoho kusu š do 15 cm</t>
  </si>
  <si>
    <t>598601953</t>
  </si>
  <si>
    <t>DLE PD - OZN. T02</t>
  </si>
  <si>
    <t>10,29</t>
  </si>
  <si>
    <t>DLE PD - OZN. T03</t>
  </si>
  <si>
    <t>4,97</t>
  </si>
  <si>
    <t>144</t>
  </si>
  <si>
    <t>55391292R</t>
  </si>
  <si>
    <t>madlo dřevěné - specifikace dle PD (ozn. T02+03)</t>
  </si>
  <si>
    <t>-631663512</t>
  </si>
  <si>
    <t>145</t>
  </si>
  <si>
    <t>766432841</t>
  </si>
  <si>
    <t>Demontáž dřevěného obložení betonových stupňů schodiště</t>
  </si>
  <si>
    <t>-396625742</t>
  </si>
  <si>
    <t>PŮVODNÍ OBKLAD SCHODIŠTĚ</t>
  </si>
  <si>
    <t>1,4*8</t>
  </si>
  <si>
    <t>146</t>
  </si>
  <si>
    <t>766438111</t>
  </si>
  <si>
    <t>Montáž dřevěného obložení betonových stupňů s podstupnicemi</t>
  </si>
  <si>
    <t>-296675604</t>
  </si>
  <si>
    <t>DLE PD - T04</t>
  </si>
  <si>
    <t>DLE PD - T05</t>
  </si>
  <si>
    <t>1,4*6</t>
  </si>
  <si>
    <t>DLE PD - T06</t>
  </si>
  <si>
    <t>1,25*6</t>
  </si>
  <si>
    <t>DLE PD - T07</t>
  </si>
  <si>
    <t>2,07*2</t>
  </si>
  <si>
    <t>147</t>
  </si>
  <si>
    <t>61198050R</t>
  </si>
  <si>
    <t>obklad schodiště - stupnice a podstupnice, dub tl.30 mm - povrchová úprava moření a lakování, rozměry dle PD</t>
  </si>
  <si>
    <t>673524598</t>
  </si>
  <si>
    <t>148</t>
  </si>
  <si>
    <t>766660171</t>
  </si>
  <si>
    <t>Montáž dveřních křídel otvíravých 1křídlových š do 0,8 m do obložkové zárubně</t>
  </si>
  <si>
    <t>-480910730</t>
  </si>
  <si>
    <t>"208" 1</t>
  </si>
  <si>
    <t>"303" 1</t>
  </si>
  <si>
    <t>"305" 1</t>
  </si>
  <si>
    <t>149</t>
  </si>
  <si>
    <t>611603200</t>
  </si>
  <si>
    <t>dveře dřevěné vnitřní hladké plné 1křídlové standard,vč mřížky plastové 60-70x197 cm</t>
  </si>
  <si>
    <t>-737628214</t>
  </si>
  <si>
    <t>150</t>
  </si>
  <si>
    <t>611617210</t>
  </si>
  <si>
    <t>dveře vnitřní hladké dýhované plné 1křídlové 80x197 cm dub</t>
  </si>
  <si>
    <t>497572805</t>
  </si>
  <si>
    <t>151</t>
  </si>
  <si>
    <t>766660172</t>
  </si>
  <si>
    <t>Montáž dveřních křídel otvíravých 1křídlových š přes 0,8 m do obložkové zárubně</t>
  </si>
  <si>
    <t>738242469</t>
  </si>
  <si>
    <t>"304" 2</t>
  </si>
  <si>
    <t>152</t>
  </si>
  <si>
    <t>611653140</t>
  </si>
  <si>
    <t>dveře vnitřní protipožární hladké dýhované 1křídlé 90x197 cm</t>
  </si>
  <si>
    <t>242565498</t>
  </si>
  <si>
    <t>153</t>
  </si>
  <si>
    <t>766671002R</t>
  </si>
  <si>
    <t>Montáž střešního okna do krytiny ploché 70 x 130 cm</t>
  </si>
  <si>
    <t>-1794740551</t>
  </si>
  <si>
    <t>"OZN.103" 1</t>
  </si>
  <si>
    <t>154</t>
  </si>
  <si>
    <t>611243020R</t>
  </si>
  <si>
    <t>okno střešní 70 x 130 cm - SPECIFIKACE DLE PD vč.parapetu a oplechování</t>
  </si>
  <si>
    <t>-577654457</t>
  </si>
  <si>
    <t>155</t>
  </si>
  <si>
    <t>611243430R</t>
  </si>
  <si>
    <t>žaluzie hliníková interiérová bílá 70 x 130 cm</t>
  </si>
  <si>
    <t>308682670</t>
  </si>
  <si>
    <t>156</t>
  </si>
  <si>
    <t>766671005R</t>
  </si>
  <si>
    <t>Montáž střešního okna do krytiny ploché 80 x 130 cm</t>
  </si>
  <si>
    <t>-1752978488</t>
  </si>
  <si>
    <t>"OZN. 101+102" 2</t>
  </si>
  <si>
    <t>157</t>
  </si>
  <si>
    <t>611243060R</t>
  </si>
  <si>
    <t>okno střešní 80 x 130 cm- provedení dle specifikace v PD (VÝPIS OKEN) vč parapetu a oplechování</t>
  </si>
  <si>
    <t>-4176120</t>
  </si>
  <si>
    <t>158</t>
  </si>
  <si>
    <t>611243440R</t>
  </si>
  <si>
    <t>žaluzie hliníková interiérová bílá 80 x 130 cm</t>
  </si>
  <si>
    <t>205172294</t>
  </si>
  <si>
    <t>159</t>
  </si>
  <si>
    <t>766671007R</t>
  </si>
  <si>
    <t>Montáž střešního okna do krytiny ploché 90 x 80 cm</t>
  </si>
  <si>
    <t>1207395095</t>
  </si>
  <si>
    <t>"ozn 104" 4</t>
  </si>
  <si>
    <t>160</t>
  </si>
  <si>
    <t>611243040</t>
  </si>
  <si>
    <t>okno střešní 90 x 80 cm - SPECIFIKACE DLE PD vč.parapetu a oplechování</t>
  </si>
  <si>
    <t>637850688</t>
  </si>
  <si>
    <t>161</t>
  </si>
  <si>
    <t>611243450R</t>
  </si>
  <si>
    <t>žaluzie hliníková interiérová bílá 90 x 80 cm</t>
  </si>
  <si>
    <t>-2100109694</t>
  </si>
  <si>
    <t>162</t>
  </si>
  <si>
    <t>766671301R</t>
  </si>
  <si>
    <t>Výlez na střechu 80*80 cm - specifikace dle PD</t>
  </si>
  <si>
    <t>-1638617624</t>
  </si>
  <si>
    <t>"ozn 105" 1</t>
  </si>
  <si>
    <t>163</t>
  </si>
  <si>
    <t>611410410</t>
  </si>
  <si>
    <t>tyč ovládací ZST teleskopická pro obsluhu oken, žaluzií, rolet</t>
  </si>
  <si>
    <t>1418628125</t>
  </si>
  <si>
    <t>164</t>
  </si>
  <si>
    <t>766682111</t>
  </si>
  <si>
    <t>Montáž zárubní obložkových pro dveře jednokřídlové tl stěny do 170 mm</t>
  </si>
  <si>
    <t>131293590</t>
  </si>
  <si>
    <t>"M.Č. 208" 1</t>
  </si>
  <si>
    <t>"M.Č. 304" 2</t>
  </si>
  <si>
    <t>"M.Č. 303" 1</t>
  </si>
  <si>
    <t>"M.Č. 305" 1</t>
  </si>
  <si>
    <t>165</t>
  </si>
  <si>
    <t>611822580</t>
  </si>
  <si>
    <t>zárubeň obložková pro dveře 1křídlové 60,70,80,90x197 cm, tl. 6 - 17 cm</t>
  </si>
  <si>
    <t>-1561040098</t>
  </si>
  <si>
    <t>166</t>
  </si>
  <si>
    <t>766694111</t>
  </si>
  <si>
    <t>Montáž parapetních desek dřevěných nebo plastových šířky do 30 cm délky do 1,0 m</t>
  </si>
  <si>
    <t>-1938817833</t>
  </si>
  <si>
    <t>T01</t>
  </si>
  <si>
    <t>167</t>
  </si>
  <si>
    <t>607941000</t>
  </si>
  <si>
    <t>deska parapetní dřevotřísková vnitřní 0,15 x 1 m</t>
  </si>
  <si>
    <t>1516428020</t>
  </si>
  <si>
    <t>168</t>
  </si>
  <si>
    <t>998766103</t>
  </si>
  <si>
    <t>Přesun hmot tonážní pro konstrukce truhlářské v objektech v do 24 m</t>
  </si>
  <si>
    <t>-522665371</t>
  </si>
  <si>
    <t>169</t>
  </si>
  <si>
    <t>767220420</t>
  </si>
  <si>
    <t>Montáž zábradlí schodišťového z profilové oceli do zdi hmotnosti do 40 kg</t>
  </si>
  <si>
    <t>1239802185</t>
  </si>
  <si>
    <t>Z1</t>
  </si>
  <si>
    <t>170</t>
  </si>
  <si>
    <t>15411085R</t>
  </si>
  <si>
    <t>konstrukce zábradlí - specifikace dle PD (zámečnické prvky) Z01</t>
  </si>
  <si>
    <t>-1018278110</t>
  </si>
  <si>
    <t>171</t>
  </si>
  <si>
    <t>767995112</t>
  </si>
  <si>
    <t>Montáž atypických zámečnických konstrukcí hmotnosti do 10 kg</t>
  </si>
  <si>
    <t>kg</t>
  </si>
  <si>
    <t>2027326642</t>
  </si>
  <si>
    <t>"PHP" 2</t>
  </si>
  <si>
    <t>"KRČEK MADLA" 5</t>
  </si>
  <si>
    <t>172</t>
  </si>
  <si>
    <t>15411085R01</t>
  </si>
  <si>
    <t>atypický výrobek - krček madla do zdi - specifikace dle PD</t>
  </si>
  <si>
    <t>-633841523</t>
  </si>
  <si>
    <t>173</t>
  </si>
  <si>
    <t>449321130</t>
  </si>
  <si>
    <t>přístroj hasicí ruční práškový</t>
  </si>
  <si>
    <t>-832429411</t>
  </si>
  <si>
    <t>174</t>
  </si>
  <si>
    <t>998767103</t>
  </si>
  <si>
    <t>Přesun hmot tonážní pro zámečnické konstrukce v objektech v do 24 m</t>
  </si>
  <si>
    <t>1697444794</t>
  </si>
  <si>
    <t>175</t>
  </si>
  <si>
    <t>771473111</t>
  </si>
  <si>
    <t>Montáž soklíků z dlaždic keramických lepených rovných v do 65 mm</t>
  </si>
  <si>
    <t>-346847004</t>
  </si>
  <si>
    <t>"110" 1,65+1,5+1,4+4,55+3,29</t>
  </si>
  <si>
    <t>"302" 4,035+8,23+1,85+0,67+1,79-2,6</t>
  </si>
  <si>
    <t>"303" 1,75+1,75+1,765+1,765-0,8</t>
  </si>
  <si>
    <t>"305"4,8-0,7</t>
  </si>
  <si>
    <t>"PODESTY" 2,8*3</t>
  </si>
  <si>
    <t>176</t>
  </si>
  <si>
    <t>597613120R</t>
  </si>
  <si>
    <t>sokl keramický</t>
  </si>
  <si>
    <t>-1993455425</t>
  </si>
  <si>
    <t>177</t>
  </si>
  <si>
    <t>771573115</t>
  </si>
  <si>
    <t>Montáž podlah keramických režných hladkých lepených do 22 ks/m2</t>
  </si>
  <si>
    <t>-387018763</t>
  </si>
  <si>
    <t>"302+303+305" 26,27+3,09+1,4</t>
  </si>
  <si>
    <t>"110" 7,66</t>
  </si>
  <si>
    <t>"PODESTY" 1,4*1,4*3</t>
  </si>
  <si>
    <t>178</t>
  </si>
  <si>
    <t>597612900</t>
  </si>
  <si>
    <t xml:space="preserve">dlaždice keramické </t>
  </si>
  <si>
    <t>-278474767</t>
  </si>
  <si>
    <t>179</t>
  </si>
  <si>
    <t>771591111</t>
  </si>
  <si>
    <t>Podlahy penetrace podkladu</t>
  </si>
  <si>
    <t>-2116634670</t>
  </si>
  <si>
    <t>"PODESTY SCHODIŠTĚ" 1,4*1,4*3</t>
  </si>
  <si>
    <t>180</t>
  </si>
  <si>
    <t>771591115</t>
  </si>
  <si>
    <t>Podlahy spárování silikonem</t>
  </si>
  <si>
    <t>-298480162</t>
  </si>
  <si>
    <t>36,695+8,4</t>
  </si>
  <si>
    <t>181</t>
  </si>
  <si>
    <t>998771103</t>
  </si>
  <si>
    <t>Přesun hmot tonážní pro podlahy z dlaždic v objektech v do 24 m</t>
  </si>
  <si>
    <t>-562941627</t>
  </si>
  <si>
    <t>182</t>
  </si>
  <si>
    <t>77500000R</t>
  </si>
  <si>
    <t>Obklad schodiště železobetonového dřevěnou krytinou</t>
  </si>
  <si>
    <t>-1557199919</t>
  </si>
  <si>
    <t>"SCHODIŠTĚ DO 3.NP" 16,79</t>
  </si>
  <si>
    <t>183</t>
  </si>
  <si>
    <t>998775103</t>
  </si>
  <si>
    <t>Přesun hmot tonážní pro podlahy dřevěné v objektech v do 24 m</t>
  </si>
  <si>
    <t>-1466503736</t>
  </si>
  <si>
    <t>184</t>
  </si>
  <si>
    <t>776111311</t>
  </si>
  <si>
    <t>Vysátí podkladu povlakových podlah</t>
  </si>
  <si>
    <t>1443924750</t>
  </si>
  <si>
    <t>"304" 136,77</t>
  </si>
  <si>
    <t>"208" 7,48</t>
  </si>
  <si>
    <t>185</t>
  </si>
  <si>
    <t>776211111</t>
  </si>
  <si>
    <t>Lepení textilních pásů</t>
  </si>
  <si>
    <t>1500498340</t>
  </si>
  <si>
    <t>186</t>
  </si>
  <si>
    <t>697510500</t>
  </si>
  <si>
    <t>koberec v rolích š. 4m, všívaná smyčka, vlákno 550g/m2 Polyamide 6 Solution dyed, zátěž 33, Bfl S1</t>
  </si>
  <si>
    <t>239211181</t>
  </si>
  <si>
    <t>187</t>
  </si>
  <si>
    <t>776221111</t>
  </si>
  <si>
    <t>Lepení pásů z PVC standardním lepidlem</t>
  </si>
  <si>
    <t>95228655</t>
  </si>
  <si>
    <t>188</t>
  </si>
  <si>
    <t>284110000</t>
  </si>
  <si>
    <t>PVC heterogenní zátěžové antibakteriální, nášlapná vrstva 0,90 mm, R 10, zátěž 34/43, otlak do 0,03 mm, hořlavost Bfl S1</t>
  </si>
  <si>
    <t>-638947309</t>
  </si>
  <si>
    <t>189</t>
  </si>
  <si>
    <t>776421311</t>
  </si>
  <si>
    <t>Montáž přechodových samolepících lišt</t>
  </si>
  <si>
    <t>496379227</t>
  </si>
  <si>
    <t>"110*102" 0,8</t>
  </si>
  <si>
    <t>"304*302" 0,9+0,9</t>
  </si>
  <si>
    <t>190</t>
  </si>
  <si>
    <t>590541000</t>
  </si>
  <si>
    <t>profil přechodový hliník, AVT 80 B20, (8 x 20 x 2500mm)</t>
  </si>
  <si>
    <t>1425373380</t>
  </si>
  <si>
    <t>191</t>
  </si>
  <si>
    <t>998776103</t>
  </si>
  <si>
    <t>Přesun hmot tonážní pro podlahy povlakové v objektech v do 24 m</t>
  </si>
  <si>
    <t>1668500440</t>
  </si>
  <si>
    <t>192</t>
  </si>
  <si>
    <t>781474116</t>
  </si>
  <si>
    <t>Montáž obkladů vnitřních keramických hladkých do 35 ks/m2 lepených flexibilním lepidlem</t>
  </si>
  <si>
    <t>-1350916686</t>
  </si>
  <si>
    <t>193</t>
  </si>
  <si>
    <t>597610000</t>
  </si>
  <si>
    <t>obkládačky keramické</t>
  </si>
  <si>
    <t>619779821</t>
  </si>
  <si>
    <t>194</t>
  </si>
  <si>
    <t>781495111</t>
  </si>
  <si>
    <t>Penetrace podkladu vnitřních obkladů</t>
  </si>
  <si>
    <t>493298684</t>
  </si>
  <si>
    <t>"303" 6,165*2,2</t>
  </si>
  <si>
    <t>195</t>
  </si>
  <si>
    <t>998781103</t>
  </si>
  <si>
    <t>Přesun hmot tonážní pro obklady keramické v objektech v do 24 m</t>
  </si>
  <si>
    <t>1757028521</t>
  </si>
  <si>
    <t>196</t>
  </si>
  <si>
    <t>783913151</t>
  </si>
  <si>
    <t>Penetrační syntetický nátěr hladkých betonových podlah</t>
  </si>
  <si>
    <t>-1618605196</t>
  </si>
  <si>
    <t>DOJEZD VŠ</t>
  </si>
  <si>
    <t>197</t>
  </si>
  <si>
    <t>783917161</t>
  </si>
  <si>
    <t>Krycí dvojnásobný syntetický nátěr betonové podlahy</t>
  </si>
  <si>
    <t>94769397</t>
  </si>
  <si>
    <t>198</t>
  </si>
  <si>
    <t>784181101</t>
  </si>
  <si>
    <t>Základní akrylátová jednonásobná penetrace podkladu v místnostech výšky do 3,80m</t>
  </si>
  <si>
    <t>1961815059</t>
  </si>
  <si>
    <t>3,09+202,39+226,650+8,862+2,473+28,193</t>
  </si>
  <si>
    <t>15,75*2</t>
  </si>
  <si>
    <t>42,126*2</t>
  </si>
  <si>
    <t>29,075*2</t>
  </si>
  <si>
    <t>1,14</t>
  </si>
  <si>
    <t>199</t>
  </si>
  <si>
    <t>784211101</t>
  </si>
  <si>
    <t>Dvojnásobné bílé malby ze směsí za mokra výborně otěruvzdorných v místnostech výšky do 3,80 m</t>
  </si>
  <si>
    <t>412498049</t>
  </si>
  <si>
    <t>200</t>
  </si>
  <si>
    <t>784221001</t>
  </si>
  <si>
    <t>Jednonásobné bílé malby  ze směsí za sucha dobře otěruvzdorných  v místnostech do 3,80 m</t>
  </si>
  <si>
    <t>1903493748</t>
  </si>
  <si>
    <t>"MALBA VŠ" 28,193</t>
  </si>
  <si>
    <t>201</t>
  </si>
  <si>
    <t>330030053R</t>
  </si>
  <si>
    <t>Výtah osobní (dodávka a montáž)- specifikace dle PD 3 stanice+ 3nástupiště (kompletní dodávka dle PD)</t>
  </si>
  <si>
    <t>547979150</t>
  </si>
  <si>
    <t>VP - Vícepráce</t>
  </si>
  <si>
    <t>PN</t>
  </si>
  <si>
    <t>02 - Elektroinstalace</t>
  </si>
  <si>
    <t xml:space="preserve">    741 - Elektroinstalace - silnoproud</t>
  </si>
  <si>
    <t xml:space="preserve">    742 - Elektroinstalace - slaboproud</t>
  </si>
  <si>
    <t xml:space="preserve">    21-M - Elektromontáže</t>
  </si>
  <si>
    <t>HZS - Hodinové zúčtovací sazby</t>
  </si>
  <si>
    <t>612325101</t>
  </si>
  <si>
    <t>Vápenocementová hrubá omítka rýh ve stěnách šířky do 150 mm</t>
  </si>
  <si>
    <t>-232771449</t>
  </si>
  <si>
    <t>117*0,07</t>
  </si>
  <si>
    <t>974031122</t>
  </si>
  <si>
    <t>Vysekání rýh ve zdivu cihelném hl do 30 mm š do 70 mm</t>
  </si>
  <si>
    <t>201313036</t>
  </si>
  <si>
    <t>-1830416048</t>
  </si>
  <si>
    <t>1659174866</t>
  </si>
  <si>
    <t>1752290170</t>
  </si>
  <si>
    <t>521322309</t>
  </si>
  <si>
    <t>998011003</t>
  </si>
  <si>
    <t>Přesun hmot pro budovy zděné v do 24 m</t>
  </si>
  <si>
    <t>-1662045832</t>
  </si>
  <si>
    <t>741210404</t>
  </si>
  <si>
    <t>Montáž rozváděč nebo krabice nevýbušná do 30 kg</t>
  </si>
  <si>
    <t>-568271749</t>
  </si>
  <si>
    <t>741110021</t>
  </si>
  <si>
    <t>Montáž trubka plastová tuhá D přes 16 do 23 mm uložená pod omítku</t>
  </si>
  <si>
    <t>1812668364</t>
  </si>
  <si>
    <t>"2.NP" 17</t>
  </si>
  <si>
    <t>"3.NP" 127+144</t>
  </si>
  <si>
    <t>345710620</t>
  </si>
  <si>
    <t>trubka elektroinstalační ohebná LPFLEX z PVC (ČSN)2316</t>
  </si>
  <si>
    <t>-1273315711</t>
  </si>
  <si>
    <t>741111002</t>
  </si>
  <si>
    <t>Montáž podlahových kanálů - krabice s vývody</t>
  </si>
  <si>
    <t>451878352</t>
  </si>
  <si>
    <t>"3.NP" 14</t>
  </si>
  <si>
    <t>345714310R</t>
  </si>
  <si>
    <t>zásuvková krabice podlahová - komplet provedení</t>
  </si>
  <si>
    <t>-18571686</t>
  </si>
  <si>
    <t>741112001</t>
  </si>
  <si>
    <t>Montáž krabice zapuštěná plastová kruhová</t>
  </si>
  <si>
    <t>-631202520</t>
  </si>
  <si>
    <t>"2.NP" 10</t>
  </si>
  <si>
    <t>"3.NP" 16+4+3</t>
  </si>
  <si>
    <t>345715210</t>
  </si>
  <si>
    <t>krabice univerzální z PH KU 68/2-1903</t>
  </si>
  <si>
    <t>-504522106</t>
  </si>
  <si>
    <t>741122005</t>
  </si>
  <si>
    <t>Montáž kabel Cu bez ukončení uložený pod omítku plný plochý 3x1 až 2,5 mm2 (CYKYLo)</t>
  </si>
  <si>
    <t>-736747801</t>
  </si>
  <si>
    <t xml:space="preserve">"2.NP" </t>
  </si>
  <si>
    <t>"CYKY 3*1,5"7,5</t>
  </si>
  <si>
    <t>"CYKY 3*2,5" 10</t>
  </si>
  <si>
    <t>"CYKY 3*1,5" 127</t>
  </si>
  <si>
    <t>"CYKY 3*2,5" 144</t>
  </si>
  <si>
    <t>"CYKY 3*4" 14</t>
  </si>
  <si>
    <t>"CYKY 5*6" 11</t>
  </si>
  <si>
    <t>341110300</t>
  </si>
  <si>
    <t>kabel silový s Cu jádrem CYKY 3x1,5 mm2</t>
  </si>
  <si>
    <t>775209156</t>
  </si>
  <si>
    <t>341110360</t>
  </si>
  <si>
    <t>kabel silový s Cu jádrem CYKY 3x2,5 mm2</t>
  </si>
  <si>
    <t>175032916</t>
  </si>
  <si>
    <t>341110420</t>
  </si>
  <si>
    <t>kabel silový s Cu jádrem CYKY 3x4 mm2</t>
  </si>
  <si>
    <t>-893095514</t>
  </si>
  <si>
    <t>341111000</t>
  </si>
  <si>
    <t>kabel silový s Cu jádrem CYKY 5x6 mm2</t>
  </si>
  <si>
    <t>185997259</t>
  </si>
  <si>
    <t>741130003</t>
  </si>
  <si>
    <t>Ukončení vodič izolovaný do 4 mm2 v rozváděči nebo na přístroji</t>
  </si>
  <si>
    <t>-1989812938</t>
  </si>
  <si>
    <t>357131120</t>
  </si>
  <si>
    <t>rozvodnice nástěnná, průhledné dveře RNG-4P56</t>
  </si>
  <si>
    <t>-24397227</t>
  </si>
  <si>
    <t>741310001</t>
  </si>
  <si>
    <t>Montáž vypínač nástěnný 1-jednopólový prostředí normální</t>
  </si>
  <si>
    <t>-1847934632</t>
  </si>
  <si>
    <t>"2.NP" 1</t>
  </si>
  <si>
    <t>"3.NP" 3</t>
  </si>
  <si>
    <t>345367000</t>
  </si>
  <si>
    <t>rámeček pro spínače a zásuvky TANGO 3901A-B10 jednonásobný</t>
  </si>
  <si>
    <t>-1851271030</t>
  </si>
  <si>
    <t>345367050</t>
  </si>
  <si>
    <t>rámeček pro spínače a zásuvky TANGO 3901A-B20 dvojnásobný, vodorovný</t>
  </si>
  <si>
    <t>457381027</t>
  </si>
  <si>
    <t>345364900</t>
  </si>
  <si>
    <t>kryt spínače jednopáčkový jednoduchý pro spínače řazení 1,2,6,7,1/0 TANGO3558A-A651</t>
  </si>
  <si>
    <t>1741478782</t>
  </si>
  <si>
    <t>345355130</t>
  </si>
  <si>
    <t xml:space="preserve">spínač jednopólový 10A </t>
  </si>
  <si>
    <t>-689198564</t>
  </si>
  <si>
    <t>741310124</t>
  </si>
  <si>
    <t>Montáž přepínač (polo)zapuštěný bezšroubové připojení 6+1-sériový střídavý</t>
  </si>
  <si>
    <t>-390744416</t>
  </si>
  <si>
    <t>"SCHODIŠŤOVÉ" 4</t>
  </si>
  <si>
    <t>345355530</t>
  </si>
  <si>
    <t xml:space="preserve">přepínač střídavý řazení 6 10A </t>
  </si>
  <si>
    <t>-31809612</t>
  </si>
  <si>
    <t>741313001</t>
  </si>
  <si>
    <t>Montáž zásuvka (polo)zapuštěná bezšroubové připojení 2P+PE se zapojením vodičů</t>
  </si>
  <si>
    <t>-858217296</t>
  </si>
  <si>
    <t>345551010</t>
  </si>
  <si>
    <t>zásuvka 1násobná 16A</t>
  </si>
  <si>
    <t>-1408093202</t>
  </si>
  <si>
    <t>741313003</t>
  </si>
  <si>
    <t>Montáž zásuvka (polo)zapuštěná bezšroubové připojení 2x(2P+PE) dvojnásobná</t>
  </si>
  <si>
    <t>-923914647</t>
  </si>
  <si>
    <t>"2.NP" 4</t>
  </si>
  <si>
    <t>"3.NP" 8</t>
  </si>
  <si>
    <t>345551210</t>
  </si>
  <si>
    <t xml:space="preserve">zásuvka 2násobná 16A </t>
  </si>
  <si>
    <t>344472851</t>
  </si>
  <si>
    <t>741370002</t>
  </si>
  <si>
    <t>Montáž svítidlo žárovkové bytové stropní přisazené 1 zdroj se sklem</t>
  </si>
  <si>
    <t>1004742895</t>
  </si>
  <si>
    <t>"1.NP" 3</t>
  </si>
  <si>
    <t>"2.NP" 3</t>
  </si>
  <si>
    <t>"3.NP" 6</t>
  </si>
  <si>
    <t>348144060</t>
  </si>
  <si>
    <t xml:space="preserve">svítidlo bytové stropní přisazené zářivkové </t>
  </si>
  <si>
    <t>-281598441</t>
  </si>
  <si>
    <t>741370032</t>
  </si>
  <si>
    <t>Montáž svítidlo žárovkové bytové nástěnné přisazené 1 zdroj se sklem</t>
  </si>
  <si>
    <t>921048564</t>
  </si>
  <si>
    <t>"3.NP" 5</t>
  </si>
  <si>
    <t>348121100</t>
  </si>
  <si>
    <t>svítidlo zářivkové nástěnné</t>
  </si>
  <si>
    <t>1877474314</t>
  </si>
  <si>
    <t>741372042</t>
  </si>
  <si>
    <t>Montáž svítidlo LED bytové přisazené stropní páskové lištové</t>
  </si>
  <si>
    <t>-1648312045</t>
  </si>
  <si>
    <t>348344010R</t>
  </si>
  <si>
    <t>svítidlo průmyslové LED vč reflektoru na rámu</t>
  </si>
  <si>
    <t>-1747243047</t>
  </si>
  <si>
    <t>741372101</t>
  </si>
  <si>
    <t>Montáž svítidlo LED bytové vestavné podhledové bodové</t>
  </si>
  <si>
    <t>-655375798</t>
  </si>
  <si>
    <t>"3.NP" 7</t>
  </si>
  <si>
    <t>34823735R</t>
  </si>
  <si>
    <t>bodové vnitřní polohovatelné svítidlo LED</t>
  </si>
  <si>
    <t>1346081111</t>
  </si>
  <si>
    <t>741810002</t>
  </si>
  <si>
    <t>Celková prohlídka elektrického rozvodu a zařízení do 500 000,- Kč</t>
  </si>
  <si>
    <t>-779422576</t>
  </si>
  <si>
    <t>74211020R</t>
  </si>
  <si>
    <t>D+Montáž podlahových krabic pro slaboproud do dvojitých podlah</t>
  </si>
  <si>
    <t>593976456</t>
  </si>
  <si>
    <t>742110503</t>
  </si>
  <si>
    <t>Montáž krabic pro slaboproud zapuštěných plastových odbočných univerzální s víčkem</t>
  </si>
  <si>
    <t>-1443094593</t>
  </si>
  <si>
    <t>345715230</t>
  </si>
  <si>
    <t>krabice přístrojová odbočná s víčkem z PH KO97/5</t>
  </si>
  <si>
    <t>-702623628</t>
  </si>
  <si>
    <t>742121001</t>
  </si>
  <si>
    <t>Montáž kabelů sdělovacích pro vnitřní rozvody do 15 žil</t>
  </si>
  <si>
    <t>-241525823</t>
  </si>
  <si>
    <t>341210100</t>
  </si>
  <si>
    <t>kabel sdělovací s Cu jádrem SYKY 3x5x0,5 mm</t>
  </si>
  <si>
    <t>366763054</t>
  </si>
  <si>
    <t>742310002</t>
  </si>
  <si>
    <t>Montáž komunikačního tabla k domácímu telefonu</t>
  </si>
  <si>
    <t>-979110103</t>
  </si>
  <si>
    <t>382261020</t>
  </si>
  <si>
    <t>tlačítkové tablo TT94 RPO 6 tl.</t>
  </si>
  <si>
    <t>-901691105</t>
  </si>
  <si>
    <t>742310006</t>
  </si>
  <si>
    <t>Montáž domácího nástěnného audio/video telefonu</t>
  </si>
  <si>
    <t>-1545892845</t>
  </si>
  <si>
    <t>382268050</t>
  </si>
  <si>
    <t>přístroj telefonní domácí 4FP 110 83 se bzučákem</t>
  </si>
  <si>
    <t>-1787721214</t>
  </si>
  <si>
    <t>742330001</t>
  </si>
  <si>
    <t>Montáž rozvaděče nástěnného</t>
  </si>
  <si>
    <t>-343876905</t>
  </si>
  <si>
    <t>742330041R</t>
  </si>
  <si>
    <t>D+Montáž datové jednozásuvky - komplet provedení</t>
  </si>
  <si>
    <t>749561678</t>
  </si>
  <si>
    <t>742330051</t>
  </si>
  <si>
    <t>Popis portu datové zásuvky</t>
  </si>
  <si>
    <t>-1096437020</t>
  </si>
  <si>
    <t>742410000R</t>
  </si>
  <si>
    <t>Technologické vybavení učebny -  Interaktivní tabule + vizualizér</t>
  </si>
  <si>
    <t>soubor</t>
  </si>
  <si>
    <t>749291058</t>
  </si>
  <si>
    <t>742410001R</t>
  </si>
  <si>
    <t>Technologické vybavení učebny -  monitor, PC stanice žáků, tiskárna - dle zadání</t>
  </si>
  <si>
    <t>-795390145</t>
  </si>
  <si>
    <t>998742103</t>
  </si>
  <si>
    <t>Přesun hmot tonážní pro slaboproud v objektech v do 24 m</t>
  </si>
  <si>
    <t>1781242936</t>
  </si>
  <si>
    <t>210220101R</t>
  </si>
  <si>
    <t>Provedení nové hromosvodné soustavy</t>
  </si>
  <si>
    <t>806507559</t>
  </si>
  <si>
    <t>HZS2221</t>
  </si>
  <si>
    <t>Hodinová zúčtovací sazba elektrikář</t>
  </si>
  <si>
    <t>hod</t>
  </si>
  <si>
    <t>512</t>
  </si>
  <si>
    <t>-1682092285</t>
  </si>
  <si>
    <t>KOMPLETACE ROZVADĚČE, FUNKČÍ ZKOUŠKY</t>
  </si>
  <si>
    <t>03 - Ústřední vytápění</t>
  </si>
  <si>
    <t xml:space="preserve">    733 - Ústřední vytápění - rozvodné potrubí</t>
  </si>
  <si>
    <t xml:space="preserve">    734 - Ústřední vytápění - armatury</t>
  </si>
  <si>
    <t xml:space="preserve">    735 - Ústřední vytápění - otopná tělesa</t>
  </si>
  <si>
    <t>733221202</t>
  </si>
  <si>
    <t>Potrubí měděné měkké spojované tvrdým pájením D 15x1</t>
  </si>
  <si>
    <t>-1566676719</t>
  </si>
  <si>
    <t>733221203</t>
  </si>
  <si>
    <t>Potrubí měděné měkké spojované tvrdým pájením D 18x1</t>
  </si>
  <si>
    <t>1201407234</t>
  </si>
  <si>
    <t>733221204</t>
  </si>
  <si>
    <t>Potrubí měděné měkké spojované tvrdým pájením D 22x1</t>
  </si>
  <si>
    <t>-413030248</t>
  </si>
  <si>
    <t>"STOUPACÍ POTRUBÍ" 7,5+8</t>
  </si>
  <si>
    <t>733291101</t>
  </si>
  <si>
    <t>Zkouška těsnosti potrubí měděné do D 35x1,5</t>
  </si>
  <si>
    <t>1595706155</t>
  </si>
  <si>
    <t>80+44+15,5</t>
  </si>
  <si>
    <t>733811221</t>
  </si>
  <si>
    <t>Ochrana vodovodního potrubí přilepenými termoizolačními trubicemi z PE tl do 9 mm DN do 22 mm</t>
  </si>
  <si>
    <t>322881864</t>
  </si>
  <si>
    <t>998733103</t>
  </si>
  <si>
    <t>Přesun hmot tonážní pro rozvody potrubí v objektech v do 24 m</t>
  </si>
  <si>
    <t>1166265070</t>
  </si>
  <si>
    <t>734221533</t>
  </si>
  <si>
    <t>Ventil závitový termostatický rohový jednoregulační G 3/4 PN 16 do 110°C bez hlavice ovládání</t>
  </si>
  <si>
    <t>1396392596</t>
  </si>
  <si>
    <t>551280110</t>
  </si>
  <si>
    <t xml:space="preserve">hlavice termostatická </t>
  </si>
  <si>
    <t>1156654404</t>
  </si>
  <si>
    <t>734261334</t>
  </si>
  <si>
    <t>Šroubení topenářské rohové G 3/4 PN 16 do 120°C</t>
  </si>
  <si>
    <t>327024998</t>
  </si>
  <si>
    <t>734261403</t>
  </si>
  <si>
    <t>Armatura připojovací rohová G 3/4x18 PN 10 do 110°C radiátorů typu VK</t>
  </si>
  <si>
    <t>2085955944</t>
  </si>
  <si>
    <t>734292714</t>
  </si>
  <si>
    <t>Kohout kulový přímý G 3/4 PN 42 do 185°C vnitřní závit</t>
  </si>
  <si>
    <t>-689804420</t>
  </si>
  <si>
    <t>998734103</t>
  </si>
  <si>
    <t>Přesun hmot tonážní pro armatury v objektech v do 24 m</t>
  </si>
  <si>
    <t>-1195028029</t>
  </si>
  <si>
    <t>735159110</t>
  </si>
  <si>
    <t>Montáž otopných těles panelových jednořadých mimo těles Korado Radik délky do 1500 mm</t>
  </si>
  <si>
    <t>245036138</t>
  </si>
  <si>
    <t>484572250</t>
  </si>
  <si>
    <t>těleso otopné deskové typ22 V600L1400 mm</t>
  </si>
  <si>
    <t>-1420320725</t>
  </si>
  <si>
    <t>484572180</t>
  </si>
  <si>
    <t>těleso otopné deskové typ22 V600 L700 mm</t>
  </si>
  <si>
    <t>-1030917972</t>
  </si>
  <si>
    <t>484572210</t>
  </si>
  <si>
    <t>těleso otopné deskové typ22 V600L1000 mm</t>
  </si>
  <si>
    <t>597407921</t>
  </si>
  <si>
    <t>484529270</t>
  </si>
  <si>
    <t>těleso otopné deskové typ 10 V600 mm L400 mm</t>
  </si>
  <si>
    <t>-597462532</t>
  </si>
  <si>
    <t>735159120</t>
  </si>
  <si>
    <t>Montáž otopných těles panelových jednořadých mimo těles Korado Radik délky do 2340 mm</t>
  </si>
  <si>
    <t>-261588501</t>
  </si>
  <si>
    <t>484572270</t>
  </si>
  <si>
    <t>těleso otopné deskové typ22 V600L1600 mm</t>
  </si>
  <si>
    <t>-742698636</t>
  </si>
  <si>
    <t>998735103</t>
  </si>
  <si>
    <t>Přesun hmot tonážní pro otopná tělesa v objektech v do 24 m</t>
  </si>
  <si>
    <t>1529689482</t>
  </si>
  <si>
    <t>HZS1301</t>
  </si>
  <si>
    <t>Hodinová zúčtovací sazba zedník</t>
  </si>
  <si>
    <t>1231957935</t>
  </si>
  <si>
    <t>STAVEBNÍ PŘÍPOMOCE PRO ÚT</t>
  </si>
  <si>
    <t>- PRŮRAZ STROPEM+ZAČIŠTĚNÍ</t>
  </si>
  <si>
    <t>- DRÁŽKY VE STĚNÁCH + ZAČIŠTĚNÍ</t>
  </si>
  <si>
    <t>HZS2212</t>
  </si>
  <si>
    <t>Hodinová zúčtovací sazba instalatér odborný</t>
  </si>
  <si>
    <t>273391405</t>
  </si>
  <si>
    <t>VYVÝŽENÍ TOPNÉHO SYSTÉMU, KONTROLA ODVZDUŠNĚNÍ</t>
  </si>
  <si>
    <t>8,5</t>
  </si>
  <si>
    <t>04 - ZTI</t>
  </si>
  <si>
    <t xml:space="preserve">    725 - Zdravotechnika - zařizovací předměty</t>
  </si>
  <si>
    <t>721171905</t>
  </si>
  <si>
    <t>Potrubí z PP vsazení odbočky do hrdla DN 110</t>
  </si>
  <si>
    <t>-344489864</t>
  </si>
  <si>
    <t>721171915</t>
  </si>
  <si>
    <t>Potrubí z PP propojení potrubí DN 110</t>
  </si>
  <si>
    <t>-1281707712</t>
  </si>
  <si>
    <t>721174042</t>
  </si>
  <si>
    <t>Potrubí kanalizační z PP připojovací systém HT DN 40</t>
  </si>
  <si>
    <t>1131550198</t>
  </si>
  <si>
    <t>PRO UMYVADLO a DŘEZ</t>
  </si>
  <si>
    <t>3,5</t>
  </si>
  <si>
    <t>721174045</t>
  </si>
  <si>
    <t>Potrubí kanalizační z PP připojovací systém HT DN 100</t>
  </si>
  <si>
    <t>-13137418</t>
  </si>
  <si>
    <t>721174063</t>
  </si>
  <si>
    <t>Potrubí kanalizační z PP větrací systém HT DN 110</t>
  </si>
  <si>
    <t>1495821806</t>
  </si>
  <si>
    <t>286116040</t>
  </si>
  <si>
    <t>čistící kus kanalizace plastové KGEA DN 110</t>
  </si>
  <si>
    <t>869057113</t>
  </si>
  <si>
    <t>286117180</t>
  </si>
  <si>
    <t>víčko kanalizace plastové KGK DN 110</t>
  </si>
  <si>
    <t>1986402183</t>
  </si>
  <si>
    <t>721194104</t>
  </si>
  <si>
    <t>Vyvedení a upevnění odpadních výpustek DN 40</t>
  </si>
  <si>
    <t>-526769167</t>
  </si>
  <si>
    <t>721194109</t>
  </si>
  <si>
    <t>Vyvedení a upevnění odpadních výpustek DN 100</t>
  </si>
  <si>
    <t>1787084381</t>
  </si>
  <si>
    <t>721273153</t>
  </si>
  <si>
    <t>Hlavice ventilační polypropylen PP DN 110</t>
  </si>
  <si>
    <t>835256180</t>
  </si>
  <si>
    <t>721290111</t>
  </si>
  <si>
    <t>Zkouška těsnosti potrubí kanalizace vodou do DN 125</t>
  </si>
  <si>
    <t>1423330768</t>
  </si>
  <si>
    <t>721300912</t>
  </si>
  <si>
    <t>Pročištění odpadů svislých v jednom podlaží do DN 200</t>
  </si>
  <si>
    <t>-290014855</t>
  </si>
  <si>
    <t>STÁVAJÍCÍ POTRUBÍ</t>
  </si>
  <si>
    <t>998721103</t>
  </si>
  <si>
    <t>Přesun hmot tonážní pro vnitřní kanalizace v objektech v do 24 m</t>
  </si>
  <si>
    <t>-457823992</t>
  </si>
  <si>
    <t>722171932</t>
  </si>
  <si>
    <t>Potrubí plastové výměna trub nebo tvarovek D do 20 mm</t>
  </si>
  <si>
    <t>-1304796286</t>
  </si>
  <si>
    <t>286151330</t>
  </si>
  <si>
    <t>trubka tlaková PPR řada PN 16 20 x 2,8 x 4000 mm</t>
  </si>
  <si>
    <t>-1922882709</t>
  </si>
  <si>
    <t>722174022</t>
  </si>
  <si>
    <t>Potrubí vodovodní plastové PPR svar polyfuze PN 20 D 20 x 3,4 mm</t>
  </si>
  <si>
    <t>-177751740</t>
  </si>
  <si>
    <t>722181111</t>
  </si>
  <si>
    <t>Ochrana vodovodního potrubí plstěnými pásy do DN 20 mm</t>
  </si>
  <si>
    <t>1463159957</t>
  </si>
  <si>
    <t>722190401</t>
  </si>
  <si>
    <t>Vyvedení a upevnění výpustku do DN 25</t>
  </si>
  <si>
    <t>1843512322</t>
  </si>
  <si>
    <t>722190901</t>
  </si>
  <si>
    <t>Uzavření nebo otevření vodovodního potrubí při opravách</t>
  </si>
  <si>
    <t>2047645172</t>
  </si>
  <si>
    <t>PRO NAPOJENÍ ODBOČKY</t>
  </si>
  <si>
    <t>722220111</t>
  </si>
  <si>
    <t>Nástěnka pro výtokový ventil G 1/2 s jedním závitem</t>
  </si>
  <si>
    <t>5060355</t>
  </si>
  <si>
    <t>722220121</t>
  </si>
  <si>
    <t>Nástěnka pro baterii G 1/2 s jedním závitem</t>
  </si>
  <si>
    <t>pár</t>
  </si>
  <si>
    <t>-2037511433</t>
  </si>
  <si>
    <t>722231141</t>
  </si>
  <si>
    <t>Ventil závitový pojistný rohový G 1/2</t>
  </si>
  <si>
    <t>-1659430730</t>
  </si>
  <si>
    <t>722232044</t>
  </si>
  <si>
    <t>-1979124376</t>
  </si>
  <si>
    <t>998722103</t>
  </si>
  <si>
    <t>Přesun hmot tonážní pro vnitřní vodovod v objektech v do 24 m</t>
  </si>
  <si>
    <t>744389249</t>
  </si>
  <si>
    <t>725112171</t>
  </si>
  <si>
    <t>Kombi klozet s hlubokým splachováním odpad vodorovný</t>
  </si>
  <si>
    <t>-1080528007</t>
  </si>
  <si>
    <t>M.Č.303</t>
  </si>
  <si>
    <t>725211601</t>
  </si>
  <si>
    <t>Umyvadlo keramické připevněné na stěnu šrouby bílé bez krytu na sifon 500 mm</t>
  </si>
  <si>
    <t>485024100</t>
  </si>
  <si>
    <t>725311131R</t>
  </si>
  <si>
    <t>Dřez dvojitý nerezový se zápachovou uzávěrkou</t>
  </si>
  <si>
    <t>-1991905708</t>
  </si>
  <si>
    <t>54112300R</t>
  </si>
  <si>
    <t>deska elektrická sklokeramická varná</t>
  </si>
  <si>
    <t>-800059375</t>
  </si>
  <si>
    <t>54111971R</t>
  </si>
  <si>
    <t>Vestavěná trouba</t>
  </si>
  <si>
    <t>-72174932</t>
  </si>
  <si>
    <t>54111972R</t>
  </si>
  <si>
    <t>Vestavěná lednice</t>
  </si>
  <si>
    <t>-1212765617</t>
  </si>
  <si>
    <t>725331111</t>
  </si>
  <si>
    <t>Výlevka bez výtokových armatur keramická se sklopnou plastovou mřížkou 425 mm</t>
  </si>
  <si>
    <t>1634284323</t>
  </si>
  <si>
    <t>"MÍSTNOST ÚKLIDU" 1</t>
  </si>
  <si>
    <t>725821312</t>
  </si>
  <si>
    <t>Baterie dřezové nástěnné pákové s otáčivým kulatým ústím a délkou ramínka 300 mm</t>
  </si>
  <si>
    <t>-1363093501</t>
  </si>
  <si>
    <t>"VÝLEVKA" 1</t>
  </si>
  <si>
    <t>"DVOUDŘEZ" 1</t>
  </si>
  <si>
    <t>725822651</t>
  </si>
  <si>
    <t>Baterie umyvadlové směšovací teplota vody na baterii</t>
  </si>
  <si>
    <t>2019523367</t>
  </si>
  <si>
    <t>"UMYVADLO" 1</t>
  </si>
  <si>
    <t>998725103</t>
  </si>
  <si>
    <t>Přesun hmot tonážní pro zařizovací předměty v objektech v do 24 m</t>
  </si>
  <si>
    <t>1652219560</t>
  </si>
  <si>
    <t>75137701R</t>
  </si>
  <si>
    <t>D+Mtž odsávacího zákrytu (digestoř) bytového vestavěného - specifikace zcela dle PD</t>
  </si>
  <si>
    <t>1852411494</t>
  </si>
  <si>
    <t>-857701687</t>
  </si>
  <si>
    <t>STAVEBNÍ PŘÍPOMOCE PRO ROZVOD VODY A KANALIZACE</t>
  </si>
  <si>
    <t>368016360</t>
  </si>
  <si>
    <t>MONTÁŽ A ZAPOJENÍ SPOTŘEBIČŮ - LEDNICE, TROUBA,VARNÁ DESKA</t>
  </si>
  <si>
    <t>05 - Vedlejší a ostatní rozpočtové náklady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</si>
  <si>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</si>
  <si>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</si>
  <si>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</si>
  <si>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VRN6 - Územní vlivy</t>
  </si>
  <si>
    <t xml:space="preserve">    VRN7 - Provozní vlivy</t>
  </si>
  <si>
    <t xml:space="preserve">    VRN9 - Ostatní náklady</t>
  </si>
  <si>
    <t>012103000</t>
  </si>
  <si>
    <t>Geodetické práce před výstavbou</t>
  </si>
  <si>
    <t>…</t>
  </si>
  <si>
    <t>1024</t>
  </si>
  <si>
    <t>-2061720916</t>
  </si>
  <si>
    <t>012203000</t>
  </si>
  <si>
    <t>Geodetické práce při provádění stavby</t>
  </si>
  <si>
    <t>1030965561</t>
  </si>
  <si>
    <t>012303000</t>
  </si>
  <si>
    <t>Geodetické práce po výstavbě</t>
  </si>
  <si>
    <t>2077709791</t>
  </si>
  <si>
    <t>013254000.R01</t>
  </si>
  <si>
    <t>DSS dle vyhlášky 405/2017 sb</t>
  </si>
  <si>
    <t>830392831</t>
  </si>
  <si>
    <t>013254000.R02</t>
  </si>
  <si>
    <t>DSS v podrobnosti DPS</t>
  </si>
  <si>
    <t>569634749</t>
  </si>
  <si>
    <t>013254000.R03</t>
  </si>
  <si>
    <t xml:space="preserve">Výrobní dokumentace </t>
  </si>
  <si>
    <t>-1281651242</t>
  </si>
  <si>
    <t>032103000</t>
  </si>
  <si>
    <t>Náklady na stavební buňky</t>
  </si>
  <si>
    <t>-983376728</t>
  </si>
  <si>
    <t>032403000</t>
  </si>
  <si>
    <t>Provizorní komunikace</t>
  </si>
  <si>
    <t>1092325932</t>
  </si>
  <si>
    <t>032503000</t>
  </si>
  <si>
    <t>Skládky na staveništi</t>
  </si>
  <si>
    <t>-1860420860</t>
  </si>
  <si>
    <t>032903000</t>
  </si>
  <si>
    <t>Náklady na provoz a údržbu vybavení staveniště</t>
  </si>
  <si>
    <t>-1063885954</t>
  </si>
  <si>
    <t>034103000</t>
  </si>
  <si>
    <t>Oplocení staveniště</t>
  </si>
  <si>
    <t>195317349</t>
  </si>
  <si>
    <t>034203000</t>
  </si>
  <si>
    <t>Opatření na ochranu pozemků sousedních se staveništěm</t>
  </si>
  <si>
    <t>932198990</t>
  </si>
  <si>
    <t>034303000</t>
  </si>
  <si>
    <t>Dopravní značení na staveništi</t>
  </si>
  <si>
    <t>-376457178</t>
  </si>
  <si>
    <t>034503000</t>
  </si>
  <si>
    <t>Informační tabule na staveništi</t>
  </si>
  <si>
    <t>162273885</t>
  </si>
  <si>
    <t>034603000</t>
  </si>
  <si>
    <t>Alarm, strážní služba staveniště</t>
  </si>
  <si>
    <t>-1390605308</t>
  </si>
  <si>
    <t>034703000</t>
  </si>
  <si>
    <t>Osvětlení staveniště</t>
  </si>
  <si>
    <t>-1915429522</t>
  </si>
  <si>
    <t>039103000</t>
  </si>
  <si>
    <t>Rozebrání, bourání a odvoz zařízení staveniště</t>
  </si>
  <si>
    <t>2010488254</t>
  </si>
  <si>
    <t>061002000</t>
  </si>
  <si>
    <t>Vliv klimatických podmínek</t>
  </si>
  <si>
    <t>-1241522699</t>
  </si>
  <si>
    <t>070001000</t>
  </si>
  <si>
    <t>1081823297</t>
  </si>
  <si>
    <t>091003000</t>
  </si>
  <si>
    <t>Bez rozlišení</t>
  </si>
  <si>
    <t>1094182178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</si>
</sst>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%"/>
    <numFmt numFmtId="165" formatCode="dd\.mm\.yyyy"/>
    <numFmt numFmtId="166" formatCode="#,##0.00000"/>
    <numFmt numFmtId="167" formatCode="#,##0.000"/>
  </numFmts>
  <fonts count="38">
    <font>
      <sz val="8"/>
      <name val="Trebuchet MS"/>
      <family val="2"/>
    </font>
    <font>
      <sz val="8"/>
      <color rgb="FF969696"/>
      <name val="Trebuchet MS"/>
    </font>
    <font>
      <sz val="9"/>
      <name val="Trebuchet MS"/>
    </font>
    <font>
      <b/>
      <sz val="12"/>
      <name val="Trebuchet MS"/>
    </font>
    <font>
      <sz val="11"/>
      <name val="Trebuchet MS"/>
    </font>
    <font>
      <sz val="12"/>
      <color rgb="FF003366"/>
      <name val="Trebuchet MS"/>
    </font>
    <font>
      <sz val="10"/>
      <color rgb="FF003366"/>
      <name val="Trebuchet MS"/>
    </font>
    <font>
      <sz val="8"/>
      <color rgb="FF003366"/>
      <name val="Trebuchet MS"/>
    </font>
    <font>
      <sz val="8"/>
      <color rgb="FF800080"/>
      <name val="Trebuchet MS"/>
    </font>
    <font>
      <sz val="8"/>
      <color rgb="FF505050"/>
      <name val="Trebuchet MS"/>
    </font>
    <font>
      <sz val="8"/>
      <color rgb="FFFF0000"/>
      <name val="Trebuchet MS"/>
    </font>
    <font>
      <sz val="8"/>
      <color rgb="FFFAE682"/>
      <name val="Trebuchet MS"/>
    </font>
    <font>
      <sz val="10"/>
      <name val="Trebuchet MS"/>
    </font>
    <font>
      <sz val="10"/>
      <color rgb="FF960000"/>
      <name val="Trebuchet MS"/>
    </font>
    <font>
      <u/>
      <sz val="10"/>
      <color theme="10"/>
      <name val="Trebuchet MS"/>
    </font>
    <font>
      <sz val="8"/>
      <color rgb="FF3366FF"/>
      <name val="Trebuchet MS"/>
    </font>
    <font>
      <b/>
      <sz val="16"/>
      <name val="Trebuchet MS"/>
    </font>
    <font>
      <b/>
      <sz val="12"/>
      <color rgb="FF969696"/>
      <name val="Trebuchet MS"/>
    </font>
    <font>
      <sz val="9"/>
      <color rgb="FF969696"/>
      <name val="Trebuchet MS"/>
    </font>
    <font>
      <b/>
      <sz val="8"/>
      <color rgb="FF969696"/>
      <name val="Trebuchet MS"/>
    </font>
    <font>
      <sz val="10"/>
      <color rgb="FF464646"/>
      <name val="Trebuchet MS"/>
    </font>
    <font>
      <b/>
      <sz val="10"/>
      <name val="Trebuchet MS"/>
    </font>
    <font>
      <b/>
      <sz val="10"/>
      <color rgb="FF464646"/>
      <name val="Trebuchet MS"/>
    </font>
    <font>
      <sz val="10"/>
      <color rgb="FF969696"/>
      <name val="Trebuchet MS"/>
    </font>
    <font>
      <b/>
      <sz val="9"/>
      <name val="Trebuchet MS"/>
    </font>
    <font>
      <sz val="12"/>
      <color rgb="FF969696"/>
      <name val="Trebuchet MS"/>
    </font>
    <font>
      <b/>
      <sz val="12"/>
      <color rgb="FF960000"/>
      <name val="Trebuchet MS"/>
    </font>
    <font>
      <sz val="12"/>
      <name val="Trebuchet MS"/>
    </font>
    <font>
      <sz val="18"/>
      <color theme="10"/>
      <name val="Wingdings 2"/>
    </font>
    <font>
      <b/>
      <sz val="11"/>
      <color rgb="FF003366"/>
      <name val="Trebuchet MS"/>
    </font>
    <font>
      <sz val="11"/>
      <color rgb="FF003366"/>
      <name val="Trebuchet MS"/>
    </font>
    <font>
      <sz val="11"/>
      <color rgb="FF969696"/>
      <name val="Trebuchet MS"/>
    </font>
    <font>
      <b/>
      <sz val="12"/>
      <color rgb="FF800000"/>
      <name val="Trebuchet MS"/>
    </font>
    <font>
      <b/>
      <sz val="8"/>
      <color rgb="FF800000"/>
      <name val="Trebuchet MS"/>
    </font>
    <font>
      <sz val="8"/>
      <color rgb="FF960000"/>
      <name val="Trebuchet MS"/>
    </font>
    <font>
      <b/>
      <sz val="8"/>
      <name val="Trebuchet MS"/>
    </font>
    <font>
      <i/>
      <sz val="8"/>
      <color rgb="FF0000FF"/>
      <name val="Trebuchet MS"/>
    </font>
    <font>
      <u/>
      <sz val="11"/>
      <color theme="10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AE682"/>
      </patternFill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7" fillId="0" borderId="0" applyNumberFormat="0" applyFill="0" applyBorder="0" applyAlignment="0" applyProtection="0"/>
  </cellStyleXfs>
  <cellXfs count="302">
    <xf numFmtId="0" fontId="0" fillId="0" borderId="0" xfId="0"/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7" fillId="0" borderId="0" xfId="0" applyFont="1" applyAlignment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2" fillId="2" borderId="0" xfId="0" applyFont="1" applyFill="1" applyAlignment="1" applyProtection="1">
      <alignment vertical="center"/>
    </xf>
    <xf numFmtId="0" fontId="13" fillId="2" borderId="0" xfId="0" applyFont="1" applyFill="1" applyAlignment="1" applyProtection="1">
      <alignment horizontal="left" vertical="center"/>
    </xf>
    <xf numFmtId="0" fontId="14" fillId="2" borderId="0" xfId="1" applyFont="1" applyFill="1" applyAlignment="1" applyProtection="1">
      <alignment vertical="center"/>
    </xf>
    <xf numFmtId="0" fontId="0" fillId="2" borderId="0" xfId="0" applyFill="1"/>
    <xf numFmtId="0" fontId="11" fillId="2" borderId="0" xfId="0" applyFont="1" applyFill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17" fillId="0" borderId="0" xfId="0" applyFont="1" applyAlignment="1">
      <alignment horizontal="left" vertical="center"/>
    </xf>
    <xf numFmtId="0" fontId="0" fillId="0" borderId="0" xfId="0" applyBorder="1"/>
    <xf numFmtId="0" fontId="18" fillId="0" borderId="0" xfId="0" applyFont="1" applyBorder="1" applyAlignment="1">
      <alignment horizontal="left" vertical="top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top"/>
    </xf>
    <xf numFmtId="0" fontId="18" fillId="0" borderId="0" xfId="0" applyFont="1" applyBorder="1" applyAlignment="1">
      <alignment horizontal="left" vertical="center"/>
    </xf>
    <xf numFmtId="49" fontId="2" fillId="4" borderId="0" xfId="0" applyNumberFormat="1" applyFont="1" applyFill="1" applyBorder="1" applyAlignment="1" applyProtection="1">
      <alignment horizontal="left" vertical="center"/>
      <protection locked="0"/>
    </xf>
    <xf numFmtId="0" fontId="0" fillId="0" borderId="6" xfId="0" applyBorder="1"/>
    <xf numFmtId="0" fontId="20" fillId="0" borderId="0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21" fillId="0" borderId="7" xfId="0" applyFont="1" applyBorder="1" applyAlignment="1">
      <alignment horizontal="left" vertical="center"/>
    </xf>
    <xf numFmtId="0" fontId="0" fillId="0" borderId="7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left" vertical="center"/>
    </xf>
    <xf numFmtId="164" fontId="1" fillId="0" borderId="0" xfId="0" applyNumberFormat="1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5" xfId="0" applyFont="1" applyBorder="1" applyAlignment="1">
      <alignment vertical="center"/>
    </xf>
    <xf numFmtId="0" fontId="0" fillId="5" borderId="0" xfId="0" applyFont="1" applyFill="1" applyBorder="1" applyAlignment="1">
      <alignment vertical="center"/>
    </xf>
    <xf numFmtId="0" fontId="3" fillId="5" borderId="8" xfId="0" applyFont="1" applyFill="1" applyBorder="1" applyAlignment="1">
      <alignment horizontal="left" vertical="center"/>
    </xf>
    <xf numFmtId="0" fontId="0" fillId="5" borderId="9" xfId="0" applyFont="1" applyFill="1" applyBorder="1" applyAlignment="1">
      <alignment vertical="center"/>
    </xf>
    <xf numFmtId="0" fontId="3" fillId="5" borderId="9" xfId="0" applyFont="1" applyFill="1" applyBorder="1" applyAlignment="1">
      <alignment horizontal="center" vertical="center"/>
    </xf>
    <xf numFmtId="0" fontId="22" fillId="0" borderId="11" xfId="0" applyFont="1" applyBorder="1" applyAlignment="1">
      <alignment horizontal="left"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0" fillId="0" borderId="14" xfId="0" applyBorder="1"/>
    <xf numFmtId="0" fontId="0" fillId="0" borderId="15" xfId="0" applyBorder="1"/>
    <xf numFmtId="0" fontId="23" fillId="0" borderId="16" xfId="0" applyFont="1" applyBorder="1" applyAlignment="1">
      <alignment horizontal="left" vertical="center"/>
    </xf>
    <xf numFmtId="0" fontId="0" fillId="0" borderId="17" xfId="0" applyFont="1" applyBorder="1" applyAlignment="1">
      <alignment vertical="center"/>
    </xf>
    <xf numFmtId="0" fontId="23" fillId="0" borderId="17" xfId="0" applyFont="1" applyBorder="1" applyAlignment="1">
      <alignment horizontal="left" vertical="center"/>
    </xf>
    <xf numFmtId="0" fontId="0" fillId="0" borderId="18" xfId="0" applyFont="1" applyBorder="1" applyAlignment="1">
      <alignment vertical="center"/>
    </xf>
    <xf numFmtId="0" fontId="0" fillId="0" borderId="19" xfId="0" applyFont="1" applyBorder="1" applyAlignment="1">
      <alignment vertical="center"/>
    </xf>
    <xf numFmtId="0" fontId="0" fillId="0" borderId="20" xfId="0" applyFont="1" applyBorder="1" applyAlignment="1">
      <alignment vertical="center"/>
    </xf>
    <xf numFmtId="0" fontId="0" fillId="0" borderId="21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165" fontId="2" fillId="0" borderId="0" xfId="0" applyNumberFormat="1" applyFont="1" applyBorder="1" applyAlignment="1">
      <alignment horizontal="left" vertical="center"/>
    </xf>
    <xf numFmtId="0" fontId="0" fillId="0" borderId="15" xfId="0" applyFont="1" applyBorder="1" applyAlignment="1">
      <alignment vertical="center"/>
    </xf>
    <xf numFmtId="0" fontId="0" fillId="6" borderId="9" xfId="0" applyFont="1" applyFill="1" applyBorder="1" applyAlignment="1">
      <alignment vertical="center"/>
    </xf>
    <xf numFmtId="0" fontId="18" fillId="0" borderId="22" xfId="0" applyFont="1" applyBorder="1" applyAlignment="1">
      <alignment horizontal="center" vertical="center" wrapText="1"/>
    </xf>
    <xf numFmtId="0" fontId="18" fillId="0" borderId="23" xfId="0" applyFont="1" applyBorder="1" applyAlignment="1">
      <alignment horizontal="center" vertical="center" wrapText="1"/>
    </xf>
    <xf numFmtId="0" fontId="18" fillId="0" borderId="24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26" fillId="0" borderId="0" xfId="0" applyFont="1" applyBorder="1" applyAlignment="1">
      <alignment horizontal="left" vertical="center"/>
    </xf>
    <xf numFmtId="0" fontId="26" fillId="0" borderId="0" xfId="0" applyFont="1" applyBorder="1" applyAlignment="1">
      <alignment vertical="center"/>
    </xf>
    <xf numFmtId="4" fontId="25" fillId="0" borderId="14" xfId="0" applyNumberFormat="1" applyFont="1" applyBorder="1" applyAlignment="1">
      <alignment vertical="center"/>
    </xf>
    <xf numFmtId="4" fontId="25" fillId="0" borderId="0" xfId="0" applyNumberFormat="1" applyFont="1" applyBorder="1" applyAlignment="1">
      <alignment vertical="center"/>
    </xf>
    <xf numFmtId="166" fontId="25" fillId="0" borderId="0" xfId="0" applyNumberFormat="1" applyFont="1" applyBorder="1" applyAlignment="1">
      <alignment vertical="center"/>
    </xf>
    <xf numFmtId="4" fontId="25" fillId="0" borderId="15" xfId="0" applyNumberFormat="1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28" fillId="0" borderId="0" xfId="1" applyFont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29" fillId="0" borderId="0" xfId="0" applyFont="1" applyBorder="1" applyAlignment="1">
      <alignment vertical="center"/>
    </xf>
    <xf numFmtId="0" fontId="30" fillId="0" borderId="0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4" fontId="31" fillId="0" borderId="14" xfId="0" applyNumberFormat="1" applyFont="1" applyBorder="1" applyAlignment="1">
      <alignment vertical="center"/>
    </xf>
    <xf numFmtId="4" fontId="31" fillId="0" borderId="0" xfId="0" applyNumberFormat="1" applyFont="1" applyBorder="1" applyAlignment="1">
      <alignment vertical="center"/>
    </xf>
    <xf numFmtId="166" fontId="31" fillId="0" borderId="0" xfId="0" applyNumberFormat="1" applyFont="1" applyBorder="1" applyAlignment="1">
      <alignment vertical="center"/>
    </xf>
    <xf numFmtId="4" fontId="31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4" fontId="31" fillId="0" borderId="16" xfId="0" applyNumberFormat="1" applyFont="1" applyBorder="1" applyAlignment="1">
      <alignment vertical="center"/>
    </xf>
    <xf numFmtId="4" fontId="31" fillId="0" borderId="17" xfId="0" applyNumberFormat="1" applyFont="1" applyBorder="1" applyAlignment="1">
      <alignment vertical="center"/>
    </xf>
    <xf numFmtId="166" fontId="31" fillId="0" borderId="17" xfId="0" applyNumberFormat="1" applyFont="1" applyBorder="1" applyAlignment="1">
      <alignment vertical="center"/>
    </xf>
    <xf numFmtId="4" fontId="31" fillId="0" borderId="18" xfId="0" applyNumberFormat="1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164" fontId="23" fillId="4" borderId="11" xfId="0" applyNumberFormat="1" applyFont="1" applyFill="1" applyBorder="1" applyAlignment="1" applyProtection="1">
      <alignment horizontal="center" vertical="center"/>
      <protection locked="0"/>
    </xf>
    <xf numFmtId="0" fontId="23" fillId="4" borderId="12" xfId="0" applyFont="1" applyFill="1" applyBorder="1" applyAlignment="1" applyProtection="1">
      <alignment horizontal="center" vertical="center"/>
      <protection locked="0"/>
    </xf>
    <xf numFmtId="4" fontId="23" fillId="0" borderId="13" xfId="0" applyNumberFormat="1" applyFont="1" applyBorder="1" applyAlignment="1">
      <alignment vertical="center"/>
    </xf>
    <xf numFmtId="4" fontId="0" fillId="0" borderId="0" xfId="0" applyNumberFormat="1" applyFont="1" applyAlignment="1">
      <alignment vertical="center"/>
    </xf>
    <xf numFmtId="164" fontId="23" fillId="4" borderId="14" xfId="0" applyNumberFormat="1" applyFont="1" applyFill="1" applyBorder="1" applyAlignment="1" applyProtection="1">
      <alignment horizontal="center" vertical="center"/>
      <protection locked="0"/>
    </xf>
    <xf numFmtId="0" fontId="23" fillId="4" borderId="0" xfId="0" applyFont="1" applyFill="1" applyBorder="1" applyAlignment="1" applyProtection="1">
      <alignment horizontal="center" vertical="center"/>
      <protection locked="0"/>
    </xf>
    <xf numFmtId="4" fontId="23" fillId="0" borderId="15" xfId="0" applyNumberFormat="1" applyFont="1" applyBorder="1" applyAlignment="1">
      <alignment vertical="center"/>
    </xf>
    <xf numFmtId="164" fontId="23" fillId="4" borderId="16" xfId="0" applyNumberFormat="1" applyFont="1" applyFill="1" applyBorder="1" applyAlignment="1" applyProtection="1">
      <alignment horizontal="center" vertical="center"/>
      <protection locked="0"/>
    </xf>
    <xf numFmtId="0" fontId="23" fillId="4" borderId="17" xfId="0" applyFont="1" applyFill="1" applyBorder="1" applyAlignment="1" applyProtection="1">
      <alignment horizontal="center" vertical="center"/>
      <protection locked="0"/>
    </xf>
    <xf numFmtId="4" fontId="23" fillId="0" borderId="18" xfId="0" applyNumberFormat="1" applyFont="1" applyBorder="1" applyAlignment="1">
      <alignment vertical="center"/>
    </xf>
    <xf numFmtId="0" fontId="26" fillId="6" borderId="0" xfId="0" applyFont="1" applyFill="1" applyBorder="1" applyAlignment="1">
      <alignment horizontal="left" vertical="center"/>
    </xf>
    <xf numFmtId="0" fontId="0" fillId="6" borderId="0" xfId="0" applyFont="1" applyFill="1" applyBorder="1" applyAlignment="1">
      <alignment vertical="center"/>
    </xf>
    <xf numFmtId="0" fontId="0" fillId="2" borderId="0" xfId="0" applyFill="1" applyProtection="1"/>
    <xf numFmtId="0" fontId="12" fillId="0" borderId="0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right" vertical="center"/>
    </xf>
    <xf numFmtId="0" fontId="3" fillId="6" borderId="8" xfId="0" applyFont="1" applyFill="1" applyBorder="1" applyAlignment="1">
      <alignment horizontal="left" vertical="center"/>
    </xf>
    <xf numFmtId="0" fontId="3" fillId="6" borderId="9" xfId="0" applyFont="1" applyFill="1" applyBorder="1" applyAlignment="1">
      <alignment horizontal="right" vertical="center"/>
    </xf>
    <xf numFmtId="0" fontId="3" fillId="6" borderId="9" xfId="0" applyFont="1" applyFill="1" applyBorder="1" applyAlignment="1">
      <alignment horizontal="center" vertical="center"/>
    </xf>
    <xf numFmtId="0" fontId="32" fillId="0" borderId="0" xfId="0" applyFont="1" applyBorder="1" applyAlignment="1">
      <alignment horizontal="left" vertical="center"/>
    </xf>
    <xf numFmtId="0" fontId="5" fillId="0" borderId="4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5" fillId="0" borderId="5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0" fillId="0" borderId="25" xfId="0" applyFont="1" applyBorder="1" applyAlignment="1">
      <alignment vertical="center"/>
    </xf>
    <xf numFmtId="0" fontId="18" fillId="0" borderId="25" xfId="0" applyFont="1" applyBorder="1" applyAlignment="1">
      <alignment horizontal="center" vertical="center"/>
    </xf>
    <xf numFmtId="0" fontId="0" fillId="0" borderId="4" xfId="0" applyFont="1" applyBorder="1" applyAlignment="1" applyProtection="1">
      <alignment vertical="center"/>
      <protection locked="0"/>
    </xf>
    <xf numFmtId="0" fontId="0" fillId="0" borderId="0" xfId="0" applyFont="1" applyBorder="1" applyAlignment="1" applyProtection="1">
      <alignment vertical="center"/>
      <protection locked="0"/>
    </xf>
    <xf numFmtId="0" fontId="6" fillId="0" borderId="0" xfId="0" applyFont="1" applyBorder="1" applyAlignment="1" applyProtection="1">
      <alignment horizontal="left" vertical="center"/>
      <protection locked="0"/>
    </xf>
    <xf numFmtId="0" fontId="0" fillId="0" borderId="5" xfId="0" applyFont="1" applyBorder="1" applyAlignment="1" applyProtection="1">
      <alignment vertical="center"/>
      <protection locked="0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  <protection locked="0"/>
    </xf>
    <xf numFmtId="0" fontId="23" fillId="0" borderId="15" xfId="0" applyFont="1" applyBorder="1" applyAlignment="1" applyProtection="1">
      <alignment horizontal="center" vertical="center"/>
      <protection locked="0"/>
    </xf>
    <xf numFmtId="0" fontId="0" fillId="0" borderId="0" xfId="0" applyFont="1" applyAlignment="1" applyProtection="1">
      <alignment horizontal="left" vertical="center"/>
      <protection locked="0"/>
    </xf>
    <xf numFmtId="4" fontId="0" fillId="0" borderId="0" xfId="0" applyNumberFormat="1" applyFont="1" applyAlignment="1" applyProtection="1">
      <alignment vertical="center"/>
      <protection locked="0"/>
    </xf>
    <xf numFmtId="0" fontId="0" fillId="0" borderId="16" xfId="0" applyFont="1" applyBorder="1" applyAlignment="1" applyProtection="1">
      <alignment vertical="center"/>
      <protection locked="0"/>
    </xf>
    <xf numFmtId="0" fontId="23" fillId="0" borderId="18" xfId="0" applyFont="1" applyBorder="1" applyAlignment="1" applyProtection="1">
      <alignment horizontal="center" vertical="center"/>
      <protection locked="0"/>
    </xf>
    <xf numFmtId="0" fontId="0" fillId="0" borderId="4" xfId="0" applyFont="1" applyBorder="1" applyAlignment="1">
      <alignment horizontal="center" vertical="center" wrapText="1"/>
    </xf>
    <xf numFmtId="0" fontId="2" fillId="6" borderId="22" xfId="0" applyFont="1" applyFill="1" applyBorder="1" applyAlignment="1">
      <alignment horizontal="center" vertical="center" wrapText="1"/>
    </xf>
    <xf numFmtId="0" fontId="2" fillId="6" borderId="23" xfId="0" applyFont="1" applyFill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166" fontId="34" fillId="0" borderId="12" xfId="0" applyNumberFormat="1" applyFont="1" applyBorder="1" applyAlignment="1"/>
    <xf numFmtId="166" fontId="34" fillId="0" borderId="13" xfId="0" applyNumberFormat="1" applyFont="1" applyBorder="1" applyAlignment="1"/>
    <xf numFmtId="4" fontId="35" fillId="0" borderId="0" xfId="0" applyNumberFormat="1" applyFont="1" applyAlignment="1">
      <alignment vertical="center"/>
    </xf>
    <xf numFmtId="0" fontId="7" fillId="0" borderId="4" xfId="0" applyFont="1" applyBorder="1" applyAlignment="1"/>
    <xf numFmtId="0" fontId="7" fillId="0" borderId="0" xfId="0" applyFont="1" applyBorder="1" applyAlignment="1"/>
    <xf numFmtId="0" fontId="5" fillId="0" borderId="0" xfId="0" applyFont="1" applyBorder="1" applyAlignment="1">
      <alignment horizontal="left"/>
    </xf>
    <xf numFmtId="0" fontId="7" fillId="0" borderId="5" xfId="0" applyFont="1" applyBorder="1" applyAlignment="1"/>
    <xf numFmtId="0" fontId="7" fillId="0" borderId="14" xfId="0" applyFont="1" applyBorder="1" applyAlignment="1"/>
    <xf numFmtId="166" fontId="7" fillId="0" borderId="0" xfId="0" applyNumberFormat="1" applyFont="1" applyBorder="1" applyAlignment="1"/>
    <xf numFmtId="166" fontId="7" fillId="0" borderId="15" xfId="0" applyNumberFormat="1" applyFont="1" applyBorder="1" applyAlignment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4" fontId="7" fillId="0" borderId="0" xfId="0" applyNumberFormat="1" applyFont="1" applyAlignment="1">
      <alignment vertical="center"/>
    </xf>
    <xf numFmtId="0" fontId="6" fillId="0" borderId="0" xfId="0" applyFont="1" applyBorder="1" applyAlignment="1">
      <alignment horizontal="left"/>
    </xf>
    <xf numFmtId="0" fontId="0" fillId="0" borderId="25" xfId="0" applyFont="1" applyBorder="1" applyAlignment="1" applyProtection="1">
      <alignment horizontal="center" vertical="center"/>
      <protection locked="0"/>
    </xf>
    <xf numFmtId="49" fontId="0" fillId="0" borderId="25" xfId="0" applyNumberFormat="1" applyFont="1" applyBorder="1" applyAlignment="1" applyProtection="1">
      <alignment horizontal="left" vertical="center" wrapText="1"/>
      <protection locked="0"/>
    </xf>
    <xf numFmtId="0" fontId="0" fillId="0" borderId="25" xfId="0" applyFont="1" applyBorder="1" applyAlignment="1" applyProtection="1">
      <alignment horizontal="center" vertical="center" wrapText="1"/>
      <protection locked="0"/>
    </xf>
    <xf numFmtId="167" fontId="0" fillId="0" borderId="25" xfId="0" applyNumberFormat="1" applyFont="1" applyBorder="1" applyAlignment="1" applyProtection="1">
      <alignment vertical="center"/>
      <protection locked="0"/>
    </xf>
    <xf numFmtId="0" fontId="1" fillId="4" borderId="25" xfId="0" applyFont="1" applyFill="1" applyBorder="1" applyAlignment="1" applyProtection="1">
      <alignment horizontal="left" vertical="center"/>
      <protection locked="0"/>
    </xf>
    <xf numFmtId="166" fontId="1" fillId="0" borderId="0" xfId="0" applyNumberFormat="1" applyFont="1" applyBorder="1" applyAlignment="1">
      <alignment vertical="center"/>
    </xf>
    <xf numFmtId="166" fontId="1" fillId="0" borderId="15" xfId="0" applyNumberFormat="1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0" xfId="0" applyFont="1" applyBorder="1" applyAlignment="1">
      <alignment horizontal="left" vertical="center"/>
    </xf>
    <xf numFmtId="0" fontId="8" fillId="0" borderId="5" xfId="0" applyFont="1" applyBorder="1" applyAlignment="1">
      <alignment vertical="center"/>
    </xf>
    <xf numFmtId="0" fontId="8" fillId="0" borderId="14" xfId="0" applyFont="1" applyBorder="1" applyAlignment="1">
      <alignment vertical="center"/>
    </xf>
    <xf numFmtId="0" fontId="8" fillId="0" borderId="15" xfId="0" applyFont="1" applyBorder="1" applyAlignment="1">
      <alignment vertical="center"/>
    </xf>
    <xf numFmtId="0" fontId="8" fillId="0" borderId="0" xfId="0" applyFont="1" applyAlignment="1">
      <alignment horizontal="left" vertical="center"/>
    </xf>
    <xf numFmtId="0" fontId="9" fillId="0" borderId="4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167" fontId="9" fillId="0" borderId="0" xfId="0" applyNumberFormat="1" applyFont="1" applyBorder="1" applyAlignment="1">
      <alignment vertical="center"/>
    </xf>
    <xf numFmtId="0" fontId="9" fillId="0" borderId="5" xfId="0" applyFont="1" applyBorder="1" applyAlignment="1">
      <alignment vertical="center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0" xfId="0" applyFont="1" applyBorder="1" applyAlignment="1">
      <alignment horizontal="left" vertical="center"/>
    </xf>
    <xf numFmtId="167" fontId="10" fillId="0" borderId="0" xfId="0" applyNumberFormat="1" applyFont="1" applyBorder="1" applyAlignment="1">
      <alignment vertical="center"/>
    </xf>
    <xf numFmtId="0" fontId="10" fillId="0" borderId="5" xfId="0" applyFont="1" applyBorder="1" applyAlignment="1">
      <alignment vertical="center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36" fillId="0" borderId="25" xfId="0" applyFont="1" applyBorder="1" applyAlignment="1" applyProtection="1">
      <alignment horizontal="center" vertical="center"/>
      <protection locked="0"/>
    </xf>
    <xf numFmtId="49" fontId="36" fillId="0" borderId="25" xfId="0" applyNumberFormat="1" applyFont="1" applyBorder="1" applyAlignment="1" applyProtection="1">
      <alignment horizontal="left" vertical="center" wrapText="1"/>
      <protection locked="0"/>
    </xf>
    <xf numFmtId="0" fontId="36" fillId="0" borderId="25" xfId="0" applyFont="1" applyBorder="1" applyAlignment="1" applyProtection="1">
      <alignment horizontal="center" vertical="center" wrapText="1"/>
      <protection locked="0"/>
    </xf>
    <xf numFmtId="167" fontId="36" fillId="0" borderId="25" xfId="0" applyNumberFormat="1" applyFont="1" applyBorder="1" applyAlignment="1" applyProtection="1">
      <alignment vertical="center"/>
      <protection locked="0"/>
    </xf>
    <xf numFmtId="0" fontId="0" fillId="0" borderId="14" xfId="0" applyFont="1" applyBorder="1" applyAlignment="1">
      <alignment vertical="center"/>
    </xf>
    <xf numFmtId="0" fontId="0" fillId="4" borderId="25" xfId="0" applyFont="1" applyFill="1" applyBorder="1" applyAlignment="1" applyProtection="1">
      <alignment horizontal="center" vertical="center"/>
      <protection locked="0"/>
    </xf>
    <xf numFmtId="49" fontId="0" fillId="4" borderId="25" xfId="0" applyNumberFormat="1" applyFont="1" applyFill="1" applyBorder="1" applyAlignment="1" applyProtection="1">
      <alignment horizontal="left" vertical="center" wrapText="1"/>
      <protection locked="0"/>
    </xf>
    <xf numFmtId="0" fontId="0" fillId="4" borderId="25" xfId="0" applyFont="1" applyFill="1" applyBorder="1" applyAlignment="1" applyProtection="1">
      <alignment horizontal="center" vertical="center" wrapText="1"/>
      <protection locked="0"/>
    </xf>
    <xf numFmtId="167" fontId="0" fillId="4" borderId="25" xfId="0" applyNumberFormat="1" applyFont="1" applyFill="1" applyBorder="1" applyAlignment="1" applyProtection="1">
      <alignment vertical="center"/>
      <protection locked="0"/>
    </xf>
    <xf numFmtId="0" fontId="1" fillId="4" borderId="25" xfId="0" applyFont="1" applyFill="1" applyBorder="1" applyAlignment="1" applyProtection="1">
      <alignment horizontal="center" vertical="center"/>
      <protection locked="0"/>
    </xf>
    <xf numFmtId="14" fontId="11" fillId="2" borderId="0" xfId="0" applyNumberFormat="1" applyFont="1" applyFill="1" applyAlignment="1" applyProtection="1">
      <alignment horizontal="left" vertical="center"/>
    </xf>
    <xf numFmtId="14" fontId="2" fillId="4" borderId="0" xfId="0" applyNumberFormat="1" applyFont="1" applyFill="1" applyBorder="1" applyAlignment="1" applyProtection="1">
      <alignment horizontal="left" vertical="center"/>
      <protection locked="0"/>
    </xf>
    <xf numFmtId="4" fontId="26" fillId="0" borderId="0" xfId="0" applyNumberFormat="1" applyFont="1" applyBorder="1" applyAlignment="1">
      <alignment vertical="center"/>
    </xf>
    <xf numFmtId="4" fontId="26" fillId="6" borderId="0" xfId="0" applyNumberFormat="1" applyFont="1" applyFill="1" applyBorder="1" applyAlignment="1">
      <alignment vertical="center"/>
    </xf>
    <xf numFmtId="0" fontId="15" fillId="3" borderId="0" xfId="0" applyFont="1" applyFill="1" applyAlignment="1">
      <alignment horizontal="center" vertical="center"/>
    </xf>
    <xf numFmtId="0" fontId="0" fillId="0" borderId="0" xfId="0"/>
    <xf numFmtId="0" fontId="6" fillId="4" borderId="0" xfId="0" applyFont="1" applyFill="1" applyBorder="1" applyAlignment="1" applyProtection="1">
      <alignment horizontal="left" vertical="center"/>
      <protection locked="0"/>
    </xf>
    <xf numFmtId="0" fontId="6" fillId="0" borderId="0" xfId="0" applyFont="1" applyBorder="1" applyAlignment="1">
      <alignment horizontal="left" vertical="center"/>
    </xf>
    <xf numFmtId="4" fontId="6" fillId="4" borderId="0" xfId="0" applyNumberFormat="1" applyFont="1" applyFill="1" applyBorder="1" applyAlignment="1" applyProtection="1">
      <alignment vertical="center"/>
      <protection locked="0"/>
    </xf>
    <xf numFmtId="4" fontId="6" fillId="0" borderId="0" xfId="0" applyNumberFormat="1" applyFont="1" applyBorder="1" applyAlignment="1">
      <alignment vertical="center"/>
    </xf>
    <xf numFmtId="4" fontId="30" fillId="0" borderId="0" xfId="0" applyNumberFormat="1" applyFont="1" applyBorder="1" applyAlignment="1">
      <alignment vertical="center"/>
    </xf>
    <xf numFmtId="0" fontId="30" fillId="0" borderId="0" xfId="0" applyFont="1" applyBorder="1" applyAlignment="1">
      <alignment vertical="center"/>
    </xf>
    <xf numFmtId="0" fontId="29" fillId="0" borderId="0" xfId="0" applyFont="1" applyBorder="1" applyAlignment="1">
      <alignment horizontal="left" vertical="center" wrapText="1"/>
    </xf>
    <xf numFmtId="0" fontId="2" fillId="6" borderId="8" xfId="0" applyFont="1" applyFill="1" applyBorder="1" applyAlignment="1">
      <alignment horizontal="center" vertical="center"/>
    </xf>
    <xf numFmtId="0" fontId="2" fillId="6" borderId="9" xfId="0" applyFont="1" applyFill="1" applyBorder="1" applyAlignment="1">
      <alignment horizontal="left" vertical="center"/>
    </xf>
    <xf numFmtId="0" fontId="2" fillId="6" borderId="9" xfId="0" applyFont="1" applyFill="1" applyBorder="1" applyAlignment="1">
      <alignment horizontal="center" vertical="center"/>
    </xf>
    <xf numFmtId="0" fontId="2" fillId="6" borderId="10" xfId="0" applyFont="1" applyFill="1" applyBorder="1" applyAlignment="1">
      <alignment horizontal="left" vertical="center"/>
    </xf>
    <xf numFmtId="4" fontId="26" fillId="0" borderId="0" xfId="0" applyNumberFormat="1" applyFont="1" applyBorder="1" applyAlignment="1">
      <alignment horizontal="right" vertical="center"/>
    </xf>
    <xf numFmtId="0" fontId="16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5" fillId="0" borderId="11" xfId="0" applyFont="1" applyBorder="1" applyAlignment="1">
      <alignment horizontal="center" vertical="center"/>
    </xf>
    <xf numFmtId="0" fontId="25" fillId="0" borderId="12" xfId="0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164" fontId="1" fillId="0" borderId="0" xfId="0" applyNumberFormat="1" applyFont="1" applyBorder="1" applyAlignment="1">
      <alignment vertical="center"/>
    </xf>
    <xf numFmtId="0" fontId="1" fillId="0" borderId="0" xfId="0" applyFont="1" applyBorder="1" applyAlignment="1">
      <alignment vertical="center"/>
    </xf>
    <xf numFmtId="4" fontId="19" fillId="0" borderId="0" xfId="0" applyNumberFormat="1" applyFont="1" applyBorder="1" applyAlignment="1">
      <alignment vertical="center"/>
    </xf>
    <xf numFmtId="0" fontId="3" fillId="5" borderId="9" xfId="0" applyFont="1" applyFill="1" applyBorder="1" applyAlignment="1">
      <alignment horizontal="left" vertical="center"/>
    </xf>
    <xf numFmtId="0" fontId="0" fillId="5" borderId="9" xfId="0" applyFont="1" applyFill="1" applyBorder="1" applyAlignment="1">
      <alignment vertical="center"/>
    </xf>
    <xf numFmtId="4" fontId="3" fillId="5" borderId="9" xfId="0" applyNumberFormat="1" applyFont="1" applyFill="1" applyBorder="1" applyAlignment="1">
      <alignment vertical="center"/>
    </xf>
    <xf numFmtId="0" fontId="0" fillId="5" borderId="10" xfId="0" applyFont="1" applyFill="1" applyBorder="1" applyAlignment="1">
      <alignment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 wrapText="1"/>
    </xf>
    <xf numFmtId="0" fontId="19" fillId="0" borderId="0" xfId="0" applyFont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0" fillId="0" borderId="0" xfId="0" applyBorder="1"/>
    <xf numFmtId="0" fontId="3" fillId="0" borderId="0" xfId="0" applyFont="1" applyBorder="1" applyAlignment="1">
      <alignment horizontal="left" vertical="top" wrapText="1"/>
    </xf>
    <xf numFmtId="49" fontId="2" fillId="4" borderId="0" xfId="0" applyNumberFormat="1" applyFont="1" applyFill="1" applyBorder="1" applyAlignment="1" applyProtection="1">
      <alignment horizontal="left" vertical="center"/>
      <protection locked="0"/>
    </xf>
    <xf numFmtId="49" fontId="2" fillId="0" borderId="0" xfId="0" applyNumberFormat="1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 wrapText="1"/>
    </xf>
    <xf numFmtId="4" fontId="12" fillId="0" borderId="0" xfId="0" applyNumberFormat="1" applyFont="1" applyBorder="1" applyAlignment="1">
      <alignment vertical="center"/>
    </xf>
    <xf numFmtId="4" fontId="21" fillId="0" borderId="7" xfId="0" applyNumberFormat="1" applyFont="1" applyBorder="1" applyAlignment="1">
      <alignment vertical="center"/>
    </xf>
    <xf numFmtId="0" fontId="0" fillId="0" borderId="7" xfId="0" applyFont="1" applyBorder="1" applyAlignment="1">
      <alignment vertical="center"/>
    </xf>
    <xf numFmtId="4" fontId="6" fillId="0" borderId="23" xfId="0" applyNumberFormat="1" applyFont="1" applyBorder="1" applyAlignment="1"/>
    <xf numFmtId="4" fontId="6" fillId="0" borderId="23" xfId="0" applyNumberFormat="1" applyFont="1" applyBorder="1" applyAlignment="1">
      <alignment vertical="center"/>
    </xf>
    <xf numFmtId="4" fontId="5" fillId="0" borderId="0" xfId="0" applyNumberFormat="1" applyFont="1" applyBorder="1" applyAlignment="1"/>
    <xf numFmtId="4" fontId="5" fillId="0" borderId="0" xfId="0" applyNumberFormat="1" applyFont="1" applyBorder="1" applyAlignment="1">
      <alignment vertical="center"/>
    </xf>
    <xf numFmtId="4" fontId="6" fillId="0" borderId="17" xfId="0" applyNumberFormat="1" applyFont="1" applyBorder="1" applyAlignment="1"/>
    <xf numFmtId="4" fontId="6" fillId="0" borderId="17" xfId="0" applyNumberFormat="1" applyFont="1" applyBorder="1" applyAlignment="1">
      <alignment vertical="center"/>
    </xf>
    <xf numFmtId="4" fontId="5" fillId="0" borderId="23" xfId="0" applyNumberFormat="1" applyFont="1" applyBorder="1" applyAlignment="1"/>
    <xf numFmtId="4" fontId="5" fillId="0" borderId="23" xfId="0" applyNumberFormat="1" applyFont="1" applyBorder="1" applyAlignment="1">
      <alignment vertical="center"/>
    </xf>
    <xf numFmtId="0" fontId="14" fillId="2" borderId="0" xfId="1" applyFont="1" applyFill="1" applyAlignment="1" applyProtection="1">
      <alignment horizontal="center" vertical="center"/>
    </xf>
    <xf numFmtId="0" fontId="0" fillId="4" borderId="25" xfId="0" applyFont="1" applyFill="1" applyBorder="1" applyAlignment="1" applyProtection="1">
      <alignment horizontal="left" vertical="center" wrapText="1"/>
      <protection locked="0"/>
    </xf>
    <xf numFmtId="4" fontId="0" fillId="4" borderId="25" xfId="0" applyNumberFormat="1" applyFont="1" applyFill="1" applyBorder="1" applyAlignment="1" applyProtection="1">
      <alignment vertical="center"/>
      <protection locked="0"/>
    </xf>
    <xf numFmtId="4" fontId="0" fillId="0" borderId="25" xfId="0" applyNumberFormat="1" applyFont="1" applyBorder="1" applyAlignment="1">
      <alignment vertical="center"/>
    </xf>
    <xf numFmtId="4" fontId="26" fillId="0" borderId="12" xfId="0" applyNumberFormat="1" applyFont="1" applyBorder="1" applyAlignment="1"/>
    <xf numFmtId="4" fontId="3" fillId="0" borderId="12" xfId="0" applyNumberFormat="1" applyFont="1" applyBorder="1" applyAlignment="1">
      <alignment vertical="center"/>
    </xf>
    <xf numFmtId="4" fontId="5" fillId="0" borderId="12" xfId="0" applyNumberFormat="1" applyFont="1" applyBorder="1" applyAlignment="1"/>
    <xf numFmtId="4" fontId="5" fillId="0" borderId="12" xfId="0" applyNumberFormat="1" applyFont="1" applyBorder="1" applyAlignment="1">
      <alignment vertical="center"/>
    </xf>
    <xf numFmtId="0" fontId="10" fillId="0" borderId="0" xfId="0" applyFont="1" applyBorder="1" applyAlignment="1">
      <alignment horizontal="left" vertical="center" wrapText="1"/>
    </xf>
    <xf numFmtId="0" fontId="10" fillId="0" borderId="0" xfId="0" applyFont="1" applyBorder="1" applyAlignment="1">
      <alignment vertical="center"/>
    </xf>
    <xf numFmtId="0" fontId="0" fillId="0" borderId="25" xfId="0" applyFont="1" applyBorder="1" applyAlignment="1" applyProtection="1">
      <alignment horizontal="left" vertical="center" wrapText="1"/>
      <protection locked="0"/>
    </xf>
    <xf numFmtId="4" fontId="0" fillId="0" borderId="25" xfId="0" applyNumberFormat="1" applyFont="1" applyBorder="1" applyAlignment="1" applyProtection="1">
      <alignment vertical="center"/>
      <protection locked="0"/>
    </xf>
    <xf numFmtId="0" fontId="9" fillId="0" borderId="12" xfId="0" applyFont="1" applyBorder="1" applyAlignment="1">
      <alignment horizontal="left" vertical="center" wrapText="1"/>
    </xf>
    <xf numFmtId="0" fontId="9" fillId="0" borderId="12" xfId="0" applyFont="1" applyBorder="1" applyAlignment="1">
      <alignment vertical="center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vertical="center"/>
    </xf>
    <xf numFmtId="0" fontId="9" fillId="0" borderId="0" xfId="0" applyFont="1" applyBorder="1" applyAlignment="1">
      <alignment horizontal="left" vertical="center" wrapText="1"/>
    </xf>
    <xf numFmtId="0" fontId="9" fillId="0" borderId="0" xfId="0" applyFont="1" applyBorder="1" applyAlignment="1">
      <alignment vertical="center"/>
    </xf>
    <xf numFmtId="0" fontId="36" fillId="0" borderId="25" xfId="0" applyFont="1" applyBorder="1" applyAlignment="1" applyProtection="1">
      <alignment horizontal="left" vertical="center" wrapText="1"/>
      <protection locked="0"/>
    </xf>
    <xf numFmtId="4" fontId="36" fillId="4" borderId="25" xfId="0" applyNumberFormat="1" applyFont="1" applyFill="1" applyBorder="1" applyAlignment="1" applyProtection="1">
      <alignment vertical="center"/>
      <protection locked="0"/>
    </xf>
    <xf numFmtId="4" fontId="36" fillId="0" borderId="25" xfId="0" applyNumberFormat="1" applyFont="1" applyBorder="1" applyAlignment="1" applyProtection="1">
      <alignment vertical="center"/>
      <protection locked="0"/>
    </xf>
    <xf numFmtId="0" fontId="8" fillId="0" borderId="0" xfId="0" applyFont="1" applyBorder="1" applyAlignment="1">
      <alignment horizontal="left" vertical="center" wrapText="1"/>
    </xf>
    <xf numFmtId="0" fontId="8" fillId="0" borderId="0" xfId="0" applyFont="1" applyBorder="1" applyAlignment="1">
      <alignment vertical="center"/>
    </xf>
    <xf numFmtId="0" fontId="2" fillId="6" borderId="23" xfId="0" applyFont="1" applyFill="1" applyBorder="1" applyAlignment="1">
      <alignment horizontal="center" vertical="center" wrapText="1"/>
    </xf>
    <xf numFmtId="0" fontId="2" fillId="6" borderId="24" xfId="0" applyFont="1" applyFill="1" applyBorder="1" applyAlignment="1">
      <alignment horizontal="center" vertical="center" wrapText="1"/>
    </xf>
    <xf numFmtId="4" fontId="32" fillId="0" borderId="0" xfId="0" applyNumberFormat="1" applyFont="1" applyBorder="1" applyAlignment="1">
      <alignment vertical="center"/>
    </xf>
    <xf numFmtId="4" fontId="33" fillId="0" borderId="0" xfId="0" applyNumberFormat="1" applyFont="1" applyBorder="1" applyAlignment="1">
      <alignment vertical="center"/>
    </xf>
    <xf numFmtId="0" fontId="6" fillId="0" borderId="0" xfId="0" applyFont="1" applyBorder="1" applyAlignment="1" applyProtection="1">
      <alignment horizontal="left" vertical="center"/>
      <protection locked="0"/>
    </xf>
    <xf numFmtId="4" fontId="6" fillId="0" borderId="0" xfId="0" applyNumberFormat="1" applyFont="1" applyBorder="1" applyAlignment="1" applyProtection="1">
      <alignment vertical="center"/>
      <protection locked="0"/>
    </xf>
    <xf numFmtId="0" fontId="0" fillId="0" borderId="0" xfId="0" applyFont="1" applyBorder="1" applyAlignment="1">
      <alignment vertical="center"/>
    </xf>
    <xf numFmtId="0" fontId="18" fillId="0" borderId="0" xfId="0" applyFont="1" applyBorder="1" applyAlignment="1">
      <alignment horizontal="left" vertical="center" wrapText="1"/>
    </xf>
    <xf numFmtId="0" fontId="18" fillId="0" borderId="0" xfId="0" applyFont="1" applyBorder="1" applyAlignment="1">
      <alignment horizontal="left" vertical="center"/>
    </xf>
    <xf numFmtId="165" fontId="2" fillId="0" borderId="0" xfId="0" applyNumberFormat="1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2" fillId="6" borderId="0" xfId="0" applyFont="1" applyFill="1" applyBorder="1" applyAlignment="1">
      <alignment horizontal="center" vertical="center"/>
    </xf>
    <xf numFmtId="0" fontId="0" fillId="6" borderId="0" xfId="0" applyFont="1" applyFill="1" applyBorder="1" applyAlignment="1">
      <alignment vertical="center"/>
    </xf>
    <xf numFmtId="4" fontId="21" fillId="0" borderId="0" xfId="0" applyNumberFormat="1" applyFont="1" applyBorder="1" applyAlignment="1">
      <alignment vertical="center"/>
    </xf>
    <xf numFmtId="4" fontId="1" fillId="0" borderId="0" xfId="0" applyNumberFormat="1" applyFont="1" applyBorder="1" applyAlignment="1">
      <alignment vertical="center"/>
    </xf>
    <xf numFmtId="4" fontId="3" fillId="6" borderId="9" xfId="0" applyNumberFormat="1" applyFont="1" applyFill="1" applyBorder="1" applyAlignment="1">
      <alignment vertical="center"/>
    </xf>
    <xf numFmtId="4" fontId="3" fillId="6" borderId="10" xfId="0" applyNumberFormat="1" applyFont="1" applyFill="1" applyBorder="1" applyAlignment="1">
      <alignment vertical="center"/>
    </xf>
    <xf numFmtId="165" fontId="2" fillId="4" borderId="0" xfId="0" applyNumberFormat="1" applyFont="1" applyFill="1" applyBorder="1" applyAlignment="1" applyProtection="1">
      <alignment horizontal="left" vertical="center"/>
      <protection locked="0"/>
    </xf>
    <xf numFmtId="0" fontId="2" fillId="4" borderId="0" xfId="0" applyFont="1" applyFill="1" applyBorder="1" applyAlignment="1" applyProtection="1">
      <alignment horizontal="left" vertical="center"/>
      <protection locked="0"/>
    </xf>
    <xf numFmtId="0" fontId="2" fillId="4" borderId="0" xfId="0" applyFont="1" applyFill="1" applyBorder="1" applyAlignment="1">
      <alignment horizontal="left" vertical="center"/>
    </xf>
    <xf numFmtId="4" fontId="5" fillId="0" borderId="17" xfId="0" applyNumberFormat="1" applyFont="1" applyBorder="1" applyAlignment="1"/>
    <xf numFmtId="4" fontId="5" fillId="0" borderId="17" xfId="0" applyNumberFormat="1" applyFont="1" applyBorder="1" applyAlignment="1">
      <alignment vertical="center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71145" cy="271145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K101"/>
  <sheetViews>
    <sheetView showGridLines="0" workbookViewId="0">
      <pane ySplit="1" topLeftCell="A2" activePane="bottomLeft" state="frozen"/>
      <selection pane="bottomLeft" activeCell="AN9" sqref="AN9"/>
    </sheetView>
  </sheetViews>
  <sheetFormatPr defaultRowHeight="13.5"/>
  <cols>
    <col min="1" max="1" width="8.33203125" customWidth="1"/>
    <col min="2" max="2" width="1.6640625" customWidth="1"/>
    <col min="3" max="3" width="4.1640625" customWidth="1"/>
    <col min="4" max="33" width="2.5" customWidth="1"/>
    <col min="34" max="34" width="3.33203125" customWidth="1"/>
    <col min="35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.6640625" customWidth="1"/>
    <col min="44" max="44" width="13.6640625" customWidth="1"/>
    <col min="45" max="46" width="25.83203125" hidden="1" customWidth="1"/>
    <col min="47" max="47" width="25" hidden="1" customWidth="1"/>
    <col min="48" max="52" width="21.6640625" hidden="1" customWidth="1"/>
    <col min="53" max="53" width="19.1640625" hidden="1" customWidth="1"/>
    <col min="54" max="54" width="25" hidden="1" customWidth="1"/>
    <col min="55" max="56" width="19.1640625" hidden="1" customWidth="1"/>
    <col min="57" max="57" width="66.5" customWidth="1"/>
    <col min="71" max="89" width="9.33203125" hidden="1"/>
  </cols>
  <sheetData>
    <row r="1" spans="1:73" ht="21.4" customHeight="1">
      <c r="A1" s="201">
        <v>43383</v>
      </c>
      <c r="B1" s="13"/>
      <c r="C1" s="13"/>
      <c r="D1" s="14" t="s">
        <v>0</v>
      </c>
      <c r="E1" s="13"/>
      <c r="F1" s="13"/>
      <c r="G1" s="13"/>
      <c r="H1" s="13"/>
      <c r="I1" s="13"/>
      <c r="J1" s="13"/>
      <c r="K1" s="15" t="s">
        <v>1</v>
      </c>
      <c r="L1" s="15"/>
      <c r="M1" s="15"/>
      <c r="N1" s="15"/>
      <c r="O1" s="15"/>
      <c r="P1" s="15"/>
      <c r="Q1" s="15"/>
      <c r="R1" s="15"/>
      <c r="S1" s="15"/>
      <c r="T1" s="13"/>
      <c r="U1" s="13"/>
      <c r="V1" s="13"/>
      <c r="W1" s="15" t="s">
        <v>2</v>
      </c>
      <c r="X1" s="15"/>
      <c r="Y1" s="15"/>
      <c r="Z1" s="15"/>
      <c r="AA1" s="15"/>
      <c r="AB1" s="15"/>
      <c r="AC1" s="15"/>
      <c r="AD1" s="15"/>
      <c r="AE1" s="15"/>
      <c r="AF1" s="15"/>
      <c r="AG1" s="13"/>
      <c r="AH1" s="13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7" t="s">
        <v>3</v>
      </c>
      <c r="BB1" s="17" t="s">
        <v>4</v>
      </c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  <c r="BO1" s="16"/>
      <c r="BP1" s="16"/>
      <c r="BQ1" s="16"/>
      <c r="BR1" s="16"/>
      <c r="BT1" s="18" t="s">
        <v>5</v>
      </c>
      <c r="BU1" s="18" t="s">
        <v>5</v>
      </c>
    </row>
    <row r="2" spans="1:73" ht="36.950000000000003" customHeight="1">
      <c r="C2" s="235" t="s">
        <v>6</v>
      </c>
      <c r="D2" s="236"/>
      <c r="E2" s="236"/>
      <c r="F2" s="236"/>
      <c r="G2" s="236"/>
      <c r="H2" s="236"/>
      <c r="I2" s="236"/>
      <c r="J2" s="236"/>
      <c r="K2" s="236"/>
      <c r="L2" s="236"/>
      <c r="M2" s="236"/>
      <c r="N2" s="236"/>
      <c r="O2" s="236"/>
      <c r="P2" s="236"/>
      <c r="Q2" s="236"/>
      <c r="R2" s="236"/>
      <c r="S2" s="236"/>
      <c r="T2" s="236"/>
      <c r="U2" s="236"/>
      <c r="V2" s="236"/>
      <c r="W2" s="236"/>
      <c r="X2" s="236"/>
      <c r="Y2" s="236"/>
      <c r="Z2" s="236"/>
      <c r="AA2" s="236"/>
      <c r="AB2" s="236"/>
      <c r="AC2" s="236"/>
      <c r="AD2" s="236"/>
      <c r="AE2" s="236"/>
      <c r="AF2" s="236"/>
      <c r="AG2" s="236"/>
      <c r="AH2" s="236"/>
      <c r="AI2" s="236"/>
      <c r="AJ2" s="236"/>
      <c r="AK2" s="236"/>
      <c r="AL2" s="236"/>
      <c r="AM2" s="236"/>
      <c r="AN2" s="236"/>
      <c r="AO2" s="236"/>
      <c r="AP2" s="236"/>
      <c r="AR2" s="205" t="s">
        <v>7</v>
      </c>
      <c r="AS2" s="206"/>
      <c r="AT2" s="206"/>
      <c r="AU2" s="206"/>
      <c r="AV2" s="206"/>
      <c r="AW2" s="206"/>
      <c r="AX2" s="206"/>
      <c r="AY2" s="206"/>
      <c r="AZ2" s="206"/>
      <c r="BA2" s="206"/>
      <c r="BB2" s="206"/>
      <c r="BC2" s="206"/>
      <c r="BD2" s="206"/>
      <c r="BE2" s="206"/>
      <c r="BS2" s="20" t="s">
        <v>8</v>
      </c>
      <c r="BT2" s="20" t="s">
        <v>9</v>
      </c>
    </row>
    <row r="3" spans="1:73" ht="6.95" customHeight="1">
      <c r="B3" s="21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3"/>
      <c r="BS3" s="20" t="s">
        <v>8</v>
      </c>
      <c r="BT3" s="20" t="s">
        <v>10</v>
      </c>
    </row>
    <row r="4" spans="1:73" ht="36.950000000000003" customHeight="1">
      <c r="B4" s="24"/>
      <c r="C4" s="219" t="s">
        <v>11</v>
      </c>
      <c r="D4" s="220"/>
      <c r="E4" s="220"/>
      <c r="F4" s="220"/>
      <c r="G4" s="220"/>
      <c r="H4" s="220"/>
      <c r="I4" s="220"/>
      <c r="J4" s="220"/>
      <c r="K4" s="220"/>
      <c r="L4" s="220"/>
      <c r="M4" s="220"/>
      <c r="N4" s="220"/>
      <c r="O4" s="220"/>
      <c r="P4" s="220"/>
      <c r="Q4" s="220"/>
      <c r="R4" s="220"/>
      <c r="S4" s="220"/>
      <c r="T4" s="220"/>
      <c r="U4" s="220"/>
      <c r="V4" s="220"/>
      <c r="W4" s="220"/>
      <c r="X4" s="220"/>
      <c r="Y4" s="220"/>
      <c r="Z4" s="220"/>
      <c r="AA4" s="220"/>
      <c r="AB4" s="220"/>
      <c r="AC4" s="220"/>
      <c r="AD4" s="220"/>
      <c r="AE4" s="220"/>
      <c r="AF4" s="220"/>
      <c r="AG4" s="220"/>
      <c r="AH4" s="220"/>
      <c r="AI4" s="220"/>
      <c r="AJ4" s="220"/>
      <c r="AK4" s="220"/>
      <c r="AL4" s="220"/>
      <c r="AM4" s="220"/>
      <c r="AN4" s="220"/>
      <c r="AO4" s="220"/>
      <c r="AP4" s="220"/>
      <c r="AQ4" s="25"/>
      <c r="AS4" s="19" t="s">
        <v>12</v>
      </c>
      <c r="BE4" s="26" t="s">
        <v>13</v>
      </c>
      <c r="BS4" s="20" t="s">
        <v>14</v>
      </c>
    </row>
    <row r="5" spans="1:73" ht="14.45" customHeight="1">
      <c r="B5" s="24"/>
      <c r="C5" s="27"/>
      <c r="D5" s="28" t="s">
        <v>15</v>
      </c>
      <c r="E5" s="27"/>
      <c r="F5" s="27"/>
      <c r="G5" s="27"/>
      <c r="H5" s="27"/>
      <c r="I5" s="27"/>
      <c r="J5" s="27"/>
      <c r="K5" s="239" t="s">
        <v>16</v>
      </c>
      <c r="L5" s="240"/>
      <c r="M5" s="240"/>
      <c r="N5" s="240"/>
      <c r="O5" s="240"/>
      <c r="P5" s="240"/>
      <c r="Q5" s="240"/>
      <c r="R5" s="240"/>
      <c r="S5" s="240"/>
      <c r="T5" s="240"/>
      <c r="U5" s="240"/>
      <c r="V5" s="240"/>
      <c r="W5" s="240"/>
      <c r="X5" s="240"/>
      <c r="Y5" s="240"/>
      <c r="Z5" s="240"/>
      <c r="AA5" s="240"/>
      <c r="AB5" s="240"/>
      <c r="AC5" s="240"/>
      <c r="AD5" s="240"/>
      <c r="AE5" s="240"/>
      <c r="AF5" s="240"/>
      <c r="AG5" s="240"/>
      <c r="AH5" s="240"/>
      <c r="AI5" s="240"/>
      <c r="AJ5" s="240"/>
      <c r="AK5" s="240"/>
      <c r="AL5" s="240"/>
      <c r="AM5" s="240"/>
      <c r="AN5" s="240"/>
      <c r="AO5" s="240"/>
      <c r="AP5" s="27"/>
      <c r="AQ5" s="25"/>
      <c r="BE5" s="237" t="s">
        <v>17</v>
      </c>
      <c r="BS5" s="20" t="s">
        <v>8</v>
      </c>
    </row>
    <row r="6" spans="1:73" ht="36.950000000000003" customHeight="1">
      <c r="B6" s="24"/>
      <c r="C6" s="27"/>
      <c r="D6" s="30" t="s">
        <v>18</v>
      </c>
      <c r="E6" s="27"/>
      <c r="F6" s="27"/>
      <c r="G6" s="27"/>
      <c r="H6" s="27"/>
      <c r="I6" s="27"/>
      <c r="J6" s="27"/>
      <c r="K6" s="241" t="s">
        <v>19</v>
      </c>
      <c r="L6" s="240"/>
      <c r="M6" s="240"/>
      <c r="N6" s="240"/>
      <c r="O6" s="240"/>
      <c r="P6" s="240"/>
      <c r="Q6" s="240"/>
      <c r="R6" s="240"/>
      <c r="S6" s="240"/>
      <c r="T6" s="240"/>
      <c r="U6" s="240"/>
      <c r="V6" s="240"/>
      <c r="W6" s="240"/>
      <c r="X6" s="240"/>
      <c r="Y6" s="240"/>
      <c r="Z6" s="240"/>
      <c r="AA6" s="240"/>
      <c r="AB6" s="240"/>
      <c r="AC6" s="240"/>
      <c r="AD6" s="240"/>
      <c r="AE6" s="240"/>
      <c r="AF6" s="240"/>
      <c r="AG6" s="240"/>
      <c r="AH6" s="240"/>
      <c r="AI6" s="240"/>
      <c r="AJ6" s="240"/>
      <c r="AK6" s="240"/>
      <c r="AL6" s="240"/>
      <c r="AM6" s="240"/>
      <c r="AN6" s="240"/>
      <c r="AO6" s="240"/>
      <c r="AP6" s="27"/>
      <c r="AQ6" s="25"/>
      <c r="BE6" s="238"/>
      <c r="BS6" s="20" t="s">
        <v>8</v>
      </c>
    </row>
    <row r="7" spans="1:73" ht="14.45" customHeight="1">
      <c r="B7" s="24"/>
      <c r="C7" s="27"/>
      <c r="D7" s="31" t="s">
        <v>20</v>
      </c>
      <c r="E7" s="27"/>
      <c r="F7" s="27"/>
      <c r="G7" s="27"/>
      <c r="H7" s="27"/>
      <c r="I7" s="27"/>
      <c r="J7" s="27"/>
      <c r="K7" s="29" t="s">
        <v>4</v>
      </c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31" t="s">
        <v>21</v>
      </c>
      <c r="AL7" s="27"/>
      <c r="AM7" s="27"/>
      <c r="AN7" s="29" t="s">
        <v>4</v>
      </c>
      <c r="AO7" s="27"/>
      <c r="AP7" s="27"/>
      <c r="AQ7" s="25"/>
      <c r="BE7" s="238"/>
      <c r="BS7" s="20" t="s">
        <v>8</v>
      </c>
    </row>
    <row r="8" spans="1:73" ht="14.45" customHeight="1">
      <c r="B8" s="24"/>
      <c r="C8" s="27"/>
      <c r="D8" s="31" t="s">
        <v>22</v>
      </c>
      <c r="E8" s="27"/>
      <c r="F8" s="27"/>
      <c r="G8" s="27"/>
      <c r="H8" s="27"/>
      <c r="I8" s="27"/>
      <c r="J8" s="27"/>
      <c r="K8" s="29" t="s">
        <v>23</v>
      </c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/>
      <c r="AJ8" s="27"/>
      <c r="AK8" s="31" t="s">
        <v>24</v>
      </c>
      <c r="AL8" s="27"/>
      <c r="AM8" s="27"/>
      <c r="AN8" s="202">
        <v>43383</v>
      </c>
      <c r="AO8" s="27"/>
      <c r="AP8" s="27"/>
      <c r="AQ8" s="25"/>
      <c r="BE8" s="238"/>
      <c r="BS8" s="20" t="s">
        <v>8</v>
      </c>
    </row>
    <row r="9" spans="1:73" ht="14.45" customHeight="1">
      <c r="B9" s="24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27"/>
      <c r="AP9" s="27"/>
      <c r="AQ9" s="25"/>
      <c r="BE9" s="238"/>
      <c r="BS9" s="20" t="s">
        <v>8</v>
      </c>
    </row>
    <row r="10" spans="1:73" ht="14.45" customHeight="1">
      <c r="B10" s="24"/>
      <c r="C10" s="27"/>
      <c r="D10" s="31" t="s">
        <v>25</v>
      </c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7"/>
      <c r="AJ10" s="27"/>
      <c r="AK10" s="31" t="s">
        <v>26</v>
      </c>
      <c r="AL10" s="27"/>
      <c r="AM10" s="27"/>
      <c r="AN10" s="29" t="s">
        <v>4</v>
      </c>
      <c r="AO10" s="27"/>
      <c r="AP10" s="27"/>
      <c r="AQ10" s="25"/>
      <c r="BE10" s="238"/>
      <c r="BS10" s="20" t="s">
        <v>8</v>
      </c>
    </row>
    <row r="11" spans="1:73" ht="18.399999999999999" customHeight="1">
      <c r="B11" s="24"/>
      <c r="C11" s="27"/>
      <c r="D11" s="27"/>
      <c r="E11" s="29" t="s">
        <v>27</v>
      </c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  <c r="AF11" s="27"/>
      <c r="AG11" s="27"/>
      <c r="AH11" s="27"/>
      <c r="AI11" s="27"/>
      <c r="AJ11" s="27"/>
      <c r="AK11" s="31" t="s">
        <v>28</v>
      </c>
      <c r="AL11" s="27"/>
      <c r="AM11" s="27"/>
      <c r="AN11" s="29" t="s">
        <v>4</v>
      </c>
      <c r="AO11" s="27"/>
      <c r="AP11" s="27"/>
      <c r="AQ11" s="25"/>
      <c r="BE11" s="238"/>
      <c r="BS11" s="20" t="s">
        <v>8</v>
      </c>
    </row>
    <row r="12" spans="1:73" ht="6.95" customHeight="1">
      <c r="B12" s="24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  <c r="AI12" s="27"/>
      <c r="AJ12" s="27"/>
      <c r="AK12" s="27"/>
      <c r="AL12" s="27"/>
      <c r="AM12" s="27"/>
      <c r="AN12" s="27"/>
      <c r="AO12" s="27"/>
      <c r="AP12" s="27"/>
      <c r="AQ12" s="25"/>
      <c r="BE12" s="238"/>
      <c r="BS12" s="20" t="s">
        <v>8</v>
      </c>
    </row>
    <row r="13" spans="1:73" ht="14.45" customHeight="1">
      <c r="B13" s="24"/>
      <c r="C13" s="27"/>
      <c r="D13" s="31" t="s">
        <v>29</v>
      </c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  <c r="AF13" s="27"/>
      <c r="AG13" s="27"/>
      <c r="AH13" s="27"/>
      <c r="AI13" s="27"/>
      <c r="AJ13" s="27"/>
      <c r="AK13" s="31" t="s">
        <v>26</v>
      </c>
      <c r="AL13" s="27"/>
      <c r="AM13" s="27"/>
      <c r="AN13" s="32" t="s">
        <v>30</v>
      </c>
      <c r="AO13" s="27"/>
      <c r="AP13" s="27"/>
      <c r="AQ13" s="25"/>
      <c r="BE13" s="238"/>
      <c r="BS13" s="20" t="s">
        <v>8</v>
      </c>
    </row>
    <row r="14" spans="1:73" ht="15">
      <c r="B14" s="24"/>
      <c r="C14" s="27"/>
      <c r="D14" s="27"/>
      <c r="E14" s="242" t="s">
        <v>30</v>
      </c>
      <c r="F14" s="243"/>
      <c r="G14" s="243"/>
      <c r="H14" s="243"/>
      <c r="I14" s="243"/>
      <c r="J14" s="243"/>
      <c r="K14" s="243"/>
      <c r="L14" s="243"/>
      <c r="M14" s="243"/>
      <c r="N14" s="243"/>
      <c r="O14" s="243"/>
      <c r="P14" s="243"/>
      <c r="Q14" s="243"/>
      <c r="R14" s="243"/>
      <c r="S14" s="243"/>
      <c r="T14" s="243"/>
      <c r="U14" s="243"/>
      <c r="V14" s="243"/>
      <c r="W14" s="243"/>
      <c r="X14" s="243"/>
      <c r="Y14" s="243"/>
      <c r="Z14" s="243"/>
      <c r="AA14" s="243"/>
      <c r="AB14" s="243"/>
      <c r="AC14" s="243"/>
      <c r="AD14" s="243"/>
      <c r="AE14" s="243"/>
      <c r="AF14" s="243"/>
      <c r="AG14" s="243"/>
      <c r="AH14" s="243"/>
      <c r="AI14" s="243"/>
      <c r="AJ14" s="243"/>
      <c r="AK14" s="31" t="s">
        <v>28</v>
      </c>
      <c r="AL14" s="27"/>
      <c r="AM14" s="27"/>
      <c r="AN14" s="32" t="s">
        <v>30</v>
      </c>
      <c r="AO14" s="27"/>
      <c r="AP14" s="27"/>
      <c r="AQ14" s="25"/>
      <c r="BE14" s="238"/>
      <c r="BS14" s="20" t="s">
        <v>8</v>
      </c>
    </row>
    <row r="15" spans="1:73" ht="6.95" customHeight="1">
      <c r="B15" s="24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  <c r="AI15" s="27"/>
      <c r="AJ15" s="27"/>
      <c r="AK15" s="27"/>
      <c r="AL15" s="27"/>
      <c r="AM15" s="27"/>
      <c r="AN15" s="27"/>
      <c r="AO15" s="27"/>
      <c r="AP15" s="27"/>
      <c r="AQ15" s="25"/>
      <c r="BE15" s="238"/>
      <c r="BS15" s="20" t="s">
        <v>5</v>
      </c>
    </row>
    <row r="16" spans="1:73" ht="14.45" customHeight="1">
      <c r="B16" s="24"/>
      <c r="C16" s="27"/>
      <c r="D16" s="31" t="s">
        <v>31</v>
      </c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27"/>
      <c r="AK16" s="31" t="s">
        <v>26</v>
      </c>
      <c r="AL16" s="27"/>
      <c r="AM16" s="27"/>
      <c r="AN16" s="29" t="s">
        <v>4</v>
      </c>
      <c r="AO16" s="27"/>
      <c r="AP16" s="27"/>
      <c r="AQ16" s="25"/>
      <c r="BE16" s="238"/>
      <c r="BS16" s="20" t="s">
        <v>5</v>
      </c>
    </row>
    <row r="17" spans="2:71" ht="18.399999999999999" customHeight="1">
      <c r="B17" s="24"/>
      <c r="C17" s="27"/>
      <c r="D17" s="27"/>
      <c r="E17" s="29" t="s">
        <v>32</v>
      </c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  <c r="AF17" s="27"/>
      <c r="AG17" s="27"/>
      <c r="AH17" s="27"/>
      <c r="AI17" s="27"/>
      <c r="AJ17" s="27"/>
      <c r="AK17" s="31" t="s">
        <v>28</v>
      </c>
      <c r="AL17" s="27"/>
      <c r="AM17" s="27"/>
      <c r="AN17" s="29" t="s">
        <v>4</v>
      </c>
      <c r="AO17" s="27"/>
      <c r="AP17" s="27"/>
      <c r="AQ17" s="25"/>
      <c r="BE17" s="238"/>
      <c r="BS17" s="20" t="s">
        <v>33</v>
      </c>
    </row>
    <row r="18" spans="2:71" ht="6.95" customHeight="1">
      <c r="B18" s="24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27"/>
      <c r="AJ18" s="27"/>
      <c r="AK18" s="27"/>
      <c r="AL18" s="27"/>
      <c r="AM18" s="27"/>
      <c r="AN18" s="27"/>
      <c r="AO18" s="27"/>
      <c r="AP18" s="27"/>
      <c r="AQ18" s="25"/>
      <c r="BE18" s="238"/>
      <c r="BS18" s="20" t="s">
        <v>8</v>
      </c>
    </row>
    <row r="19" spans="2:71" ht="14.45" customHeight="1">
      <c r="B19" s="24"/>
      <c r="C19" s="27"/>
      <c r="D19" s="31" t="s">
        <v>34</v>
      </c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7"/>
      <c r="AJ19" s="27"/>
      <c r="AK19" s="31" t="s">
        <v>26</v>
      </c>
      <c r="AL19" s="27"/>
      <c r="AM19" s="27"/>
      <c r="AN19" s="29" t="s">
        <v>4</v>
      </c>
      <c r="AO19" s="27"/>
      <c r="AP19" s="27"/>
      <c r="AQ19" s="25"/>
      <c r="BE19" s="238"/>
      <c r="BS19" s="20" t="s">
        <v>8</v>
      </c>
    </row>
    <row r="20" spans="2:71" ht="18.399999999999999" customHeight="1">
      <c r="B20" s="24"/>
      <c r="C20" s="27"/>
      <c r="D20" s="27"/>
      <c r="E20" s="29" t="s">
        <v>35</v>
      </c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27"/>
      <c r="AH20" s="27"/>
      <c r="AI20" s="27"/>
      <c r="AJ20" s="27"/>
      <c r="AK20" s="31" t="s">
        <v>28</v>
      </c>
      <c r="AL20" s="27"/>
      <c r="AM20" s="27"/>
      <c r="AN20" s="29" t="s">
        <v>4</v>
      </c>
      <c r="AO20" s="27"/>
      <c r="AP20" s="27"/>
      <c r="AQ20" s="25"/>
      <c r="BE20" s="238"/>
    </row>
    <row r="21" spans="2:71" ht="6.95" customHeight="1">
      <c r="B21" s="24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7"/>
      <c r="AF21" s="27"/>
      <c r="AG21" s="27"/>
      <c r="AH21" s="27"/>
      <c r="AI21" s="27"/>
      <c r="AJ21" s="27"/>
      <c r="AK21" s="27"/>
      <c r="AL21" s="27"/>
      <c r="AM21" s="27"/>
      <c r="AN21" s="27"/>
      <c r="AO21" s="27"/>
      <c r="AP21" s="27"/>
      <c r="AQ21" s="25"/>
      <c r="BE21" s="238"/>
    </row>
    <row r="22" spans="2:71" ht="15">
      <c r="B22" s="24"/>
      <c r="C22" s="27"/>
      <c r="D22" s="31" t="s">
        <v>36</v>
      </c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7"/>
      <c r="AJ22" s="27"/>
      <c r="AK22" s="27"/>
      <c r="AL22" s="27"/>
      <c r="AM22" s="27"/>
      <c r="AN22" s="27"/>
      <c r="AO22" s="27"/>
      <c r="AP22" s="27"/>
      <c r="AQ22" s="25"/>
      <c r="BE22" s="238"/>
    </row>
    <row r="23" spans="2:71" ht="16.5" customHeight="1">
      <c r="B23" s="24"/>
      <c r="C23" s="27"/>
      <c r="D23" s="27"/>
      <c r="E23" s="244" t="s">
        <v>4</v>
      </c>
      <c r="F23" s="244"/>
      <c r="G23" s="244"/>
      <c r="H23" s="244"/>
      <c r="I23" s="244"/>
      <c r="J23" s="244"/>
      <c r="K23" s="244"/>
      <c r="L23" s="244"/>
      <c r="M23" s="244"/>
      <c r="N23" s="244"/>
      <c r="O23" s="244"/>
      <c r="P23" s="244"/>
      <c r="Q23" s="244"/>
      <c r="R23" s="244"/>
      <c r="S23" s="244"/>
      <c r="T23" s="244"/>
      <c r="U23" s="244"/>
      <c r="V23" s="244"/>
      <c r="W23" s="244"/>
      <c r="X23" s="244"/>
      <c r="Y23" s="244"/>
      <c r="Z23" s="244"/>
      <c r="AA23" s="244"/>
      <c r="AB23" s="244"/>
      <c r="AC23" s="244"/>
      <c r="AD23" s="244"/>
      <c r="AE23" s="244"/>
      <c r="AF23" s="244"/>
      <c r="AG23" s="244"/>
      <c r="AH23" s="244"/>
      <c r="AI23" s="244"/>
      <c r="AJ23" s="244"/>
      <c r="AK23" s="244"/>
      <c r="AL23" s="244"/>
      <c r="AM23" s="244"/>
      <c r="AN23" s="244"/>
      <c r="AO23" s="27"/>
      <c r="AP23" s="27"/>
      <c r="AQ23" s="25"/>
      <c r="BE23" s="238"/>
    </row>
    <row r="24" spans="2:71" ht="6.95" customHeight="1">
      <c r="B24" s="24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7"/>
      <c r="AJ24" s="27"/>
      <c r="AK24" s="27"/>
      <c r="AL24" s="27"/>
      <c r="AM24" s="27"/>
      <c r="AN24" s="27"/>
      <c r="AO24" s="27"/>
      <c r="AP24" s="27"/>
      <c r="AQ24" s="25"/>
      <c r="BE24" s="238"/>
    </row>
    <row r="25" spans="2:71" ht="6.95" customHeight="1">
      <c r="B25" s="24"/>
      <c r="C25" s="27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27"/>
      <c r="AQ25" s="25"/>
      <c r="BE25" s="238"/>
    </row>
    <row r="26" spans="2:71" ht="14.45" customHeight="1">
      <c r="B26" s="24"/>
      <c r="C26" s="27"/>
      <c r="D26" s="34" t="s">
        <v>37</v>
      </c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45">
        <f>ROUND(AG87,2)</f>
        <v>0</v>
      </c>
      <c r="AL26" s="240"/>
      <c r="AM26" s="240"/>
      <c r="AN26" s="240"/>
      <c r="AO26" s="240"/>
      <c r="AP26" s="27"/>
      <c r="AQ26" s="25"/>
      <c r="BE26" s="238"/>
    </row>
    <row r="27" spans="2:71" ht="14.45" customHeight="1">
      <c r="B27" s="24"/>
      <c r="C27" s="27"/>
      <c r="D27" s="34" t="s">
        <v>38</v>
      </c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  <c r="AJ27" s="27"/>
      <c r="AK27" s="245">
        <f>ROUND(AG94,2)</f>
        <v>0</v>
      </c>
      <c r="AL27" s="245"/>
      <c r="AM27" s="245"/>
      <c r="AN27" s="245"/>
      <c r="AO27" s="245"/>
      <c r="AP27" s="27"/>
      <c r="AQ27" s="25"/>
      <c r="BE27" s="238"/>
    </row>
    <row r="28" spans="2:71" s="1" customFormat="1" ht="6.95" customHeight="1">
      <c r="B28" s="35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AI28" s="36"/>
      <c r="AJ28" s="36"/>
      <c r="AK28" s="36"/>
      <c r="AL28" s="36"/>
      <c r="AM28" s="36"/>
      <c r="AN28" s="36"/>
      <c r="AO28" s="36"/>
      <c r="AP28" s="36"/>
      <c r="AQ28" s="37"/>
      <c r="BE28" s="238"/>
    </row>
    <row r="29" spans="2:71" s="1" customFormat="1" ht="25.9" customHeight="1">
      <c r="B29" s="35"/>
      <c r="C29" s="36"/>
      <c r="D29" s="38" t="s">
        <v>39</v>
      </c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39"/>
      <c r="AH29" s="39"/>
      <c r="AI29" s="39"/>
      <c r="AJ29" s="39"/>
      <c r="AK29" s="246">
        <f>ROUND(AK26+AK27,2)</f>
        <v>0</v>
      </c>
      <c r="AL29" s="247"/>
      <c r="AM29" s="247"/>
      <c r="AN29" s="247"/>
      <c r="AO29" s="247"/>
      <c r="AP29" s="36"/>
      <c r="AQ29" s="37"/>
      <c r="BE29" s="238"/>
    </row>
    <row r="30" spans="2:71" s="1" customFormat="1" ht="6.95" customHeight="1">
      <c r="B30" s="35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36"/>
      <c r="AH30" s="36"/>
      <c r="AI30" s="36"/>
      <c r="AJ30" s="36"/>
      <c r="AK30" s="36"/>
      <c r="AL30" s="36"/>
      <c r="AM30" s="36"/>
      <c r="AN30" s="36"/>
      <c r="AO30" s="36"/>
      <c r="AP30" s="36"/>
      <c r="AQ30" s="37"/>
      <c r="BE30" s="238"/>
    </row>
    <row r="31" spans="2:71" s="2" customFormat="1" ht="14.45" customHeight="1">
      <c r="B31" s="40"/>
      <c r="C31" s="41"/>
      <c r="D31" s="42" t="s">
        <v>40</v>
      </c>
      <c r="E31" s="41"/>
      <c r="F31" s="42" t="s">
        <v>41</v>
      </c>
      <c r="G31" s="41"/>
      <c r="H31" s="41"/>
      <c r="I31" s="41"/>
      <c r="J31" s="41"/>
      <c r="K31" s="41"/>
      <c r="L31" s="228">
        <v>0.21</v>
      </c>
      <c r="M31" s="229"/>
      <c r="N31" s="229"/>
      <c r="O31" s="229"/>
      <c r="P31" s="41"/>
      <c r="Q31" s="41"/>
      <c r="R31" s="41"/>
      <c r="S31" s="41"/>
      <c r="T31" s="44" t="s">
        <v>42</v>
      </c>
      <c r="U31" s="41"/>
      <c r="V31" s="41"/>
      <c r="W31" s="230">
        <f>ROUND(AZ87+SUM(CD95:CD99),2)</f>
        <v>0</v>
      </c>
      <c r="X31" s="229"/>
      <c r="Y31" s="229"/>
      <c r="Z31" s="229"/>
      <c r="AA31" s="229"/>
      <c r="AB31" s="229"/>
      <c r="AC31" s="229"/>
      <c r="AD31" s="229"/>
      <c r="AE31" s="229"/>
      <c r="AF31" s="41"/>
      <c r="AG31" s="41"/>
      <c r="AH31" s="41"/>
      <c r="AI31" s="41"/>
      <c r="AJ31" s="41"/>
      <c r="AK31" s="230">
        <f>ROUND(AV87+SUM(BY95:BY99),2)</f>
        <v>0</v>
      </c>
      <c r="AL31" s="229"/>
      <c r="AM31" s="229"/>
      <c r="AN31" s="229"/>
      <c r="AO31" s="229"/>
      <c r="AP31" s="41"/>
      <c r="AQ31" s="45"/>
      <c r="BE31" s="238"/>
    </row>
    <row r="32" spans="2:71" s="2" customFormat="1" ht="14.45" customHeight="1">
      <c r="B32" s="40"/>
      <c r="C32" s="41"/>
      <c r="D32" s="41"/>
      <c r="E32" s="41"/>
      <c r="F32" s="42" t="s">
        <v>43</v>
      </c>
      <c r="G32" s="41"/>
      <c r="H32" s="41"/>
      <c r="I32" s="41"/>
      <c r="J32" s="41"/>
      <c r="K32" s="41"/>
      <c r="L32" s="228">
        <v>0.15</v>
      </c>
      <c r="M32" s="229"/>
      <c r="N32" s="229"/>
      <c r="O32" s="229"/>
      <c r="P32" s="41"/>
      <c r="Q32" s="41"/>
      <c r="R32" s="41"/>
      <c r="S32" s="41"/>
      <c r="T32" s="44" t="s">
        <v>42</v>
      </c>
      <c r="U32" s="41"/>
      <c r="V32" s="41"/>
      <c r="W32" s="230">
        <f>ROUND(BA87+SUM(CE95:CE99),2)</f>
        <v>0</v>
      </c>
      <c r="X32" s="229"/>
      <c r="Y32" s="229"/>
      <c r="Z32" s="229"/>
      <c r="AA32" s="229"/>
      <c r="AB32" s="229"/>
      <c r="AC32" s="229"/>
      <c r="AD32" s="229"/>
      <c r="AE32" s="229"/>
      <c r="AF32" s="41"/>
      <c r="AG32" s="41"/>
      <c r="AH32" s="41"/>
      <c r="AI32" s="41"/>
      <c r="AJ32" s="41"/>
      <c r="AK32" s="230">
        <f>ROUND(AW87+SUM(BZ95:BZ99),2)</f>
        <v>0</v>
      </c>
      <c r="AL32" s="229"/>
      <c r="AM32" s="229"/>
      <c r="AN32" s="229"/>
      <c r="AO32" s="229"/>
      <c r="AP32" s="41"/>
      <c r="AQ32" s="45"/>
      <c r="BE32" s="238"/>
    </row>
    <row r="33" spans="2:57" s="2" customFormat="1" ht="14.45" hidden="1" customHeight="1">
      <c r="B33" s="40"/>
      <c r="C33" s="41"/>
      <c r="D33" s="41"/>
      <c r="E33" s="41"/>
      <c r="F33" s="42" t="s">
        <v>44</v>
      </c>
      <c r="G33" s="41"/>
      <c r="H33" s="41"/>
      <c r="I33" s="41"/>
      <c r="J33" s="41"/>
      <c r="K33" s="41"/>
      <c r="L33" s="228">
        <v>0.21</v>
      </c>
      <c r="M33" s="229"/>
      <c r="N33" s="229"/>
      <c r="O33" s="229"/>
      <c r="P33" s="41"/>
      <c r="Q33" s="41"/>
      <c r="R33" s="41"/>
      <c r="S33" s="41"/>
      <c r="T33" s="44" t="s">
        <v>42</v>
      </c>
      <c r="U33" s="41"/>
      <c r="V33" s="41"/>
      <c r="W33" s="230">
        <f>ROUND(BB87+SUM(CF95:CF99),2)</f>
        <v>0</v>
      </c>
      <c r="X33" s="229"/>
      <c r="Y33" s="229"/>
      <c r="Z33" s="229"/>
      <c r="AA33" s="229"/>
      <c r="AB33" s="229"/>
      <c r="AC33" s="229"/>
      <c r="AD33" s="229"/>
      <c r="AE33" s="229"/>
      <c r="AF33" s="41"/>
      <c r="AG33" s="41"/>
      <c r="AH33" s="41"/>
      <c r="AI33" s="41"/>
      <c r="AJ33" s="41"/>
      <c r="AK33" s="230">
        <v>0</v>
      </c>
      <c r="AL33" s="229"/>
      <c r="AM33" s="229"/>
      <c r="AN33" s="229"/>
      <c r="AO33" s="229"/>
      <c r="AP33" s="41"/>
      <c r="AQ33" s="45"/>
      <c r="BE33" s="238"/>
    </row>
    <row r="34" spans="2:57" s="2" customFormat="1" ht="14.45" hidden="1" customHeight="1">
      <c r="B34" s="40"/>
      <c r="C34" s="41"/>
      <c r="D34" s="41"/>
      <c r="E34" s="41"/>
      <c r="F34" s="42" t="s">
        <v>45</v>
      </c>
      <c r="G34" s="41"/>
      <c r="H34" s="41"/>
      <c r="I34" s="41"/>
      <c r="J34" s="41"/>
      <c r="K34" s="41"/>
      <c r="L34" s="228">
        <v>0.15</v>
      </c>
      <c r="M34" s="229"/>
      <c r="N34" s="229"/>
      <c r="O34" s="229"/>
      <c r="P34" s="41"/>
      <c r="Q34" s="41"/>
      <c r="R34" s="41"/>
      <c r="S34" s="41"/>
      <c r="T34" s="44" t="s">
        <v>42</v>
      </c>
      <c r="U34" s="41"/>
      <c r="V34" s="41"/>
      <c r="W34" s="230">
        <f>ROUND(BC87+SUM(CG95:CG99),2)</f>
        <v>0</v>
      </c>
      <c r="X34" s="229"/>
      <c r="Y34" s="229"/>
      <c r="Z34" s="229"/>
      <c r="AA34" s="229"/>
      <c r="AB34" s="229"/>
      <c r="AC34" s="229"/>
      <c r="AD34" s="229"/>
      <c r="AE34" s="229"/>
      <c r="AF34" s="41"/>
      <c r="AG34" s="41"/>
      <c r="AH34" s="41"/>
      <c r="AI34" s="41"/>
      <c r="AJ34" s="41"/>
      <c r="AK34" s="230">
        <v>0</v>
      </c>
      <c r="AL34" s="229"/>
      <c r="AM34" s="229"/>
      <c r="AN34" s="229"/>
      <c r="AO34" s="229"/>
      <c r="AP34" s="41"/>
      <c r="AQ34" s="45"/>
      <c r="BE34" s="238"/>
    </row>
    <row r="35" spans="2:57" s="2" customFormat="1" ht="14.45" hidden="1" customHeight="1">
      <c r="B35" s="40"/>
      <c r="C35" s="41"/>
      <c r="D35" s="41"/>
      <c r="E35" s="41"/>
      <c r="F35" s="42" t="s">
        <v>46</v>
      </c>
      <c r="G35" s="41"/>
      <c r="H35" s="41"/>
      <c r="I35" s="41"/>
      <c r="J35" s="41"/>
      <c r="K35" s="41"/>
      <c r="L35" s="228">
        <v>0</v>
      </c>
      <c r="M35" s="229"/>
      <c r="N35" s="229"/>
      <c r="O35" s="229"/>
      <c r="P35" s="41"/>
      <c r="Q35" s="41"/>
      <c r="R35" s="41"/>
      <c r="S35" s="41"/>
      <c r="T35" s="44" t="s">
        <v>42</v>
      </c>
      <c r="U35" s="41"/>
      <c r="V35" s="41"/>
      <c r="W35" s="230">
        <f>ROUND(BD87+SUM(CH95:CH99),2)</f>
        <v>0</v>
      </c>
      <c r="X35" s="229"/>
      <c r="Y35" s="229"/>
      <c r="Z35" s="229"/>
      <c r="AA35" s="229"/>
      <c r="AB35" s="229"/>
      <c r="AC35" s="229"/>
      <c r="AD35" s="229"/>
      <c r="AE35" s="229"/>
      <c r="AF35" s="41"/>
      <c r="AG35" s="41"/>
      <c r="AH35" s="41"/>
      <c r="AI35" s="41"/>
      <c r="AJ35" s="41"/>
      <c r="AK35" s="230">
        <v>0</v>
      </c>
      <c r="AL35" s="229"/>
      <c r="AM35" s="229"/>
      <c r="AN35" s="229"/>
      <c r="AO35" s="229"/>
      <c r="AP35" s="41"/>
      <c r="AQ35" s="45"/>
    </row>
    <row r="36" spans="2:57" s="1" customFormat="1" ht="6.95" customHeight="1">
      <c r="B36" s="35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36"/>
      <c r="AK36" s="36"/>
      <c r="AL36" s="36"/>
      <c r="AM36" s="36"/>
      <c r="AN36" s="36"/>
      <c r="AO36" s="36"/>
      <c r="AP36" s="36"/>
      <c r="AQ36" s="37"/>
    </row>
    <row r="37" spans="2:57" s="1" customFormat="1" ht="25.9" customHeight="1">
      <c r="B37" s="35"/>
      <c r="C37" s="46"/>
      <c r="D37" s="47" t="s">
        <v>47</v>
      </c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9" t="s">
        <v>48</v>
      </c>
      <c r="U37" s="48"/>
      <c r="V37" s="48"/>
      <c r="W37" s="48"/>
      <c r="X37" s="231" t="s">
        <v>49</v>
      </c>
      <c r="Y37" s="232"/>
      <c r="Z37" s="232"/>
      <c r="AA37" s="232"/>
      <c r="AB37" s="232"/>
      <c r="AC37" s="48"/>
      <c r="AD37" s="48"/>
      <c r="AE37" s="48"/>
      <c r="AF37" s="48"/>
      <c r="AG37" s="48"/>
      <c r="AH37" s="48"/>
      <c r="AI37" s="48"/>
      <c r="AJ37" s="48"/>
      <c r="AK37" s="233">
        <f>SUM(AK29:AK35)</f>
        <v>0</v>
      </c>
      <c r="AL37" s="232"/>
      <c r="AM37" s="232"/>
      <c r="AN37" s="232"/>
      <c r="AO37" s="234"/>
      <c r="AP37" s="46"/>
      <c r="AQ37" s="37"/>
    </row>
    <row r="38" spans="2:57" s="1" customFormat="1" ht="14.45" customHeight="1">
      <c r="B38" s="35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  <c r="AJ38" s="36"/>
      <c r="AK38" s="36"/>
      <c r="AL38" s="36"/>
      <c r="AM38" s="36"/>
      <c r="AN38" s="36"/>
      <c r="AO38" s="36"/>
      <c r="AP38" s="36"/>
      <c r="AQ38" s="37"/>
    </row>
    <row r="39" spans="2:57">
      <c r="B39" s="24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27"/>
      <c r="AG39" s="27"/>
      <c r="AH39" s="27"/>
      <c r="AI39" s="27"/>
      <c r="AJ39" s="27"/>
      <c r="AK39" s="27"/>
      <c r="AL39" s="27"/>
      <c r="AM39" s="27"/>
      <c r="AN39" s="27"/>
      <c r="AO39" s="27"/>
      <c r="AP39" s="27"/>
      <c r="AQ39" s="25"/>
    </row>
    <row r="40" spans="2:57">
      <c r="B40" s="24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7"/>
      <c r="AL40" s="27"/>
      <c r="AM40" s="27"/>
      <c r="AN40" s="27"/>
      <c r="AO40" s="27"/>
      <c r="AP40" s="27"/>
      <c r="AQ40" s="25"/>
    </row>
    <row r="41" spans="2:57">
      <c r="B41" s="24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7"/>
      <c r="AK41" s="27"/>
      <c r="AL41" s="27"/>
      <c r="AM41" s="27"/>
      <c r="AN41" s="27"/>
      <c r="AO41" s="27"/>
      <c r="AP41" s="27"/>
      <c r="AQ41" s="25"/>
    </row>
    <row r="42" spans="2:57">
      <c r="B42" s="24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  <c r="AJ42" s="27"/>
      <c r="AK42" s="27"/>
      <c r="AL42" s="27"/>
      <c r="AM42" s="27"/>
      <c r="AN42" s="27"/>
      <c r="AO42" s="27"/>
      <c r="AP42" s="27"/>
      <c r="AQ42" s="25"/>
    </row>
    <row r="43" spans="2:57">
      <c r="B43" s="24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7"/>
      <c r="AK43" s="27"/>
      <c r="AL43" s="27"/>
      <c r="AM43" s="27"/>
      <c r="AN43" s="27"/>
      <c r="AO43" s="27"/>
      <c r="AP43" s="27"/>
      <c r="AQ43" s="25"/>
    </row>
    <row r="44" spans="2:57">
      <c r="B44" s="24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  <c r="AF44" s="27"/>
      <c r="AG44" s="27"/>
      <c r="AH44" s="27"/>
      <c r="AI44" s="27"/>
      <c r="AJ44" s="27"/>
      <c r="AK44" s="27"/>
      <c r="AL44" s="27"/>
      <c r="AM44" s="27"/>
      <c r="AN44" s="27"/>
      <c r="AO44" s="27"/>
      <c r="AP44" s="27"/>
      <c r="AQ44" s="25"/>
    </row>
    <row r="45" spans="2:57">
      <c r="B45" s="24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27"/>
      <c r="AF45" s="27"/>
      <c r="AG45" s="27"/>
      <c r="AH45" s="27"/>
      <c r="AI45" s="27"/>
      <c r="AJ45" s="27"/>
      <c r="AK45" s="27"/>
      <c r="AL45" s="27"/>
      <c r="AM45" s="27"/>
      <c r="AN45" s="27"/>
      <c r="AO45" s="27"/>
      <c r="AP45" s="27"/>
      <c r="AQ45" s="25"/>
    </row>
    <row r="46" spans="2:57">
      <c r="B46" s="24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  <c r="AD46" s="27"/>
      <c r="AE46" s="27"/>
      <c r="AF46" s="27"/>
      <c r="AG46" s="27"/>
      <c r="AH46" s="27"/>
      <c r="AI46" s="27"/>
      <c r="AJ46" s="27"/>
      <c r="AK46" s="27"/>
      <c r="AL46" s="27"/>
      <c r="AM46" s="27"/>
      <c r="AN46" s="27"/>
      <c r="AO46" s="27"/>
      <c r="AP46" s="27"/>
      <c r="AQ46" s="25"/>
    </row>
    <row r="47" spans="2:57">
      <c r="B47" s="24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27"/>
      <c r="AG47" s="27"/>
      <c r="AH47" s="27"/>
      <c r="AI47" s="27"/>
      <c r="AJ47" s="27"/>
      <c r="AK47" s="27"/>
      <c r="AL47" s="27"/>
      <c r="AM47" s="27"/>
      <c r="AN47" s="27"/>
      <c r="AO47" s="27"/>
      <c r="AP47" s="27"/>
      <c r="AQ47" s="25"/>
    </row>
    <row r="48" spans="2:57">
      <c r="B48" s="24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  <c r="AD48" s="27"/>
      <c r="AE48" s="27"/>
      <c r="AF48" s="27"/>
      <c r="AG48" s="27"/>
      <c r="AH48" s="27"/>
      <c r="AI48" s="27"/>
      <c r="AJ48" s="27"/>
      <c r="AK48" s="27"/>
      <c r="AL48" s="27"/>
      <c r="AM48" s="27"/>
      <c r="AN48" s="27"/>
      <c r="AO48" s="27"/>
      <c r="AP48" s="27"/>
      <c r="AQ48" s="25"/>
    </row>
    <row r="49" spans="2:43" s="1" customFormat="1" ht="15">
      <c r="B49" s="35"/>
      <c r="C49" s="36"/>
      <c r="D49" s="50" t="s">
        <v>50</v>
      </c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  <c r="Q49" s="51"/>
      <c r="R49" s="51"/>
      <c r="S49" s="51"/>
      <c r="T49" s="51"/>
      <c r="U49" s="51"/>
      <c r="V49" s="51"/>
      <c r="W49" s="51"/>
      <c r="X49" s="51"/>
      <c r="Y49" s="51"/>
      <c r="Z49" s="52"/>
      <c r="AA49" s="36"/>
      <c r="AB49" s="36"/>
      <c r="AC49" s="50" t="s">
        <v>51</v>
      </c>
      <c r="AD49" s="51"/>
      <c r="AE49" s="51"/>
      <c r="AF49" s="51"/>
      <c r="AG49" s="51"/>
      <c r="AH49" s="51"/>
      <c r="AI49" s="51"/>
      <c r="AJ49" s="51"/>
      <c r="AK49" s="51"/>
      <c r="AL49" s="51"/>
      <c r="AM49" s="51"/>
      <c r="AN49" s="51"/>
      <c r="AO49" s="52"/>
      <c r="AP49" s="36"/>
      <c r="AQ49" s="37"/>
    </row>
    <row r="50" spans="2:43">
      <c r="B50" s="24"/>
      <c r="C50" s="27"/>
      <c r="D50" s="53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54"/>
      <c r="AA50" s="27"/>
      <c r="AB50" s="27"/>
      <c r="AC50" s="53"/>
      <c r="AD50" s="27"/>
      <c r="AE50" s="27"/>
      <c r="AF50" s="27"/>
      <c r="AG50" s="27"/>
      <c r="AH50" s="27"/>
      <c r="AI50" s="27"/>
      <c r="AJ50" s="27"/>
      <c r="AK50" s="27"/>
      <c r="AL50" s="27"/>
      <c r="AM50" s="27"/>
      <c r="AN50" s="27"/>
      <c r="AO50" s="54"/>
      <c r="AP50" s="27"/>
      <c r="AQ50" s="25"/>
    </row>
    <row r="51" spans="2:43">
      <c r="B51" s="24"/>
      <c r="C51" s="27"/>
      <c r="D51" s="53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54"/>
      <c r="AA51" s="27"/>
      <c r="AB51" s="27"/>
      <c r="AC51" s="53"/>
      <c r="AD51" s="27"/>
      <c r="AE51" s="27"/>
      <c r="AF51" s="27"/>
      <c r="AG51" s="27"/>
      <c r="AH51" s="27"/>
      <c r="AI51" s="27"/>
      <c r="AJ51" s="27"/>
      <c r="AK51" s="27"/>
      <c r="AL51" s="27"/>
      <c r="AM51" s="27"/>
      <c r="AN51" s="27"/>
      <c r="AO51" s="54"/>
      <c r="AP51" s="27"/>
      <c r="AQ51" s="25"/>
    </row>
    <row r="52" spans="2:43">
      <c r="B52" s="24"/>
      <c r="C52" s="27"/>
      <c r="D52" s="53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54"/>
      <c r="AA52" s="27"/>
      <c r="AB52" s="27"/>
      <c r="AC52" s="53"/>
      <c r="AD52" s="27"/>
      <c r="AE52" s="27"/>
      <c r="AF52" s="27"/>
      <c r="AG52" s="27"/>
      <c r="AH52" s="27"/>
      <c r="AI52" s="27"/>
      <c r="AJ52" s="27"/>
      <c r="AK52" s="27"/>
      <c r="AL52" s="27"/>
      <c r="AM52" s="27"/>
      <c r="AN52" s="27"/>
      <c r="AO52" s="54"/>
      <c r="AP52" s="27"/>
      <c r="AQ52" s="25"/>
    </row>
    <row r="53" spans="2:43">
      <c r="B53" s="24"/>
      <c r="C53" s="27"/>
      <c r="D53" s="53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54"/>
      <c r="AA53" s="27"/>
      <c r="AB53" s="27"/>
      <c r="AC53" s="53"/>
      <c r="AD53" s="27"/>
      <c r="AE53" s="27"/>
      <c r="AF53" s="27"/>
      <c r="AG53" s="27"/>
      <c r="AH53" s="27"/>
      <c r="AI53" s="27"/>
      <c r="AJ53" s="27"/>
      <c r="AK53" s="27"/>
      <c r="AL53" s="27"/>
      <c r="AM53" s="27"/>
      <c r="AN53" s="27"/>
      <c r="AO53" s="54"/>
      <c r="AP53" s="27"/>
      <c r="AQ53" s="25"/>
    </row>
    <row r="54" spans="2:43">
      <c r="B54" s="24"/>
      <c r="C54" s="27"/>
      <c r="D54" s="53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54"/>
      <c r="AA54" s="27"/>
      <c r="AB54" s="27"/>
      <c r="AC54" s="53"/>
      <c r="AD54" s="27"/>
      <c r="AE54" s="27"/>
      <c r="AF54" s="27"/>
      <c r="AG54" s="27"/>
      <c r="AH54" s="27"/>
      <c r="AI54" s="27"/>
      <c r="AJ54" s="27"/>
      <c r="AK54" s="27"/>
      <c r="AL54" s="27"/>
      <c r="AM54" s="27"/>
      <c r="AN54" s="27"/>
      <c r="AO54" s="54"/>
      <c r="AP54" s="27"/>
      <c r="AQ54" s="25"/>
    </row>
    <row r="55" spans="2:43">
      <c r="B55" s="24"/>
      <c r="C55" s="27"/>
      <c r="D55" s="53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54"/>
      <c r="AA55" s="27"/>
      <c r="AB55" s="27"/>
      <c r="AC55" s="53"/>
      <c r="AD55" s="27"/>
      <c r="AE55" s="27"/>
      <c r="AF55" s="27"/>
      <c r="AG55" s="27"/>
      <c r="AH55" s="27"/>
      <c r="AI55" s="27"/>
      <c r="AJ55" s="27"/>
      <c r="AK55" s="27"/>
      <c r="AL55" s="27"/>
      <c r="AM55" s="27"/>
      <c r="AN55" s="27"/>
      <c r="AO55" s="54"/>
      <c r="AP55" s="27"/>
      <c r="AQ55" s="25"/>
    </row>
    <row r="56" spans="2:43">
      <c r="B56" s="24"/>
      <c r="C56" s="27"/>
      <c r="D56" s="53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54"/>
      <c r="AA56" s="27"/>
      <c r="AB56" s="27"/>
      <c r="AC56" s="53"/>
      <c r="AD56" s="27"/>
      <c r="AE56" s="27"/>
      <c r="AF56" s="27"/>
      <c r="AG56" s="27"/>
      <c r="AH56" s="27"/>
      <c r="AI56" s="27"/>
      <c r="AJ56" s="27"/>
      <c r="AK56" s="27"/>
      <c r="AL56" s="27"/>
      <c r="AM56" s="27"/>
      <c r="AN56" s="27"/>
      <c r="AO56" s="54"/>
      <c r="AP56" s="27"/>
      <c r="AQ56" s="25"/>
    </row>
    <row r="57" spans="2:43">
      <c r="B57" s="24"/>
      <c r="C57" s="27"/>
      <c r="D57" s="53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54"/>
      <c r="AA57" s="27"/>
      <c r="AB57" s="27"/>
      <c r="AC57" s="53"/>
      <c r="AD57" s="27"/>
      <c r="AE57" s="27"/>
      <c r="AF57" s="27"/>
      <c r="AG57" s="27"/>
      <c r="AH57" s="27"/>
      <c r="AI57" s="27"/>
      <c r="AJ57" s="27"/>
      <c r="AK57" s="27"/>
      <c r="AL57" s="27"/>
      <c r="AM57" s="27"/>
      <c r="AN57" s="27"/>
      <c r="AO57" s="54"/>
      <c r="AP57" s="27"/>
      <c r="AQ57" s="25"/>
    </row>
    <row r="58" spans="2:43" s="1" customFormat="1" ht="15">
      <c r="B58" s="35"/>
      <c r="C58" s="36"/>
      <c r="D58" s="55" t="s">
        <v>52</v>
      </c>
      <c r="E58" s="56"/>
      <c r="F58" s="56"/>
      <c r="G58" s="56"/>
      <c r="H58" s="56"/>
      <c r="I58" s="56"/>
      <c r="J58" s="56"/>
      <c r="K58" s="56"/>
      <c r="L58" s="56"/>
      <c r="M58" s="56"/>
      <c r="N58" s="56"/>
      <c r="O58" s="56"/>
      <c r="P58" s="56"/>
      <c r="Q58" s="56"/>
      <c r="R58" s="57" t="s">
        <v>53</v>
      </c>
      <c r="S58" s="56"/>
      <c r="T58" s="56"/>
      <c r="U58" s="56"/>
      <c r="V58" s="56"/>
      <c r="W58" s="56"/>
      <c r="X58" s="56"/>
      <c r="Y58" s="56"/>
      <c r="Z58" s="58"/>
      <c r="AA58" s="36"/>
      <c r="AB58" s="36"/>
      <c r="AC58" s="55" t="s">
        <v>52</v>
      </c>
      <c r="AD58" s="56"/>
      <c r="AE58" s="56"/>
      <c r="AF58" s="56"/>
      <c r="AG58" s="56"/>
      <c r="AH58" s="56"/>
      <c r="AI58" s="56"/>
      <c r="AJ58" s="56"/>
      <c r="AK58" s="56"/>
      <c r="AL58" s="56"/>
      <c r="AM58" s="57" t="s">
        <v>53</v>
      </c>
      <c r="AN58" s="56"/>
      <c r="AO58" s="58"/>
      <c r="AP58" s="36"/>
      <c r="AQ58" s="37"/>
    </row>
    <row r="59" spans="2:43">
      <c r="B59" s="24"/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  <c r="AA59" s="27"/>
      <c r="AB59" s="27"/>
      <c r="AC59" s="27"/>
      <c r="AD59" s="27"/>
      <c r="AE59" s="27"/>
      <c r="AF59" s="27"/>
      <c r="AG59" s="27"/>
      <c r="AH59" s="27"/>
      <c r="AI59" s="27"/>
      <c r="AJ59" s="27"/>
      <c r="AK59" s="27"/>
      <c r="AL59" s="27"/>
      <c r="AM59" s="27"/>
      <c r="AN59" s="27"/>
      <c r="AO59" s="27"/>
      <c r="AP59" s="27"/>
      <c r="AQ59" s="25"/>
    </row>
    <row r="60" spans="2:43" s="1" customFormat="1" ht="15">
      <c r="B60" s="35"/>
      <c r="C60" s="36"/>
      <c r="D60" s="50" t="s">
        <v>54</v>
      </c>
      <c r="E60" s="51"/>
      <c r="F60" s="51"/>
      <c r="G60" s="51"/>
      <c r="H60" s="51"/>
      <c r="I60" s="51"/>
      <c r="J60" s="51"/>
      <c r="K60" s="51"/>
      <c r="L60" s="51"/>
      <c r="M60" s="51"/>
      <c r="N60" s="51"/>
      <c r="O60" s="51"/>
      <c r="P60" s="51"/>
      <c r="Q60" s="51"/>
      <c r="R60" s="51"/>
      <c r="S60" s="51"/>
      <c r="T60" s="51"/>
      <c r="U60" s="51"/>
      <c r="V60" s="51"/>
      <c r="W60" s="51"/>
      <c r="X60" s="51"/>
      <c r="Y60" s="51"/>
      <c r="Z60" s="52"/>
      <c r="AA60" s="36"/>
      <c r="AB60" s="36"/>
      <c r="AC60" s="50" t="s">
        <v>55</v>
      </c>
      <c r="AD60" s="51"/>
      <c r="AE60" s="51"/>
      <c r="AF60" s="51"/>
      <c r="AG60" s="51"/>
      <c r="AH60" s="51"/>
      <c r="AI60" s="51"/>
      <c r="AJ60" s="51"/>
      <c r="AK60" s="51"/>
      <c r="AL60" s="51"/>
      <c r="AM60" s="51"/>
      <c r="AN60" s="51"/>
      <c r="AO60" s="52"/>
      <c r="AP60" s="36"/>
      <c r="AQ60" s="37"/>
    </row>
    <row r="61" spans="2:43">
      <c r="B61" s="24"/>
      <c r="C61" s="27"/>
      <c r="D61" s="53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54"/>
      <c r="AA61" s="27"/>
      <c r="AB61" s="27"/>
      <c r="AC61" s="53"/>
      <c r="AD61" s="27"/>
      <c r="AE61" s="27"/>
      <c r="AF61" s="27"/>
      <c r="AG61" s="27"/>
      <c r="AH61" s="27"/>
      <c r="AI61" s="27"/>
      <c r="AJ61" s="27"/>
      <c r="AK61" s="27"/>
      <c r="AL61" s="27"/>
      <c r="AM61" s="27"/>
      <c r="AN61" s="27"/>
      <c r="AO61" s="54"/>
      <c r="AP61" s="27"/>
      <c r="AQ61" s="25"/>
    </row>
    <row r="62" spans="2:43">
      <c r="B62" s="24"/>
      <c r="C62" s="27"/>
      <c r="D62" s="53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54"/>
      <c r="AA62" s="27"/>
      <c r="AB62" s="27"/>
      <c r="AC62" s="53"/>
      <c r="AD62" s="27"/>
      <c r="AE62" s="27"/>
      <c r="AF62" s="27"/>
      <c r="AG62" s="27"/>
      <c r="AH62" s="27"/>
      <c r="AI62" s="27"/>
      <c r="AJ62" s="27"/>
      <c r="AK62" s="27"/>
      <c r="AL62" s="27"/>
      <c r="AM62" s="27"/>
      <c r="AN62" s="27"/>
      <c r="AO62" s="54"/>
      <c r="AP62" s="27"/>
      <c r="AQ62" s="25"/>
    </row>
    <row r="63" spans="2:43">
      <c r="B63" s="24"/>
      <c r="C63" s="27"/>
      <c r="D63" s="53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54"/>
      <c r="AA63" s="27"/>
      <c r="AB63" s="27"/>
      <c r="AC63" s="53"/>
      <c r="AD63" s="27"/>
      <c r="AE63" s="27"/>
      <c r="AF63" s="27"/>
      <c r="AG63" s="27"/>
      <c r="AH63" s="27"/>
      <c r="AI63" s="27"/>
      <c r="AJ63" s="27"/>
      <c r="AK63" s="27"/>
      <c r="AL63" s="27"/>
      <c r="AM63" s="27"/>
      <c r="AN63" s="27"/>
      <c r="AO63" s="54"/>
      <c r="AP63" s="27"/>
      <c r="AQ63" s="25"/>
    </row>
    <row r="64" spans="2:43">
      <c r="B64" s="24"/>
      <c r="C64" s="27"/>
      <c r="D64" s="53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54"/>
      <c r="AA64" s="27"/>
      <c r="AB64" s="27"/>
      <c r="AC64" s="53"/>
      <c r="AD64" s="27"/>
      <c r="AE64" s="27"/>
      <c r="AF64" s="27"/>
      <c r="AG64" s="27"/>
      <c r="AH64" s="27"/>
      <c r="AI64" s="27"/>
      <c r="AJ64" s="27"/>
      <c r="AK64" s="27"/>
      <c r="AL64" s="27"/>
      <c r="AM64" s="27"/>
      <c r="AN64" s="27"/>
      <c r="AO64" s="54"/>
      <c r="AP64" s="27"/>
      <c r="AQ64" s="25"/>
    </row>
    <row r="65" spans="2:43">
      <c r="B65" s="24"/>
      <c r="C65" s="27"/>
      <c r="D65" s="53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7"/>
      <c r="R65" s="27"/>
      <c r="S65" s="27"/>
      <c r="T65" s="27"/>
      <c r="U65" s="27"/>
      <c r="V65" s="27"/>
      <c r="W65" s="27"/>
      <c r="X65" s="27"/>
      <c r="Y65" s="27"/>
      <c r="Z65" s="54"/>
      <c r="AA65" s="27"/>
      <c r="AB65" s="27"/>
      <c r="AC65" s="53"/>
      <c r="AD65" s="27"/>
      <c r="AE65" s="27"/>
      <c r="AF65" s="27"/>
      <c r="AG65" s="27"/>
      <c r="AH65" s="27"/>
      <c r="AI65" s="27"/>
      <c r="AJ65" s="27"/>
      <c r="AK65" s="27"/>
      <c r="AL65" s="27"/>
      <c r="AM65" s="27"/>
      <c r="AN65" s="27"/>
      <c r="AO65" s="54"/>
      <c r="AP65" s="27"/>
      <c r="AQ65" s="25"/>
    </row>
    <row r="66" spans="2:43">
      <c r="B66" s="24"/>
      <c r="C66" s="27"/>
      <c r="D66" s="53"/>
      <c r="E66" s="27"/>
      <c r="F66" s="27"/>
      <c r="G66" s="27"/>
      <c r="H66" s="27"/>
      <c r="I66" s="27"/>
      <c r="J66" s="27"/>
      <c r="K66" s="27"/>
      <c r="L66" s="27"/>
      <c r="M66" s="27"/>
      <c r="N66" s="27"/>
      <c r="O66" s="27"/>
      <c r="P66" s="27"/>
      <c r="Q66" s="27"/>
      <c r="R66" s="27"/>
      <c r="S66" s="27"/>
      <c r="T66" s="27"/>
      <c r="U66" s="27"/>
      <c r="V66" s="27"/>
      <c r="W66" s="27"/>
      <c r="X66" s="27"/>
      <c r="Y66" s="27"/>
      <c r="Z66" s="54"/>
      <c r="AA66" s="27"/>
      <c r="AB66" s="27"/>
      <c r="AC66" s="53"/>
      <c r="AD66" s="27"/>
      <c r="AE66" s="27"/>
      <c r="AF66" s="27"/>
      <c r="AG66" s="27"/>
      <c r="AH66" s="27"/>
      <c r="AI66" s="27"/>
      <c r="AJ66" s="27"/>
      <c r="AK66" s="27"/>
      <c r="AL66" s="27"/>
      <c r="AM66" s="27"/>
      <c r="AN66" s="27"/>
      <c r="AO66" s="54"/>
      <c r="AP66" s="27"/>
      <c r="AQ66" s="25"/>
    </row>
    <row r="67" spans="2:43">
      <c r="B67" s="24"/>
      <c r="C67" s="27"/>
      <c r="D67" s="53"/>
      <c r="E67" s="27"/>
      <c r="F67" s="27"/>
      <c r="G67" s="27"/>
      <c r="H67" s="27"/>
      <c r="I67" s="27"/>
      <c r="J67" s="27"/>
      <c r="K67" s="27"/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/>
      <c r="X67" s="27"/>
      <c r="Y67" s="27"/>
      <c r="Z67" s="54"/>
      <c r="AA67" s="27"/>
      <c r="AB67" s="27"/>
      <c r="AC67" s="53"/>
      <c r="AD67" s="27"/>
      <c r="AE67" s="27"/>
      <c r="AF67" s="27"/>
      <c r="AG67" s="27"/>
      <c r="AH67" s="27"/>
      <c r="AI67" s="27"/>
      <c r="AJ67" s="27"/>
      <c r="AK67" s="27"/>
      <c r="AL67" s="27"/>
      <c r="AM67" s="27"/>
      <c r="AN67" s="27"/>
      <c r="AO67" s="54"/>
      <c r="AP67" s="27"/>
      <c r="AQ67" s="25"/>
    </row>
    <row r="68" spans="2:43">
      <c r="B68" s="24"/>
      <c r="C68" s="27"/>
      <c r="D68" s="53"/>
      <c r="E68" s="27"/>
      <c r="F68" s="27"/>
      <c r="G68" s="27"/>
      <c r="H68" s="27"/>
      <c r="I68" s="27"/>
      <c r="J68" s="27"/>
      <c r="K68" s="27"/>
      <c r="L68" s="27"/>
      <c r="M68" s="27"/>
      <c r="N68" s="27"/>
      <c r="O68" s="27"/>
      <c r="P68" s="27"/>
      <c r="Q68" s="27"/>
      <c r="R68" s="27"/>
      <c r="S68" s="27"/>
      <c r="T68" s="27"/>
      <c r="U68" s="27"/>
      <c r="V68" s="27"/>
      <c r="W68" s="27"/>
      <c r="X68" s="27"/>
      <c r="Y68" s="27"/>
      <c r="Z68" s="54"/>
      <c r="AA68" s="27"/>
      <c r="AB68" s="27"/>
      <c r="AC68" s="53"/>
      <c r="AD68" s="27"/>
      <c r="AE68" s="27"/>
      <c r="AF68" s="27"/>
      <c r="AG68" s="27"/>
      <c r="AH68" s="27"/>
      <c r="AI68" s="27"/>
      <c r="AJ68" s="27"/>
      <c r="AK68" s="27"/>
      <c r="AL68" s="27"/>
      <c r="AM68" s="27"/>
      <c r="AN68" s="27"/>
      <c r="AO68" s="54"/>
      <c r="AP68" s="27"/>
      <c r="AQ68" s="25"/>
    </row>
    <row r="69" spans="2:43" s="1" customFormat="1" ht="15">
      <c r="B69" s="35"/>
      <c r="C69" s="36"/>
      <c r="D69" s="55" t="s">
        <v>52</v>
      </c>
      <c r="E69" s="56"/>
      <c r="F69" s="56"/>
      <c r="G69" s="56"/>
      <c r="H69" s="56"/>
      <c r="I69" s="56"/>
      <c r="J69" s="56"/>
      <c r="K69" s="56"/>
      <c r="L69" s="56"/>
      <c r="M69" s="56"/>
      <c r="N69" s="56"/>
      <c r="O69" s="56"/>
      <c r="P69" s="56"/>
      <c r="Q69" s="56"/>
      <c r="R69" s="57" t="s">
        <v>53</v>
      </c>
      <c r="S69" s="56"/>
      <c r="T69" s="56"/>
      <c r="U69" s="56"/>
      <c r="V69" s="56"/>
      <c r="W69" s="56"/>
      <c r="X69" s="56"/>
      <c r="Y69" s="56"/>
      <c r="Z69" s="58"/>
      <c r="AA69" s="36"/>
      <c r="AB69" s="36"/>
      <c r="AC69" s="55" t="s">
        <v>52</v>
      </c>
      <c r="AD69" s="56"/>
      <c r="AE69" s="56"/>
      <c r="AF69" s="56"/>
      <c r="AG69" s="56"/>
      <c r="AH69" s="56"/>
      <c r="AI69" s="56"/>
      <c r="AJ69" s="56"/>
      <c r="AK69" s="56"/>
      <c r="AL69" s="56"/>
      <c r="AM69" s="57" t="s">
        <v>53</v>
      </c>
      <c r="AN69" s="56"/>
      <c r="AO69" s="58"/>
      <c r="AP69" s="36"/>
      <c r="AQ69" s="37"/>
    </row>
    <row r="70" spans="2:43" s="1" customFormat="1" ht="6.95" customHeight="1">
      <c r="B70" s="35"/>
      <c r="C70" s="36"/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6"/>
      <c r="O70" s="36"/>
      <c r="P70" s="36"/>
      <c r="Q70" s="36"/>
      <c r="R70" s="36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  <c r="AF70" s="36"/>
      <c r="AG70" s="36"/>
      <c r="AH70" s="36"/>
      <c r="AI70" s="36"/>
      <c r="AJ70" s="36"/>
      <c r="AK70" s="36"/>
      <c r="AL70" s="36"/>
      <c r="AM70" s="36"/>
      <c r="AN70" s="36"/>
      <c r="AO70" s="36"/>
      <c r="AP70" s="36"/>
      <c r="AQ70" s="37"/>
    </row>
    <row r="71" spans="2:43" s="1" customFormat="1" ht="6.95" customHeight="1">
      <c r="B71" s="59"/>
      <c r="C71" s="60"/>
      <c r="D71" s="60"/>
      <c r="E71" s="60"/>
      <c r="F71" s="60"/>
      <c r="G71" s="60"/>
      <c r="H71" s="60"/>
      <c r="I71" s="60"/>
      <c r="J71" s="60"/>
      <c r="K71" s="60"/>
      <c r="L71" s="60"/>
      <c r="M71" s="60"/>
      <c r="N71" s="60"/>
      <c r="O71" s="60"/>
      <c r="P71" s="60"/>
      <c r="Q71" s="60"/>
      <c r="R71" s="60"/>
      <c r="S71" s="60"/>
      <c r="T71" s="60"/>
      <c r="U71" s="60"/>
      <c r="V71" s="60"/>
      <c r="W71" s="60"/>
      <c r="X71" s="60"/>
      <c r="Y71" s="60"/>
      <c r="Z71" s="60"/>
      <c r="AA71" s="60"/>
      <c r="AB71" s="60"/>
      <c r="AC71" s="60"/>
      <c r="AD71" s="60"/>
      <c r="AE71" s="60"/>
      <c r="AF71" s="60"/>
      <c r="AG71" s="60"/>
      <c r="AH71" s="60"/>
      <c r="AI71" s="60"/>
      <c r="AJ71" s="60"/>
      <c r="AK71" s="60"/>
      <c r="AL71" s="60"/>
      <c r="AM71" s="60"/>
      <c r="AN71" s="60"/>
      <c r="AO71" s="60"/>
      <c r="AP71" s="60"/>
      <c r="AQ71" s="61"/>
    </row>
    <row r="75" spans="2:43" s="1" customFormat="1" ht="6.95" customHeight="1">
      <c r="B75" s="62"/>
      <c r="C75" s="63"/>
      <c r="D75" s="63"/>
      <c r="E75" s="63"/>
      <c r="F75" s="63"/>
      <c r="G75" s="63"/>
      <c r="H75" s="63"/>
      <c r="I75" s="63"/>
      <c r="J75" s="63"/>
      <c r="K75" s="63"/>
      <c r="L75" s="63"/>
      <c r="M75" s="63"/>
      <c r="N75" s="63"/>
      <c r="O75" s="63"/>
      <c r="P75" s="63"/>
      <c r="Q75" s="63"/>
      <c r="R75" s="63"/>
      <c r="S75" s="63"/>
      <c r="T75" s="63"/>
      <c r="U75" s="63"/>
      <c r="V75" s="63"/>
      <c r="W75" s="63"/>
      <c r="X75" s="63"/>
      <c r="Y75" s="63"/>
      <c r="Z75" s="63"/>
      <c r="AA75" s="63"/>
      <c r="AB75" s="63"/>
      <c r="AC75" s="63"/>
      <c r="AD75" s="63"/>
      <c r="AE75" s="63"/>
      <c r="AF75" s="63"/>
      <c r="AG75" s="63"/>
      <c r="AH75" s="63"/>
      <c r="AI75" s="63"/>
      <c r="AJ75" s="63"/>
      <c r="AK75" s="63"/>
      <c r="AL75" s="63"/>
      <c r="AM75" s="63"/>
      <c r="AN75" s="63"/>
      <c r="AO75" s="63"/>
      <c r="AP75" s="63"/>
      <c r="AQ75" s="64"/>
    </row>
    <row r="76" spans="2:43" s="1" customFormat="1" ht="36.950000000000003" customHeight="1">
      <c r="B76" s="35"/>
      <c r="C76" s="219" t="s">
        <v>56</v>
      </c>
      <c r="D76" s="220"/>
      <c r="E76" s="220"/>
      <c r="F76" s="220"/>
      <c r="G76" s="220"/>
      <c r="H76" s="220"/>
      <c r="I76" s="220"/>
      <c r="J76" s="220"/>
      <c r="K76" s="220"/>
      <c r="L76" s="220"/>
      <c r="M76" s="220"/>
      <c r="N76" s="220"/>
      <c r="O76" s="220"/>
      <c r="P76" s="220"/>
      <c r="Q76" s="220"/>
      <c r="R76" s="220"/>
      <c r="S76" s="220"/>
      <c r="T76" s="220"/>
      <c r="U76" s="220"/>
      <c r="V76" s="220"/>
      <c r="W76" s="220"/>
      <c r="X76" s="220"/>
      <c r="Y76" s="220"/>
      <c r="Z76" s="220"/>
      <c r="AA76" s="220"/>
      <c r="AB76" s="220"/>
      <c r="AC76" s="220"/>
      <c r="AD76" s="220"/>
      <c r="AE76" s="220"/>
      <c r="AF76" s="220"/>
      <c r="AG76" s="220"/>
      <c r="AH76" s="220"/>
      <c r="AI76" s="220"/>
      <c r="AJ76" s="220"/>
      <c r="AK76" s="220"/>
      <c r="AL76" s="220"/>
      <c r="AM76" s="220"/>
      <c r="AN76" s="220"/>
      <c r="AO76" s="220"/>
      <c r="AP76" s="220"/>
      <c r="AQ76" s="37"/>
    </row>
    <row r="77" spans="2:43" s="3" customFormat="1" ht="14.45" customHeight="1">
      <c r="B77" s="65"/>
      <c r="C77" s="31" t="s">
        <v>15</v>
      </c>
      <c r="D77" s="66"/>
      <c r="E77" s="66"/>
      <c r="F77" s="66"/>
      <c r="G77" s="66"/>
      <c r="H77" s="66"/>
      <c r="I77" s="66"/>
      <c r="J77" s="66"/>
      <c r="K77" s="66"/>
      <c r="L77" s="66" t="str">
        <f>K5</f>
        <v>MASP017</v>
      </c>
      <c r="M77" s="66"/>
      <c r="N77" s="66"/>
      <c r="O77" s="66"/>
      <c r="P77" s="66"/>
      <c r="Q77" s="66"/>
      <c r="R77" s="66"/>
      <c r="S77" s="66"/>
      <c r="T77" s="66"/>
      <c r="U77" s="66"/>
      <c r="V77" s="66"/>
      <c r="W77" s="66"/>
      <c r="X77" s="66"/>
      <c r="Y77" s="66"/>
      <c r="Z77" s="66"/>
      <c r="AA77" s="66"/>
      <c r="AB77" s="66"/>
      <c r="AC77" s="66"/>
      <c r="AD77" s="66"/>
      <c r="AE77" s="66"/>
      <c r="AF77" s="66"/>
      <c r="AG77" s="66"/>
      <c r="AH77" s="66"/>
      <c r="AI77" s="66"/>
      <c r="AJ77" s="66"/>
      <c r="AK77" s="66"/>
      <c r="AL77" s="66"/>
      <c r="AM77" s="66"/>
      <c r="AN77" s="66"/>
      <c r="AO77" s="66"/>
      <c r="AP77" s="66"/>
      <c r="AQ77" s="67"/>
    </row>
    <row r="78" spans="2:43" s="4" customFormat="1" ht="36.950000000000003" customHeight="1">
      <c r="B78" s="68"/>
      <c r="C78" s="69" t="s">
        <v>18</v>
      </c>
      <c r="D78" s="70"/>
      <c r="E78" s="70"/>
      <c r="F78" s="70"/>
      <c r="G78" s="70"/>
      <c r="H78" s="70"/>
      <c r="I78" s="70"/>
      <c r="J78" s="70"/>
      <c r="K78" s="70"/>
      <c r="L78" s="221" t="str">
        <f>K6</f>
        <v>Vybudování odborné učebny a zřízení bezbariérového vstupu</v>
      </c>
      <c r="M78" s="222"/>
      <c r="N78" s="222"/>
      <c r="O78" s="222"/>
      <c r="P78" s="222"/>
      <c r="Q78" s="222"/>
      <c r="R78" s="222"/>
      <c r="S78" s="222"/>
      <c r="T78" s="222"/>
      <c r="U78" s="222"/>
      <c r="V78" s="222"/>
      <c r="W78" s="222"/>
      <c r="X78" s="222"/>
      <c r="Y78" s="222"/>
      <c r="Z78" s="222"/>
      <c r="AA78" s="222"/>
      <c r="AB78" s="222"/>
      <c r="AC78" s="222"/>
      <c r="AD78" s="222"/>
      <c r="AE78" s="222"/>
      <c r="AF78" s="222"/>
      <c r="AG78" s="222"/>
      <c r="AH78" s="222"/>
      <c r="AI78" s="222"/>
      <c r="AJ78" s="222"/>
      <c r="AK78" s="222"/>
      <c r="AL78" s="222"/>
      <c r="AM78" s="222"/>
      <c r="AN78" s="222"/>
      <c r="AO78" s="222"/>
      <c r="AP78" s="70"/>
      <c r="AQ78" s="71"/>
    </row>
    <row r="79" spans="2:43" s="1" customFormat="1" ht="6.95" customHeight="1">
      <c r="B79" s="35"/>
      <c r="C79" s="36"/>
      <c r="D79" s="36"/>
      <c r="E79" s="36"/>
      <c r="F79" s="36"/>
      <c r="G79" s="36"/>
      <c r="H79" s="36"/>
      <c r="I79" s="36"/>
      <c r="J79" s="36"/>
      <c r="K79" s="36"/>
      <c r="L79" s="36"/>
      <c r="M79" s="36"/>
      <c r="N79" s="36"/>
      <c r="O79" s="36"/>
      <c r="P79" s="36"/>
      <c r="Q79" s="36"/>
      <c r="R79" s="36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  <c r="AF79" s="36"/>
      <c r="AG79" s="36"/>
      <c r="AH79" s="36"/>
      <c r="AI79" s="36"/>
      <c r="AJ79" s="36"/>
      <c r="AK79" s="36"/>
      <c r="AL79" s="36"/>
      <c r="AM79" s="36"/>
      <c r="AN79" s="36"/>
      <c r="AO79" s="36"/>
      <c r="AP79" s="36"/>
      <c r="AQ79" s="37"/>
    </row>
    <row r="80" spans="2:43" s="1" customFormat="1" ht="15">
      <c r="B80" s="35"/>
      <c r="C80" s="31" t="s">
        <v>22</v>
      </c>
      <c r="D80" s="36"/>
      <c r="E80" s="36"/>
      <c r="F80" s="36"/>
      <c r="G80" s="36"/>
      <c r="H80" s="36"/>
      <c r="I80" s="36"/>
      <c r="J80" s="36"/>
      <c r="K80" s="36"/>
      <c r="L80" s="72" t="str">
        <f>IF(K8="","",K8)</f>
        <v>ZŠ TGM Mnichovice, Masarykovo nám. 61</v>
      </c>
      <c r="M80" s="36"/>
      <c r="N80" s="36"/>
      <c r="O80" s="36"/>
      <c r="P80" s="36"/>
      <c r="Q80" s="36"/>
      <c r="R80" s="36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  <c r="AF80" s="36"/>
      <c r="AG80" s="36"/>
      <c r="AH80" s="36"/>
      <c r="AI80" s="31" t="s">
        <v>24</v>
      </c>
      <c r="AJ80" s="36"/>
      <c r="AK80" s="36"/>
      <c r="AL80" s="36"/>
      <c r="AM80" s="73">
        <f>IF(AN8= "","",AN8)</f>
        <v>43383</v>
      </c>
      <c r="AN80" s="36"/>
      <c r="AO80" s="36"/>
      <c r="AP80" s="36"/>
      <c r="AQ80" s="37"/>
    </row>
    <row r="81" spans="1:89" s="1" customFormat="1" ht="6.95" customHeight="1">
      <c r="B81" s="35"/>
      <c r="C81" s="36"/>
      <c r="D81" s="36"/>
      <c r="E81" s="36"/>
      <c r="F81" s="36"/>
      <c r="G81" s="36"/>
      <c r="H81" s="36"/>
      <c r="I81" s="36"/>
      <c r="J81" s="36"/>
      <c r="K81" s="36"/>
      <c r="L81" s="36"/>
      <c r="M81" s="36"/>
      <c r="N81" s="36"/>
      <c r="O81" s="36"/>
      <c r="P81" s="36"/>
      <c r="Q81" s="36"/>
      <c r="R81" s="36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  <c r="AF81" s="36"/>
      <c r="AG81" s="36"/>
      <c r="AH81" s="36"/>
      <c r="AI81" s="36"/>
      <c r="AJ81" s="36"/>
      <c r="AK81" s="36"/>
      <c r="AL81" s="36"/>
      <c r="AM81" s="36"/>
      <c r="AN81" s="36"/>
      <c r="AO81" s="36"/>
      <c r="AP81" s="36"/>
      <c r="AQ81" s="37"/>
    </row>
    <row r="82" spans="1:89" s="1" customFormat="1" ht="15">
      <c r="B82" s="35"/>
      <c r="C82" s="31" t="s">
        <v>25</v>
      </c>
      <c r="D82" s="36"/>
      <c r="E82" s="36"/>
      <c r="F82" s="36"/>
      <c r="G82" s="36"/>
      <c r="H82" s="36"/>
      <c r="I82" s="36"/>
      <c r="J82" s="36"/>
      <c r="K82" s="36"/>
      <c r="L82" s="66" t="str">
        <f>IF(E11= "","",E11)</f>
        <v>Město Mnichovice, Masarykovo nám. 83</v>
      </c>
      <c r="M82" s="36"/>
      <c r="N82" s="36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  <c r="AF82" s="36"/>
      <c r="AG82" s="36"/>
      <c r="AH82" s="36"/>
      <c r="AI82" s="31" t="s">
        <v>31</v>
      </c>
      <c r="AJ82" s="36"/>
      <c r="AK82" s="36"/>
      <c r="AL82" s="36"/>
      <c r="AM82" s="223" t="str">
        <f>IF(E17="","",E17)</f>
        <v>STAVEBNÍ PROJEKCE ARCHITEKT MAŠEK s.r.o</v>
      </c>
      <c r="AN82" s="223"/>
      <c r="AO82" s="223"/>
      <c r="AP82" s="223"/>
      <c r="AQ82" s="37"/>
      <c r="AS82" s="224" t="s">
        <v>57</v>
      </c>
      <c r="AT82" s="225"/>
      <c r="AU82" s="51"/>
      <c r="AV82" s="51"/>
      <c r="AW82" s="51"/>
      <c r="AX82" s="51"/>
      <c r="AY82" s="51"/>
      <c r="AZ82" s="51"/>
      <c r="BA82" s="51"/>
      <c r="BB82" s="51"/>
      <c r="BC82" s="51"/>
      <c r="BD82" s="52"/>
    </row>
    <row r="83" spans="1:89" s="1" customFormat="1" ht="15">
      <c r="B83" s="35"/>
      <c r="C83" s="31" t="s">
        <v>29</v>
      </c>
      <c r="D83" s="36"/>
      <c r="E83" s="36"/>
      <c r="F83" s="36"/>
      <c r="G83" s="36"/>
      <c r="H83" s="36"/>
      <c r="I83" s="36"/>
      <c r="J83" s="36"/>
      <c r="K83" s="36"/>
      <c r="L83" s="66" t="str">
        <f>IF(E14= "Vyplň údaj","",E14)</f>
        <v/>
      </c>
      <c r="M83" s="36"/>
      <c r="N83" s="36"/>
      <c r="O83" s="36"/>
      <c r="P83" s="36"/>
      <c r="Q83" s="36"/>
      <c r="R83" s="36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  <c r="AF83" s="36"/>
      <c r="AG83" s="36"/>
      <c r="AH83" s="36"/>
      <c r="AI83" s="31" t="s">
        <v>34</v>
      </c>
      <c r="AJ83" s="36"/>
      <c r="AK83" s="36"/>
      <c r="AL83" s="36"/>
      <c r="AM83" s="223" t="str">
        <f>IF(E20="","",E20)</f>
        <v xml:space="preserve"> </v>
      </c>
      <c r="AN83" s="223"/>
      <c r="AO83" s="223"/>
      <c r="AP83" s="223"/>
      <c r="AQ83" s="37"/>
      <c r="AS83" s="226"/>
      <c r="AT83" s="227"/>
      <c r="AU83" s="36"/>
      <c r="AV83" s="36"/>
      <c r="AW83" s="36"/>
      <c r="AX83" s="36"/>
      <c r="AY83" s="36"/>
      <c r="AZ83" s="36"/>
      <c r="BA83" s="36"/>
      <c r="BB83" s="36"/>
      <c r="BC83" s="36"/>
      <c r="BD83" s="74"/>
    </row>
    <row r="84" spans="1:89" s="1" customFormat="1" ht="10.9" customHeight="1">
      <c r="B84" s="35"/>
      <c r="C84" s="36"/>
      <c r="D84" s="36"/>
      <c r="E84" s="36"/>
      <c r="F84" s="36"/>
      <c r="G84" s="36"/>
      <c r="H84" s="36"/>
      <c r="I84" s="36"/>
      <c r="J84" s="36"/>
      <c r="K84" s="36"/>
      <c r="L84" s="36"/>
      <c r="M84" s="36"/>
      <c r="N84" s="36"/>
      <c r="O84" s="36"/>
      <c r="P84" s="36"/>
      <c r="Q84" s="36"/>
      <c r="R84" s="36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  <c r="AF84" s="36"/>
      <c r="AG84" s="36"/>
      <c r="AH84" s="36"/>
      <c r="AI84" s="36"/>
      <c r="AJ84" s="36"/>
      <c r="AK84" s="36"/>
      <c r="AL84" s="36"/>
      <c r="AM84" s="36"/>
      <c r="AN84" s="36"/>
      <c r="AO84" s="36"/>
      <c r="AP84" s="36"/>
      <c r="AQ84" s="37"/>
      <c r="AS84" s="226"/>
      <c r="AT84" s="227"/>
      <c r="AU84" s="36"/>
      <c r="AV84" s="36"/>
      <c r="AW84" s="36"/>
      <c r="AX84" s="36"/>
      <c r="AY84" s="36"/>
      <c r="AZ84" s="36"/>
      <c r="BA84" s="36"/>
      <c r="BB84" s="36"/>
      <c r="BC84" s="36"/>
      <c r="BD84" s="74"/>
    </row>
    <row r="85" spans="1:89" s="1" customFormat="1" ht="29.25" customHeight="1">
      <c r="B85" s="35"/>
      <c r="C85" s="214" t="s">
        <v>58</v>
      </c>
      <c r="D85" s="215"/>
      <c r="E85" s="215"/>
      <c r="F85" s="215"/>
      <c r="G85" s="215"/>
      <c r="H85" s="75"/>
      <c r="I85" s="216" t="s">
        <v>59</v>
      </c>
      <c r="J85" s="215"/>
      <c r="K85" s="215"/>
      <c r="L85" s="215"/>
      <c r="M85" s="215"/>
      <c r="N85" s="215"/>
      <c r="O85" s="215"/>
      <c r="P85" s="215"/>
      <c r="Q85" s="215"/>
      <c r="R85" s="215"/>
      <c r="S85" s="215"/>
      <c r="T85" s="215"/>
      <c r="U85" s="215"/>
      <c r="V85" s="215"/>
      <c r="W85" s="215"/>
      <c r="X85" s="215"/>
      <c r="Y85" s="215"/>
      <c r="Z85" s="215"/>
      <c r="AA85" s="215"/>
      <c r="AB85" s="215"/>
      <c r="AC85" s="215"/>
      <c r="AD85" s="215"/>
      <c r="AE85" s="215"/>
      <c r="AF85" s="215"/>
      <c r="AG85" s="216" t="s">
        <v>60</v>
      </c>
      <c r="AH85" s="215"/>
      <c r="AI85" s="215"/>
      <c r="AJ85" s="215"/>
      <c r="AK85" s="215"/>
      <c r="AL85" s="215"/>
      <c r="AM85" s="215"/>
      <c r="AN85" s="216" t="s">
        <v>61</v>
      </c>
      <c r="AO85" s="215"/>
      <c r="AP85" s="217"/>
      <c r="AQ85" s="37"/>
      <c r="AS85" s="76" t="s">
        <v>62</v>
      </c>
      <c r="AT85" s="77" t="s">
        <v>63</v>
      </c>
      <c r="AU85" s="77" t="s">
        <v>64</v>
      </c>
      <c r="AV85" s="77" t="s">
        <v>65</v>
      </c>
      <c r="AW85" s="77" t="s">
        <v>66</v>
      </c>
      <c r="AX85" s="77" t="s">
        <v>67</v>
      </c>
      <c r="AY85" s="77" t="s">
        <v>68</v>
      </c>
      <c r="AZ85" s="77" t="s">
        <v>69</v>
      </c>
      <c r="BA85" s="77" t="s">
        <v>70</v>
      </c>
      <c r="BB85" s="77" t="s">
        <v>71</v>
      </c>
      <c r="BC85" s="77" t="s">
        <v>72</v>
      </c>
      <c r="BD85" s="78" t="s">
        <v>73</v>
      </c>
    </row>
    <row r="86" spans="1:89" s="1" customFormat="1" ht="10.9" customHeight="1">
      <c r="B86" s="35"/>
      <c r="C86" s="36"/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36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  <c r="AF86" s="36"/>
      <c r="AG86" s="36"/>
      <c r="AH86" s="36"/>
      <c r="AI86" s="36"/>
      <c r="AJ86" s="36"/>
      <c r="AK86" s="36"/>
      <c r="AL86" s="36"/>
      <c r="AM86" s="36"/>
      <c r="AN86" s="36"/>
      <c r="AO86" s="36"/>
      <c r="AP86" s="36"/>
      <c r="AQ86" s="37"/>
      <c r="AS86" s="79"/>
      <c r="AT86" s="51"/>
      <c r="AU86" s="51"/>
      <c r="AV86" s="51"/>
      <c r="AW86" s="51"/>
      <c r="AX86" s="51"/>
      <c r="AY86" s="51"/>
      <c r="AZ86" s="51"/>
      <c r="BA86" s="51"/>
      <c r="BB86" s="51"/>
      <c r="BC86" s="51"/>
      <c r="BD86" s="52"/>
    </row>
    <row r="87" spans="1:89" s="4" customFormat="1" ht="32.450000000000003" customHeight="1">
      <c r="B87" s="68"/>
      <c r="C87" s="80" t="s">
        <v>74</v>
      </c>
      <c r="D87" s="81"/>
      <c r="E87" s="81"/>
      <c r="F87" s="81"/>
      <c r="G87" s="81"/>
      <c r="H87" s="81"/>
      <c r="I87" s="81"/>
      <c r="J87" s="81"/>
      <c r="K87" s="81"/>
      <c r="L87" s="81"/>
      <c r="M87" s="81"/>
      <c r="N87" s="81"/>
      <c r="O87" s="81"/>
      <c r="P87" s="81"/>
      <c r="Q87" s="81"/>
      <c r="R87" s="81"/>
      <c r="S87" s="81"/>
      <c r="T87" s="81"/>
      <c r="U87" s="81"/>
      <c r="V87" s="81"/>
      <c r="W87" s="81"/>
      <c r="X87" s="81"/>
      <c r="Y87" s="81"/>
      <c r="Z87" s="81"/>
      <c r="AA87" s="81"/>
      <c r="AB87" s="81"/>
      <c r="AC87" s="81"/>
      <c r="AD87" s="81"/>
      <c r="AE87" s="81"/>
      <c r="AF87" s="81"/>
      <c r="AG87" s="218">
        <f>ROUND(SUM(AG88:AG92),2)</f>
        <v>0</v>
      </c>
      <c r="AH87" s="218"/>
      <c r="AI87" s="218"/>
      <c r="AJ87" s="218"/>
      <c r="AK87" s="218"/>
      <c r="AL87" s="218"/>
      <c r="AM87" s="218"/>
      <c r="AN87" s="203">
        <f t="shared" ref="AN87:AN92" si="0">SUM(AG87,AT87)</f>
        <v>0</v>
      </c>
      <c r="AO87" s="203"/>
      <c r="AP87" s="203"/>
      <c r="AQ87" s="71"/>
      <c r="AS87" s="82">
        <f>ROUND(SUM(AS88:AS92),2)</f>
        <v>0</v>
      </c>
      <c r="AT87" s="83">
        <f t="shared" ref="AT87:AT92" si="1">ROUND(SUM(AV87:AW87),2)</f>
        <v>0</v>
      </c>
      <c r="AU87" s="84">
        <f>ROUND(SUM(AU88:AU92),5)</f>
        <v>0</v>
      </c>
      <c r="AV87" s="83">
        <f>ROUND(AZ87*L31,2)</f>
        <v>0</v>
      </c>
      <c r="AW87" s="83">
        <f>ROUND(BA87*L32,2)</f>
        <v>0</v>
      </c>
      <c r="AX87" s="83">
        <f>ROUND(BB87*L31,2)</f>
        <v>0</v>
      </c>
      <c r="AY87" s="83">
        <f>ROUND(BC87*L32,2)</f>
        <v>0</v>
      </c>
      <c r="AZ87" s="83">
        <f>ROUND(SUM(AZ88:AZ92),2)</f>
        <v>0</v>
      </c>
      <c r="BA87" s="83">
        <f>ROUND(SUM(BA88:BA92),2)</f>
        <v>0</v>
      </c>
      <c r="BB87" s="83">
        <f>ROUND(SUM(BB88:BB92),2)</f>
        <v>0</v>
      </c>
      <c r="BC87" s="83">
        <f>ROUND(SUM(BC88:BC92),2)</f>
        <v>0</v>
      </c>
      <c r="BD87" s="85">
        <f>ROUND(SUM(BD88:BD92),2)</f>
        <v>0</v>
      </c>
      <c r="BS87" s="86" t="s">
        <v>75</v>
      </c>
      <c r="BT87" s="86" t="s">
        <v>76</v>
      </c>
      <c r="BU87" s="87" t="s">
        <v>77</v>
      </c>
      <c r="BV87" s="86" t="s">
        <v>78</v>
      </c>
      <c r="BW87" s="86" t="s">
        <v>79</v>
      </c>
      <c r="BX87" s="86" t="s">
        <v>80</v>
      </c>
    </row>
    <row r="88" spans="1:89" s="5" customFormat="1" ht="16.5" customHeight="1">
      <c r="A88" s="88" t="s">
        <v>81</v>
      </c>
      <c r="B88" s="89"/>
      <c r="C88" s="90"/>
      <c r="D88" s="213" t="s">
        <v>82</v>
      </c>
      <c r="E88" s="213"/>
      <c r="F88" s="213"/>
      <c r="G88" s="213"/>
      <c r="H88" s="213"/>
      <c r="I88" s="91"/>
      <c r="J88" s="213" t="s">
        <v>83</v>
      </c>
      <c r="K88" s="213"/>
      <c r="L88" s="213"/>
      <c r="M88" s="213"/>
      <c r="N88" s="213"/>
      <c r="O88" s="213"/>
      <c r="P88" s="213"/>
      <c r="Q88" s="213"/>
      <c r="R88" s="213"/>
      <c r="S88" s="213"/>
      <c r="T88" s="213"/>
      <c r="U88" s="213"/>
      <c r="V88" s="213"/>
      <c r="W88" s="213"/>
      <c r="X88" s="213"/>
      <c r="Y88" s="213"/>
      <c r="Z88" s="213"/>
      <c r="AA88" s="213"/>
      <c r="AB88" s="213"/>
      <c r="AC88" s="213"/>
      <c r="AD88" s="213"/>
      <c r="AE88" s="213"/>
      <c r="AF88" s="213"/>
      <c r="AG88" s="211">
        <f>'01 - Architektonicko - st...'!M30</f>
        <v>0</v>
      </c>
      <c r="AH88" s="212"/>
      <c r="AI88" s="212"/>
      <c r="AJ88" s="212"/>
      <c r="AK88" s="212"/>
      <c r="AL88" s="212"/>
      <c r="AM88" s="212"/>
      <c r="AN88" s="211">
        <f t="shared" si="0"/>
        <v>0</v>
      </c>
      <c r="AO88" s="212"/>
      <c r="AP88" s="212"/>
      <c r="AQ88" s="92"/>
      <c r="AS88" s="93">
        <f>'01 - Architektonicko - st...'!M28</f>
        <v>0</v>
      </c>
      <c r="AT88" s="94">
        <f t="shared" si="1"/>
        <v>0</v>
      </c>
      <c r="AU88" s="95">
        <f>'01 - Architektonicko - st...'!W145</f>
        <v>0</v>
      </c>
      <c r="AV88" s="94">
        <f>'01 - Architektonicko - st...'!M32</f>
        <v>0</v>
      </c>
      <c r="AW88" s="94">
        <f>'01 - Architektonicko - st...'!M33</f>
        <v>0</v>
      </c>
      <c r="AX88" s="94">
        <f>'01 - Architektonicko - st...'!M34</f>
        <v>0</v>
      </c>
      <c r="AY88" s="94">
        <f>'01 - Architektonicko - st...'!M35</f>
        <v>0</v>
      </c>
      <c r="AZ88" s="94">
        <f>'01 - Architektonicko - st...'!H32</f>
        <v>0</v>
      </c>
      <c r="BA88" s="94">
        <f>'01 - Architektonicko - st...'!H33</f>
        <v>0</v>
      </c>
      <c r="BB88" s="94">
        <f>'01 - Architektonicko - st...'!H34</f>
        <v>0</v>
      </c>
      <c r="BC88" s="94">
        <f>'01 - Architektonicko - st...'!H35</f>
        <v>0</v>
      </c>
      <c r="BD88" s="96">
        <f>'01 - Architektonicko - st...'!H36</f>
        <v>0</v>
      </c>
      <c r="BT88" s="97" t="s">
        <v>84</v>
      </c>
      <c r="BV88" s="97" t="s">
        <v>78</v>
      </c>
      <c r="BW88" s="97" t="s">
        <v>85</v>
      </c>
      <c r="BX88" s="97" t="s">
        <v>79</v>
      </c>
    </row>
    <row r="89" spans="1:89" s="5" customFormat="1" ht="16.5" customHeight="1">
      <c r="A89" s="88" t="s">
        <v>81</v>
      </c>
      <c r="B89" s="89"/>
      <c r="C89" s="90"/>
      <c r="D89" s="213" t="s">
        <v>86</v>
      </c>
      <c r="E89" s="213"/>
      <c r="F89" s="213"/>
      <c r="G89" s="213"/>
      <c r="H89" s="213"/>
      <c r="I89" s="91"/>
      <c r="J89" s="213" t="s">
        <v>87</v>
      </c>
      <c r="K89" s="213"/>
      <c r="L89" s="213"/>
      <c r="M89" s="213"/>
      <c r="N89" s="213"/>
      <c r="O89" s="213"/>
      <c r="P89" s="213"/>
      <c r="Q89" s="213"/>
      <c r="R89" s="213"/>
      <c r="S89" s="213"/>
      <c r="T89" s="213"/>
      <c r="U89" s="213"/>
      <c r="V89" s="213"/>
      <c r="W89" s="213"/>
      <c r="X89" s="213"/>
      <c r="Y89" s="213"/>
      <c r="Z89" s="213"/>
      <c r="AA89" s="213"/>
      <c r="AB89" s="213"/>
      <c r="AC89" s="213"/>
      <c r="AD89" s="213"/>
      <c r="AE89" s="213"/>
      <c r="AF89" s="213"/>
      <c r="AG89" s="211">
        <f>'02 - Elektroinstalace'!M30</f>
        <v>0</v>
      </c>
      <c r="AH89" s="212"/>
      <c r="AI89" s="212"/>
      <c r="AJ89" s="212"/>
      <c r="AK89" s="212"/>
      <c r="AL89" s="212"/>
      <c r="AM89" s="212"/>
      <c r="AN89" s="211">
        <f t="shared" si="0"/>
        <v>0</v>
      </c>
      <c r="AO89" s="212"/>
      <c r="AP89" s="212"/>
      <c r="AQ89" s="92"/>
      <c r="AS89" s="93">
        <f>'02 - Elektroinstalace'!M28</f>
        <v>0</v>
      </c>
      <c r="AT89" s="94">
        <f t="shared" si="1"/>
        <v>0</v>
      </c>
      <c r="AU89" s="95">
        <f>'02 - Elektroinstalace'!W127</f>
        <v>0</v>
      </c>
      <c r="AV89" s="94">
        <f>'02 - Elektroinstalace'!M32</f>
        <v>0</v>
      </c>
      <c r="AW89" s="94">
        <f>'02 - Elektroinstalace'!M33</f>
        <v>0</v>
      </c>
      <c r="AX89" s="94">
        <f>'02 - Elektroinstalace'!M34</f>
        <v>0</v>
      </c>
      <c r="AY89" s="94">
        <f>'02 - Elektroinstalace'!M35</f>
        <v>0</v>
      </c>
      <c r="AZ89" s="94">
        <f>'02 - Elektroinstalace'!H32</f>
        <v>0</v>
      </c>
      <c r="BA89" s="94">
        <f>'02 - Elektroinstalace'!H33</f>
        <v>0</v>
      </c>
      <c r="BB89" s="94">
        <f>'02 - Elektroinstalace'!H34</f>
        <v>0</v>
      </c>
      <c r="BC89" s="94">
        <f>'02 - Elektroinstalace'!H35</f>
        <v>0</v>
      </c>
      <c r="BD89" s="96">
        <f>'02 - Elektroinstalace'!H36</f>
        <v>0</v>
      </c>
      <c r="BT89" s="97" t="s">
        <v>84</v>
      </c>
      <c r="BV89" s="97" t="s">
        <v>78</v>
      </c>
      <c r="BW89" s="97" t="s">
        <v>88</v>
      </c>
      <c r="BX89" s="97" t="s">
        <v>79</v>
      </c>
    </row>
    <row r="90" spans="1:89" s="5" customFormat="1" ht="16.5" customHeight="1">
      <c r="A90" s="88" t="s">
        <v>81</v>
      </c>
      <c r="B90" s="89"/>
      <c r="C90" s="90"/>
      <c r="D90" s="213" t="s">
        <v>89</v>
      </c>
      <c r="E90" s="213"/>
      <c r="F90" s="213"/>
      <c r="G90" s="213"/>
      <c r="H90" s="213"/>
      <c r="I90" s="91"/>
      <c r="J90" s="213" t="s">
        <v>90</v>
      </c>
      <c r="K90" s="213"/>
      <c r="L90" s="213"/>
      <c r="M90" s="213"/>
      <c r="N90" s="213"/>
      <c r="O90" s="213"/>
      <c r="P90" s="213"/>
      <c r="Q90" s="213"/>
      <c r="R90" s="213"/>
      <c r="S90" s="213"/>
      <c r="T90" s="213"/>
      <c r="U90" s="213"/>
      <c r="V90" s="213"/>
      <c r="W90" s="213"/>
      <c r="X90" s="213"/>
      <c r="Y90" s="213"/>
      <c r="Z90" s="213"/>
      <c r="AA90" s="213"/>
      <c r="AB90" s="213"/>
      <c r="AC90" s="213"/>
      <c r="AD90" s="213"/>
      <c r="AE90" s="213"/>
      <c r="AF90" s="213"/>
      <c r="AG90" s="211">
        <f>'03 - Ústřední vytápění'!M30</f>
        <v>0</v>
      </c>
      <c r="AH90" s="212"/>
      <c r="AI90" s="212"/>
      <c r="AJ90" s="212"/>
      <c r="AK90" s="212"/>
      <c r="AL90" s="212"/>
      <c r="AM90" s="212"/>
      <c r="AN90" s="211">
        <f t="shared" si="0"/>
        <v>0</v>
      </c>
      <c r="AO90" s="212"/>
      <c r="AP90" s="212"/>
      <c r="AQ90" s="92"/>
      <c r="AS90" s="93">
        <f>'03 - Ústřední vytápění'!M28</f>
        <v>0</v>
      </c>
      <c r="AT90" s="94">
        <f t="shared" si="1"/>
        <v>0</v>
      </c>
      <c r="AU90" s="95">
        <f>'03 - Ústřední vytápění'!W121</f>
        <v>0</v>
      </c>
      <c r="AV90" s="94">
        <f>'03 - Ústřední vytápění'!M32</f>
        <v>0</v>
      </c>
      <c r="AW90" s="94">
        <f>'03 - Ústřední vytápění'!M33</f>
        <v>0</v>
      </c>
      <c r="AX90" s="94">
        <f>'03 - Ústřední vytápění'!M34</f>
        <v>0</v>
      </c>
      <c r="AY90" s="94">
        <f>'03 - Ústřední vytápění'!M35</f>
        <v>0</v>
      </c>
      <c r="AZ90" s="94">
        <f>'03 - Ústřední vytápění'!H32</f>
        <v>0</v>
      </c>
      <c r="BA90" s="94">
        <f>'03 - Ústřední vytápění'!H33</f>
        <v>0</v>
      </c>
      <c r="BB90" s="94">
        <f>'03 - Ústřední vytápění'!H34</f>
        <v>0</v>
      </c>
      <c r="BC90" s="94">
        <f>'03 - Ústřední vytápění'!H35</f>
        <v>0</v>
      </c>
      <c r="BD90" s="96">
        <f>'03 - Ústřední vytápění'!H36</f>
        <v>0</v>
      </c>
      <c r="BT90" s="97" t="s">
        <v>84</v>
      </c>
      <c r="BV90" s="97" t="s">
        <v>78</v>
      </c>
      <c r="BW90" s="97" t="s">
        <v>91</v>
      </c>
      <c r="BX90" s="97" t="s">
        <v>79</v>
      </c>
    </row>
    <row r="91" spans="1:89" s="5" customFormat="1" ht="16.5" customHeight="1">
      <c r="A91" s="88" t="s">
        <v>81</v>
      </c>
      <c r="B91" s="89"/>
      <c r="C91" s="90"/>
      <c r="D91" s="213" t="s">
        <v>92</v>
      </c>
      <c r="E91" s="213"/>
      <c r="F91" s="213"/>
      <c r="G91" s="213"/>
      <c r="H91" s="213"/>
      <c r="I91" s="91"/>
      <c r="J91" s="213" t="s">
        <v>93</v>
      </c>
      <c r="K91" s="213"/>
      <c r="L91" s="213"/>
      <c r="M91" s="213"/>
      <c r="N91" s="213"/>
      <c r="O91" s="213"/>
      <c r="P91" s="213"/>
      <c r="Q91" s="213"/>
      <c r="R91" s="213"/>
      <c r="S91" s="213"/>
      <c r="T91" s="213"/>
      <c r="U91" s="213"/>
      <c r="V91" s="213"/>
      <c r="W91" s="213"/>
      <c r="X91" s="213"/>
      <c r="Y91" s="213"/>
      <c r="Z91" s="213"/>
      <c r="AA91" s="213"/>
      <c r="AB91" s="213"/>
      <c r="AC91" s="213"/>
      <c r="AD91" s="213"/>
      <c r="AE91" s="213"/>
      <c r="AF91" s="213"/>
      <c r="AG91" s="211">
        <f>'04 - ZTI'!M30</f>
        <v>0</v>
      </c>
      <c r="AH91" s="212"/>
      <c r="AI91" s="212"/>
      <c r="AJ91" s="212"/>
      <c r="AK91" s="212"/>
      <c r="AL91" s="212"/>
      <c r="AM91" s="212"/>
      <c r="AN91" s="211">
        <f t="shared" si="0"/>
        <v>0</v>
      </c>
      <c r="AO91" s="212"/>
      <c r="AP91" s="212"/>
      <c r="AQ91" s="92"/>
      <c r="AS91" s="93">
        <f>'04 - ZTI'!M28</f>
        <v>0</v>
      </c>
      <c r="AT91" s="94">
        <f t="shared" si="1"/>
        <v>0</v>
      </c>
      <c r="AU91" s="95">
        <f>'04 - ZTI'!W122</f>
        <v>0</v>
      </c>
      <c r="AV91" s="94">
        <f>'04 - ZTI'!M32</f>
        <v>0</v>
      </c>
      <c r="AW91" s="94">
        <f>'04 - ZTI'!M33</f>
        <v>0</v>
      </c>
      <c r="AX91" s="94">
        <f>'04 - ZTI'!M34</f>
        <v>0</v>
      </c>
      <c r="AY91" s="94">
        <f>'04 - ZTI'!M35</f>
        <v>0</v>
      </c>
      <c r="AZ91" s="94">
        <f>'04 - ZTI'!H32</f>
        <v>0</v>
      </c>
      <c r="BA91" s="94">
        <f>'04 - ZTI'!H33</f>
        <v>0</v>
      </c>
      <c r="BB91" s="94">
        <f>'04 - ZTI'!H34</f>
        <v>0</v>
      </c>
      <c r="BC91" s="94">
        <f>'04 - ZTI'!H35</f>
        <v>0</v>
      </c>
      <c r="BD91" s="96">
        <f>'04 - ZTI'!H36</f>
        <v>0</v>
      </c>
      <c r="BT91" s="97" t="s">
        <v>84</v>
      </c>
      <c r="BV91" s="97" t="s">
        <v>78</v>
      </c>
      <c r="BW91" s="97" t="s">
        <v>94</v>
      </c>
      <c r="BX91" s="97" t="s">
        <v>79</v>
      </c>
    </row>
    <row r="92" spans="1:89" s="5" customFormat="1" ht="31.5" customHeight="1">
      <c r="A92" s="88" t="s">
        <v>81</v>
      </c>
      <c r="B92" s="89"/>
      <c r="C92" s="90"/>
      <c r="D92" s="213" t="s">
        <v>95</v>
      </c>
      <c r="E92" s="213"/>
      <c r="F92" s="213"/>
      <c r="G92" s="213"/>
      <c r="H92" s="213"/>
      <c r="I92" s="91"/>
      <c r="J92" s="213" t="s">
        <v>96</v>
      </c>
      <c r="K92" s="213"/>
      <c r="L92" s="213"/>
      <c r="M92" s="213"/>
      <c r="N92" s="213"/>
      <c r="O92" s="213"/>
      <c r="P92" s="213"/>
      <c r="Q92" s="213"/>
      <c r="R92" s="213"/>
      <c r="S92" s="213"/>
      <c r="T92" s="213"/>
      <c r="U92" s="213"/>
      <c r="V92" s="213"/>
      <c r="W92" s="213"/>
      <c r="X92" s="213"/>
      <c r="Y92" s="213"/>
      <c r="Z92" s="213"/>
      <c r="AA92" s="213"/>
      <c r="AB92" s="213"/>
      <c r="AC92" s="213"/>
      <c r="AD92" s="213"/>
      <c r="AE92" s="213"/>
      <c r="AF92" s="213"/>
      <c r="AG92" s="211">
        <f>'05 - Vedlejší a ostatní r...'!M30</f>
        <v>0</v>
      </c>
      <c r="AH92" s="212"/>
      <c r="AI92" s="212"/>
      <c r="AJ92" s="212"/>
      <c r="AK92" s="212"/>
      <c r="AL92" s="212"/>
      <c r="AM92" s="212"/>
      <c r="AN92" s="211">
        <f t="shared" si="0"/>
        <v>0</v>
      </c>
      <c r="AO92" s="212"/>
      <c r="AP92" s="212"/>
      <c r="AQ92" s="92"/>
      <c r="AS92" s="98">
        <f>'05 - Vedlejší a ostatní r...'!M28</f>
        <v>0</v>
      </c>
      <c r="AT92" s="99">
        <f t="shared" si="1"/>
        <v>0</v>
      </c>
      <c r="AU92" s="100">
        <f>'05 - Vedlejší a ostatní r...'!W122</f>
        <v>0</v>
      </c>
      <c r="AV92" s="99">
        <f>'05 - Vedlejší a ostatní r...'!M32</f>
        <v>0</v>
      </c>
      <c r="AW92" s="99">
        <f>'05 - Vedlejší a ostatní r...'!M33</f>
        <v>0</v>
      </c>
      <c r="AX92" s="99">
        <f>'05 - Vedlejší a ostatní r...'!M34</f>
        <v>0</v>
      </c>
      <c r="AY92" s="99">
        <f>'05 - Vedlejší a ostatní r...'!M35</f>
        <v>0</v>
      </c>
      <c r="AZ92" s="99">
        <f>'05 - Vedlejší a ostatní r...'!H32</f>
        <v>0</v>
      </c>
      <c r="BA92" s="99">
        <f>'05 - Vedlejší a ostatní r...'!H33</f>
        <v>0</v>
      </c>
      <c r="BB92" s="99">
        <f>'05 - Vedlejší a ostatní r...'!H34</f>
        <v>0</v>
      </c>
      <c r="BC92" s="99">
        <f>'05 - Vedlejší a ostatní r...'!H35</f>
        <v>0</v>
      </c>
      <c r="BD92" s="101">
        <f>'05 - Vedlejší a ostatní r...'!H36</f>
        <v>0</v>
      </c>
      <c r="BT92" s="97" t="s">
        <v>84</v>
      </c>
      <c r="BV92" s="97" t="s">
        <v>78</v>
      </c>
      <c r="BW92" s="97" t="s">
        <v>97</v>
      </c>
      <c r="BX92" s="97" t="s">
        <v>79</v>
      </c>
    </row>
    <row r="93" spans="1:89">
      <c r="B93" s="24"/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27"/>
      <c r="W93" s="27"/>
      <c r="X93" s="27"/>
      <c r="Y93" s="27"/>
      <c r="Z93" s="27"/>
      <c r="AA93" s="27"/>
      <c r="AB93" s="27"/>
      <c r="AC93" s="27"/>
      <c r="AD93" s="27"/>
      <c r="AE93" s="27"/>
      <c r="AF93" s="27"/>
      <c r="AG93" s="27"/>
      <c r="AH93" s="27"/>
      <c r="AI93" s="27"/>
      <c r="AJ93" s="27"/>
      <c r="AK93" s="27"/>
      <c r="AL93" s="27"/>
      <c r="AM93" s="27"/>
      <c r="AN93" s="27"/>
      <c r="AO93" s="27"/>
      <c r="AP93" s="27"/>
      <c r="AQ93" s="25"/>
    </row>
    <row r="94" spans="1:89" s="1" customFormat="1" ht="30" customHeight="1">
      <c r="B94" s="35"/>
      <c r="C94" s="80" t="s">
        <v>98</v>
      </c>
      <c r="D94" s="36"/>
      <c r="E94" s="36"/>
      <c r="F94" s="36"/>
      <c r="G94" s="36"/>
      <c r="H94" s="36"/>
      <c r="I94" s="36"/>
      <c r="J94" s="36"/>
      <c r="K94" s="36"/>
      <c r="L94" s="36"/>
      <c r="M94" s="36"/>
      <c r="N94" s="36"/>
      <c r="O94" s="36"/>
      <c r="P94" s="36"/>
      <c r="Q94" s="36"/>
      <c r="R94" s="36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F94" s="36"/>
      <c r="AG94" s="203">
        <f>ROUND(SUM(AG95:AG98),2)</f>
        <v>0</v>
      </c>
      <c r="AH94" s="203"/>
      <c r="AI94" s="203"/>
      <c r="AJ94" s="203"/>
      <c r="AK94" s="203"/>
      <c r="AL94" s="203"/>
      <c r="AM94" s="203"/>
      <c r="AN94" s="203">
        <f>ROUND(SUM(AN95:AN98),2)</f>
        <v>0</v>
      </c>
      <c r="AO94" s="203"/>
      <c r="AP94" s="203"/>
      <c r="AQ94" s="37"/>
      <c r="AS94" s="76" t="s">
        <v>99</v>
      </c>
      <c r="AT94" s="77" t="s">
        <v>100</v>
      </c>
      <c r="AU94" s="77" t="s">
        <v>40</v>
      </c>
      <c r="AV94" s="78" t="s">
        <v>63</v>
      </c>
    </row>
    <row r="95" spans="1:89" s="1" customFormat="1" ht="19.899999999999999" customHeight="1">
      <c r="B95" s="35"/>
      <c r="C95" s="36"/>
      <c r="D95" s="102" t="s">
        <v>101</v>
      </c>
      <c r="E95" s="36"/>
      <c r="F95" s="36"/>
      <c r="G95" s="36"/>
      <c r="H95" s="36"/>
      <c r="I95" s="36"/>
      <c r="J95" s="36"/>
      <c r="K95" s="36"/>
      <c r="L95" s="36"/>
      <c r="M95" s="36"/>
      <c r="N95" s="36"/>
      <c r="O95" s="36"/>
      <c r="P95" s="36"/>
      <c r="Q95" s="36"/>
      <c r="R95" s="36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F95" s="36"/>
      <c r="AG95" s="209">
        <f>ROUND(AG87*AS95,2)</f>
        <v>0</v>
      </c>
      <c r="AH95" s="210"/>
      <c r="AI95" s="210"/>
      <c r="AJ95" s="210"/>
      <c r="AK95" s="210"/>
      <c r="AL95" s="210"/>
      <c r="AM95" s="210"/>
      <c r="AN95" s="210">
        <f>ROUND(AG95+AV95,2)</f>
        <v>0</v>
      </c>
      <c r="AO95" s="210"/>
      <c r="AP95" s="210"/>
      <c r="AQ95" s="37"/>
      <c r="AS95" s="103">
        <v>0</v>
      </c>
      <c r="AT95" s="104" t="s">
        <v>102</v>
      </c>
      <c r="AU95" s="104" t="s">
        <v>41</v>
      </c>
      <c r="AV95" s="105">
        <f>ROUND(IF(AU95="základní",AG95*L31,IF(AU95="snížená",AG95*L32,0)),2)</f>
        <v>0</v>
      </c>
      <c r="BV95" s="20" t="s">
        <v>103</v>
      </c>
      <c r="BY95" s="106">
        <f>IF(AU95="základní",AV95,0)</f>
        <v>0</v>
      </c>
      <c r="BZ95" s="106">
        <f>IF(AU95="snížená",AV95,0)</f>
        <v>0</v>
      </c>
      <c r="CA95" s="106">
        <v>0</v>
      </c>
      <c r="CB95" s="106">
        <v>0</v>
      </c>
      <c r="CC95" s="106">
        <v>0</v>
      </c>
      <c r="CD95" s="106">
        <f>IF(AU95="základní",AG95,0)</f>
        <v>0</v>
      </c>
      <c r="CE95" s="106">
        <f>IF(AU95="snížená",AG95,0)</f>
        <v>0</v>
      </c>
      <c r="CF95" s="106">
        <f>IF(AU95="zákl. přenesená",AG95,0)</f>
        <v>0</v>
      </c>
      <c r="CG95" s="106">
        <f>IF(AU95="sníž. přenesená",AG95,0)</f>
        <v>0</v>
      </c>
      <c r="CH95" s="106">
        <f>IF(AU95="nulová",AG95,0)</f>
        <v>0</v>
      </c>
      <c r="CI95" s="20">
        <f>IF(AU95="základní",1,IF(AU95="snížená",2,IF(AU95="zákl. přenesená",4,IF(AU95="sníž. přenesená",5,3))))</f>
        <v>1</v>
      </c>
      <c r="CJ95" s="20">
        <f>IF(AT95="stavební čast",1,IF(8895="investiční čast",2,3))</f>
        <v>1</v>
      </c>
      <c r="CK95" s="20" t="str">
        <f>IF(D95="Vyplň vlastní","","x")</f>
        <v>x</v>
      </c>
    </row>
    <row r="96" spans="1:89" s="1" customFormat="1" ht="19.899999999999999" customHeight="1">
      <c r="B96" s="35"/>
      <c r="C96" s="36"/>
      <c r="D96" s="207" t="s">
        <v>104</v>
      </c>
      <c r="E96" s="208"/>
      <c r="F96" s="208"/>
      <c r="G96" s="208"/>
      <c r="H96" s="208"/>
      <c r="I96" s="208"/>
      <c r="J96" s="208"/>
      <c r="K96" s="208"/>
      <c r="L96" s="208"/>
      <c r="M96" s="208"/>
      <c r="N96" s="208"/>
      <c r="O96" s="208"/>
      <c r="P96" s="208"/>
      <c r="Q96" s="208"/>
      <c r="R96" s="208"/>
      <c r="S96" s="208"/>
      <c r="T96" s="208"/>
      <c r="U96" s="208"/>
      <c r="V96" s="208"/>
      <c r="W96" s="208"/>
      <c r="X96" s="208"/>
      <c r="Y96" s="208"/>
      <c r="Z96" s="208"/>
      <c r="AA96" s="208"/>
      <c r="AB96" s="208"/>
      <c r="AC96" s="36"/>
      <c r="AD96" s="36"/>
      <c r="AE96" s="36"/>
      <c r="AF96" s="36"/>
      <c r="AG96" s="209">
        <f>AG87*AS96</f>
        <v>0</v>
      </c>
      <c r="AH96" s="210"/>
      <c r="AI96" s="210"/>
      <c r="AJ96" s="210"/>
      <c r="AK96" s="210"/>
      <c r="AL96" s="210"/>
      <c r="AM96" s="210"/>
      <c r="AN96" s="210">
        <f>AG96+AV96</f>
        <v>0</v>
      </c>
      <c r="AO96" s="210"/>
      <c r="AP96" s="210"/>
      <c r="AQ96" s="37"/>
      <c r="AS96" s="107">
        <v>0</v>
      </c>
      <c r="AT96" s="108" t="s">
        <v>102</v>
      </c>
      <c r="AU96" s="108" t="s">
        <v>41</v>
      </c>
      <c r="AV96" s="109">
        <f>ROUND(IF(AU96="nulová",0,IF(OR(AU96="základní",AU96="zákl. přenesená"),AG96*L31,AG96*L32)),2)</f>
        <v>0</v>
      </c>
      <c r="BV96" s="20" t="s">
        <v>105</v>
      </c>
      <c r="BY96" s="106">
        <f>IF(AU96="základní",AV96,0)</f>
        <v>0</v>
      </c>
      <c r="BZ96" s="106">
        <f>IF(AU96="snížená",AV96,0)</f>
        <v>0</v>
      </c>
      <c r="CA96" s="106">
        <f>IF(AU96="zákl. přenesená",AV96,0)</f>
        <v>0</v>
      </c>
      <c r="CB96" s="106">
        <f>IF(AU96="sníž. přenesená",AV96,0)</f>
        <v>0</v>
      </c>
      <c r="CC96" s="106">
        <f>IF(AU96="nulová",AV96,0)</f>
        <v>0</v>
      </c>
      <c r="CD96" s="106">
        <f>IF(AU96="základní",AG96,0)</f>
        <v>0</v>
      </c>
      <c r="CE96" s="106">
        <f>IF(AU96="snížená",AG96,0)</f>
        <v>0</v>
      </c>
      <c r="CF96" s="106">
        <f>IF(AU96="zákl. přenesená",AG96,0)</f>
        <v>0</v>
      </c>
      <c r="CG96" s="106">
        <f>IF(AU96="sníž. přenesená",AG96,0)</f>
        <v>0</v>
      </c>
      <c r="CH96" s="106">
        <f>IF(AU96="nulová",AG96,0)</f>
        <v>0</v>
      </c>
      <c r="CI96" s="20">
        <f>IF(AU96="základní",1,IF(AU96="snížená",2,IF(AU96="zákl. přenesená",4,IF(AU96="sníž. přenesená",5,3))))</f>
        <v>1</v>
      </c>
      <c r="CJ96" s="20">
        <f>IF(AT96="stavební čast",1,IF(8896="investiční čast",2,3))</f>
        <v>1</v>
      </c>
      <c r="CK96" s="20" t="str">
        <f>IF(D96="Vyplň vlastní","","x")</f>
        <v/>
      </c>
    </row>
    <row r="97" spans="2:89" s="1" customFormat="1" ht="19.899999999999999" customHeight="1">
      <c r="B97" s="35"/>
      <c r="C97" s="36"/>
      <c r="D97" s="207" t="s">
        <v>104</v>
      </c>
      <c r="E97" s="208"/>
      <c r="F97" s="208"/>
      <c r="G97" s="208"/>
      <c r="H97" s="208"/>
      <c r="I97" s="208"/>
      <c r="J97" s="208"/>
      <c r="K97" s="208"/>
      <c r="L97" s="208"/>
      <c r="M97" s="208"/>
      <c r="N97" s="208"/>
      <c r="O97" s="208"/>
      <c r="P97" s="208"/>
      <c r="Q97" s="208"/>
      <c r="R97" s="208"/>
      <c r="S97" s="208"/>
      <c r="T97" s="208"/>
      <c r="U97" s="208"/>
      <c r="V97" s="208"/>
      <c r="W97" s="208"/>
      <c r="X97" s="208"/>
      <c r="Y97" s="208"/>
      <c r="Z97" s="208"/>
      <c r="AA97" s="208"/>
      <c r="AB97" s="208"/>
      <c r="AC97" s="36"/>
      <c r="AD97" s="36"/>
      <c r="AE97" s="36"/>
      <c r="AF97" s="36"/>
      <c r="AG97" s="209">
        <f>AG87*AS97</f>
        <v>0</v>
      </c>
      <c r="AH97" s="210"/>
      <c r="AI97" s="210"/>
      <c r="AJ97" s="210"/>
      <c r="AK97" s="210"/>
      <c r="AL97" s="210"/>
      <c r="AM97" s="210"/>
      <c r="AN97" s="210">
        <f>AG97+AV97</f>
        <v>0</v>
      </c>
      <c r="AO97" s="210"/>
      <c r="AP97" s="210"/>
      <c r="AQ97" s="37"/>
      <c r="AS97" s="107">
        <v>0</v>
      </c>
      <c r="AT97" s="108" t="s">
        <v>102</v>
      </c>
      <c r="AU97" s="108" t="s">
        <v>41</v>
      </c>
      <c r="AV97" s="109">
        <f>ROUND(IF(AU97="nulová",0,IF(OR(AU97="základní",AU97="zákl. přenesená"),AG97*L31,AG97*L32)),2)</f>
        <v>0</v>
      </c>
      <c r="BV97" s="20" t="s">
        <v>105</v>
      </c>
      <c r="BY97" s="106">
        <f>IF(AU97="základní",AV97,0)</f>
        <v>0</v>
      </c>
      <c r="BZ97" s="106">
        <f>IF(AU97="snížená",AV97,0)</f>
        <v>0</v>
      </c>
      <c r="CA97" s="106">
        <f>IF(AU97="zákl. přenesená",AV97,0)</f>
        <v>0</v>
      </c>
      <c r="CB97" s="106">
        <f>IF(AU97="sníž. přenesená",AV97,0)</f>
        <v>0</v>
      </c>
      <c r="CC97" s="106">
        <f>IF(AU97="nulová",AV97,0)</f>
        <v>0</v>
      </c>
      <c r="CD97" s="106">
        <f>IF(AU97="základní",AG97,0)</f>
        <v>0</v>
      </c>
      <c r="CE97" s="106">
        <f>IF(AU97="snížená",AG97,0)</f>
        <v>0</v>
      </c>
      <c r="CF97" s="106">
        <f>IF(AU97="zákl. přenesená",AG97,0)</f>
        <v>0</v>
      </c>
      <c r="CG97" s="106">
        <f>IF(AU97="sníž. přenesená",AG97,0)</f>
        <v>0</v>
      </c>
      <c r="CH97" s="106">
        <f>IF(AU97="nulová",AG97,0)</f>
        <v>0</v>
      </c>
      <c r="CI97" s="20">
        <f>IF(AU97="základní",1,IF(AU97="snížená",2,IF(AU97="zákl. přenesená",4,IF(AU97="sníž. přenesená",5,3))))</f>
        <v>1</v>
      </c>
      <c r="CJ97" s="20">
        <f>IF(AT97="stavební čast",1,IF(8897="investiční čast",2,3))</f>
        <v>1</v>
      </c>
      <c r="CK97" s="20" t="str">
        <f>IF(D97="Vyplň vlastní","","x")</f>
        <v/>
      </c>
    </row>
    <row r="98" spans="2:89" s="1" customFormat="1" ht="19.899999999999999" customHeight="1">
      <c r="B98" s="35"/>
      <c r="C98" s="36"/>
      <c r="D98" s="207" t="s">
        <v>104</v>
      </c>
      <c r="E98" s="208"/>
      <c r="F98" s="208"/>
      <c r="G98" s="208"/>
      <c r="H98" s="208"/>
      <c r="I98" s="208"/>
      <c r="J98" s="208"/>
      <c r="K98" s="208"/>
      <c r="L98" s="208"/>
      <c r="M98" s="208"/>
      <c r="N98" s="208"/>
      <c r="O98" s="208"/>
      <c r="P98" s="208"/>
      <c r="Q98" s="208"/>
      <c r="R98" s="208"/>
      <c r="S98" s="208"/>
      <c r="T98" s="208"/>
      <c r="U98" s="208"/>
      <c r="V98" s="208"/>
      <c r="W98" s="208"/>
      <c r="X98" s="208"/>
      <c r="Y98" s="208"/>
      <c r="Z98" s="208"/>
      <c r="AA98" s="208"/>
      <c r="AB98" s="208"/>
      <c r="AC98" s="36"/>
      <c r="AD98" s="36"/>
      <c r="AE98" s="36"/>
      <c r="AF98" s="36"/>
      <c r="AG98" s="209">
        <f>AG87*AS98</f>
        <v>0</v>
      </c>
      <c r="AH98" s="210"/>
      <c r="AI98" s="210"/>
      <c r="AJ98" s="210"/>
      <c r="AK98" s="210"/>
      <c r="AL98" s="210"/>
      <c r="AM98" s="210"/>
      <c r="AN98" s="210">
        <f>AG98+AV98</f>
        <v>0</v>
      </c>
      <c r="AO98" s="210"/>
      <c r="AP98" s="210"/>
      <c r="AQ98" s="37"/>
      <c r="AS98" s="110">
        <v>0</v>
      </c>
      <c r="AT98" s="111" t="s">
        <v>102</v>
      </c>
      <c r="AU98" s="111" t="s">
        <v>41</v>
      </c>
      <c r="AV98" s="112">
        <f>ROUND(IF(AU98="nulová",0,IF(OR(AU98="základní",AU98="zákl. přenesená"),AG98*L31,AG98*L32)),2)</f>
        <v>0</v>
      </c>
      <c r="BV98" s="20" t="s">
        <v>105</v>
      </c>
      <c r="BY98" s="106">
        <f>IF(AU98="základní",AV98,0)</f>
        <v>0</v>
      </c>
      <c r="BZ98" s="106">
        <f>IF(AU98="snížená",AV98,0)</f>
        <v>0</v>
      </c>
      <c r="CA98" s="106">
        <f>IF(AU98="zákl. přenesená",AV98,0)</f>
        <v>0</v>
      </c>
      <c r="CB98" s="106">
        <f>IF(AU98="sníž. přenesená",AV98,0)</f>
        <v>0</v>
      </c>
      <c r="CC98" s="106">
        <f>IF(AU98="nulová",AV98,0)</f>
        <v>0</v>
      </c>
      <c r="CD98" s="106">
        <f>IF(AU98="základní",AG98,0)</f>
        <v>0</v>
      </c>
      <c r="CE98" s="106">
        <f>IF(AU98="snížená",AG98,0)</f>
        <v>0</v>
      </c>
      <c r="CF98" s="106">
        <f>IF(AU98="zákl. přenesená",AG98,0)</f>
        <v>0</v>
      </c>
      <c r="CG98" s="106">
        <f>IF(AU98="sníž. přenesená",AG98,0)</f>
        <v>0</v>
      </c>
      <c r="CH98" s="106">
        <f>IF(AU98="nulová",AG98,0)</f>
        <v>0</v>
      </c>
      <c r="CI98" s="20">
        <f>IF(AU98="základní",1,IF(AU98="snížená",2,IF(AU98="zákl. přenesená",4,IF(AU98="sníž. přenesená",5,3))))</f>
        <v>1</v>
      </c>
      <c r="CJ98" s="20">
        <f>IF(AT98="stavební čast",1,IF(8898="investiční čast",2,3))</f>
        <v>1</v>
      </c>
      <c r="CK98" s="20" t="str">
        <f>IF(D98="Vyplň vlastní","","x")</f>
        <v/>
      </c>
    </row>
    <row r="99" spans="2:89" s="1" customFormat="1" ht="10.9" customHeight="1">
      <c r="B99" s="35"/>
      <c r="C99" s="36"/>
      <c r="D99" s="36"/>
      <c r="E99" s="36"/>
      <c r="F99" s="36"/>
      <c r="G99" s="36"/>
      <c r="H99" s="36"/>
      <c r="I99" s="36"/>
      <c r="J99" s="36"/>
      <c r="K99" s="36"/>
      <c r="L99" s="36"/>
      <c r="M99" s="36"/>
      <c r="N99" s="36"/>
      <c r="O99" s="36"/>
      <c r="P99" s="36"/>
      <c r="Q99" s="36"/>
      <c r="R99" s="36"/>
      <c r="S99" s="36"/>
      <c r="T99" s="36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F99" s="36"/>
      <c r="AG99" s="36"/>
      <c r="AH99" s="36"/>
      <c r="AI99" s="36"/>
      <c r="AJ99" s="36"/>
      <c r="AK99" s="36"/>
      <c r="AL99" s="36"/>
      <c r="AM99" s="36"/>
      <c r="AN99" s="36"/>
      <c r="AO99" s="36"/>
      <c r="AP99" s="36"/>
      <c r="AQ99" s="37"/>
    </row>
    <row r="100" spans="2:89" s="1" customFormat="1" ht="30" customHeight="1">
      <c r="B100" s="35"/>
      <c r="C100" s="113" t="s">
        <v>106</v>
      </c>
      <c r="D100" s="114"/>
      <c r="E100" s="114"/>
      <c r="F100" s="114"/>
      <c r="G100" s="114"/>
      <c r="H100" s="114"/>
      <c r="I100" s="114"/>
      <c r="J100" s="114"/>
      <c r="K100" s="114"/>
      <c r="L100" s="114"/>
      <c r="M100" s="114"/>
      <c r="N100" s="114"/>
      <c r="O100" s="114"/>
      <c r="P100" s="114"/>
      <c r="Q100" s="114"/>
      <c r="R100" s="114"/>
      <c r="S100" s="114"/>
      <c r="T100" s="114"/>
      <c r="U100" s="114"/>
      <c r="V100" s="114"/>
      <c r="W100" s="114"/>
      <c r="X100" s="114"/>
      <c r="Y100" s="114"/>
      <c r="Z100" s="114"/>
      <c r="AA100" s="114"/>
      <c r="AB100" s="114"/>
      <c r="AC100" s="114"/>
      <c r="AD100" s="114"/>
      <c r="AE100" s="114"/>
      <c r="AF100" s="114"/>
      <c r="AG100" s="204">
        <f>ROUND(AG87+AG94,2)</f>
        <v>0</v>
      </c>
      <c r="AH100" s="204"/>
      <c r="AI100" s="204"/>
      <c r="AJ100" s="204"/>
      <c r="AK100" s="204"/>
      <c r="AL100" s="204"/>
      <c r="AM100" s="204"/>
      <c r="AN100" s="204">
        <f>AN87+AN94</f>
        <v>0</v>
      </c>
      <c r="AO100" s="204"/>
      <c r="AP100" s="204"/>
      <c r="AQ100" s="37"/>
    </row>
    <row r="101" spans="2:89" s="1" customFormat="1" ht="6.95" customHeight="1">
      <c r="B101" s="59"/>
      <c r="C101" s="60"/>
      <c r="D101" s="60"/>
      <c r="E101" s="60"/>
      <c r="F101" s="60"/>
      <c r="G101" s="60"/>
      <c r="H101" s="60"/>
      <c r="I101" s="60"/>
      <c r="J101" s="60"/>
      <c r="K101" s="60"/>
      <c r="L101" s="60"/>
      <c r="M101" s="60"/>
      <c r="N101" s="60"/>
      <c r="O101" s="60"/>
      <c r="P101" s="60"/>
      <c r="Q101" s="60"/>
      <c r="R101" s="60"/>
      <c r="S101" s="60"/>
      <c r="T101" s="60"/>
      <c r="U101" s="60"/>
      <c r="V101" s="60"/>
      <c r="W101" s="60"/>
      <c r="X101" s="60"/>
      <c r="Y101" s="60"/>
      <c r="Z101" s="60"/>
      <c r="AA101" s="60"/>
      <c r="AB101" s="60"/>
      <c r="AC101" s="60"/>
      <c r="AD101" s="60"/>
      <c r="AE101" s="60"/>
      <c r="AF101" s="60"/>
      <c r="AG101" s="60"/>
      <c r="AH101" s="60"/>
      <c r="AI101" s="60"/>
      <c r="AJ101" s="60"/>
      <c r="AK101" s="60"/>
      <c r="AL101" s="60"/>
      <c r="AM101" s="60"/>
      <c r="AN101" s="60"/>
      <c r="AO101" s="60"/>
      <c r="AP101" s="60"/>
      <c r="AQ101" s="61"/>
    </row>
  </sheetData>
  <mergeCells count="74">
    <mergeCell ref="C2:AP2"/>
    <mergeCell ref="C4:AP4"/>
    <mergeCell ref="BE5:BE34"/>
    <mergeCell ref="K5:AO5"/>
    <mergeCell ref="K6:AO6"/>
    <mergeCell ref="E14:AJ14"/>
    <mergeCell ref="E23:AN23"/>
    <mergeCell ref="AK26:AO26"/>
    <mergeCell ref="AK27:AO27"/>
    <mergeCell ref="AK29:AO29"/>
    <mergeCell ref="L31:O31"/>
    <mergeCell ref="W31:AE31"/>
    <mergeCell ref="AK31:AO31"/>
    <mergeCell ref="L32:O32"/>
    <mergeCell ref="W32:AE32"/>
    <mergeCell ref="AK32:AO32"/>
    <mergeCell ref="AK35:AO35"/>
    <mergeCell ref="X37:AB37"/>
    <mergeCell ref="AK37:AO37"/>
    <mergeCell ref="L33:O33"/>
    <mergeCell ref="W33:AE33"/>
    <mergeCell ref="AK33:AO33"/>
    <mergeCell ref="L34:O34"/>
    <mergeCell ref="W34:AE34"/>
    <mergeCell ref="AK34:AO34"/>
    <mergeCell ref="C85:G85"/>
    <mergeCell ref="I85:AF85"/>
    <mergeCell ref="AG85:AM85"/>
    <mergeCell ref="AN85:AP85"/>
    <mergeCell ref="AN88:AP88"/>
    <mergeCell ref="AG88:AM88"/>
    <mergeCell ref="D88:H88"/>
    <mergeCell ref="J88:AF88"/>
    <mergeCell ref="AG87:AM87"/>
    <mergeCell ref="AN87:AP87"/>
    <mergeCell ref="D89:H89"/>
    <mergeCell ref="J89:AF89"/>
    <mergeCell ref="AN90:AP90"/>
    <mergeCell ref="AG90:AM90"/>
    <mergeCell ref="D90:H90"/>
    <mergeCell ref="J90:AF90"/>
    <mergeCell ref="D96:AB96"/>
    <mergeCell ref="AG96:AM96"/>
    <mergeCell ref="AN96:AP96"/>
    <mergeCell ref="AN91:AP91"/>
    <mergeCell ref="AG91:AM91"/>
    <mergeCell ref="D91:H91"/>
    <mergeCell ref="J91:AF91"/>
    <mergeCell ref="AN92:AP92"/>
    <mergeCell ref="AG92:AM92"/>
    <mergeCell ref="D92:H92"/>
    <mergeCell ref="J92:AF92"/>
    <mergeCell ref="D97:AB97"/>
    <mergeCell ref="AG97:AM97"/>
    <mergeCell ref="AN97:AP97"/>
    <mergeCell ref="D98:AB98"/>
    <mergeCell ref="AG98:AM98"/>
    <mergeCell ref="AN98:AP98"/>
    <mergeCell ref="AG94:AM94"/>
    <mergeCell ref="AN94:AP94"/>
    <mergeCell ref="AG100:AM100"/>
    <mergeCell ref="AN100:AP100"/>
    <mergeCell ref="AR2:BE2"/>
    <mergeCell ref="AG95:AM95"/>
    <mergeCell ref="AN95:AP95"/>
    <mergeCell ref="AN89:AP89"/>
    <mergeCell ref="AG89:AM89"/>
    <mergeCell ref="C76:AP76"/>
    <mergeCell ref="L78:AO78"/>
    <mergeCell ref="AM82:AP82"/>
    <mergeCell ref="AS82:AT84"/>
    <mergeCell ref="AM83:AP83"/>
    <mergeCell ref="L35:O35"/>
    <mergeCell ref="W35:AE35"/>
  </mergeCells>
  <dataValidations count="2">
    <dataValidation type="list" allowBlank="1" showInputMessage="1" showErrorMessage="1" error="Povoleny jsou hodnoty základní, snížená, zákl. přenesená, sníž. přenesená, nulová." sqref="AU95:AU99">
      <formula1>"základní, snížená, zákl. přenesená, sníž. přenesená, nulová"</formula1>
    </dataValidation>
    <dataValidation type="list" allowBlank="1" showInputMessage="1" showErrorMessage="1" error="Povoleny jsou hodnoty stavební čast, technologická čast, investiční čast." sqref="AT95:AT99">
      <formula1>"stavební čast, technologická čast, investiční čast"</formula1>
    </dataValidation>
  </dataValidations>
  <hyperlinks>
    <hyperlink ref="K1:S1" location="C2" display="1) Souhrnný list stavby"/>
    <hyperlink ref="W1:AF1" location="C87" display="2) Rekapitulace objektů"/>
    <hyperlink ref="A88" location="'01 - Architektonicko - st...'!C2" display="/"/>
    <hyperlink ref="A89" location="'02 - Elektroinstalace'!C2" display="/"/>
    <hyperlink ref="A90" location="'03 - Ústřední vytápění'!C2" display="/"/>
    <hyperlink ref="A91" location="'04 - ZTI'!C2" display="/"/>
    <hyperlink ref="A92" location="'05 - Vedlejší a ostatní r...'!C2" display="/"/>
  </hyperlinks>
  <pageMargins left="0.58333330000000005" right="0.58333330000000005" top="0.5" bottom="0.46666669999999999" header="0" footer="0"/>
  <pageSetup paperSize="9" fitToHeight="100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N777"/>
  <sheetViews>
    <sheetView showGridLines="0" workbookViewId="0">
      <pane ySplit="1" topLeftCell="A2" activePane="bottomLeft" state="frozen"/>
      <selection pane="bottomLeft"/>
    </sheetView>
  </sheetViews>
  <sheetFormatPr defaultRowHeight="13.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7" width="11.1640625" customWidth="1"/>
    <col min="8" max="8" width="12.5" customWidth="1"/>
    <col min="9" max="9" width="7" customWidth="1"/>
    <col min="10" max="10" width="5.1640625" customWidth="1"/>
    <col min="11" max="11" width="11.5" customWidth="1"/>
    <col min="12" max="12" width="12" customWidth="1"/>
    <col min="13" max="14" width="6" customWidth="1"/>
    <col min="15" max="15" width="2" customWidth="1"/>
    <col min="16" max="16" width="12.5" customWidth="1"/>
    <col min="17" max="17" width="4.1640625" customWidth="1"/>
    <col min="18" max="18" width="1.6640625" customWidth="1"/>
    <col min="19" max="19" width="8.1640625" customWidth="1"/>
    <col min="20" max="20" width="29.6640625" hidden="1" customWidth="1"/>
    <col min="21" max="21" width="16.33203125" hidden="1" customWidth="1"/>
    <col min="22" max="22" width="12.33203125" hidden="1" customWidth="1"/>
    <col min="23" max="23" width="16.33203125" hidden="1" customWidth="1"/>
    <col min="24" max="24" width="12.1640625" hidden="1" customWidth="1"/>
    <col min="25" max="25" width="15" hidden="1" customWidth="1"/>
    <col min="26" max="26" width="11" hidden="1" customWidth="1"/>
    <col min="27" max="27" width="15" hidden="1" customWidth="1"/>
    <col min="28" max="28" width="16.33203125" hidden="1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1:66" ht="21.75" customHeight="1">
      <c r="A1" s="115"/>
      <c r="B1" s="13"/>
      <c r="C1" s="13"/>
      <c r="D1" s="14" t="s">
        <v>0</v>
      </c>
      <c r="E1" s="13"/>
      <c r="F1" s="15" t="s">
        <v>107</v>
      </c>
      <c r="G1" s="15"/>
      <c r="H1" s="256" t="s">
        <v>108</v>
      </c>
      <c r="I1" s="256"/>
      <c r="J1" s="256"/>
      <c r="K1" s="256"/>
      <c r="L1" s="15" t="s">
        <v>109</v>
      </c>
      <c r="M1" s="13"/>
      <c r="N1" s="13"/>
      <c r="O1" s="14" t="s">
        <v>110</v>
      </c>
      <c r="P1" s="13"/>
      <c r="Q1" s="13"/>
      <c r="R1" s="13"/>
      <c r="S1" s="15" t="s">
        <v>111</v>
      </c>
      <c r="T1" s="15"/>
      <c r="U1" s="115"/>
      <c r="V1" s="115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</row>
    <row r="2" spans="1:66" ht="36.950000000000003" customHeight="1">
      <c r="C2" s="235" t="s">
        <v>6</v>
      </c>
      <c r="D2" s="236"/>
      <c r="E2" s="236"/>
      <c r="F2" s="236"/>
      <c r="G2" s="236"/>
      <c r="H2" s="236"/>
      <c r="I2" s="236"/>
      <c r="J2" s="236"/>
      <c r="K2" s="236"/>
      <c r="L2" s="236"/>
      <c r="M2" s="236"/>
      <c r="N2" s="236"/>
      <c r="O2" s="236"/>
      <c r="P2" s="236"/>
      <c r="Q2" s="236"/>
      <c r="S2" s="205" t="s">
        <v>7</v>
      </c>
      <c r="T2" s="206"/>
      <c r="U2" s="206"/>
      <c r="V2" s="206"/>
      <c r="W2" s="206"/>
      <c r="X2" s="206"/>
      <c r="Y2" s="206"/>
      <c r="Z2" s="206"/>
      <c r="AA2" s="206"/>
      <c r="AB2" s="206"/>
      <c r="AC2" s="206"/>
      <c r="AT2" s="20" t="s">
        <v>85</v>
      </c>
    </row>
    <row r="3" spans="1:66" ht="6.95" customHeight="1">
      <c r="B3" s="21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3"/>
      <c r="AT3" s="20" t="s">
        <v>112</v>
      </c>
    </row>
    <row r="4" spans="1:66" ht="36.950000000000003" customHeight="1">
      <c r="B4" s="24"/>
      <c r="C4" s="219" t="s">
        <v>113</v>
      </c>
      <c r="D4" s="220"/>
      <c r="E4" s="220"/>
      <c r="F4" s="220"/>
      <c r="G4" s="220"/>
      <c r="H4" s="220"/>
      <c r="I4" s="220"/>
      <c r="J4" s="220"/>
      <c r="K4" s="220"/>
      <c r="L4" s="220"/>
      <c r="M4" s="220"/>
      <c r="N4" s="220"/>
      <c r="O4" s="220"/>
      <c r="P4" s="220"/>
      <c r="Q4" s="220"/>
      <c r="R4" s="25"/>
      <c r="T4" s="19" t="s">
        <v>12</v>
      </c>
      <c r="AT4" s="20" t="s">
        <v>5</v>
      </c>
    </row>
    <row r="5" spans="1:66" ht="6.95" customHeight="1">
      <c r="B5" s="24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5"/>
    </row>
    <row r="6" spans="1:66" ht="25.35" customHeight="1">
      <c r="B6" s="24"/>
      <c r="C6" s="27"/>
      <c r="D6" s="31" t="s">
        <v>18</v>
      </c>
      <c r="E6" s="27"/>
      <c r="F6" s="286" t="str">
        <f>'Rekapitulace stavby'!K6</f>
        <v>Vybudování odborné učebny a zřízení bezbariérového vstupu</v>
      </c>
      <c r="G6" s="287"/>
      <c r="H6" s="287"/>
      <c r="I6" s="287"/>
      <c r="J6" s="287"/>
      <c r="K6" s="287"/>
      <c r="L6" s="287"/>
      <c r="M6" s="287"/>
      <c r="N6" s="287"/>
      <c r="O6" s="287"/>
      <c r="P6" s="287"/>
      <c r="Q6" s="27"/>
      <c r="R6" s="25"/>
    </row>
    <row r="7" spans="1:66" s="1" customFormat="1" ht="32.85" customHeight="1">
      <c r="B7" s="35"/>
      <c r="C7" s="36"/>
      <c r="D7" s="30" t="s">
        <v>114</v>
      </c>
      <c r="E7" s="36"/>
      <c r="F7" s="241" t="s">
        <v>115</v>
      </c>
      <c r="G7" s="285"/>
      <c r="H7" s="285"/>
      <c r="I7" s="285"/>
      <c r="J7" s="285"/>
      <c r="K7" s="285"/>
      <c r="L7" s="285"/>
      <c r="M7" s="285"/>
      <c r="N7" s="285"/>
      <c r="O7" s="285"/>
      <c r="P7" s="285"/>
      <c r="Q7" s="36"/>
      <c r="R7" s="37"/>
    </row>
    <row r="8" spans="1:66" s="1" customFormat="1" ht="14.45" customHeight="1">
      <c r="B8" s="35"/>
      <c r="C8" s="36"/>
      <c r="D8" s="31" t="s">
        <v>20</v>
      </c>
      <c r="E8" s="36"/>
      <c r="F8" s="29" t="s">
        <v>4</v>
      </c>
      <c r="G8" s="36"/>
      <c r="H8" s="36"/>
      <c r="I8" s="36"/>
      <c r="J8" s="36"/>
      <c r="K8" s="36"/>
      <c r="L8" s="36"/>
      <c r="M8" s="31" t="s">
        <v>21</v>
      </c>
      <c r="N8" s="36"/>
      <c r="O8" s="29" t="s">
        <v>4</v>
      </c>
      <c r="P8" s="36"/>
      <c r="Q8" s="36"/>
      <c r="R8" s="37"/>
    </row>
    <row r="9" spans="1:66" s="1" customFormat="1" ht="14.45" customHeight="1">
      <c r="B9" s="35"/>
      <c r="C9" s="36"/>
      <c r="D9" s="31" t="s">
        <v>22</v>
      </c>
      <c r="E9" s="36"/>
      <c r="F9" s="29" t="s">
        <v>116</v>
      </c>
      <c r="G9" s="36"/>
      <c r="H9" s="36"/>
      <c r="I9" s="36"/>
      <c r="J9" s="36"/>
      <c r="K9" s="36"/>
      <c r="L9" s="36"/>
      <c r="M9" s="31" t="s">
        <v>24</v>
      </c>
      <c r="N9" s="36"/>
      <c r="O9" s="297">
        <f>'Rekapitulace stavby'!AN8</f>
        <v>43383</v>
      </c>
      <c r="P9" s="288"/>
      <c r="Q9" s="36"/>
      <c r="R9" s="37"/>
    </row>
    <row r="10" spans="1:66" s="1" customFormat="1" ht="10.9" customHeight="1">
      <c r="B10" s="35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7"/>
    </row>
    <row r="11" spans="1:66" s="1" customFormat="1" ht="14.45" customHeight="1">
      <c r="B11" s="35"/>
      <c r="C11" s="36"/>
      <c r="D11" s="31" t="s">
        <v>25</v>
      </c>
      <c r="E11" s="36"/>
      <c r="F11" s="36"/>
      <c r="G11" s="36"/>
      <c r="H11" s="36"/>
      <c r="I11" s="36"/>
      <c r="J11" s="36"/>
      <c r="K11" s="36"/>
      <c r="L11" s="36"/>
      <c r="M11" s="31" t="s">
        <v>26</v>
      </c>
      <c r="N11" s="36"/>
      <c r="O11" s="239" t="s">
        <v>4</v>
      </c>
      <c r="P11" s="239"/>
      <c r="Q11" s="36"/>
      <c r="R11" s="37"/>
    </row>
    <row r="12" spans="1:66" s="1" customFormat="1" ht="18" customHeight="1">
      <c r="B12" s="35"/>
      <c r="C12" s="36"/>
      <c r="D12" s="36"/>
      <c r="E12" s="29" t="s">
        <v>27</v>
      </c>
      <c r="F12" s="36"/>
      <c r="G12" s="36"/>
      <c r="H12" s="36"/>
      <c r="I12" s="36"/>
      <c r="J12" s="36"/>
      <c r="K12" s="36"/>
      <c r="L12" s="36"/>
      <c r="M12" s="31" t="s">
        <v>28</v>
      </c>
      <c r="N12" s="36"/>
      <c r="O12" s="239" t="s">
        <v>4</v>
      </c>
      <c r="P12" s="239"/>
      <c r="Q12" s="36"/>
      <c r="R12" s="37"/>
    </row>
    <row r="13" spans="1:66" s="1" customFormat="1" ht="6.95" customHeight="1">
      <c r="B13" s="35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7"/>
    </row>
    <row r="14" spans="1:66" s="1" customFormat="1" ht="14.45" customHeight="1">
      <c r="B14" s="35"/>
      <c r="C14" s="36"/>
      <c r="D14" s="31" t="s">
        <v>29</v>
      </c>
      <c r="E14" s="36"/>
      <c r="F14" s="36"/>
      <c r="G14" s="36"/>
      <c r="H14" s="36"/>
      <c r="I14" s="36"/>
      <c r="J14" s="36"/>
      <c r="K14" s="36"/>
      <c r="L14" s="36"/>
      <c r="M14" s="31" t="s">
        <v>26</v>
      </c>
      <c r="N14" s="36"/>
      <c r="O14" s="298" t="str">
        <f>IF('Rekapitulace stavby'!AN13="","",'Rekapitulace stavby'!AN13)</f>
        <v>Vyplň údaj</v>
      </c>
      <c r="P14" s="239"/>
      <c r="Q14" s="36"/>
      <c r="R14" s="37"/>
    </row>
    <row r="15" spans="1:66" s="1" customFormat="1" ht="18" customHeight="1">
      <c r="B15" s="35"/>
      <c r="C15" s="36"/>
      <c r="D15" s="36"/>
      <c r="E15" s="298" t="str">
        <f>IF('Rekapitulace stavby'!E14="","",'Rekapitulace stavby'!E14)</f>
        <v>Vyplň údaj</v>
      </c>
      <c r="F15" s="299"/>
      <c r="G15" s="299"/>
      <c r="H15" s="299"/>
      <c r="I15" s="299"/>
      <c r="J15" s="299"/>
      <c r="K15" s="299"/>
      <c r="L15" s="299"/>
      <c r="M15" s="31" t="s">
        <v>28</v>
      </c>
      <c r="N15" s="36"/>
      <c r="O15" s="298" t="str">
        <f>IF('Rekapitulace stavby'!AN14="","",'Rekapitulace stavby'!AN14)</f>
        <v>Vyplň údaj</v>
      </c>
      <c r="P15" s="239"/>
      <c r="Q15" s="36"/>
      <c r="R15" s="37"/>
    </row>
    <row r="16" spans="1:66" s="1" customFormat="1" ht="6.95" customHeight="1">
      <c r="B16" s="35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7"/>
    </row>
    <row r="17" spans="2:18" s="1" customFormat="1" ht="14.45" customHeight="1">
      <c r="B17" s="35"/>
      <c r="C17" s="36"/>
      <c r="D17" s="31" t="s">
        <v>31</v>
      </c>
      <c r="E17" s="36"/>
      <c r="F17" s="36"/>
      <c r="G17" s="36"/>
      <c r="H17" s="36"/>
      <c r="I17" s="36"/>
      <c r="J17" s="36"/>
      <c r="K17" s="36"/>
      <c r="L17" s="36"/>
      <c r="M17" s="31" t="s">
        <v>26</v>
      </c>
      <c r="N17" s="36"/>
      <c r="O17" s="239" t="s">
        <v>4</v>
      </c>
      <c r="P17" s="239"/>
      <c r="Q17" s="36"/>
      <c r="R17" s="37"/>
    </row>
    <row r="18" spans="2:18" s="1" customFormat="1" ht="18" customHeight="1">
      <c r="B18" s="35"/>
      <c r="C18" s="36"/>
      <c r="D18" s="36"/>
      <c r="E18" s="29" t="s">
        <v>32</v>
      </c>
      <c r="F18" s="36"/>
      <c r="G18" s="36"/>
      <c r="H18" s="36"/>
      <c r="I18" s="36"/>
      <c r="J18" s="36"/>
      <c r="K18" s="36"/>
      <c r="L18" s="36"/>
      <c r="M18" s="31" t="s">
        <v>28</v>
      </c>
      <c r="N18" s="36"/>
      <c r="O18" s="239" t="s">
        <v>4</v>
      </c>
      <c r="P18" s="239"/>
      <c r="Q18" s="36"/>
      <c r="R18" s="37"/>
    </row>
    <row r="19" spans="2:18" s="1" customFormat="1" ht="6.95" customHeight="1">
      <c r="B19" s="35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7"/>
    </row>
    <row r="20" spans="2:18" s="1" customFormat="1" ht="14.45" customHeight="1">
      <c r="B20" s="35"/>
      <c r="C20" s="36"/>
      <c r="D20" s="31" t="s">
        <v>34</v>
      </c>
      <c r="E20" s="36"/>
      <c r="F20" s="36"/>
      <c r="G20" s="36"/>
      <c r="H20" s="36"/>
      <c r="I20" s="36"/>
      <c r="J20" s="36"/>
      <c r="K20" s="36"/>
      <c r="L20" s="36"/>
      <c r="M20" s="31" t="s">
        <v>26</v>
      </c>
      <c r="N20" s="36"/>
      <c r="O20" s="239" t="str">
        <f>IF('Rekapitulace stavby'!AN19="","",'Rekapitulace stavby'!AN19)</f>
        <v/>
      </c>
      <c r="P20" s="239"/>
      <c r="Q20" s="36"/>
      <c r="R20" s="37"/>
    </row>
    <row r="21" spans="2:18" s="1" customFormat="1" ht="18" customHeight="1">
      <c r="B21" s="35"/>
      <c r="C21" s="36"/>
      <c r="D21" s="36"/>
      <c r="E21" s="29" t="str">
        <f>IF('Rekapitulace stavby'!E20="","",'Rekapitulace stavby'!E20)</f>
        <v xml:space="preserve"> </v>
      </c>
      <c r="F21" s="36"/>
      <c r="G21" s="36"/>
      <c r="H21" s="36"/>
      <c r="I21" s="36"/>
      <c r="J21" s="36"/>
      <c r="K21" s="36"/>
      <c r="L21" s="36"/>
      <c r="M21" s="31" t="s">
        <v>28</v>
      </c>
      <c r="N21" s="36"/>
      <c r="O21" s="239" t="str">
        <f>IF('Rekapitulace stavby'!AN20="","",'Rekapitulace stavby'!AN20)</f>
        <v/>
      </c>
      <c r="P21" s="239"/>
      <c r="Q21" s="36"/>
      <c r="R21" s="37"/>
    </row>
    <row r="22" spans="2:18" s="1" customFormat="1" ht="6.95" customHeight="1">
      <c r="B22" s="35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7"/>
    </row>
    <row r="23" spans="2:18" s="1" customFormat="1" ht="14.45" customHeight="1">
      <c r="B23" s="35"/>
      <c r="C23" s="36"/>
      <c r="D23" s="31" t="s">
        <v>36</v>
      </c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7"/>
    </row>
    <row r="24" spans="2:18" s="1" customFormat="1" ht="16.5" customHeight="1">
      <c r="B24" s="35"/>
      <c r="C24" s="36"/>
      <c r="D24" s="36"/>
      <c r="E24" s="244" t="s">
        <v>4</v>
      </c>
      <c r="F24" s="244"/>
      <c r="G24" s="244"/>
      <c r="H24" s="244"/>
      <c r="I24" s="244"/>
      <c r="J24" s="244"/>
      <c r="K24" s="244"/>
      <c r="L24" s="244"/>
      <c r="M24" s="36"/>
      <c r="N24" s="36"/>
      <c r="O24" s="36"/>
      <c r="P24" s="36"/>
      <c r="Q24" s="36"/>
      <c r="R24" s="37"/>
    </row>
    <row r="25" spans="2:18" s="1" customFormat="1" ht="6.95" customHeight="1">
      <c r="B25" s="35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7"/>
    </row>
    <row r="26" spans="2:18" s="1" customFormat="1" ht="6.95" customHeight="1">
      <c r="B26" s="35"/>
      <c r="C26" s="36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36"/>
      <c r="R26" s="37"/>
    </row>
    <row r="27" spans="2:18" s="1" customFormat="1" ht="14.45" customHeight="1">
      <c r="B27" s="35"/>
      <c r="C27" s="36"/>
      <c r="D27" s="116" t="s">
        <v>117</v>
      </c>
      <c r="E27" s="36"/>
      <c r="F27" s="36"/>
      <c r="G27" s="36"/>
      <c r="H27" s="36"/>
      <c r="I27" s="36"/>
      <c r="J27" s="36"/>
      <c r="K27" s="36"/>
      <c r="L27" s="36"/>
      <c r="M27" s="245">
        <f>N88</f>
        <v>0</v>
      </c>
      <c r="N27" s="245"/>
      <c r="O27" s="245"/>
      <c r="P27" s="245"/>
      <c r="Q27" s="36"/>
      <c r="R27" s="37"/>
    </row>
    <row r="28" spans="2:18" s="1" customFormat="1" ht="14.45" customHeight="1">
      <c r="B28" s="35"/>
      <c r="C28" s="36"/>
      <c r="D28" s="34" t="s">
        <v>101</v>
      </c>
      <c r="E28" s="36"/>
      <c r="F28" s="36"/>
      <c r="G28" s="36"/>
      <c r="H28" s="36"/>
      <c r="I28" s="36"/>
      <c r="J28" s="36"/>
      <c r="K28" s="36"/>
      <c r="L28" s="36"/>
      <c r="M28" s="245">
        <f>N120</f>
        <v>0</v>
      </c>
      <c r="N28" s="245"/>
      <c r="O28" s="245"/>
      <c r="P28" s="245"/>
      <c r="Q28" s="36"/>
      <c r="R28" s="37"/>
    </row>
    <row r="29" spans="2:18" s="1" customFormat="1" ht="6.95" customHeight="1">
      <c r="B29" s="35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7"/>
    </row>
    <row r="30" spans="2:18" s="1" customFormat="1" ht="25.35" customHeight="1">
      <c r="B30" s="35"/>
      <c r="C30" s="36"/>
      <c r="D30" s="117" t="s">
        <v>39</v>
      </c>
      <c r="E30" s="36"/>
      <c r="F30" s="36"/>
      <c r="G30" s="36"/>
      <c r="H30" s="36"/>
      <c r="I30" s="36"/>
      <c r="J30" s="36"/>
      <c r="K30" s="36"/>
      <c r="L30" s="36"/>
      <c r="M30" s="293">
        <f>ROUND(M27+M28,2)</f>
        <v>0</v>
      </c>
      <c r="N30" s="285"/>
      <c r="O30" s="285"/>
      <c r="P30" s="285"/>
      <c r="Q30" s="36"/>
      <c r="R30" s="37"/>
    </row>
    <row r="31" spans="2:18" s="1" customFormat="1" ht="6.95" customHeight="1">
      <c r="B31" s="35"/>
      <c r="C31" s="36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36"/>
      <c r="R31" s="37"/>
    </row>
    <row r="32" spans="2:18" s="1" customFormat="1" ht="14.45" customHeight="1">
      <c r="B32" s="35"/>
      <c r="C32" s="36"/>
      <c r="D32" s="42" t="s">
        <v>40</v>
      </c>
      <c r="E32" s="42" t="s">
        <v>41</v>
      </c>
      <c r="F32" s="43">
        <v>0.21</v>
      </c>
      <c r="G32" s="118" t="s">
        <v>42</v>
      </c>
      <c r="H32" s="294">
        <f>ROUND((((SUM(BE120:BE127)+SUM(BE145:BE770))+SUM(BE772:BE776))),2)</f>
        <v>0</v>
      </c>
      <c r="I32" s="285"/>
      <c r="J32" s="285"/>
      <c r="K32" s="36"/>
      <c r="L32" s="36"/>
      <c r="M32" s="294">
        <f>ROUND(((ROUND((SUM(BE120:BE127)+SUM(BE145:BE770)), 2)*F32)+SUM(BE772:BE776)*F32),2)</f>
        <v>0</v>
      </c>
      <c r="N32" s="285"/>
      <c r="O32" s="285"/>
      <c r="P32" s="285"/>
      <c r="Q32" s="36"/>
      <c r="R32" s="37"/>
    </row>
    <row r="33" spans="2:18" s="1" customFormat="1" ht="14.45" customHeight="1">
      <c r="B33" s="35"/>
      <c r="C33" s="36"/>
      <c r="D33" s="36"/>
      <c r="E33" s="42" t="s">
        <v>43</v>
      </c>
      <c r="F33" s="43">
        <v>0.15</v>
      </c>
      <c r="G33" s="118" t="s">
        <v>42</v>
      </c>
      <c r="H33" s="294">
        <f>ROUND((((SUM(BF120:BF127)+SUM(BF145:BF770))+SUM(BF772:BF776))),2)</f>
        <v>0</v>
      </c>
      <c r="I33" s="285"/>
      <c r="J33" s="285"/>
      <c r="K33" s="36"/>
      <c r="L33" s="36"/>
      <c r="M33" s="294">
        <f>ROUND(((ROUND((SUM(BF120:BF127)+SUM(BF145:BF770)), 2)*F33)+SUM(BF772:BF776)*F33),2)</f>
        <v>0</v>
      </c>
      <c r="N33" s="285"/>
      <c r="O33" s="285"/>
      <c r="P33" s="285"/>
      <c r="Q33" s="36"/>
      <c r="R33" s="37"/>
    </row>
    <row r="34" spans="2:18" s="1" customFormat="1" ht="14.45" hidden="1" customHeight="1">
      <c r="B34" s="35"/>
      <c r="C34" s="36"/>
      <c r="D34" s="36"/>
      <c r="E34" s="42" t="s">
        <v>44</v>
      </c>
      <c r="F34" s="43">
        <v>0.21</v>
      </c>
      <c r="G34" s="118" t="s">
        <v>42</v>
      </c>
      <c r="H34" s="294">
        <f>ROUND((((SUM(BG120:BG127)+SUM(BG145:BG770))+SUM(BG772:BG776))),2)</f>
        <v>0</v>
      </c>
      <c r="I34" s="285"/>
      <c r="J34" s="285"/>
      <c r="K34" s="36"/>
      <c r="L34" s="36"/>
      <c r="M34" s="294">
        <v>0</v>
      </c>
      <c r="N34" s="285"/>
      <c r="O34" s="285"/>
      <c r="P34" s="285"/>
      <c r="Q34" s="36"/>
      <c r="R34" s="37"/>
    </row>
    <row r="35" spans="2:18" s="1" customFormat="1" ht="14.45" hidden="1" customHeight="1">
      <c r="B35" s="35"/>
      <c r="C35" s="36"/>
      <c r="D35" s="36"/>
      <c r="E35" s="42" t="s">
        <v>45</v>
      </c>
      <c r="F35" s="43">
        <v>0.15</v>
      </c>
      <c r="G35" s="118" t="s">
        <v>42</v>
      </c>
      <c r="H35" s="294">
        <f>ROUND((((SUM(BH120:BH127)+SUM(BH145:BH770))+SUM(BH772:BH776))),2)</f>
        <v>0</v>
      </c>
      <c r="I35" s="285"/>
      <c r="J35" s="285"/>
      <c r="K35" s="36"/>
      <c r="L35" s="36"/>
      <c r="M35" s="294">
        <v>0</v>
      </c>
      <c r="N35" s="285"/>
      <c r="O35" s="285"/>
      <c r="P35" s="285"/>
      <c r="Q35" s="36"/>
      <c r="R35" s="37"/>
    </row>
    <row r="36" spans="2:18" s="1" customFormat="1" ht="14.45" hidden="1" customHeight="1">
      <c r="B36" s="35"/>
      <c r="C36" s="36"/>
      <c r="D36" s="36"/>
      <c r="E36" s="42" t="s">
        <v>46</v>
      </c>
      <c r="F36" s="43">
        <v>0</v>
      </c>
      <c r="G36" s="118" t="s">
        <v>42</v>
      </c>
      <c r="H36" s="294">
        <f>ROUND((((SUM(BI120:BI127)+SUM(BI145:BI770))+SUM(BI772:BI776))),2)</f>
        <v>0</v>
      </c>
      <c r="I36" s="285"/>
      <c r="J36" s="285"/>
      <c r="K36" s="36"/>
      <c r="L36" s="36"/>
      <c r="M36" s="294">
        <v>0</v>
      </c>
      <c r="N36" s="285"/>
      <c r="O36" s="285"/>
      <c r="P36" s="285"/>
      <c r="Q36" s="36"/>
      <c r="R36" s="37"/>
    </row>
    <row r="37" spans="2:18" s="1" customFormat="1" ht="6.95" customHeight="1">
      <c r="B37" s="35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7"/>
    </row>
    <row r="38" spans="2:18" s="1" customFormat="1" ht="25.35" customHeight="1">
      <c r="B38" s="35"/>
      <c r="C38" s="114"/>
      <c r="D38" s="119" t="s">
        <v>47</v>
      </c>
      <c r="E38" s="75"/>
      <c r="F38" s="75"/>
      <c r="G38" s="120" t="s">
        <v>48</v>
      </c>
      <c r="H38" s="121" t="s">
        <v>49</v>
      </c>
      <c r="I38" s="75"/>
      <c r="J38" s="75"/>
      <c r="K38" s="75"/>
      <c r="L38" s="295">
        <f>SUM(M30:M36)</f>
        <v>0</v>
      </c>
      <c r="M38" s="295"/>
      <c r="N38" s="295"/>
      <c r="O38" s="295"/>
      <c r="P38" s="296"/>
      <c r="Q38" s="114"/>
      <c r="R38" s="37"/>
    </row>
    <row r="39" spans="2:18" s="1" customFormat="1" ht="14.45" customHeight="1">
      <c r="B39" s="35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7"/>
    </row>
    <row r="40" spans="2:18" s="1" customFormat="1" ht="14.45" customHeight="1">
      <c r="B40" s="35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7"/>
    </row>
    <row r="41" spans="2:18">
      <c r="B41" s="24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5"/>
    </row>
    <row r="42" spans="2:18">
      <c r="B42" s="24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5"/>
    </row>
    <row r="43" spans="2:18">
      <c r="B43" s="24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5"/>
    </row>
    <row r="44" spans="2:18">
      <c r="B44" s="24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5"/>
    </row>
    <row r="45" spans="2:18">
      <c r="B45" s="24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5"/>
    </row>
    <row r="46" spans="2:18">
      <c r="B46" s="24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5"/>
    </row>
    <row r="47" spans="2:18">
      <c r="B47" s="24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5"/>
    </row>
    <row r="48" spans="2:18">
      <c r="B48" s="24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5"/>
    </row>
    <row r="49" spans="2:18">
      <c r="B49" s="24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5"/>
    </row>
    <row r="50" spans="2:18" s="1" customFormat="1" ht="15">
      <c r="B50" s="35"/>
      <c r="C50" s="36"/>
      <c r="D50" s="50" t="s">
        <v>50</v>
      </c>
      <c r="E50" s="51"/>
      <c r="F50" s="51"/>
      <c r="G50" s="51"/>
      <c r="H50" s="52"/>
      <c r="I50" s="36"/>
      <c r="J50" s="50" t="s">
        <v>51</v>
      </c>
      <c r="K50" s="51"/>
      <c r="L50" s="51"/>
      <c r="M50" s="51"/>
      <c r="N50" s="51"/>
      <c r="O50" s="51"/>
      <c r="P50" s="52"/>
      <c r="Q50" s="36"/>
      <c r="R50" s="37"/>
    </row>
    <row r="51" spans="2:18">
      <c r="B51" s="24"/>
      <c r="C51" s="27"/>
      <c r="D51" s="53"/>
      <c r="E51" s="27"/>
      <c r="F51" s="27"/>
      <c r="G51" s="27"/>
      <c r="H51" s="54"/>
      <c r="I51" s="27"/>
      <c r="J51" s="53"/>
      <c r="K51" s="27"/>
      <c r="L51" s="27"/>
      <c r="M51" s="27"/>
      <c r="N51" s="27"/>
      <c r="O51" s="27"/>
      <c r="P51" s="54"/>
      <c r="Q51" s="27"/>
      <c r="R51" s="25"/>
    </row>
    <row r="52" spans="2:18">
      <c r="B52" s="24"/>
      <c r="C52" s="27"/>
      <c r="D52" s="53"/>
      <c r="E52" s="27"/>
      <c r="F52" s="27"/>
      <c r="G52" s="27"/>
      <c r="H52" s="54"/>
      <c r="I52" s="27"/>
      <c r="J52" s="53"/>
      <c r="K52" s="27"/>
      <c r="L52" s="27"/>
      <c r="M52" s="27"/>
      <c r="N52" s="27"/>
      <c r="O52" s="27"/>
      <c r="P52" s="54"/>
      <c r="Q52" s="27"/>
      <c r="R52" s="25"/>
    </row>
    <row r="53" spans="2:18">
      <c r="B53" s="24"/>
      <c r="C53" s="27"/>
      <c r="D53" s="53"/>
      <c r="E53" s="27"/>
      <c r="F53" s="27"/>
      <c r="G53" s="27"/>
      <c r="H53" s="54"/>
      <c r="I53" s="27"/>
      <c r="J53" s="53"/>
      <c r="K53" s="27"/>
      <c r="L53" s="27"/>
      <c r="M53" s="27"/>
      <c r="N53" s="27"/>
      <c r="O53" s="27"/>
      <c r="P53" s="54"/>
      <c r="Q53" s="27"/>
      <c r="R53" s="25"/>
    </row>
    <row r="54" spans="2:18">
      <c r="B54" s="24"/>
      <c r="C54" s="27"/>
      <c r="D54" s="53"/>
      <c r="E54" s="27"/>
      <c r="F54" s="27"/>
      <c r="G54" s="27"/>
      <c r="H54" s="54"/>
      <c r="I54" s="27"/>
      <c r="J54" s="53"/>
      <c r="K54" s="27"/>
      <c r="L54" s="27"/>
      <c r="M54" s="27"/>
      <c r="N54" s="27"/>
      <c r="O54" s="27"/>
      <c r="P54" s="54"/>
      <c r="Q54" s="27"/>
      <c r="R54" s="25"/>
    </row>
    <row r="55" spans="2:18">
      <c r="B55" s="24"/>
      <c r="C55" s="27"/>
      <c r="D55" s="53"/>
      <c r="E55" s="27"/>
      <c r="F55" s="27"/>
      <c r="G55" s="27"/>
      <c r="H55" s="54"/>
      <c r="I55" s="27"/>
      <c r="J55" s="53"/>
      <c r="K55" s="27"/>
      <c r="L55" s="27"/>
      <c r="M55" s="27"/>
      <c r="N55" s="27"/>
      <c r="O55" s="27"/>
      <c r="P55" s="54"/>
      <c r="Q55" s="27"/>
      <c r="R55" s="25"/>
    </row>
    <row r="56" spans="2:18">
      <c r="B56" s="24"/>
      <c r="C56" s="27"/>
      <c r="D56" s="53"/>
      <c r="E56" s="27"/>
      <c r="F56" s="27"/>
      <c r="G56" s="27"/>
      <c r="H56" s="54"/>
      <c r="I56" s="27"/>
      <c r="J56" s="53"/>
      <c r="K56" s="27"/>
      <c r="L56" s="27"/>
      <c r="M56" s="27"/>
      <c r="N56" s="27"/>
      <c r="O56" s="27"/>
      <c r="P56" s="54"/>
      <c r="Q56" s="27"/>
      <c r="R56" s="25"/>
    </row>
    <row r="57" spans="2:18">
      <c r="B57" s="24"/>
      <c r="C57" s="27"/>
      <c r="D57" s="53"/>
      <c r="E57" s="27"/>
      <c r="F57" s="27"/>
      <c r="G57" s="27"/>
      <c r="H57" s="54"/>
      <c r="I57" s="27"/>
      <c r="J57" s="53"/>
      <c r="K57" s="27"/>
      <c r="L57" s="27"/>
      <c r="M57" s="27"/>
      <c r="N57" s="27"/>
      <c r="O57" s="27"/>
      <c r="P57" s="54"/>
      <c r="Q57" s="27"/>
      <c r="R57" s="25"/>
    </row>
    <row r="58" spans="2:18">
      <c r="B58" s="24"/>
      <c r="C58" s="27"/>
      <c r="D58" s="53"/>
      <c r="E58" s="27"/>
      <c r="F58" s="27"/>
      <c r="G58" s="27"/>
      <c r="H58" s="54"/>
      <c r="I58" s="27"/>
      <c r="J58" s="53"/>
      <c r="K58" s="27"/>
      <c r="L58" s="27"/>
      <c r="M58" s="27"/>
      <c r="N58" s="27"/>
      <c r="O58" s="27"/>
      <c r="P58" s="54"/>
      <c r="Q58" s="27"/>
      <c r="R58" s="25"/>
    </row>
    <row r="59" spans="2:18" s="1" customFormat="1" ht="15">
      <c r="B59" s="35"/>
      <c r="C59" s="36"/>
      <c r="D59" s="55" t="s">
        <v>52</v>
      </c>
      <c r="E59" s="56"/>
      <c r="F59" s="56"/>
      <c r="G59" s="57" t="s">
        <v>53</v>
      </c>
      <c r="H59" s="58"/>
      <c r="I59" s="36"/>
      <c r="J59" s="55" t="s">
        <v>52</v>
      </c>
      <c r="K59" s="56"/>
      <c r="L59" s="56"/>
      <c r="M59" s="56"/>
      <c r="N59" s="57" t="s">
        <v>53</v>
      </c>
      <c r="O59" s="56"/>
      <c r="P59" s="58"/>
      <c r="Q59" s="36"/>
      <c r="R59" s="37"/>
    </row>
    <row r="60" spans="2:18">
      <c r="B60" s="24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5"/>
    </row>
    <row r="61" spans="2:18" s="1" customFormat="1" ht="15">
      <c r="B61" s="35"/>
      <c r="C61" s="36"/>
      <c r="D61" s="50" t="s">
        <v>54</v>
      </c>
      <c r="E61" s="51"/>
      <c r="F61" s="51"/>
      <c r="G61" s="51"/>
      <c r="H61" s="52"/>
      <c r="I61" s="36"/>
      <c r="J61" s="50" t="s">
        <v>55</v>
      </c>
      <c r="K61" s="51"/>
      <c r="L61" s="51"/>
      <c r="M61" s="51"/>
      <c r="N61" s="51"/>
      <c r="O61" s="51"/>
      <c r="P61" s="52"/>
      <c r="Q61" s="36"/>
      <c r="R61" s="37"/>
    </row>
    <row r="62" spans="2:18">
      <c r="B62" s="24"/>
      <c r="C62" s="27"/>
      <c r="D62" s="53"/>
      <c r="E62" s="27"/>
      <c r="F62" s="27"/>
      <c r="G62" s="27"/>
      <c r="H62" s="54"/>
      <c r="I62" s="27"/>
      <c r="J62" s="53"/>
      <c r="K62" s="27"/>
      <c r="L62" s="27"/>
      <c r="M62" s="27"/>
      <c r="N62" s="27"/>
      <c r="O62" s="27"/>
      <c r="P62" s="54"/>
      <c r="Q62" s="27"/>
      <c r="R62" s="25"/>
    </row>
    <row r="63" spans="2:18">
      <c r="B63" s="24"/>
      <c r="C63" s="27"/>
      <c r="D63" s="53"/>
      <c r="E63" s="27"/>
      <c r="F63" s="27"/>
      <c r="G63" s="27"/>
      <c r="H63" s="54"/>
      <c r="I63" s="27"/>
      <c r="J63" s="53"/>
      <c r="K63" s="27"/>
      <c r="L63" s="27"/>
      <c r="M63" s="27"/>
      <c r="N63" s="27"/>
      <c r="O63" s="27"/>
      <c r="P63" s="54"/>
      <c r="Q63" s="27"/>
      <c r="R63" s="25"/>
    </row>
    <row r="64" spans="2:18">
      <c r="B64" s="24"/>
      <c r="C64" s="27"/>
      <c r="D64" s="53"/>
      <c r="E64" s="27"/>
      <c r="F64" s="27"/>
      <c r="G64" s="27"/>
      <c r="H64" s="54"/>
      <c r="I64" s="27"/>
      <c r="J64" s="53"/>
      <c r="K64" s="27"/>
      <c r="L64" s="27"/>
      <c r="M64" s="27"/>
      <c r="N64" s="27"/>
      <c r="O64" s="27"/>
      <c r="P64" s="54"/>
      <c r="Q64" s="27"/>
      <c r="R64" s="25"/>
    </row>
    <row r="65" spans="2:18">
      <c r="B65" s="24"/>
      <c r="C65" s="27"/>
      <c r="D65" s="53"/>
      <c r="E65" s="27"/>
      <c r="F65" s="27"/>
      <c r="G65" s="27"/>
      <c r="H65" s="54"/>
      <c r="I65" s="27"/>
      <c r="J65" s="53"/>
      <c r="K65" s="27"/>
      <c r="L65" s="27"/>
      <c r="M65" s="27"/>
      <c r="N65" s="27"/>
      <c r="O65" s="27"/>
      <c r="P65" s="54"/>
      <c r="Q65" s="27"/>
      <c r="R65" s="25"/>
    </row>
    <row r="66" spans="2:18">
      <c r="B66" s="24"/>
      <c r="C66" s="27"/>
      <c r="D66" s="53"/>
      <c r="E66" s="27"/>
      <c r="F66" s="27"/>
      <c r="G66" s="27"/>
      <c r="H66" s="54"/>
      <c r="I66" s="27"/>
      <c r="J66" s="53"/>
      <c r="K66" s="27"/>
      <c r="L66" s="27"/>
      <c r="M66" s="27"/>
      <c r="N66" s="27"/>
      <c r="O66" s="27"/>
      <c r="P66" s="54"/>
      <c r="Q66" s="27"/>
      <c r="R66" s="25"/>
    </row>
    <row r="67" spans="2:18">
      <c r="B67" s="24"/>
      <c r="C67" s="27"/>
      <c r="D67" s="53"/>
      <c r="E67" s="27"/>
      <c r="F67" s="27"/>
      <c r="G67" s="27"/>
      <c r="H67" s="54"/>
      <c r="I67" s="27"/>
      <c r="J67" s="53"/>
      <c r="K67" s="27"/>
      <c r="L67" s="27"/>
      <c r="M67" s="27"/>
      <c r="N67" s="27"/>
      <c r="O67" s="27"/>
      <c r="P67" s="54"/>
      <c r="Q67" s="27"/>
      <c r="R67" s="25"/>
    </row>
    <row r="68" spans="2:18">
      <c r="B68" s="24"/>
      <c r="C68" s="27"/>
      <c r="D68" s="53"/>
      <c r="E68" s="27"/>
      <c r="F68" s="27"/>
      <c r="G68" s="27"/>
      <c r="H68" s="54"/>
      <c r="I68" s="27"/>
      <c r="J68" s="53"/>
      <c r="K68" s="27"/>
      <c r="L68" s="27"/>
      <c r="M68" s="27"/>
      <c r="N68" s="27"/>
      <c r="O68" s="27"/>
      <c r="P68" s="54"/>
      <c r="Q68" s="27"/>
      <c r="R68" s="25"/>
    </row>
    <row r="69" spans="2:18">
      <c r="B69" s="24"/>
      <c r="C69" s="27"/>
      <c r="D69" s="53"/>
      <c r="E69" s="27"/>
      <c r="F69" s="27"/>
      <c r="G69" s="27"/>
      <c r="H69" s="54"/>
      <c r="I69" s="27"/>
      <c r="J69" s="53"/>
      <c r="K69" s="27"/>
      <c r="L69" s="27"/>
      <c r="M69" s="27"/>
      <c r="N69" s="27"/>
      <c r="O69" s="27"/>
      <c r="P69" s="54"/>
      <c r="Q69" s="27"/>
      <c r="R69" s="25"/>
    </row>
    <row r="70" spans="2:18" s="1" customFormat="1" ht="15">
      <c r="B70" s="35"/>
      <c r="C70" s="36"/>
      <c r="D70" s="55" t="s">
        <v>52</v>
      </c>
      <c r="E70" s="56"/>
      <c r="F70" s="56"/>
      <c r="G70" s="57" t="s">
        <v>53</v>
      </c>
      <c r="H70" s="58"/>
      <c r="I70" s="36"/>
      <c r="J70" s="55" t="s">
        <v>52</v>
      </c>
      <c r="K70" s="56"/>
      <c r="L70" s="56"/>
      <c r="M70" s="56"/>
      <c r="N70" s="57" t="s">
        <v>53</v>
      </c>
      <c r="O70" s="56"/>
      <c r="P70" s="58"/>
      <c r="Q70" s="36"/>
      <c r="R70" s="37"/>
    </row>
    <row r="71" spans="2:18" s="1" customFormat="1" ht="14.45" customHeight="1">
      <c r="B71" s="59"/>
      <c r="C71" s="60"/>
      <c r="D71" s="60"/>
      <c r="E71" s="60"/>
      <c r="F71" s="60"/>
      <c r="G71" s="60"/>
      <c r="H71" s="60"/>
      <c r="I71" s="60"/>
      <c r="J71" s="60"/>
      <c r="K71" s="60"/>
      <c r="L71" s="60"/>
      <c r="M71" s="60"/>
      <c r="N71" s="60"/>
      <c r="O71" s="60"/>
      <c r="P71" s="60"/>
      <c r="Q71" s="60"/>
      <c r="R71" s="61"/>
    </row>
    <row r="75" spans="2:18" s="1" customFormat="1" ht="6.95" customHeight="1">
      <c r="B75" s="62"/>
      <c r="C75" s="63"/>
      <c r="D75" s="63"/>
      <c r="E75" s="63"/>
      <c r="F75" s="63"/>
      <c r="G75" s="63"/>
      <c r="H75" s="63"/>
      <c r="I75" s="63"/>
      <c r="J75" s="63"/>
      <c r="K75" s="63"/>
      <c r="L75" s="63"/>
      <c r="M75" s="63"/>
      <c r="N75" s="63"/>
      <c r="O75" s="63"/>
      <c r="P75" s="63"/>
      <c r="Q75" s="63"/>
      <c r="R75" s="64"/>
    </row>
    <row r="76" spans="2:18" s="1" customFormat="1" ht="36.950000000000003" customHeight="1">
      <c r="B76" s="35"/>
      <c r="C76" s="219" t="s">
        <v>118</v>
      </c>
      <c r="D76" s="220"/>
      <c r="E76" s="220"/>
      <c r="F76" s="220"/>
      <c r="G76" s="220"/>
      <c r="H76" s="220"/>
      <c r="I76" s="220"/>
      <c r="J76" s="220"/>
      <c r="K76" s="220"/>
      <c r="L76" s="220"/>
      <c r="M76" s="220"/>
      <c r="N76" s="220"/>
      <c r="O76" s="220"/>
      <c r="P76" s="220"/>
      <c r="Q76" s="220"/>
      <c r="R76" s="37"/>
    </row>
    <row r="77" spans="2:18" s="1" customFormat="1" ht="6.95" customHeight="1">
      <c r="B77" s="35"/>
      <c r="C77" s="36"/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36"/>
      <c r="O77" s="36"/>
      <c r="P77" s="36"/>
      <c r="Q77" s="36"/>
      <c r="R77" s="37"/>
    </row>
    <row r="78" spans="2:18" s="1" customFormat="1" ht="30" customHeight="1">
      <c r="B78" s="35"/>
      <c r="C78" s="31" t="s">
        <v>18</v>
      </c>
      <c r="D78" s="36"/>
      <c r="E78" s="36"/>
      <c r="F78" s="286" t="str">
        <f>F6</f>
        <v>Vybudování odborné učebny a zřízení bezbariérového vstupu</v>
      </c>
      <c r="G78" s="287"/>
      <c r="H78" s="287"/>
      <c r="I78" s="287"/>
      <c r="J78" s="287"/>
      <c r="K78" s="287"/>
      <c r="L78" s="287"/>
      <c r="M78" s="287"/>
      <c r="N78" s="287"/>
      <c r="O78" s="287"/>
      <c r="P78" s="287"/>
      <c r="Q78" s="36"/>
      <c r="R78" s="37"/>
    </row>
    <row r="79" spans="2:18" s="1" customFormat="1" ht="36.950000000000003" customHeight="1">
      <c r="B79" s="35"/>
      <c r="C79" s="69" t="s">
        <v>114</v>
      </c>
      <c r="D79" s="36"/>
      <c r="E79" s="36"/>
      <c r="F79" s="221" t="str">
        <f>F7</f>
        <v>01 - Architektonicko - stavební řešení</v>
      </c>
      <c r="G79" s="285"/>
      <c r="H79" s="285"/>
      <c r="I79" s="285"/>
      <c r="J79" s="285"/>
      <c r="K79" s="285"/>
      <c r="L79" s="285"/>
      <c r="M79" s="285"/>
      <c r="N79" s="285"/>
      <c r="O79" s="285"/>
      <c r="P79" s="285"/>
      <c r="Q79" s="36"/>
      <c r="R79" s="37"/>
    </row>
    <row r="80" spans="2:18" s="1" customFormat="1" ht="6.95" customHeight="1">
      <c r="B80" s="35"/>
      <c r="C80" s="36"/>
      <c r="D80" s="36"/>
      <c r="E80" s="36"/>
      <c r="F80" s="36"/>
      <c r="G80" s="36"/>
      <c r="H80" s="36"/>
      <c r="I80" s="36"/>
      <c r="J80" s="36"/>
      <c r="K80" s="36"/>
      <c r="L80" s="36"/>
      <c r="M80" s="36"/>
      <c r="N80" s="36"/>
      <c r="O80" s="36"/>
      <c r="P80" s="36"/>
      <c r="Q80" s="36"/>
      <c r="R80" s="37"/>
    </row>
    <row r="81" spans="2:47" s="1" customFormat="1" ht="18" customHeight="1">
      <c r="B81" s="35"/>
      <c r="C81" s="31" t="s">
        <v>22</v>
      </c>
      <c r="D81" s="36"/>
      <c r="E81" s="36"/>
      <c r="F81" s="29" t="str">
        <f>F9</f>
        <v>Mnichovice, Masarykovo nám. 61</v>
      </c>
      <c r="G81" s="36"/>
      <c r="H81" s="36"/>
      <c r="I81" s="36"/>
      <c r="J81" s="36"/>
      <c r="K81" s="31" t="s">
        <v>24</v>
      </c>
      <c r="L81" s="36"/>
      <c r="M81" s="288">
        <f>IF(O9="","",O9)</f>
        <v>43383</v>
      </c>
      <c r="N81" s="288"/>
      <c r="O81" s="288"/>
      <c r="P81" s="288"/>
      <c r="Q81" s="36"/>
      <c r="R81" s="37"/>
    </row>
    <row r="82" spans="2:47" s="1" customFormat="1" ht="6.95" customHeight="1">
      <c r="B82" s="35"/>
      <c r="C82" s="36"/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36"/>
      <c r="P82" s="36"/>
      <c r="Q82" s="36"/>
      <c r="R82" s="37"/>
    </row>
    <row r="83" spans="2:47" s="1" customFormat="1" ht="15">
      <c r="B83" s="35"/>
      <c r="C83" s="31" t="s">
        <v>25</v>
      </c>
      <c r="D83" s="36"/>
      <c r="E83" s="36"/>
      <c r="F83" s="29" t="str">
        <f>E12</f>
        <v>Město Mnichovice, Masarykovo nám. 83</v>
      </c>
      <c r="G83" s="36"/>
      <c r="H83" s="36"/>
      <c r="I83" s="36"/>
      <c r="J83" s="36"/>
      <c r="K83" s="31" t="s">
        <v>31</v>
      </c>
      <c r="L83" s="36"/>
      <c r="M83" s="239" t="str">
        <f>E18</f>
        <v>STAVEBNÍ PROJEKCE ARCHITEKT MAŠEK s.r.o</v>
      </c>
      <c r="N83" s="239"/>
      <c r="O83" s="239"/>
      <c r="P83" s="239"/>
      <c r="Q83" s="239"/>
      <c r="R83" s="37"/>
    </row>
    <row r="84" spans="2:47" s="1" customFormat="1" ht="14.45" customHeight="1">
      <c r="B84" s="35"/>
      <c r="C84" s="31" t="s">
        <v>29</v>
      </c>
      <c r="D84" s="36"/>
      <c r="E84" s="36"/>
      <c r="F84" s="29" t="str">
        <f>IF(E15="","",E15)</f>
        <v>Vyplň údaj</v>
      </c>
      <c r="G84" s="36"/>
      <c r="H84" s="36"/>
      <c r="I84" s="36"/>
      <c r="J84" s="36"/>
      <c r="K84" s="31" t="s">
        <v>34</v>
      </c>
      <c r="L84" s="36"/>
      <c r="M84" s="239" t="str">
        <f>E21</f>
        <v xml:space="preserve"> </v>
      </c>
      <c r="N84" s="239"/>
      <c r="O84" s="239"/>
      <c r="P84" s="239"/>
      <c r="Q84" s="239"/>
      <c r="R84" s="37"/>
    </row>
    <row r="85" spans="2:47" s="1" customFormat="1" ht="10.35" customHeight="1">
      <c r="B85" s="35"/>
      <c r="C85" s="36"/>
      <c r="D85" s="36"/>
      <c r="E85" s="36"/>
      <c r="F85" s="36"/>
      <c r="G85" s="36"/>
      <c r="H85" s="36"/>
      <c r="I85" s="36"/>
      <c r="J85" s="36"/>
      <c r="K85" s="36"/>
      <c r="L85" s="36"/>
      <c r="M85" s="36"/>
      <c r="N85" s="36"/>
      <c r="O85" s="36"/>
      <c r="P85" s="36"/>
      <c r="Q85" s="36"/>
      <c r="R85" s="37"/>
    </row>
    <row r="86" spans="2:47" s="1" customFormat="1" ht="29.25" customHeight="1">
      <c r="B86" s="35"/>
      <c r="C86" s="291" t="s">
        <v>119</v>
      </c>
      <c r="D86" s="292"/>
      <c r="E86" s="292"/>
      <c r="F86" s="292"/>
      <c r="G86" s="292"/>
      <c r="H86" s="114"/>
      <c r="I86" s="114"/>
      <c r="J86" s="114"/>
      <c r="K86" s="114"/>
      <c r="L86" s="114"/>
      <c r="M86" s="114"/>
      <c r="N86" s="291" t="s">
        <v>120</v>
      </c>
      <c r="O86" s="292"/>
      <c r="P86" s="292"/>
      <c r="Q86" s="292"/>
      <c r="R86" s="37"/>
    </row>
    <row r="87" spans="2:47" s="1" customFormat="1" ht="10.35" customHeight="1">
      <c r="B87" s="35"/>
      <c r="C87" s="36"/>
      <c r="D87" s="36"/>
      <c r="E87" s="36"/>
      <c r="F87" s="36"/>
      <c r="G87" s="36"/>
      <c r="H87" s="36"/>
      <c r="I87" s="36"/>
      <c r="J87" s="36"/>
      <c r="K87" s="36"/>
      <c r="L87" s="36"/>
      <c r="M87" s="36"/>
      <c r="N87" s="36"/>
      <c r="O87" s="36"/>
      <c r="P87" s="36"/>
      <c r="Q87" s="36"/>
      <c r="R87" s="37"/>
    </row>
    <row r="88" spans="2:47" s="1" customFormat="1" ht="29.25" customHeight="1">
      <c r="B88" s="35"/>
      <c r="C88" s="122" t="s">
        <v>121</v>
      </c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203">
        <f>N145</f>
        <v>0</v>
      </c>
      <c r="O88" s="281"/>
      <c r="P88" s="281"/>
      <c r="Q88" s="281"/>
      <c r="R88" s="37"/>
      <c r="AU88" s="20" t="s">
        <v>122</v>
      </c>
    </row>
    <row r="89" spans="2:47" s="6" customFormat="1" ht="24.95" customHeight="1">
      <c r="B89" s="123"/>
      <c r="C89" s="124"/>
      <c r="D89" s="125" t="s">
        <v>123</v>
      </c>
      <c r="E89" s="124"/>
      <c r="F89" s="124"/>
      <c r="G89" s="124"/>
      <c r="H89" s="124"/>
      <c r="I89" s="124"/>
      <c r="J89" s="124"/>
      <c r="K89" s="124"/>
      <c r="L89" s="124"/>
      <c r="M89" s="124"/>
      <c r="N89" s="251">
        <f>N146</f>
        <v>0</v>
      </c>
      <c r="O89" s="290"/>
      <c r="P89" s="290"/>
      <c r="Q89" s="290"/>
      <c r="R89" s="126"/>
    </row>
    <row r="90" spans="2:47" s="7" customFormat="1" ht="19.899999999999999" customHeight="1">
      <c r="B90" s="127"/>
      <c r="C90" s="128"/>
      <c r="D90" s="102" t="s">
        <v>124</v>
      </c>
      <c r="E90" s="128"/>
      <c r="F90" s="128"/>
      <c r="G90" s="128"/>
      <c r="H90" s="128"/>
      <c r="I90" s="128"/>
      <c r="J90" s="128"/>
      <c r="K90" s="128"/>
      <c r="L90" s="128"/>
      <c r="M90" s="128"/>
      <c r="N90" s="210">
        <f>N147</f>
        <v>0</v>
      </c>
      <c r="O90" s="289"/>
      <c r="P90" s="289"/>
      <c r="Q90" s="289"/>
      <c r="R90" s="129"/>
    </row>
    <row r="91" spans="2:47" s="7" customFormat="1" ht="19.899999999999999" customHeight="1">
      <c r="B91" s="127"/>
      <c r="C91" s="128"/>
      <c r="D91" s="102" t="s">
        <v>125</v>
      </c>
      <c r="E91" s="128"/>
      <c r="F91" s="128"/>
      <c r="G91" s="128"/>
      <c r="H91" s="128"/>
      <c r="I91" s="128"/>
      <c r="J91" s="128"/>
      <c r="K91" s="128"/>
      <c r="L91" s="128"/>
      <c r="M91" s="128"/>
      <c r="N91" s="210">
        <f>N164</f>
        <v>0</v>
      </c>
      <c r="O91" s="289"/>
      <c r="P91" s="289"/>
      <c r="Q91" s="289"/>
      <c r="R91" s="129"/>
    </row>
    <row r="92" spans="2:47" s="7" customFormat="1" ht="19.899999999999999" customHeight="1">
      <c r="B92" s="127"/>
      <c r="C92" s="128"/>
      <c r="D92" s="102" t="s">
        <v>126</v>
      </c>
      <c r="E92" s="128"/>
      <c r="F92" s="128"/>
      <c r="G92" s="128"/>
      <c r="H92" s="128"/>
      <c r="I92" s="128"/>
      <c r="J92" s="128"/>
      <c r="K92" s="128"/>
      <c r="L92" s="128"/>
      <c r="M92" s="128"/>
      <c r="N92" s="210">
        <f>N197</f>
        <v>0</v>
      </c>
      <c r="O92" s="289"/>
      <c r="P92" s="289"/>
      <c r="Q92" s="289"/>
      <c r="R92" s="129"/>
    </row>
    <row r="93" spans="2:47" s="7" customFormat="1" ht="19.899999999999999" customHeight="1">
      <c r="B93" s="127"/>
      <c r="C93" s="128"/>
      <c r="D93" s="102" t="s">
        <v>127</v>
      </c>
      <c r="E93" s="128"/>
      <c r="F93" s="128"/>
      <c r="G93" s="128"/>
      <c r="H93" s="128"/>
      <c r="I93" s="128"/>
      <c r="J93" s="128"/>
      <c r="K93" s="128"/>
      <c r="L93" s="128"/>
      <c r="M93" s="128"/>
      <c r="N93" s="210">
        <f>N241</f>
        <v>0</v>
      </c>
      <c r="O93" s="289"/>
      <c r="P93" s="289"/>
      <c r="Q93" s="289"/>
      <c r="R93" s="129"/>
    </row>
    <row r="94" spans="2:47" s="7" customFormat="1" ht="19.899999999999999" customHeight="1">
      <c r="B94" s="127"/>
      <c r="C94" s="128"/>
      <c r="D94" s="102" t="s">
        <v>128</v>
      </c>
      <c r="E94" s="128"/>
      <c r="F94" s="128"/>
      <c r="G94" s="128"/>
      <c r="H94" s="128"/>
      <c r="I94" s="128"/>
      <c r="J94" s="128"/>
      <c r="K94" s="128"/>
      <c r="L94" s="128"/>
      <c r="M94" s="128"/>
      <c r="N94" s="210">
        <f>N302</f>
        <v>0</v>
      </c>
      <c r="O94" s="289"/>
      <c r="P94" s="289"/>
      <c r="Q94" s="289"/>
      <c r="R94" s="129"/>
    </row>
    <row r="95" spans="2:47" s="7" customFormat="1" ht="19.899999999999999" customHeight="1">
      <c r="B95" s="127"/>
      <c r="C95" s="128"/>
      <c r="D95" s="102" t="s">
        <v>129</v>
      </c>
      <c r="E95" s="128"/>
      <c r="F95" s="128"/>
      <c r="G95" s="128"/>
      <c r="H95" s="128"/>
      <c r="I95" s="128"/>
      <c r="J95" s="128"/>
      <c r="K95" s="128"/>
      <c r="L95" s="128"/>
      <c r="M95" s="128"/>
      <c r="N95" s="210">
        <f>N353</f>
        <v>0</v>
      </c>
      <c r="O95" s="289"/>
      <c r="P95" s="289"/>
      <c r="Q95" s="289"/>
      <c r="R95" s="129"/>
    </row>
    <row r="96" spans="2:47" s="7" customFormat="1" ht="19.899999999999999" customHeight="1">
      <c r="B96" s="127"/>
      <c r="C96" s="128"/>
      <c r="D96" s="102" t="s">
        <v>130</v>
      </c>
      <c r="E96" s="128"/>
      <c r="F96" s="128"/>
      <c r="G96" s="128"/>
      <c r="H96" s="128"/>
      <c r="I96" s="128"/>
      <c r="J96" s="128"/>
      <c r="K96" s="128"/>
      <c r="L96" s="128"/>
      <c r="M96" s="128"/>
      <c r="N96" s="210">
        <f>N411</f>
        <v>0</v>
      </c>
      <c r="O96" s="289"/>
      <c r="P96" s="289"/>
      <c r="Q96" s="289"/>
      <c r="R96" s="129"/>
    </row>
    <row r="97" spans="2:18" s="7" customFormat="1" ht="19.899999999999999" customHeight="1">
      <c r="B97" s="127"/>
      <c r="C97" s="128"/>
      <c r="D97" s="102" t="s">
        <v>131</v>
      </c>
      <c r="E97" s="128"/>
      <c r="F97" s="128"/>
      <c r="G97" s="128"/>
      <c r="H97" s="128"/>
      <c r="I97" s="128"/>
      <c r="J97" s="128"/>
      <c r="K97" s="128"/>
      <c r="L97" s="128"/>
      <c r="M97" s="128"/>
      <c r="N97" s="210">
        <f>N433</f>
        <v>0</v>
      </c>
      <c r="O97" s="289"/>
      <c r="P97" s="289"/>
      <c r="Q97" s="289"/>
      <c r="R97" s="129"/>
    </row>
    <row r="98" spans="2:18" s="6" customFormat="1" ht="24.95" customHeight="1">
      <c r="B98" s="123"/>
      <c r="C98" s="124"/>
      <c r="D98" s="125" t="s">
        <v>132</v>
      </c>
      <c r="E98" s="124"/>
      <c r="F98" s="124"/>
      <c r="G98" s="124"/>
      <c r="H98" s="124"/>
      <c r="I98" s="124"/>
      <c r="J98" s="124"/>
      <c r="K98" s="124"/>
      <c r="L98" s="124"/>
      <c r="M98" s="124"/>
      <c r="N98" s="251">
        <f>N435</f>
        <v>0</v>
      </c>
      <c r="O98" s="290"/>
      <c r="P98" s="290"/>
      <c r="Q98" s="290"/>
      <c r="R98" s="126"/>
    </row>
    <row r="99" spans="2:18" s="7" customFormat="1" ht="19.899999999999999" customHeight="1">
      <c r="B99" s="127"/>
      <c r="C99" s="128"/>
      <c r="D99" s="102" t="s">
        <v>133</v>
      </c>
      <c r="E99" s="128"/>
      <c r="F99" s="128"/>
      <c r="G99" s="128"/>
      <c r="H99" s="128"/>
      <c r="I99" s="128"/>
      <c r="J99" s="128"/>
      <c r="K99" s="128"/>
      <c r="L99" s="128"/>
      <c r="M99" s="128"/>
      <c r="N99" s="210">
        <f>N436</f>
        <v>0</v>
      </c>
      <c r="O99" s="289"/>
      <c r="P99" s="289"/>
      <c r="Q99" s="289"/>
      <c r="R99" s="129"/>
    </row>
    <row r="100" spans="2:18" s="7" customFormat="1" ht="19.899999999999999" customHeight="1">
      <c r="B100" s="127"/>
      <c r="C100" s="128"/>
      <c r="D100" s="102" t="s">
        <v>134</v>
      </c>
      <c r="E100" s="128"/>
      <c r="F100" s="128"/>
      <c r="G100" s="128"/>
      <c r="H100" s="128"/>
      <c r="I100" s="128"/>
      <c r="J100" s="128"/>
      <c r="K100" s="128"/>
      <c r="L100" s="128"/>
      <c r="M100" s="128"/>
      <c r="N100" s="210">
        <f>N441</f>
        <v>0</v>
      </c>
      <c r="O100" s="289"/>
      <c r="P100" s="289"/>
      <c r="Q100" s="289"/>
      <c r="R100" s="129"/>
    </row>
    <row r="101" spans="2:18" s="7" customFormat="1" ht="19.899999999999999" customHeight="1">
      <c r="B101" s="127"/>
      <c r="C101" s="128"/>
      <c r="D101" s="102" t="s">
        <v>135</v>
      </c>
      <c r="E101" s="128"/>
      <c r="F101" s="128"/>
      <c r="G101" s="128"/>
      <c r="H101" s="128"/>
      <c r="I101" s="128"/>
      <c r="J101" s="128"/>
      <c r="K101" s="128"/>
      <c r="L101" s="128"/>
      <c r="M101" s="128"/>
      <c r="N101" s="210">
        <f>N463</f>
        <v>0</v>
      </c>
      <c r="O101" s="289"/>
      <c r="P101" s="289"/>
      <c r="Q101" s="289"/>
      <c r="R101" s="129"/>
    </row>
    <row r="102" spans="2:18" s="7" customFormat="1" ht="19.899999999999999" customHeight="1">
      <c r="B102" s="127"/>
      <c r="C102" s="128"/>
      <c r="D102" s="102" t="s">
        <v>136</v>
      </c>
      <c r="E102" s="128"/>
      <c r="F102" s="128"/>
      <c r="G102" s="128"/>
      <c r="H102" s="128"/>
      <c r="I102" s="128"/>
      <c r="J102" s="128"/>
      <c r="K102" s="128"/>
      <c r="L102" s="128"/>
      <c r="M102" s="128"/>
      <c r="N102" s="210">
        <f>N468</f>
        <v>0</v>
      </c>
      <c r="O102" s="289"/>
      <c r="P102" s="289"/>
      <c r="Q102" s="289"/>
      <c r="R102" s="129"/>
    </row>
    <row r="103" spans="2:18" s="7" customFormat="1" ht="19.899999999999999" customHeight="1">
      <c r="B103" s="127"/>
      <c r="C103" s="128"/>
      <c r="D103" s="102" t="s">
        <v>137</v>
      </c>
      <c r="E103" s="128"/>
      <c r="F103" s="128"/>
      <c r="G103" s="128"/>
      <c r="H103" s="128"/>
      <c r="I103" s="128"/>
      <c r="J103" s="128"/>
      <c r="K103" s="128"/>
      <c r="L103" s="128"/>
      <c r="M103" s="128"/>
      <c r="N103" s="210">
        <f>N473</f>
        <v>0</v>
      </c>
      <c r="O103" s="289"/>
      <c r="P103" s="289"/>
      <c r="Q103" s="289"/>
      <c r="R103" s="129"/>
    </row>
    <row r="104" spans="2:18" s="7" customFormat="1" ht="19.899999999999999" customHeight="1">
      <c r="B104" s="127"/>
      <c r="C104" s="128"/>
      <c r="D104" s="102" t="s">
        <v>138</v>
      </c>
      <c r="E104" s="128"/>
      <c r="F104" s="128"/>
      <c r="G104" s="128"/>
      <c r="H104" s="128"/>
      <c r="I104" s="128"/>
      <c r="J104" s="128"/>
      <c r="K104" s="128"/>
      <c r="L104" s="128"/>
      <c r="M104" s="128"/>
      <c r="N104" s="210">
        <f>N478</f>
        <v>0</v>
      </c>
      <c r="O104" s="289"/>
      <c r="P104" s="289"/>
      <c r="Q104" s="289"/>
      <c r="R104" s="129"/>
    </row>
    <row r="105" spans="2:18" s="7" customFormat="1" ht="19.899999999999999" customHeight="1">
      <c r="B105" s="127"/>
      <c r="C105" s="128"/>
      <c r="D105" s="102" t="s">
        <v>139</v>
      </c>
      <c r="E105" s="128"/>
      <c r="F105" s="128"/>
      <c r="G105" s="128"/>
      <c r="H105" s="128"/>
      <c r="I105" s="128"/>
      <c r="J105" s="128"/>
      <c r="K105" s="128"/>
      <c r="L105" s="128"/>
      <c r="M105" s="128"/>
      <c r="N105" s="210">
        <f>N546</f>
        <v>0</v>
      </c>
      <c r="O105" s="289"/>
      <c r="P105" s="289"/>
      <c r="Q105" s="289"/>
      <c r="R105" s="129"/>
    </row>
    <row r="106" spans="2:18" s="7" customFormat="1" ht="19.899999999999999" customHeight="1">
      <c r="B106" s="127"/>
      <c r="C106" s="128"/>
      <c r="D106" s="102" t="s">
        <v>140</v>
      </c>
      <c r="E106" s="128"/>
      <c r="F106" s="128"/>
      <c r="G106" s="128"/>
      <c r="H106" s="128"/>
      <c r="I106" s="128"/>
      <c r="J106" s="128"/>
      <c r="K106" s="128"/>
      <c r="L106" s="128"/>
      <c r="M106" s="128"/>
      <c r="N106" s="210">
        <f>N585</f>
        <v>0</v>
      </c>
      <c r="O106" s="289"/>
      <c r="P106" s="289"/>
      <c r="Q106" s="289"/>
      <c r="R106" s="129"/>
    </row>
    <row r="107" spans="2:18" s="7" customFormat="1" ht="19.899999999999999" customHeight="1">
      <c r="B107" s="127"/>
      <c r="C107" s="128"/>
      <c r="D107" s="102" t="s">
        <v>141</v>
      </c>
      <c r="E107" s="128"/>
      <c r="F107" s="128"/>
      <c r="G107" s="128"/>
      <c r="H107" s="128"/>
      <c r="I107" s="128"/>
      <c r="J107" s="128"/>
      <c r="K107" s="128"/>
      <c r="L107" s="128"/>
      <c r="M107" s="128"/>
      <c r="N107" s="210">
        <f>N600</f>
        <v>0</v>
      </c>
      <c r="O107" s="289"/>
      <c r="P107" s="289"/>
      <c r="Q107" s="289"/>
      <c r="R107" s="129"/>
    </row>
    <row r="108" spans="2:18" s="7" customFormat="1" ht="19.899999999999999" customHeight="1">
      <c r="B108" s="127"/>
      <c r="C108" s="128"/>
      <c r="D108" s="102" t="s">
        <v>142</v>
      </c>
      <c r="E108" s="128"/>
      <c r="F108" s="128"/>
      <c r="G108" s="128"/>
      <c r="H108" s="128"/>
      <c r="I108" s="128"/>
      <c r="J108" s="128"/>
      <c r="K108" s="128"/>
      <c r="L108" s="128"/>
      <c r="M108" s="128"/>
      <c r="N108" s="210">
        <f>N610</f>
        <v>0</v>
      </c>
      <c r="O108" s="289"/>
      <c r="P108" s="289"/>
      <c r="Q108" s="289"/>
      <c r="R108" s="129"/>
    </row>
    <row r="109" spans="2:18" s="7" customFormat="1" ht="19.899999999999999" customHeight="1">
      <c r="B109" s="127"/>
      <c r="C109" s="128"/>
      <c r="D109" s="102" t="s">
        <v>143</v>
      </c>
      <c r="E109" s="128"/>
      <c r="F109" s="128"/>
      <c r="G109" s="128"/>
      <c r="H109" s="128"/>
      <c r="I109" s="128"/>
      <c r="J109" s="128"/>
      <c r="K109" s="128"/>
      <c r="L109" s="128"/>
      <c r="M109" s="128"/>
      <c r="N109" s="210">
        <f>N682</f>
        <v>0</v>
      </c>
      <c r="O109" s="289"/>
      <c r="P109" s="289"/>
      <c r="Q109" s="289"/>
      <c r="R109" s="129"/>
    </row>
    <row r="110" spans="2:18" s="7" customFormat="1" ht="19.899999999999999" customHeight="1">
      <c r="B110" s="127"/>
      <c r="C110" s="128"/>
      <c r="D110" s="102" t="s">
        <v>144</v>
      </c>
      <c r="E110" s="128"/>
      <c r="F110" s="128"/>
      <c r="G110" s="128"/>
      <c r="H110" s="128"/>
      <c r="I110" s="128"/>
      <c r="J110" s="128"/>
      <c r="K110" s="128"/>
      <c r="L110" s="128"/>
      <c r="M110" s="128"/>
      <c r="N110" s="210">
        <f>N695</f>
        <v>0</v>
      </c>
      <c r="O110" s="289"/>
      <c r="P110" s="289"/>
      <c r="Q110" s="289"/>
      <c r="R110" s="129"/>
    </row>
    <row r="111" spans="2:18" s="7" customFormat="1" ht="19.899999999999999" customHeight="1">
      <c r="B111" s="127"/>
      <c r="C111" s="128"/>
      <c r="D111" s="102" t="s">
        <v>145</v>
      </c>
      <c r="E111" s="128"/>
      <c r="F111" s="128"/>
      <c r="G111" s="128"/>
      <c r="H111" s="128"/>
      <c r="I111" s="128"/>
      <c r="J111" s="128"/>
      <c r="K111" s="128"/>
      <c r="L111" s="128"/>
      <c r="M111" s="128"/>
      <c r="N111" s="210">
        <f>N719</f>
        <v>0</v>
      </c>
      <c r="O111" s="289"/>
      <c r="P111" s="289"/>
      <c r="Q111" s="289"/>
      <c r="R111" s="129"/>
    </row>
    <row r="112" spans="2:18" s="7" customFormat="1" ht="19.899999999999999" customHeight="1">
      <c r="B112" s="127"/>
      <c r="C112" s="128"/>
      <c r="D112" s="102" t="s">
        <v>146</v>
      </c>
      <c r="E112" s="128"/>
      <c r="F112" s="128"/>
      <c r="G112" s="128"/>
      <c r="H112" s="128"/>
      <c r="I112" s="128"/>
      <c r="J112" s="128"/>
      <c r="K112" s="128"/>
      <c r="L112" s="128"/>
      <c r="M112" s="128"/>
      <c r="N112" s="210">
        <f>N724</f>
        <v>0</v>
      </c>
      <c r="O112" s="289"/>
      <c r="P112" s="289"/>
      <c r="Q112" s="289"/>
      <c r="R112" s="129"/>
    </row>
    <row r="113" spans="2:65" s="7" customFormat="1" ht="19.899999999999999" customHeight="1">
      <c r="B113" s="127"/>
      <c r="C113" s="128"/>
      <c r="D113" s="102" t="s">
        <v>147</v>
      </c>
      <c r="E113" s="128"/>
      <c r="F113" s="128"/>
      <c r="G113" s="128"/>
      <c r="H113" s="128"/>
      <c r="I113" s="128"/>
      <c r="J113" s="128"/>
      <c r="K113" s="128"/>
      <c r="L113" s="128"/>
      <c r="M113" s="128"/>
      <c r="N113" s="210">
        <f>N743</f>
        <v>0</v>
      </c>
      <c r="O113" s="289"/>
      <c r="P113" s="289"/>
      <c r="Q113" s="289"/>
      <c r="R113" s="129"/>
    </row>
    <row r="114" spans="2:65" s="7" customFormat="1" ht="19.899999999999999" customHeight="1">
      <c r="B114" s="127"/>
      <c r="C114" s="128"/>
      <c r="D114" s="102" t="s">
        <v>148</v>
      </c>
      <c r="E114" s="128"/>
      <c r="F114" s="128"/>
      <c r="G114" s="128"/>
      <c r="H114" s="128"/>
      <c r="I114" s="128"/>
      <c r="J114" s="128"/>
      <c r="K114" s="128"/>
      <c r="L114" s="128"/>
      <c r="M114" s="128"/>
      <c r="N114" s="210">
        <f>N750</f>
        <v>0</v>
      </c>
      <c r="O114" s="289"/>
      <c r="P114" s="289"/>
      <c r="Q114" s="289"/>
      <c r="R114" s="129"/>
    </row>
    <row r="115" spans="2:65" s="7" customFormat="1" ht="19.899999999999999" customHeight="1">
      <c r="B115" s="127"/>
      <c r="C115" s="128"/>
      <c r="D115" s="102" t="s">
        <v>149</v>
      </c>
      <c r="E115" s="128"/>
      <c r="F115" s="128"/>
      <c r="G115" s="128"/>
      <c r="H115" s="128"/>
      <c r="I115" s="128"/>
      <c r="J115" s="128"/>
      <c r="K115" s="128"/>
      <c r="L115" s="128"/>
      <c r="M115" s="128"/>
      <c r="N115" s="210">
        <f>N756</f>
        <v>0</v>
      </c>
      <c r="O115" s="289"/>
      <c r="P115" s="289"/>
      <c r="Q115" s="289"/>
      <c r="R115" s="129"/>
    </row>
    <row r="116" spans="2:65" s="6" customFormat="1" ht="24.95" customHeight="1">
      <c r="B116" s="123"/>
      <c r="C116" s="124"/>
      <c r="D116" s="125" t="s">
        <v>150</v>
      </c>
      <c r="E116" s="124"/>
      <c r="F116" s="124"/>
      <c r="G116" s="124"/>
      <c r="H116" s="124"/>
      <c r="I116" s="124"/>
      <c r="J116" s="124"/>
      <c r="K116" s="124"/>
      <c r="L116" s="124"/>
      <c r="M116" s="124"/>
      <c r="N116" s="251">
        <f>N768</f>
        <v>0</v>
      </c>
      <c r="O116" s="290"/>
      <c r="P116" s="290"/>
      <c r="Q116" s="290"/>
      <c r="R116" s="126"/>
    </row>
    <row r="117" spans="2:65" s="7" customFormat="1" ht="19.899999999999999" customHeight="1">
      <c r="B117" s="127"/>
      <c r="C117" s="128"/>
      <c r="D117" s="102" t="s">
        <v>151</v>
      </c>
      <c r="E117" s="128"/>
      <c r="F117" s="128"/>
      <c r="G117" s="128"/>
      <c r="H117" s="128"/>
      <c r="I117" s="128"/>
      <c r="J117" s="128"/>
      <c r="K117" s="128"/>
      <c r="L117" s="128"/>
      <c r="M117" s="128"/>
      <c r="N117" s="210">
        <f>N769</f>
        <v>0</v>
      </c>
      <c r="O117" s="289"/>
      <c r="P117" s="289"/>
      <c r="Q117" s="289"/>
      <c r="R117" s="129"/>
    </row>
    <row r="118" spans="2:65" s="6" customFormat="1" ht="21.75" customHeight="1">
      <c r="B118" s="123"/>
      <c r="C118" s="124"/>
      <c r="D118" s="125" t="s">
        <v>152</v>
      </c>
      <c r="E118" s="124"/>
      <c r="F118" s="124"/>
      <c r="G118" s="124"/>
      <c r="H118" s="124"/>
      <c r="I118" s="124"/>
      <c r="J118" s="124"/>
      <c r="K118" s="124"/>
      <c r="L118" s="124"/>
      <c r="M118" s="124"/>
      <c r="N118" s="250">
        <f>N771</f>
        <v>0</v>
      </c>
      <c r="O118" s="290"/>
      <c r="P118" s="290"/>
      <c r="Q118" s="290"/>
      <c r="R118" s="126"/>
    </row>
    <row r="119" spans="2:65" s="1" customFormat="1" ht="21.75" customHeight="1">
      <c r="B119" s="35"/>
      <c r="C119" s="36"/>
      <c r="D119" s="36"/>
      <c r="E119" s="36"/>
      <c r="F119" s="36"/>
      <c r="G119" s="36"/>
      <c r="H119" s="36"/>
      <c r="I119" s="36"/>
      <c r="J119" s="36"/>
      <c r="K119" s="36"/>
      <c r="L119" s="36"/>
      <c r="M119" s="36"/>
      <c r="N119" s="36"/>
      <c r="O119" s="36"/>
      <c r="P119" s="36"/>
      <c r="Q119" s="36"/>
      <c r="R119" s="37"/>
    </row>
    <row r="120" spans="2:65" s="1" customFormat="1" ht="29.25" customHeight="1">
      <c r="B120" s="35"/>
      <c r="C120" s="122" t="s">
        <v>153</v>
      </c>
      <c r="D120" s="36"/>
      <c r="E120" s="36"/>
      <c r="F120" s="36"/>
      <c r="G120" s="36"/>
      <c r="H120" s="36"/>
      <c r="I120" s="36"/>
      <c r="J120" s="36"/>
      <c r="K120" s="36"/>
      <c r="L120" s="36"/>
      <c r="M120" s="36"/>
      <c r="N120" s="281">
        <f>ROUND(N121+N122+N123+N124+N125+N126,2)</f>
        <v>0</v>
      </c>
      <c r="O120" s="282"/>
      <c r="P120" s="282"/>
      <c r="Q120" s="282"/>
      <c r="R120" s="37"/>
      <c r="T120" s="130"/>
      <c r="U120" s="131" t="s">
        <v>40</v>
      </c>
    </row>
    <row r="121" spans="2:65" s="1" customFormat="1" ht="18" customHeight="1">
      <c r="B121" s="132"/>
      <c r="C121" s="133"/>
      <c r="D121" s="207" t="s">
        <v>154</v>
      </c>
      <c r="E121" s="283"/>
      <c r="F121" s="283"/>
      <c r="G121" s="283"/>
      <c r="H121" s="283"/>
      <c r="I121" s="133"/>
      <c r="J121" s="133"/>
      <c r="K121" s="133"/>
      <c r="L121" s="133"/>
      <c r="M121" s="133"/>
      <c r="N121" s="209">
        <f>ROUND(N88*T121,2)</f>
        <v>0</v>
      </c>
      <c r="O121" s="284"/>
      <c r="P121" s="284"/>
      <c r="Q121" s="284"/>
      <c r="R121" s="135"/>
      <c r="S121" s="136"/>
      <c r="T121" s="137"/>
      <c r="U121" s="138" t="s">
        <v>41</v>
      </c>
      <c r="V121" s="136"/>
      <c r="W121" s="136"/>
      <c r="X121" s="136"/>
      <c r="Y121" s="136"/>
      <c r="Z121" s="136"/>
      <c r="AA121" s="136"/>
      <c r="AB121" s="136"/>
      <c r="AC121" s="136"/>
      <c r="AD121" s="136"/>
      <c r="AE121" s="136"/>
      <c r="AF121" s="136"/>
      <c r="AG121" s="136"/>
      <c r="AH121" s="136"/>
      <c r="AI121" s="136"/>
      <c r="AJ121" s="136"/>
      <c r="AK121" s="136"/>
      <c r="AL121" s="136"/>
      <c r="AM121" s="136"/>
      <c r="AN121" s="136"/>
      <c r="AO121" s="136"/>
      <c r="AP121" s="136"/>
      <c r="AQ121" s="136"/>
      <c r="AR121" s="136"/>
      <c r="AS121" s="136"/>
      <c r="AT121" s="136"/>
      <c r="AU121" s="136"/>
      <c r="AV121" s="136"/>
      <c r="AW121" s="136"/>
      <c r="AX121" s="136"/>
      <c r="AY121" s="139" t="s">
        <v>155</v>
      </c>
      <c r="AZ121" s="136"/>
      <c r="BA121" s="136"/>
      <c r="BB121" s="136"/>
      <c r="BC121" s="136"/>
      <c r="BD121" s="136"/>
      <c r="BE121" s="140">
        <f t="shared" ref="BE121:BE126" si="0">IF(U121="základní",N121,0)</f>
        <v>0</v>
      </c>
      <c r="BF121" s="140">
        <f t="shared" ref="BF121:BF126" si="1">IF(U121="snížená",N121,0)</f>
        <v>0</v>
      </c>
      <c r="BG121" s="140">
        <f t="shared" ref="BG121:BG126" si="2">IF(U121="zákl. přenesená",N121,0)</f>
        <v>0</v>
      </c>
      <c r="BH121" s="140">
        <f t="shared" ref="BH121:BH126" si="3">IF(U121="sníž. přenesená",N121,0)</f>
        <v>0</v>
      </c>
      <c r="BI121" s="140">
        <f t="shared" ref="BI121:BI126" si="4">IF(U121="nulová",N121,0)</f>
        <v>0</v>
      </c>
      <c r="BJ121" s="139" t="s">
        <v>84</v>
      </c>
      <c r="BK121" s="136"/>
      <c r="BL121" s="136"/>
      <c r="BM121" s="136"/>
    </row>
    <row r="122" spans="2:65" s="1" customFormat="1" ht="18" customHeight="1">
      <c r="B122" s="132"/>
      <c r="C122" s="133"/>
      <c r="D122" s="207" t="s">
        <v>156</v>
      </c>
      <c r="E122" s="283"/>
      <c r="F122" s="283"/>
      <c r="G122" s="283"/>
      <c r="H122" s="283"/>
      <c r="I122" s="133"/>
      <c r="J122" s="133"/>
      <c r="K122" s="133"/>
      <c r="L122" s="133"/>
      <c r="M122" s="133"/>
      <c r="N122" s="209">
        <f>ROUND(N88*T122,2)</f>
        <v>0</v>
      </c>
      <c r="O122" s="284"/>
      <c r="P122" s="284"/>
      <c r="Q122" s="284"/>
      <c r="R122" s="135"/>
      <c r="S122" s="136"/>
      <c r="T122" s="137"/>
      <c r="U122" s="138" t="s">
        <v>41</v>
      </c>
      <c r="V122" s="136"/>
      <c r="W122" s="136"/>
      <c r="X122" s="136"/>
      <c r="Y122" s="136"/>
      <c r="Z122" s="136"/>
      <c r="AA122" s="136"/>
      <c r="AB122" s="136"/>
      <c r="AC122" s="136"/>
      <c r="AD122" s="136"/>
      <c r="AE122" s="136"/>
      <c r="AF122" s="136"/>
      <c r="AG122" s="136"/>
      <c r="AH122" s="136"/>
      <c r="AI122" s="136"/>
      <c r="AJ122" s="136"/>
      <c r="AK122" s="136"/>
      <c r="AL122" s="136"/>
      <c r="AM122" s="136"/>
      <c r="AN122" s="136"/>
      <c r="AO122" s="136"/>
      <c r="AP122" s="136"/>
      <c r="AQ122" s="136"/>
      <c r="AR122" s="136"/>
      <c r="AS122" s="136"/>
      <c r="AT122" s="136"/>
      <c r="AU122" s="136"/>
      <c r="AV122" s="136"/>
      <c r="AW122" s="136"/>
      <c r="AX122" s="136"/>
      <c r="AY122" s="139" t="s">
        <v>155</v>
      </c>
      <c r="AZ122" s="136"/>
      <c r="BA122" s="136"/>
      <c r="BB122" s="136"/>
      <c r="BC122" s="136"/>
      <c r="BD122" s="136"/>
      <c r="BE122" s="140">
        <f t="shared" si="0"/>
        <v>0</v>
      </c>
      <c r="BF122" s="140">
        <f t="shared" si="1"/>
        <v>0</v>
      </c>
      <c r="BG122" s="140">
        <f t="shared" si="2"/>
        <v>0</v>
      </c>
      <c r="BH122" s="140">
        <f t="shared" si="3"/>
        <v>0</v>
      </c>
      <c r="BI122" s="140">
        <f t="shared" si="4"/>
        <v>0</v>
      </c>
      <c r="BJ122" s="139" t="s">
        <v>84</v>
      </c>
      <c r="BK122" s="136"/>
      <c r="BL122" s="136"/>
      <c r="BM122" s="136"/>
    </row>
    <row r="123" spans="2:65" s="1" customFormat="1" ht="18" customHeight="1">
      <c r="B123" s="132"/>
      <c r="C123" s="133"/>
      <c r="D123" s="207" t="s">
        <v>157</v>
      </c>
      <c r="E123" s="283"/>
      <c r="F123" s="283"/>
      <c r="G123" s="283"/>
      <c r="H123" s="283"/>
      <c r="I123" s="133"/>
      <c r="J123" s="133"/>
      <c r="K123" s="133"/>
      <c r="L123" s="133"/>
      <c r="M123" s="133"/>
      <c r="N123" s="209">
        <f>ROUND(N88*T123,2)</f>
        <v>0</v>
      </c>
      <c r="O123" s="284"/>
      <c r="P123" s="284"/>
      <c r="Q123" s="284"/>
      <c r="R123" s="135"/>
      <c r="S123" s="136"/>
      <c r="T123" s="137"/>
      <c r="U123" s="138" t="s">
        <v>41</v>
      </c>
      <c r="V123" s="136"/>
      <c r="W123" s="136"/>
      <c r="X123" s="136"/>
      <c r="Y123" s="136"/>
      <c r="Z123" s="136"/>
      <c r="AA123" s="136"/>
      <c r="AB123" s="136"/>
      <c r="AC123" s="136"/>
      <c r="AD123" s="136"/>
      <c r="AE123" s="136"/>
      <c r="AF123" s="136"/>
      <c r="AG123" s="136"/>
      <c r="AH123" s="136"/>
      <c r="AI123" s="136"/>
      <c r="AJ123" s="136"/>
      <c r="AK123" s="136"/>
      <c r="AL123" s="136"/>
      <c r="AM123" s="136"/>
      <c r="AN123" s="136"/>
      <c r="AO123" s="136"/>
      <c r="AP123" s="136"/>
      <c r="AQ123" s="136"/>
      <c r="AR123" s="136"/>
      <c r="AS123" s="136"/>
      <c r="AT123" s="136"/>
      <c r="AU123" s="136"/>
      <c r="AV123" s="136"/>
      <c r="AW123" s="136"/>
      <c r="AX123" s="136"/>
      <c r="AY123" s="139" t="s">
        <v>155</v>
      </c>
      <c r="AZ123" s="136"/>
      <c r="BA123" s="136"/>
      <c r="BB123" s="136"/>
      <c r="BC123" s="136"/>
      <c r="BD123" s="136"/>
      <c r="BE123" s="140">
        <f t="shared" si="0"/>
        <v>0</v>
      </c>
      <c r="BF123" s="140">
        <f t="shared" si="1"/>
        <v>0</v>
      </c>
      <c r="BG123" s="140">
        <f t="shared" si="2"/>
        <v>0</v>
      </c>
      <c r="BH123" s="140">
        <f t="shared" si="3"/>
        <v>0</v>
      </c>
      <c r="BI123" s="140">
        <f t="shared" si="4"/>
        <v>0</v>
      </c>
      <c r="BJ123" s="139" t="s">
        <v>84</v>
      </c>
      <c r="BK123" s="136"/>
      <c r="BL123" s="136"/>
      <c r="BM123" s="136"/>
    </row>
    <row r="124" spans="2:65" s="1" customFormat="1" ht="18" customHeight="1">
      <c r="B124" s="132"/>
      <c r="C124" s="133"/>
      <c r="D124" s="207" t="s">
        <v>158</v>
      </c>
      <c r="E124" s="283"/>
      <c r="F124" s="283"/>
      <c r="G124" s="283"/>
      <c r="H124" s="283"/>
      <c r="I124" s="133"/>
      <c r="J124" s="133"/>
      <c r="K124" s="133"/>
      <c r="L124" s="133"/>
      <c r="M124" s="133"/>
      <c r="N124" s="209">
        <f>ROUND(N88*T124,2)</f>
        <v>0</v>
      </c>
      <c r="O124" s="284"/>
      <c r="P124" s="284"/>
      <c r="Q124" s="284"/>
      <c r="R124" s="135"/>
      <c r="S124" s="136"/>
      <c r="T124" s="137"/>
      <c r="U124" s="138" t="s">
        <v>41</v>
      </c>
      <c r="V124" s="136"/>
      <c r="W124" s="136"/>
      <c r="X124" s="136"/>
      <c r="Y124" s="136"/>
      <c r="Z124" s="136"/>
      <c r="AA124" s="136"/>
      <c r="AB124" s="136"/>
      <c r="AC124" s="136"/>
      <c r="AD124" s="136"/>
      <c r="AE124" s="136"/>
      <c r="AF124" s="136"/>
      <c r="AG124" s="136"/>
      <c r="AH124" s="136"/>
      <c r="AI124" s="136"/>
      <c r="AJ124" s="136"/>
      <c r="AK124" s="136"/>
      <c r="AL124" s="136"/>
      <c r="AM124" s="136"/>
      <c r="AN124" s="136"/>
      <c r="AO124" s="136"/>
      <c r="AP124" s="136"/>
      <c r="AQ124" s="136"/>
      <c r="AR124" s="136"/>
      <c r="AS124" s="136"/>
      <c r="AT124" s="136"/>
      <c r="AU124" s="136"/>
      <c r="AV124" s="136"/>
      <c r="AW124" s="136"/>
      <c r="AX124" s="136"/>
      <c r="AY124" s="139" t="s">
        <v>155</v>
      </c>
      <c r="AZ124" s="136"/>
      <c r="BA124" s="136"/>
      <c r="BB124" s="136"/>
      <c r="BC124" s="136"/>
      <c r="BD124" s="136"/>
      <c r="BE124" s="140">
        <f t="shared" si="0"/>
        <v>0</v>
      </c>
      <c r="BF124" s="140">
        <f t="shared" si="1"/>
        <v>0</v>
      </c>
      <c r="BG124" s="140">
        <f t="shared" si="2"/>
        <v>0</v>
      </c>
      <c r="BH124" s="140">
        <f t="shared" si="3"/>
        <v>0</v>
      </c>
      <c r="BI124" s="140">
        <f t="shared" si="4"/>
        <v>0</v>
      </c>
      <c r="BJ124" s="139" t="s">
        <v>84</v>
      </c>
      <c r="BK124" s="136"/>
      <c r="BL124" s="136"/>
      <c r="BM124" s="136"/>
    </row>
    <row r="125" spans="2:65" s="1" customFormat="1" ht="18" customHeight="1">
      <c r="B125" s="132"/>
      <c r="C125" s="133"/>
      <c r="D125" s="207" t="s">
        <v>159</v>
      </c>
      <c r="E125" s="283"/>
      <c r="F125" s="283"/>
      <c r="G125" s="283"/>
      <c r="H125" s="283"/>
      <c r="I125" s="133"/>
      <c r="J125" s="133"/>
      <c r="K125" s="133"/>
      <c r="L125" s="133"/>
      <c r="M125" s="133"/>
      <c r="N125" s="209">
        <f>ROUND(N88*T125,2)</f>
        <v>0</v>
      </c>
      <c r="O125" s="284"/>
      <c r="P125" s="284"/>
      <c r="Q125" s="284"/>
      <c r="R125" s="135"/>
      <c r="S125" s="136"/>
      <c r="T125" s="137"/>
      <c r="U125" s="138" t="s">
        <v>41</v>
      </c>
      <c r="V125" s="136"/>
      <c r="W125" s="136"/>
      <c r="X125" s="136"/>
      <c r="Y125" s="136"/>
      <c r="Z125" s="136"/>
      <c r="AA125" s="136"/>
      <c r="AB125" s="136"/>
      <c r="AC125" s="136"/>
      <c r="AD125" s="136"/>
      <c r="AE125" s="136"/>
      <c r="AF125" s="136"/>
      <c r="AG125" s="136"/>
      <c r="AH125" s="136"/>
      <c r="AI125" s="136"/>
      <c r="AJ125" s="136"/>
      <c r="AK125" s="136"/>
      <c r="AL125" s="136"/>
      <c r="AM125" s="136"/>
      <c r="AN125" s="136"/>
      <c r="AO125" s="136"/>
      <c r="AP125" s="136"/>
      <c r="AQ125" s="136"/>
      <c r="AR125" s="136"/>
      <c r="AS125" s="136"/>
      <c r="AT125" s="136"/>
      <c r="AU125" s="136"/>
      <c r="AV125" s="136"/>
      <c r="AW125" s="136"/>
      <c r="AX125" s="136"/>
      <c r="AY125" s="139" t="s">
        <v>155</v>
      </c>
      <c r="AZ125" s="136"/>
      <c r="BA125" s="136"/>
      <c r="BB125" s="136"/>
      <c r="BC125" s="136"/>
      <c r="BD125" s="136"/>
      <c r="BE125" s="140">
        <f t="shared" si="0"/>
        <v>0</v>
      </c>
      <c r="BF125" s="140">
        <f t="shared" si="1"/>
        <v>0</v>
      </c>
      <c r="BG125" s="140">
        <f t="shared" si="2"/>
        <v>0</v>
      </c>
      <c r="BH125" s="140">
        <f t="shared" si="3"/>
        <v>0</v>
      </c>
      <c r="BI125" s="140">
        <f t="shared" si="4"/>
        <v>0</v>
      </c>
      <c r="BJ125" s="139" t="s">
        <v>84</v>
      </c>
      <c r="BK125" s="136"/>
      <c r="BL125" s="136"/>
      <c r="BM125" s="136"/>
    </row>
    <row r="126" spans="2:65" s="1" customFormat="1" ht="18" customHeight="1">
      <c r="B126" s="132"/>
      <c r="C126" s="133"/>
      <c r="D126" s="134" t="s">
        <v>160</v>
      </c>
      <c r="E126" s="133"/>
      <c r="F126" s="133"/>
      <c r="G126" s="133"/>
      <c r="H126" s="133"/>
      <c r="I126" s="133"/>
      <c r="J126" s="133"/>
      <c r="K126" s="133"/>
      <c r="L126" s="133"/>
      <c r="M126" s="133"/>
      <c r="N126" s="209">
        <f>ROUND(N88*T126,2)</f>
        <v>0</v>
      </c>
      <c r="O126" s="284"/>
      <c r="P126" s="284"/>
      <c r="Q126" s="284"/>
      <c r="R126" s="135"/>
      <c r="S126" s="136"/>
      <c r="T126" s="141"/>
      <c r="U126" s="142" t="s">
        <v>41</v>
      </c>
      <c r="V126" s="136"/>
      <c r="W126" s="136"/>
      <c r="X126" s="136"/>
      <c r="Y126" s="136"/>
      <c r="Z126" s="136"/>
      <c r="AA126" s="136"/>
      <c r="AB126" s="136"/>
      <c r="AC126" s="136"/>
      <c r="AD126" s="136"/>
      <c r="AE126" s="136"/>
      <c r="AF126" s="136"/>
      <c r="AG126" s="136"/>
      <c r="AH126" s="136"/>
      <c r="AI126" s="136"/>
      <c r="AJ126" s="136"/>
      <c r="AK126" s="136"/>
      <c r="AL126" s="136"/>
      <c r="AM126" s="136"/>
      <c r="AN126" s="136"/>
      <c r="AO126" s="136"/>
      <c r="AP126" s="136"/>
      <c r="AQ126" s="136"/>
      <c r="AR126" s="136"/>
      <c r="AS126" s="136"/>
      <c r="AT126" s="136"/>
      <c r="AU126" s="136"/>
      <c r="AV126" s="136"/>
      <c r="AW126" s="136"/>
      <c r="AX126" s="136"/>
      <c r="AY126" s="139" t="s">
        <v>161</v>
      </c>
      <c r="AZ126" s="136"/>
      <c r="BA126" s="136"/>
      <c r="BB126" s="136"/>
      <c r="BC126" s="136"/>
      <c r="BD126" s="136"/>
      <c r="BE126" s="140">
        <f t="shared" si="0"/>
        <v>0</v>
      </c>
      <c r="BF126" s="140">
        <f t="shared" si="1"/>
        <v>0</v>
      </c>
      <c r="BG126" s="140">
        <f t="shared" si="2"/>
        <v>0</v>
      </c>
      <c r="BH126" s="140">
        <f t="shared" si="3"/>
        <v>0</v>
      </c>
      <c r="BI126" s="140">
        <f t="shared" si="4"/>
        <v>0</v>
      </c>
      <c r="BJ126" s="139" t="s">
        <v>84</v>
      </c>
      <c r="BK126" s="136"/>
      <c r="BL126" s="136"/>
      <c r="BM126" s="136"/>
    </row>
    <row r="127" spans="2:65" s="1" customFormat="1">
      <c r="B127" s="35"/>
      <c r="C127" s="36"/>
      <c r="D127" s="36"/>
      <c r="E127" s="36"/>
      <c r="F127" s="36"/>
      <c r="G127" s="36"/>
      <c r="H127" s="36"/>
      <c r="I127" s="36"/>
      <c r="J127" s="36"/>
      <c r="K127" s="36"/>
      <c r="L127" s="36"/>
      <c r="M127" s="36"/>
      <c r="N127" s="36"/>
      <c r="O127" s="36"/>
      <c r="P127" s="36"/>
      <c r="Q127" s="36"/>
      <c r="R127" s="37"/>
    </row>
    <row r="128" spans="2:65" s="1" customFormat="1" ht="29.25" customHeight="1">
      <c r="B128" s="35"/>
      <c r="C128" s="113" t="s">
        <v>106</v>
      </c>
      <c r="D128" s="114"/>
      <c r="E128" s="114"/>
      <c r="F128" s="114"/>
      <c r="G128" s="114"/>
      <c r="H128" s="114"/>
      <c r="I128" s="114"/>
      <c r="J128" s="114"/>
      <c r="K128" s="114"/>
      <c r="L128" s="204">
        <f>ROUND(SUM(N88+N120),2)</f>
        <v>0</v>
      </c>
      <c r="M128" s="204"/>
      <c r="N128" s="204"/>
      <c r="O128" s="204"/>
      <c r="P128" s="204"/>
      <c r="Q128" s="204"/>
      <c r="R128" s="37"/>
    </row>
    <row r="129" spans="2:27" s="1" customFormat="1" ht="6.95" customHeight="1">
      <c r="B129" s="59"/>
      <c r="C129" s="60"/>
      <c r="D129" s="60"/>
      <c r="E129" s="60"/>
      <c r="F129" s="60"/>
      <c r="G129" s="60"/>
      <c r="H129" s="60"/>
      <c r="I129" s="60"/>
      <c r="J129" s="60"/>
      <c r="K129" s="60"/>
      <c r="L129" s="60"/>
      <c r="M129" s="60"/>
      <c r="N129" s="60"/>
      <c r="O129" s="60"/>
      <c r="P129" s="60"/>
      <c r="Q129" s="60"/>
      <c r="R129" s="61"/>
    </row>
    <row r="133" spans="2:27" s="1" customFormat="1" ht="6.95" customHeight="1">
      <c r="B133" s="62"/>
      <c r="C133" s="63"/>
      <c r="D133" s="63"/>
      <c r="E133" s="63"/>
      <c r="F133" s="63"/>
      <c r="G133" s="63"/>
      <c r="H133" s="63"/>
      <c r="I133" s="63"/>
      <c r="J133" s="63"/>
      <c r="K133" s="63"/>
      <c r="L133" s="63"/>
      <c r="M133" s="63"/>
      <c r="N133" s="63"/>
      <c r="O133" s="63"/>
      <c r="P133" s="63"/>
      <c r="Q133" s="63"/>
      <c r="R133" s="64"/>
    </row>
    <row r="134" spans="2:27" s="1" customFormat="1" ht="36.950000000000003" customHeight="1">
      <c r="B134" s="35"/>
      <c r="C134" s="219" t="s">
        <v>162</v>
      </c>
      <c r="D134" s="285"/>
      <c r="E134" s="285"/>
      <c r="F134" s="285"/>
      <c r="G134" s="285"/>
      <c r="H134" s="285"/>
      <c r="I134" s="285"/>
      <c r="J134" s="285"/>
      <c r="K134" s="285"/>
      <c r="L134" s="285"/>
      <c r="M134" s="285"/>
      <c r="N134" s="285"/>
      <c r="O134" s="285"/>
      <c r="P134" s="285"/>
      <c r="Q134" s="285"/>
      <c r="R134" s="37"/>
    </row>
    <row r="135" spans="2:27" s="1" customFormat="1" ht="6.95" customHeight="1">
      <c r="B135" s="35"/>
      <c r="C135" s="36"/>
      <c r="D135" s="36"/>
      <c r="E135" s="36"/>
      <c r="F135" s="36"/>
      <c r="G135" s="36"/>
      <c r="H135" s="36"/>
      <c r="I135" s="36"/>
      <c r="J135" s="36"/>
      <c r="K135" s="36"/>
      <c r="L135" s="36"/>
      <c r="M135" s="36"/>
      <c r="N135" s="36"/>
      <c r="O135" s="36"/>
      <c r="P135" s="36"/>
      <c r="Q135" s="36"/>
      <c r="R135" s="37"/>
    </row>
    <row r="136" spans="2:27" s="1" customFormat="1" ht="30" customHeight="1">
      <c r="B136" s="35"/>
      <c r="C136" s="31" t="s">
        <v>18</v>
      </c>
      <c r="D136" s="36"/>
      <c r="E136" s="36"/>
      <c r="F136" s="286" t="str">
        <f>F6</f>
        <v>Vybudování odborné učebny a zřízení bezbariérového vstupu</v>
      </c>
      <c r="G136" s="287"/>
      <c r="H136" s="287"/>
      <c r="I136" s="287"/>
      <c r="J136" s="287"/>
      <c r="K136" s="287"/>
      <c r="L136" s="287"/>
      <c r="M136" s="287"/>
      <c r="N136" s="287"/>
      <c r="O136" s="287"/>
      <c r="P136" s="287"/>
      <c r="Q136" s="36"/>
      <c r="R136" s="37"/>
    </row>
    <row r="137" spans="2:27" s="1" customFormat="1" ht="36.950000000000003" customHeight="1">
      <c r="B137" s="35"/>
      <c r="C137" s="69" t="s">
        <v>114</v>
      </c>
      <c r="D137" s="36"/>
      <c r="E137" s="36"/>
      <c r="F137" s="221" t="str">
        <f>F7</f>
        <v>01 - Architektonicko - stavební řešení</v>
      </c>
      <c r="G137" s="285"/>
      <c r="H137" s="285"/>
      <c r="I137" s="285"/>
      <c r="J137" s="285"/>
      <c r="K137" s="285"/>
      <c r="L137" s="285"/>
      <c r="M137" s="285"/>
      <c r="N137" s="285"/>
      <c r="O137" s="285"/>
      <c r="P137" s="285"/>
      <c r="Q137" s="36"/>
      <c r="R137" s="37"/>
    </row>
    <row r="138" spans="2:27" s="1" customFormat="1" ht="6.95" customHeight="1">
      <c r="B138" s="35"/>
      <c r="C138" s="36"/>
      <c r="D138" s="36"/>
      <c r="E138" s="36"/>
      <c r="F138" s="36"/>
      <c r="G138" s="36"/>
      <c r="H138" s="36"/>
      <c r="I138" s="36"/>
      <c r="J138" s="36"/>
      <c r="K138" s="36"/>
      <c r="L138" s="36"/>
      <c r="M138" s="36"/>
      <c r="N138" s="36"/>
      <c r="O138" s="36"/>
      <c r="P138" s="36"/>
      <c r="Q138" s="36"/>
      <c r="R138" s="37"/>
    </row>
    <row r="139" spans="2:27" s="1" customFormat="1" ht="18" customHeight="1">
      <c r="B139" s="35"/>
      <c r="C139" s="31" t="s">
        <v>22</v>
      </c>
      <c r="D139" s="36"/>
      <c r="E139" s="36"/>
      <c r="F139" s="29" t="str">
        <f>F9</f>
        <v>Mnichovice, Masarykovo nám. 61</v>
      </c>
      <c r="G139" s="36"/>
      <c r="H139" s="36"/>
      <c r="I139" s="36"/>
      <c r="J139" s="36"/>
      <c r="K139" s="31" t="s">
        <v>24</v>
      </c>
      <c r="L139" s="36"/>
      <c r="M139" s="288">
        <f>IF(O9="","",O9)</f>
        <v>43383</v>
      </c>
      <c r="N139" s="288"/>
      <c r="O139" s="288"/>
      <c r="P139" s="288"/>
      <c r="Q139" s="36"/>
      <c r="R139" s="37"/>
    </row>
    <row r="140" spans="2:27" s="1" customFormat="1" ht="6.95" customHeight="1">
      <c r="B140" s="35"/>
      <c r="C140" s="36"/>
      <c r="D140" s="36"/>
      <c r="E140" s="36"/>
      <c r="F140" s="36"/>
      <c r="G140" s="36"/>
      <c r="H140" s="36"/>
      <c r="I140" s="36"/>
      <c r="J140" s="36"/>
      <c r="K140" s="36"/>
      <c r="L140" s="36"/>
      <c r="M140" s="36"/>
      <c r="N140" s="36"/>
      <c r="O140" s="36"/>
      <c r="P140" s="36"/>
      <c r="Q140" s="36"/>
      <c r="R140" s="37"/>
    </row>
    <row r="141" spans="2:27" s="1" customFormat="1" ht="15">
      <c r="B141" s="35"/>
      <c r="C141" s="31" t="s">
        <v>25</v>
      </c>
      <c r="D141" s="36"/>
      <c r="E141" s="36"/>
      <c r="F141" s="29" t="str">
        <f>E12</f>
        <v>Město Mnichovice, Masarykovo nám. 83</v>
      </c>
      <c r="G141" s="36"/>
      <c r="H141" s="36"/>
      <c r="I141" s="36"/>
      <c r="J141" s="36"/>
      <c r="K141" s="31" t="s">
        <v>31</v>
      </c>
      <c r="L141" s="36"/>
      <c r="M141" s="239" t="str">
        <f>E18</f>
        <v>STAVEBNÍ PROJEKCE ARCHITEKT MAŠEK s.r.o</v>
      </c>
      <c r="N141" s="239"/>
      <c r="O141" s="239"/>
      <c r="P141" s="239"/>
      <c r="Q141" s="239"/>
      <c r="R141" s="37"/>
    </row>
    <row r="142" spans="2:27" s="1" customFormat="1" ht="14.45" customHeight="1">
      <c r="B142" s="35"/>
      <c r="C142" s="31" t="s">
        <v>29</v>
      </c>
      <c r="D142" s="36"/>
      <c r="E142" s="36"/>
      <c r="F142" s="29" t="str">
        <f>IF(E15="","",E15)</f>
        <v>Vyplň údaj</v>
      </c>
      <c r="G142" s="36"/>
      <c r="H142" s="36"/>
      <c r="I142" s="36"/>
      <c r="J142" s="36"/>
      <c r="K142" s="31" t="s">
        <v>34</v>
      </c>
      <c r="L142" s="36"/>
      <c r="M142" s="239" t="str">
        <f>E21</f>
        <v xml:space="preserve"> </v>
      </c>
      <c r="N142" s="239"/>
      <c r="O142" s="239"/>
      <c r="P142" s="239"/>
      <c r="Q142" s="239"/>
      <c r="R142" s="37"/>
    </row>
    <row r="143" spans="2:27" s="1" customFormat="1" ht="10.35" customHeight="1">
      <c r="B143" s="35"/>
      <c r="C143" s="36"/>
      <c r="D143" s="36"/>
      <c r="E143" s="36"/>
      <c r="F143" s="36"/>
      <c r="G143" s="36"/>
      <c r="H143" s="36"/>
      <c r="I143" s="36"/>
      <c r="J143" s="36"/>
      <c r="K143" s="36"/>
      <c r="L143" s="36"/>
      <c r="M143" s="36"/>
      <c r="N143" s="36"/>
      <c r="O143" s="36"/>
      <c r="P143" s="36"/>
      <c r="Q143" s="36"/>
      <c r="R143" s="37"/>
    </row>
    <row r="144" spans="2:27" s="8" customFormat="1" ht="29.25" customHeight="1">
      <c r="B144" s="143"/>
      <c r="C144" s="144" t="s">
        <v>163</v>
      </c>
      <c r="D144" s="145" t="s">
        <v>164</v>
      </c>
      <c r="E144" s="145" t="s">
        <v>58</v>
      </c>
      <c r="F144" s="279" t="s">
        <v>165</v>
      </c>
      <c r="G144" s="279"/>
      <c r="H144" s="279"/>
      <c r="I144" s="279"/>
      <c r="J144" s="145" t="s">
        <v>166</v>
      </c>
      <c r="K144" s="145" t="s">
        <v>167</v>
      </c>
      <c r="L144" s="279" t="s">
        <v>168</v>
      </c>
      <c r="M144" s="279"/>
      <c r="N144" s="279" t="s">
        <v>120</v>
      </c>
      <c r="O144" s="279"/>
      <c r="P144" s="279"/>
      <c r="Q144" s="280"/>
      <c r="R144" s="146"/>
      <c r="T144" s="76" t="s">
        <v>169</v>
      </c>
      <c r="U144" s="77" t="s">
        <v>40</v>
      </c>
      <c r="V144" s="77" t="s">
        <v>170</v>
      </c>
      <c r="W144" s="77" t="s">
        <v>171</v>
      </c>
      <c r="X144" s="77" t="s">
        <v>172</v>
      </c>
      <c r="Y144" s="77" t="s">
        <v>173</v>
      </c>
      <c r="Z144" s="77" t="s">
        <v>174</v>
      </c>
      <c r="AA144" s="78" t="s">
        <v>175</v>
      </c>
    </row>
    <row r="145" spans="2:65" s="1" customFormat="1" ht="29.25" customHeight="1">
      <c r="B145" s="35"/>
      <c r="C145" s="80" t="s">
        <v>117</v>
      </c>
      <c r="D145" s="36"/>
      <c r="E145" s="36"/>
      <c r="F145" s="36"/>
      <c r="G145" s="36"/>
      <c r="H145" s="36"/>
      <c r="I145" s="36"/>
      <c r="J145" s="36"/>
      <c r="K145" s="36"/>
      <c r="L145" s="36"/>
      <c r="M145" s="36"/>
      <c r="N145" s="260">
        <f>BK145</f>
        <v>0</v>
      </c>
      <c r="O145" s="261"/>
      <c r="P145" s="261"/>
      <c r="Q145" s="261"/>
      <c r="R145" s="37"/>
      <c r="T145" s="79"/>
      <c r="U145" s="51"/>
      <c r="V145" s="51"/>
      <c r="W145" s="147">
        <f>W146+W435+W768+W771</f>
        <v>0</v>
      </c>
      <c r="X145" s="51"/>
      <c r="Y145" s="147">
        <f>Y146+Y435+Y768+Y771</f>
        <v>125.47532843999997</v>
      </c>
      <c r="Z145" s="51"/>
      <c r="AA145" s="148">
        <f>AA146+AA435+AA768+AA771</f>
        <v>129.29960300000002</v>
      </c>
      <c r="AT145" s="20" t="s">
        <v>75</v>
      </c>
      <c r="AU145" s="20" t="s">
        <v>122</v>
      </c>
      <c r="BK145" s="149">
        <f>BK146+BK435+BK768+BK771</f>
        <v>0</v>
      </c>
    </row>
    <row r="146" spans="2:65" s="9" customFormat="1" ht="37.35" customHeight="1">
      <c r="B146" s="150"/>
      <c r="C146" s="151"/>
      <c r="D146" s="152" t="s">
        <v>123</v>
      </c>
      <c r="E146" s="152"/>
      <c r="F146" s="152"/>
      <c r="G146" s="152"/>
      <c r="H146" s="152"/>
      <c r="I146" s="152"/>
      <c r="J146" s="152"/>
      <c r="K146" s="152"/>
      <c r="L146" s="152"/>
      <c r="M146" s="152"/>
      <c r="N146" s="250">
        <f>BK146</f>
        <v>0</v>
      </c>
      <c r="O146" s="251"/>
      <c r="P146" s="251"/>
      <c r="Q146" s="251"/>
      <c r="R146" s="153"/>
      <c r="T146" s="154"/>
      <c r="U146" s="151"/>
      <c r="V146" s="151"/>
      <c r="W146" s="155">
        <f>W147+W164+W197+W241+W302+W353+W411+W433</f>
        <v>0</v>
      </c>
      <c r="X146" s="151"/>
      <c r="Y146" s="155">
        <f>Y147+Y164+Y197+Y241+Y302+Y353+Y411+Y433</f>
        <v>64.429024939999991</v>
      </c>
      <c r="Z146" s="151"/>
      <c r="AA146" s="156">
        <f>AA147+AA164+AA197+AA241+AA302+AA353+AA411+AA433</f>
        <v>95.968427000000005</v>
      </c>
      <c r="AR146" s="157" t="s">
        <v>84</v>
      </c>
      <c r="AT146" s="158" t="s">
        <v>75</v>
      </c>
      <c r="AU146" s="158" t="s">
        <v>76</v>
      </c>
      <c r="AY146" s="157" t="s">
        <v>176</v>
      </c>
      <c r="BK146" s="159">
        <f>BK147+BK164+BK197+BK241+BK302+BK353+BK411+BK433</f>
        <v>0</v>
      </c>
    </row>
    <row r="147" spans="2:65" s="9" customFormat="1" ht="19.899999999999999" customHeight="1">
      <c r="B147" s="150"/>
      <c r="C147" s="151"/>
      <c r="D147" s="160" t="s">
        <v>124</v>
      </c>
      <c r="E147" s="160"/>
      <c r="F147" s="160"/>
      <c r="G147" s="160"/>
      <c r="H147" s="160"/>
      <c r="I147" s="160"/>
      <c r="J147" s="160"/>
      <c r="K147" s="160"/>
      <c r="L147" s="160"/>
      <c r="M147" s="160"/>
      <c r="N147" s="252">
        <f>BK147</f>
        <v>0</v>
      </c>
      <c r="O147" s="253"/>
      <c r="P147" s="253"/>
      <c r="Q147" s="253"/>
      <c r="R147" s="153"/>
      <c r="T147" s="154"/>
      <c r="U147" s="151"/>
      <c r="V147" s="151"/>
      <c r="W147" s="155">
        <f>SUM(W148:W163)</f>
        <v>0</v>
      </c>
      <c r="X147" s="151"/>
      <c r="Y147" s="155">
        <f>SUM(Y148:Y163)</f>
        <v>0</v>
      </c>
      <c r="Z147" s="151"/>
      <c r="AA147" s="156">
        <f>SUM(AA148:AA163)</f>
        <v>0</v>
      </c>
      <c r="AR147" s="157" t="s">
        <v>84</v>
      </c>
      <c r="AT147" s="158" t="s">
        <v>75</v>
      </c>
      <c r="AU147" s="158" t="s">
        <v>84</v>
      </c>
      <c r="AY147" s="157" t="s">
        <v>176</v>
      </c>
      <c r="BK147" s="159">
        <f>SUM(BK148:BK163)</f>
        <v>0</v>
      </c>
    </row>
    <row r="148" spans="2:65" s="1" customFormat="1" ht="25.5" customHeight="1">
      <c r="B148" s="132"/>
      <c r="C148" s="161" t="s">
        <v>84</v>
      </c>
      <c r="D148" s="161" t="s">
        <v>177</v>
      </c>
      <c r="E148" s="162" t="s">
        <v>178</v>
      </c>
      <c r="F148" s="266" t="s">
        <v>179</v>
      </c>
      <c r="G148" s="266"/>
      <c r="H148" s="266"/>
      <c r="I148" s="266"/>
      <c r="J148" s="163" t="s">
        <v>180</v>
      </c>
      <c r="K148" s="164">
        <v>2.044</v>
      </c>
      <c r="L148" s="258">
        <v>0</v>
      </c>
      <c r="M148" s="258"/>
      <c r="N148" s="267">
        <f>ROUND(L148*K148,2)</f>
        <v>0</v>
      </c>
      <c r="O148" s="267"/>
      <c r="P148" s="267"/>
      <c r="Q148" s="267"/>
      <c r="R148" s="135"/>
      <c r="T148" s="165" t="s">
        <v>4</v>
      </c>
      <c r="U148" s="44" t="s">
        <v>41</v>
      </c>
      <c r="V148" s="36"/>
      <c r="W148" s="166">
        <f>V148*K148</f>
        <v>0</v>
      </c>
      <c r="X148" s="166">
        <v>0</v>
      </c>
      <c r="Y148" s="166">
        <f>X148*K148</f>
        <v>0</v>
      </c>
      <c r="Z148" s="166">
        <v>0</v>
      </c>
      <c r="AA148" s="167">
        <f>Z148*K148</f>
        <v>0</v>
      </c>
      <c r="AR148" s="20" t="s">
        <v>181</v>
      </c>
      <c r="AT148" s="20" t="s">
        <v>177</v>
      </c>
      <c r="AU148" s="20" t="s">
        <v>112</v>
      </c>
      <c r="AY148" s="20" t="s">
        <v>176</v>
      </c>
      <c r="BE148" s="106">
        <f>IF(U148="základní",N148,0)</f>
        <v>0</v>
      </c>
      <c r="BF148" s="106">
        <f>IF(U148="snížená",N148,0)</f>
        <v>0</v>
      </c>
      <c r="BG148" s="106">
        <f>IF(U148="zákl. přenesená",N148,0)</f>
        <v>0</v>
      </c>
      <c r="BH148" s="106">
        <f>IF(U148="sníž. přenesená",N148,0)</f>
        <v>0</v>
      </c>
      <c r="BI148" s="106">
        <f>IF(U148="nulová",N148,0)</f>
        <v>0</v>
      </c>
      <c r="BJ148" s="20" t="s">
        <v>84</v>
      </c>
      <c r="BK148" s="106">
        <f>ROUND(L148*K148,2)</f>
        <v>0</v>
      </c>
      <c r="BL148" s="20" t="s">
        <v>181</v>
      </c>
      <c r="BM148" s="20" t="s">
        <v>182</v>
      </c>
    </row>
    <row r="149" spans="2:65" s="10" customFormat="1" ht="16.5" customHeight="1">
      <c r="B149" s="168"/>
      <c r="C149" s="169"/>
      <c r="D149" s="169"/>
      <c r="E149" s="170" t="s">
        <v>4</v>
      </c>
      <c r="F149" s="270" t="s">
        <v>183</v>
      </c>
      <c r="G149" s="271"/>
      <c r="H149" s="271"/>
      <c r="I149" s="271"/>
      <c r="J149" s="169"/>
      <c r="K149" s="170" t="s">
        <v>4</v>
      </c>
      <c r="L149" s="169"/>
      <c r="M149" s="169"/>
      <c r="N149" s="169"/>
      <c r="O149" s="169"/>
      <c r="P149" s="169"/>
      <c r="Q149" s="169"/>
      <c r="R149" s="171"/>
      <c r="T149" s="172"/>
      <c r="U149" s="169"/>
      <c r="V149" s="169"/>
      <c r="W149" s="169"/>
      <c r="X149" s="169"/>
      <c r="Y149" s="169"/>
      <c r="Z149" s="169"/>
      <c r="AA149" s="173"/>
      <c r="AT149" s="174" t="s">
        <v>184</v>
      </c>
      <c r="AU149" s="174" t="s">
        <v>112</v>
      </c>
      <c r="AV149" s="10" t="s">
        <v>84</v>
      </c>
      <c r="AW149" s="10" t="s">
        <v>33</v>
      </c>
      <c r="AX149" s="10" t="s">
        <v>76</v>
      </c>
      <c r="AY149" s="174" t="s">
        <v>176</v>
      </c>
    </row>
    <row r="150" spans="2:65" s="11" customFormat="1" ht="16.5" customHeight="1">
      <c r="B150" s="175"/>
      <c r="C150" s="176"/>
      <c r="D150" s="176"/>
      <c r="E150" s="177" t="s">
        <v>4</v>
      </c>
      <c r="F150" s="272" t="s">
        <v>185</v>
      </c>
      <c r="G150" s="273"/>
      <c r="H150" s="273"/>
      <c r="I150" s="273"/>
      <c r="J150" s="176"/>
      <c r="K150" s="178">
        <v>2.044</v>
      </c>
      <c r="L150" s="176"/>
      <c r="M150" s="176"/>
      <c r="N150" s="176"/>
      <c r="O150" s="176"/>
      <c r="P150" s="176"/>
      <c r="Q150" s="176"/>
      <c r="R150" s="179"/>
      <c r="T150" s="180"/>
      <c r="U150" s="176"/>
      <c r="V150" s="176"/>
      <c r="W150" s="176"/>
      <c r="X150" s="176"/>
      <c r="Y150" s="176"/>
      <c r="Z150" s="176"/>
      <c r="AA150" s="181"/>
      <c r="AT150" s="182" t="s">
        <v>184</v>
      </c>
      <c r="AU150" s="182" t="s">
        <v>112</v>
      </c>
      <c r="AV150" s="11" t="s">
        <v>112</v>
      </c>
      <c r="AW150" s="11" t="s">
        <v>33</v>
      </c>
      <c r="AX150" s="11" t="s">
        <v>76</v>
      </c>
      <c r="AY150" s="182" t="s">
        <v>176</v>
      </c>
    </row>
    <row r="151" spans="2:65" s="12" customFormat="1" ht="16.5" customHeight="1">
      <c r="B151" s="183"/>
      <c r="C151" s="184"/>
      <c r="D151" s="184"/>
      <c r="E151" s="185" t="s">
        <v>4</v>
      </c>
      <c r="F151" s="264" t="s">
        <v>186</v>
      </c>
      <c r="G151" s="265"/>
      <c r="H151" s="265"/>
      <c r="I151" s="265"/>
      <c r="J151" s="184"/>
      <c r="K151" s="186">
        <v>2.044</v>
      </c>
      <c r="L151" s="184"/>
      <c r="M151" s="184"/>
      <c r="N151" s="184"/>
      <c r="O151" s="184"/>
      <c r="P151" s="184"/>
      <c r="Q151" s="184"/>
      <c r="R151" s="187"/>
      <c r="T151" s="188"/>
      <c r="U151" s="184"/>
      <c r="V151" s="184"/>
      <c r="W151" s="184"/>
      <c r="X151" s="184"/>
      <c r="Y151" s="184"/>
      <c r="Z151" s="184"/>
      <c r="AA151" s="189"/>
      <c r="AT151" s="190" t="s">
        <v>184</v>
      </c>
      <c r="AU151" s="190" t="s">
        <v>112</v>
      </c>
      <c r="AV151" s="12" t="s">
        <v>181</v>
      </c>
      <c r="AW151" s="12" t="s">
        <v>33</v>
      </c>
      <c r="AX151" s="12" t="s">
        <v>84</v>
      </c>
      <c r="AY151" s="190" t="s">
        <v>176</v>
      </c>
    </row>
    <row r="152" spans="2:65" s="1" customFormat="1" ht="25.5" customHeight="1">
      <c r="B152" s="132"/>
      <c r="C152" s="161" t="s">
        <v>112</v>
      </c>
      <c r="D152" s="161" t="s">
        <v>177</v>
      </c>
      <c r="E152" s="162" t="s">
        <v>187</v>
      </c>
      <c r="F152" s="266" t="s">
        <v>188</v>
      </c>
      <c r="G152" s="266"/>
      <c r="H152" s="266"/>
      <c r="I152" s="266"/>
      <c r="J152" s="163" t="s">
        <v>180</v>
      </c>
      <c r="K152" s="164">
        <v>2.0550000000000002</v>
      </c>
      <c r="L152" s="258">
        <v>0</v>
      </c>
      <c r="M152" s="258"/>
      <c r="N152" s="267">
        <f t="shared" ref="N152:N160" si="5">ROUND(L152*K152,2)</f>
        <v>0</v>
      </c>
      <c r="O152" s="267"/>
      <c r="P152" s="267"/>
      <c r="Q152" s="267"/>
      <c r="R152" s="135"/>
      <c r="T152" s="165" t="s">
        <v>4</v>
      </c>
      <c r="U152" s="44" t="s">
        <v>41</v>
      </c>
      <c r="V152" s="36"/>
      <c r="W152" s="166">
        <f t="shared" ref="W152:W160" si="6">V152*K152</f>
        <v>0</v>
      </c>
      <c r="X152" s="166">
        <v>0</v>
      </c>
      <c r="Y152" s="166">
        <f t="shared" ref="Y152:Y160" si="7">X152*K152</f>
        <v>0</v>
      </c>
      <c r="Z152" s="166">
        <v>0</v>
      </c>
      <c r="AA152" s="167">
        <f t="shared" ref="AA152:AA160" si="8">Z152*K152</f>
        <v>0</v>
      </c>
      <c r="AR152" s="20" t="s">
        <v>181</v>
      </c>
      <c r="AT152" s="20" t="s">
        <v>177</v>
      </c>
      <c r="AU152" s="20" t="s">
        <v>112</v>
      </c>
      <c r="AY152" s="20" t="s">
        <v>176</v>
      </c>
      <c r="BE152" s="106">
        <f t="shared" ref="BE152:BE160" si="9">IF(U152="základní",N152,0)</f>
        <v>0</v>
      </c>
      <c r="BF152" s="106">
        <f t="shared" ref="BF152:BF160" si="10">IF(U152="snížená",N152,0)</f>
        <v>0</v>
      </c>
      <c r="BG152" s="106">
        <f t="shared" ref="BG152:BG160" si="11">IF(U152="zákl. přenesená",N152,0)</f>
        <v>0</v>
      </c>
      <c r="BH152" s="106">
        <f t="shared" ref="BH152:BH160" si="12">IF(U152="sníž. přenesená",N152,0)</f>
        <v>0</v>
      </c>
      <c r="BI152" s="106">
        <f t="shared" ref="BI152:BI160" si="13">IF(U152="nulová",N152,0)</f>
        <v>0</v>
      </c>
      <c r="BJ152" s="20" t="s">
        <v>84</v>
      </c>
      <c r="BK152" s="106">
        <f t="shared" ref="BK152:BK160" si="14">ROUND(L152*K152,2)</f>
        <v>0</v>
      </c>
      <c r="BL152" s="20" t="s">
        <v>181</v>
      </c>
      <c r="BM152" s="20" t="s">
        <v>189</v>
      </c>
    </row>
    <row r="153" spans="2:65" s="1" customFormat="1" ht="25.5" customHeight="1">
      <c r="B153" s="132"/>
      <c r="C153" s="161" t="s">
        <v>190</v>
      </c>
      <c r="D153" s="161" t="s">
        <v>177</v>
      </c>
      <c r="E153" s="162" t="s">
        <v>191</v>
      </c>
      <c r="F153" s="266" t="s">
        <v>192</v>
      </c>
      <c r="G153" s="266"/>
      <c r="H153" s="266"/>
      <c r="I153" s="266"/>
      <c r="J153" s="163" t="s">
        <v>180</v>
      </c>
      <c r="K153" s="164">
        <v>2.0550000000000002</v>
      </c>
      <c r="L153" s="258">
        <v>0</v>
      </c>
      <c r="M153" s="258"/>
      <c r="N153" s="267">
        <f t="shared" si="5"/>
        <v>0</v>
      </c>
      <c r="O153" s="267"/>
      <c r="P153" s="267"/>
      <c r="Q153" s="267"/>
      <c r="R153" s="135"/>
      <c r="T153" s="165" t="s">
        <v>4</v>
      </c>
      <c r="U153" s="44" t="s">
        <v>41</v>
      </c>
      <c r="V153" s="36"/>
      <c r="W153" s="166">
        <f t="shared" si="6"/>
        <v>0</v>
      </c>
      <c r="X153" s="166">
        <v>0</v>
      </c>
      <c r="Y153" s="166">
        <f t="shared" si="7"/>
        <v>0</v>
      </c>
      <c r="Z153" s="166">
        <v>0</v>
      </c>
      <c r="AA153" s="167">
        <f t="shared" si="8"/>
        <v>0</v>
      </c>
      <c r="AR153" s="20" t="s">
        <v>181</v>
      </c>
      <c r="AT153" s="20" t="s">
        <v>177</v>
      </c>
      <c r="AU153" s="20" t="s">
        <v>112</v>
      </c>
      <c r="AY153" s="20" t="s">
        <v>176</v>
      </c>
      <c r="BE153" s="106">
        <f t="shared" si="9"/>
        <v>0</v>
      </c>
      <c r="BF153" s="106">
        <f t="shared" si="10"/>
        <v>0</v>
      </c>
      <c r="BG153" s="106">
        <f t="shared" si="11"/>
        <v>0</v>
      </c>
      <c r="BH153" s="106">
        <f t="shared" si="12"/>
        <v>0</v>
      </c>
      <c r="BI153" s="106">
        <f t="shared" si="13"/>
        <v>0</v>
      </c>
      <c r="BJ153" s="20" t="s">
        <v>84</v>
      </c>
      <c r="BK153" s="106">
        <f t="shared" si="14"/>
        <v>0</v>
      </c>
      <c r="BL153" s="20" t="s">
        <v>181</v>
      </c>
      <c r="BM153" s="20" t="s">
        <v>193</v>
      </c>
    </row>
    <row r="154" spans="2:65" s="1" customFormat="1" ht="38.25" customHeight="1">
      <c r="B154" s="132"/>
      <c r="C154" s="161" t="s">
        <v>181</v>
      </c>
      <c r="D154" s="161" t="s">
        <v>177</v>
      </c>
      <c r="E154" s="162" t="s">
        <v>194</v>
      </c>
      <c r="F154" s="266" t="s">
        <v>195</v>
      </c>
      <c r="G154" s="266"/>
      <c r="H154" s="266"/>
      <c r="I154" s="266"/>
      <c r="J154" s="163" t="s">
        <v>180</v>
      </c>
      <c r="K154" s="164">
        <v>4.1100000000000003</v>
      </c>
      <c r="L154" s="258">
        <v>0</v>
      </c>
      <c r="M154" s="258"/>
      <c r="N154" s="267">
        <f t="shared" si="5"/>
        <v>0</v>
      </c>
      <c r="O154" s="267"/>
      <c r="P154" s="267"/>
      <c r="Q154" s="267"/>
      <c r="R154" s="135"/>
      <c r="T154" s="165" t="s">
        <v>4</v>
      </c>
      <c r="U154" s="44" t="s">
        <v>41</v>
      </c>
      <c r="V154" s="36"/>
      <c r="W154" s="166">
        <f t="shared" si="6"/>
        <v>0</v>
      </c>
      <c r="X154" s="166">
        <v>0</v>
      </c>
      <c r="Y154" s="166">
        <f t="shared" si="7"/>
        <v>0</v>
      </c>
      <c r="Z154" s="166">
        <v>0</v>
      </c>
      <c r="AA154" s="167">
        <f t="shared" si="8"/>
        <v>0</v>
      </c>
      <c r="AR154" s="20" t="s">
        <v>181</v>
      </c>
      <c r="AT154" s="20" t="s">
        <v>177</v>
      </c>
      <c r="AU154" s="20" t="s">
        <v>112</v>
      </c>
      <c r="AY154" s="20" t="s">
        <v>176</v>
      </c>
      <c r="BE154" s="106">
        <f t="shared" si="9"/>
        <v>0</v>
      </c>
      <c r="BF154" s="106">
        <f t="shared" si="10"/>
        <v>0</v>
      </c>
      <c r="BG154" s="106">
        <f t="shared" si="11"/>
        <v>0</v>
      </c>
      <c r="BH154" s="106">
        <f t="shared" si="12"/>
        <v>0</v>
      </c>
      <c r="BI154" s="106">
        <f t="shared" si="13"/>
        <v>0</v>
      </c>
      <c r="BJ154" s="20" t="s">
        <v>84</v>
      </c>
      <c r="BK154" s="106">
        <f t="shared" si="14"/>
        <v>0</v>
      </c>
      <c r="BL154" s="20" t="s">
        <v>181</v>
      </c>
      <c r="BM154" s="20" t="s">
        <v>196</v>
      </c>
    </row>
    <row r="155" spans="2:65" s="1" customFormat="1" ht="25.5" customHeight="1">
      <c r="B155" s="132"/>
      <c r="C155" s="161" t="s">
        <v>197</v>
      </c>
      <c r="D155" s="161" t="s">
        <v>177</v>
      </c>
      <c r="E155" s="162" t="s">
        <v>198</v>
      </c>
      <c r="F155" s="266" t="s">
        <v>199</v>
      </c>
      <c r="G155" s="266"/>
      <c r="H155" s="266"/>
      <c r="I155" s="266"/>
      <c r="J155" s="163" t="s">
        <v>180</v>
      </c>
      <c r="K155" s="164">
        <v>2.0550000000000002</v>
      </c>
      <c r="L155" s="258">
        <v>0</v>
      </c>
      <c r="M155" s="258"/>
      <c r="N155" s="267">
        <f t="shared" si="5"/>
        <v>0</v>
      </c>
      <c r="O155" s="267"/>
      <c r="P155" s="267"/>
      <c r="Q155" s="267"/>
      <c r="R155" s="135"/>
      <c r="T155" s="165" t="s">
        <v>4</v>
      </c>
      <c r="U155" s="44" t="s">
        <v>41</v>
      </c>
      <c r="V155" s="36"/>
      <c r="W155" s="166">
        <f t="shared" si="6"/>
        <v>0</v>
      </c>
      <c r="X155" s="166">
        <v>0</v>
      </c>
      <c r="Y155" s="166">
        <f t="shared" si="7"/>
        <v>0</v>
      </c>
      <c r="Z155" s="166">
        <v>0</v>
      </c>
      <c r="AA155" s="167">
        <f t="shared" si="8"/>
        <v>0</v>
      </c>
      <c r="AR155" s="20" t="s">
        <v>181</v>
      </c>
      <c r="AT155" s="20" t="s">
        <v>177</v>
      </c>
      <c r="AU155" s="20" t="s">
        <v>112</v>
      </c>
      <c r="AY155" s="20" t="s">
        <v>176</v>
      </c>
      <c r="BE155" s="106">
        <f t="shared" si="9"/>
        <v>0</v>
      </c>
      <c r="BF155" s="106">
        <f t="shared" si="10"/>
        <v>0</v>
      </c>
      <c r="BG155" s="106">
        <f t="shared" si="11"/>
        <v>0</v>
      </c>
      <c r="BH155" s="106">
        <f t="shared" si="12"/>
        <v>0</v>
      </c>
      <c r="BI155" s="106">
        <f t="shared" si="13"/>
        <v>0</v>
      </c>
      <c r="BJ155" s="20" t="s">
        <v>84</v>
      </c>
      <c r="BK155" s="106">
        <f t="shared" si="14"/>
        <v>0</v>
      </c>
      <c r="BL155" s="20" t="s">
        <v>181</v>
      </c>
      <c r="BM155" s="20" t="s">
        <v>200</v>
      </c>
    </row>
    <row r="156" spans="2:65" s="1" customFormat="1" ht="25.5" customHeight="1">
      <c r="B156" s="132"/>
      <c r="C156" s="161" t="s">
        <v>201</v>
      </c>
      <c r="D156" s="161" t="s">
        <v>177</v>
      </c>
      <c r="E156" s="162" t="s">
        <v>202</v>
      </c>
      <c r="F156" s="266" t="s">
        <v>203</v>
      </c>
      <c r="G156" s="266"/>
      <c r="H156" s="266"/>
      <c r="I156" s="266"/>
      <c r="J156" s="163" t="s">
        <v>180</v>
      </c>
      <c r="K156" s="164">
        <v>2.0550000000000002</v>
      </c>
      <c r="L156" s="258">
        <v>0</v>
      </c>
      <c r="M156" s="258"/>
      <c r="N156" s="267">
        <f t="shared" si="5"/>
        <v>0</v>
      </c>
      <c r="O156" s="267"/>
      <c r="P156" s="267"/>
      <c r="Q156" s="267"/>
      <c r="R156" s="135"/>
      <c r="T156" s="165" t="s">
        <v>4</v>
      </c>
      <c r="U156" s="44" t="s">
        <v>41</v>
      </c>
      <c r="V156" s="36"/>
      <c r="W156" s="166">
        <f t="shared" si="6"/>
        <v>0</v>
      </c>
      <c r="X156" s="166">
        <v>0</v>
      </c>
      <c r="Y156" s="166">
        <f t="shared" si="7"/>
        <v>0</v>
      </c>
      <c r="Z156" s="166">
        <v>0</v>
      </c>
      <c r="AA156" s="167">
        <f t="shared" si="8"/>
        <v>0</v>
      </c>
      <c r="AR156" s="20" t="s">
        <v>181</v>
      </c>
      <c r="AT156" s="20" t="s">
        <v>177</v>
      </c>
      <c r="AU156" s="20" t="s">
        <v>112</v>
      </c>
      <c r="AY156" s="20" t="s">
        <v>176</v>
      </c>
      <c r="BE156" s="106">
        <f t="shared" si="9"/>
        <v>0</v>
      </c>
      <c r="BF156" s="106">
        <f t="shared" si="10"/>
        <v>0</v>
      </c>
      <c r="BG156" s="106">
        <f t="shared" si="11"/>
        <v>0</v>
      </c>
      <c r="BH156" s="106">
        <f t="shared" si="12"/>
        <v>0</v>
      </c>
      <c r="BI156" s="106">
        <f t="shared" si="13"/>
        <v>0</v>
      </c>
      <c r="BJ156" s="20" t="s">
        <v>84</v>
      </c>
      <c r="BK156" s="106">
        <f t="shared" si="14"/>
        <v>0</v>
      </c>
      <c r="BL156" s="20" t="s">
        <v>181</v>
      </c>
      <c r="BM156" s="20" t="s">
        <v>204</v>
      </c>
    </row>
    <row r="157" spans="2:65" s="1" customFormat="1" ht="25.5" customHeight="1">
      <c r="B157" s="132"/>
      <c r="C157" s="161" t="s">
        <v>205</v>
      </c>
      <c r="D157" s="161" t="s">
        <v>177</v>
      </c>
      <c r="E157" s="162" t="s">
        <v>206</v>
      </c>
      <c r="F157" s="266" t="s">
        <v>207</v>
      </c>
      <c r="G157" s="266"/>
      <c r="H157" s="266"/>
      <c r="I157" s="266"/>
      <c r="J157" s="163" t="s">
        <v>180</v>
      </c>
      <c r="K157" s="164">
        <v>2.0550000000000002</v>
      </c>
      <c r="L157" s="258">
        <v>0</v>
      </c>
      <c r="M157" s="258"/>
      <c r="N157" s="267">
        <f t="shared" si="5"/>
        <v>0</v>
      </c>
      <c r="O157" s="267"/>
      <c r="P157" s="267"/>
      <c r="Q157" s="267"/>
      <c r="R157" s="135"/>
      <c r="T157" s="165" t="s">
        <v>4</v>
      </c>
      <c r="U157" s="44" t="s">
        <v>41</v>
      </c>
      <c r="V157" s="36"/>
      <c r="W157" s="166">
        <f t="shared" si="6"/>
        <v>0</v>
      </c>
      <c r="X157" s="166">
        <v>0</v>
      </c>
      <c r="Y157" s="166">
        <f t="shared" si="7"/>
        <v>0</v>
      </c>
      <c r="Z157" s="166">
        <v>0</v>
      </c>
      <c r="AA157" s="167">
        <f t="shared" si="8"/>
        <v>0</v>
      </c>
      <c r="AR157" s="20" t="s">
        <v>181</v>
      </c>
      <c r="AT157" s="20" t="s">
        <v>177</v>
      </c>
      <c r="AU157" s="20" t="s">
        <v>112</v>
      </c>
      <c r="AY157" s="20" t="s">
        <v>176</v>
      </c>
      <c r="BE157" s="106">
        <f t="shared" si="9"/>
        <v>0</v>
      </c>
      <c r="BF157" s="106">
        <f t="shared" si="10"/>
        <v>0</v>
      </c>
      <c r="BG157" s="106">
        <f t="shared" si="11"/>
        <v>0</v>
      </c>
      <c r="BH157" s="106">
        <f t="shared" si="12"/>
        <v>0</v>
      </c>
      <c r="BI157" s="106">
        <f t="shared" si="13"/>
        <v>0</v>
      </c>
      <c r="BJ157" s="20" t="s">
        <v>84</v>
      </c>
      <c r="BK157" s="106">
        <f t="shared" si="14"/>
        <v>0</v>
      </c>
      <c r="BL157" s="20" t="s">
        <v>181</v>
      </c>
      <c r="BM157" s="20" t="s">
        <v>208</v>
      </c>
    </row>
    <row r="158" spans="2:65" s="1" customFormat="1" ht="16.5" customHeight="1">
      <c r="B158" s="132"/>
      <c r="C158" s="161" t="s">
        <v>209</v>
      </c>
      <c r="D158" s="161" t="s">
        <v>177</v>
      </c>
      <c r="E158" s="162" t="s">
        <v>210</v>
      </c>
      <c r="F158" s="266" t="s">
        <v>211</v>
      </c>
      <c r="G158" s="266"/>
      <c r="H158" s="266"/>
      <c r="I158" s="266"/>
      <c r="J158" s="163" t="s">
        <v>180</v>
      </c>
      <c r="K158" s="164">
        <v>2.0550000000000002</v>
      </c>
      <c r="L158" s="258">
        <v>0</v>
      </c>
      <c r="M158" s="258"/>
      <c r="N158" s="267">
        <f t="shared" si="5"/>
        <v>0</v>
      </c>
      <c r="O158" s="267"/>
      <c r="P158" s="267"/>
      <c r="Q158" s="267"/>
      <c r="R158" s="135"/>
      <c r="T158" s="165" t="s">
        <v>4</v>
      </c>
      <c r="U158" s="44" t="s">
        <v>41</v>
      </c>
      <c r="V158" s="36"/>
      <c r="W158" s="166">
        <f t="shared" si="6"/>
        <v>0</v>
      </c>
      <c r="X158" s="166">
        <v>0</v>
      </c>
      <c r="Y158" s="166">
        <f t="shared" si="7"/>
        <v>0</v>
      </c>
      <c r="Z158" s="166">
        <v>0</v>
      </c>
      <c r="AA158" s="167">
        <f t="shared" si="8"/>
        <v>0</v>
      </c>
      <c r="AR158" s="20" t="s">
        <v>181</v>
      </c>
      <c r="AT158" s="20" t="s">
        <v>177</v>
      </c>
      <c r="AU158" s="20" t="s">
        <v>112</v>
      </c>
      <c r="AY158" s="20" t="s">
        <v>176</v>
      </c>
      <c r="BE158" s="106">
        <f t="shared" si="9"/>
        <v>0</v>
      </c>
      <c r="BF158" s="106">
        <f t="shared" si="10"/>
        <v>0</v>
      </c>
      <c r="BG158" s="106">
        <f t="shared" si="11"/>
        <v>0</v>
      </c>
      <c r="BH158" s="106">
        <f t="shared" si="12"/>
        <v>0</v>
      </c>
      <c r="BI158" s="106">
        <f t="shared" si="13"/>
        <v>0</v>
      </c>
      <c r="BJ158" s="20" t="s">
        <v>84</v>
      </c>
      <c r="BK158" s="106">
        <f t="shared" si="14"/>
        <v>0</v>
      </c>
      <c r="BL158" s="20" t="s">
        <v>181</v>
      </c>
      <c r="BM158" s="20" t="s">
        <v>212</v>
      </c>
    </row>
    <row r="159" spans="2:65" s="1" customFormat="1" ht="25.5" customHeight="1">
      <c r="B159" s="132"/>
      <c r="C159" s="161" t="s">
        <v>213</v>
      </c>
      <c r="D159" s="161" t="s">
        <v>177</v>
      </c>
      <c r="E159" s="162" t="s">
        <v>214</v>
      </c>
      <c r="F159" s="266" t="s">
        <v>215</v>
      </c>
      <c r="G159" s="266"/>
      <c r="H159" s="266"/>
      <c r="I159" s="266"/>
      <c r="J159" s="163" t="s">
        <v>216</v>
      </c>
      <c r="K159" s="164">
        <v>3.1850000000000001</v>
      </c>
      <c r="L159" s="258">
        <v>0</v>
      </c>
      <c r="M159" s="258"/>
      <c r="N159" s="267">
        <f t="shared" si="5"/>
        <v>0</v>
      </c>
      <c r="O159" s="267"/>
      <c r="P159" s="267"/>
      <c r="Q159" s="267"/>
      <c r="R159" s="135"/>
      <c r="T159" s="165" t="s">
        <v>4</v>
      </c>
      <c r="U159" s="44" t="s">
        <v>41</v>
      </c>
      <c r="V159" s="36"/>
      <c r="W159" s="166">
        <f t="shared" si="6"/>
        <v>0</v>
      </c>
      <c r="X159" s="166">
        <v>0</v>
      </c>
      <c r="Y159" s="166">
        <f t="shared" si="7"/>
        <v>0</v>
      </c>
      <c r="Z159" s="166">
        <v>0</v>
      </c>
      <c r="AA159" s="167">
        <f t="shared" si="8"/>
        <v>0</v>
      </c>
      <c r="AR159" s="20" t="s">
        <v>181</v>
      </c>
      <c r="AT159" s="20" t="s">
        <v>177</v>
      </c>
      <c r="AU159" s="20" t="s">
        <v>112</v>
      </c>
      <c r="AY159" s="20" t="s">
        <v>176</v>
      </c>
      <c r="BE159" s="106">
        <f t="shared" si="9"/>
        <v>0</v>
      </c>
      <c r="BF159" s="106">
        <f t="shared" si="10"/>
        <v>0</v>
      </c>
      <c r="BG159" s="106">
        <f t="shared" si="11"/>
        <v>0</v>
      </c>
      <c r="BH159" s="106">
        <f t="shared" si="12"/>
        <v>0</v>
      </c>
      <c r="BI159" s="106">
        <f t="shared" si="13"/>
        <v>0</v>
      </c>
      <c r="BJ159" s="20" t="s">
        <v>84</v>
      </c>
      <c r="BK159" s="106">
        <f t="shared" si="14"/>
        <v>0</v>
      </c>
      <c r="BL159" s="20" t="s">
        <v>181</v>
      </c>
      <c r="BM159" s="20" t="s">
        <v>217</v>
      </c>
    </row>
    <row r="160" spans="2:65" s="1" customFormat="1" ht="16.5" customHeight="1">
      <c r="B160" s="132"/>
      <c r="C160" s="161" t="s">
        <v>218</v>
      </c>
      <c r="D160" s="161" t="s">
        <v>177</v>
      </c>
      <c r="E160" s="162" t="s">
        <v>219</v>
      </c>
      <c r="F160" s="266" t="s">
        <v>220</v>
      </c>
      <c r="G160" s="266"/>
      <c r="H160" s="266"/>
      <c r="I160" s="266"/>
      <c r="J160" s="163" t="s">
        <v>221</v>
      </c>
      <c r="K160" s="164">
        <v>3.145</v>
      </c>
      <c r="L160" s="258">
        <v>0</v>
      </c>
      <c r="M160" s="258"/>
      <c r="N160" s="267">
        <f t="shared" si="5"/>
        <v>0</v>
      </c>
      <c r="O160" s="267"/>
      <c r="P160" s="267"/>
      <c r="Q160" s="267"/>
      <c r="R160" s="135"/>
      <c r="T160" s="165" t="s">
        <v>4</v>
      </c>
      <c r="U160" s="44" t="s">
        <v>41</v>
      </c>
      <c r="V160" s="36"/>
      <c r="W160" s="166">
        <f t="shared" si="6"/>
        <v>0</v>
      </c>
      <c r="X160" s="166">
        <v>0</v>
      </c>
      <c r="Y160" s="166">
        <f t="shared" si="7"/>
        <v>0</v>
      </c>
      <c r="Z160" s="166">
        <v>0</v>
      </c>
      <c r="AA160" s="167">
        <f t="shared" si="8"/>
        <v>0</v>
      </c>
      <c r="AR160" s="20" t="s">
        <v>181</v>
      </c>
      <c r="AT160" s="20" t="s">
        <v>177</v>
      </c>
      <c r="AU160" s="20" t="s">
        <v>112</v>
      </c>
      <c r="AY160" s="20" t="s">
        <v>176</v>
      </c>
      <c r="BE160" s="106">
        <f t="shared" si="9"/>
        <v>0</v>
      </c>
      <c r="BF160" s="106">
        <f t="shared" si="10"/>
        <v>0</v>
      </c>
      <c r="BG160" s="106">
        <f t="shared" si="11"/>
        <v>0</v>
      </c>
      <c r="BH160" s="106">
        <f t="shared" si="12"/>
        <v>0</v>
      </c>
      <c r="BI160" s="106">
        <f t="shared" si="13"/>
        <v>0</v>
      </c>
      <c r="BJ160" s="20" t="s">
        <v>84</v>
      </c>
      <c r="BK160" s="106">
        <f t="shared" si="14"/>
        <v>0</v>
      </c>
      <c r="BL160" s="20" t="s">
        <v>181</v>
      </c>
      <c r="BM160" s="20" t="s">
        <v>222</v>
      </c>
    </row>
    <row r="161" spans="2:65" s="10" customFormat="1" ht="16.5" customHeight="1">
      <c r="B161" s="168"/>
      <c r="C161" s="169"/>
      <c r="D161" s="169"/>
      <c r="E161" s="170" t="s">
        <v>4</v>
      </c>
      <c r="F161" s="270" t="s">
        <v>223</v>
      </c>
      <c r="G161" s="271"/>
      <c r="H161" s="271"/>
      <c r="I161" s="271"/>
      <c r="J161" s="169"/>
      <c r="K161" s="170" t="s">
        <v>4</v>
      </c>
      <c r="L161" s="169"/>
      <c r="M161" s="169"/>
      <c r="N161" s="169"/>
      <c r="O161" s="169"/>
      <c r="P161" s="169"/>
      <c r="Q161" s="169"/>
      <c r="R161" s="171"/>
      <c r="T161" s="172"/>
      <c r="U161" s="169"/>
      <c r="V161" s="169"/>
      <c r="W161" s="169"/>
      <c r="X161" s="169"/>
      <c r="Y161" s="169"/>
      <c r="Z161" s="169"/>
      <c r="AA161" s="173"/>
      <c r="AT161" s="174" t="s">
        <v>184</v>
      </c>
      <c r="AU161" s="174" t="s">
        <v>112</v>
      </c>
      <c r="AV161" s="10" t="s">
        <v>84</v>
      </c>
      <c r="AW161" s="10" t="s">
        <v>33</v>
      </c>
      <c r="AX161" s="10" t="s">
        <v>76</v>
      </c>
      <c r="AY161" s="174" t="s">
        <v>176</v>
      </c>
    </row>
    <row r="162" spans="2:65" s="11" customFormat="1" ht="16.5" customHeight="1">
      <c r="B162" s="175"/>
      <c r="C162" s="176"/>
      <c r="D162" s="176"/>
      <c r="E162" s="177" t="s">
        <v>4</v>
      </c>
      <c r="F162" s="272" t="s">
        <v>224</v>
      </c>
      <c r="G162" s="273"/>
      <c r="H162" s="273"/>
      <c r="I162" s="273"/>
      <c r="J162" s="176"/>
      <c r="K162" s="178">
        <v>3.145</v>
      </c>
      <c r="L162" s="176"/>
      <c r="M162" s="176"/>
      <c r="N162" s="176"/>
      <c r="O162" s="176"/>
      <c r="P162" s="176"/>
      <c r="Q162" s="176"/>
      <c r="R162" s="179"/>
      <c r="T162" s="180"/>
      <c r="U162" s="176"/>
      <c r="V162" s="176"/>
      <c r="W162" s="176"/>
      <c r="X162" s="176"/>
      <c r="Y162" s="176"/>
      <c r="Z162" s="176"/>
      <c r="AA162" s="181"/>
      <c r="AT162" s="182" t="s">
        <v>184</v>
      </c>
      <c r="AU162" s="182" t="s">
        <v>112</v>
      </c>
      <c r="AV162" s="11" t="s">
        <v>112</v>
      </c>
      <c r="AW162" s="11" t="s">
        <v>33</v>
      </c>
      <c r="AX162" s="11" t="s">
        <v>76</v>
      </c>
      <c r="AY162" s="182" t="s">
        <v>176</v>
      </c>
    </row>
    <row r="163" spans="2:65" s="12" customFormat="1" ht="16.5" customHeight="1">
      <c r="B163" s="183"/>
      <c r="C163" s="184"/>
      <c r="D163" s="184"/>
      <c r="E163" s="185" t="s">
        <v>4</v>
      </c>
      <c r="F163" s="264" t="s">
        <v>186</v>
      </c>
      <c r="G163" s="265"/>
      <c r="H163" s="265"/>
      <c r="I163" s="265"/>
      <c r="J163" s="184"/>
      <c r="K163" s="186">
        <v>3.145</v>
      </c>
      <c r="L163" s="184"/>
      <c r="M163" s="184"/>
      <c r="N163" s="184"/>
      <c r="O163" s="184"/>
      <c r="P163" s="184"/>
      <c r="Q163" s="184"/>
      <c r="R163" s="187"/>
      <c r="T163" s="188"/>
      <c r="U163" s="184"/>
      <c r="V163" s="184"/>
      <c r="W163" s="184"/>
      <c r="X163" s="184"/>
      <c r="Y163" s="184"/>
      <c r="Z163" s="184"/>
      <c r="AA163" s="189"/>
      <c r="AT163" s="190" t="s">
        <v>184</v>
      </c>
      <c r="AU163" s="190" t="s">
        <v>112</v>
      </c>
      <c r="AV163" s="12" t="s">
        <v>181</v>
      </c>
      <c r="AW163" s="12" t="s">
        <v>33</v>
      </c>
      <c r="AX163" s="12" t="s">
        <v>84</v>
      </c>
      <c r="AY163" s="190" t="s">
        <v>176</v>
      </c>
    </row>
    <row r="164" spans="2:65" s="9" customFormat="1" ht="29.85" customHeight="1">
      <c r="B164" s="150"/>
      <c r="C164" s="151"/>
      <c r="D164" s="160" t="s">
        <v>125</v>
      </c>
      <c r="E164" s="160"/>
      <c r="F164" s="160"/>
      <c r="G164" s="160"/>
      <c r="H164" s="160"/>
      <c r="I164" s="160"/>
      <c r="J164" s="160"/>
      <c r="K164" s="160"/>
      <c r="L164" s="160"/>
      <c r="M164" s="160"/>
      <c r="N164" s="252">
        <f>BK164</f>
        <v>0</v>
      </c>
      <c r="O164" s="253"/>
      <c r="P164" s="253"/>
      <c r="Q164" s="253"/>
      <c r="R164" s="153"/>
      <c r="T164" s="154"/>
      <c r="U164" s="151"/>
      <c r="V164" s="151"/>
      <c r="W164" s="155">
        <f>SUM(W165:W196)</f>
        <v>0</v>
      </c>
      <c r="X164" s="151"/>
      <c r="Y164" s="155">
        <f>SUM(Y165:Y196)</f>
        <v>8.1506116599999991</v>
      </c>
      <c r="Z164" s="151"/>
      <c r="AA164" s="156">
        <f>SUM(AA165:AA196)</f>
        <v>0</v>
      </c>
      <c r="AR164" s="157" t="s">
        <v>84</v>
      </c>
      <c r="AT164" s="158" t="s">
        <v>75</v>
      </c>
      <c r="AU164" s="158" t="s">
        <v>84</v>
      </c>
      <c r="AY164" s="157" t="s">
        <v>176</v>
      </c>
      <c r="BK164" s="159">
        <f>SUM(BK165:BK196)</f>
        <v>0</v>
      </c>
    </row>
    <row r="165" spans="2:65" s="1" customFormat="1" ht="16.5" customHeight="1">
      <c r="B165" s="132"/>
      <c r="C165" s="161" t="s">
        <v>225</v>
      </c>
      <c r="D165" s="161" t="s">
        <v>177</v>
      </c>
      <c r="E165" s="162" t="s">
        <v>226</v>
      </c>
      <c r="F165" s="266" t="s">
        <v>227</v>
      </c>
      <c r="G165" s="266"/>
      <c r="H165" s="266"/>
      <c r="I165" s="266"/>
      <c r="J165" s="163" t="s">
        <v>180</v>
      </c>
      <c r="K165" s="164">
        <v>0.315</v>
      </c>
      <c r="L165" s="258">
        <v>0</v>
      </c>
      <c r="M165" s="258"/>
      <c r="N165" s="267">
        <f>ROUND(L165*K165,2)</f>
        <v>0</v>
      </c>
      <c r="O165" s="267"/>
      <c r="P165" s="267"/>
      <c r="Q165" s="267"/>
      <c r="R165" s="135"/>
      <c r="T165" s="165" t="s">
        <v>4</v>
      </c>
      <c r="U165" s="44" t="s">
        <v>41</v>
      </c>
      <c r="V165" s="36"/>
      <c r="W165" s="166">
        <f>V165*K165</f>
        <v>0</v>
      </c>
      <c r="X165" s="166">
        <v>2.2563399999999998</v>
      </c>
      <c r="Y165" s="166">
        <f>X165*K165</f>
        <v>0.71074709999999997</v>
      </c>
      <c r="Z165" s="166">
        <v>0</v>
      </c>
      <c r="AA165" s="167">
        <f>Z165*K165</f>
        <v>0</v>
      </c>
      <c r="AR165" s="20" t="s">
        <v>181</v>
      </c>
      <c r="AT165" s="20" t="s">
        <v>177</v>
      </c>
      <c r="AU165" s="20" t="s">
        <v>112</v>
      </c>
      <c r="AY165" s="20" t="s">
        <v>176</v>
      </c>
      <c r="BE165" s="106">
        <f>IF(U165="základní",N165,0)</f>
        <v>0</v>
      </c>
      <c r="BF165" s="106">
        <f>IF(U165="snížená",N165,0)</f>
        <v>0</v>
      </c>
      <c r="BG165" s="106">
        <f>IF(U165="zákl. přenesená",N165,0)</f>
        <v>0</v>
      </c>
      <c r="BH165" s="106">
        <f>IF(U165="sníž. přenesená",N165,0)</f>
        <v>0</v>
      </c>
      <c r="BI165" s="106">
        <f>IF(U165="nulová",N165,0)</f>
        <v>0</v>
      </c>
      <c r="BJ165" s="20" t="s">
        <v>84</v>
      </c>
      <c r="BK165" s="106">
        <f>ROUND(L165*K165,2)</f>
        <v>0</v>
      </c>
      <c r="BL165" s="20" t="s">
        <v>181</v>
      </c>
      <c r="BM165" s="20" t="s">
        <v>228</v>
      </c>
    </row>
    <row r="166" spans="2:65" s="10" customFormat="1" ht="16.5" customHeight="1">
      <c r="B166" s="168"/>
      <c r="C166" s="169"/>
      <c r="D166" s="169"/>
      <c r="E166" s="170" t="s">
        <v>4</v>
      </c>
      <c r="F166" s="270" t="s">
        <v>229</v>
      </c>
      <c r="G166" s="271"/>
      <c r="H166" s="271"/>
      <c r="I166" s="271"/>
      <c r="J166" s="169"/>
      <c r="K166" s="170" t="s">
        <v>4</v>
      </c>
      <c r="L166" s="169"/>
      <c r="M166" s="169"/>
      <c r="N166" s="169"/>
      <c r="O166" s="169"/>
      <c r="P166" s="169"/>
      <c r="Q166" s="169"/>
      <c r="R166" s="171"/>
      <c r="T166" s="172"/>
      <c r="U166" s="169"/>
      <c r="V166" s="169"/>
      <c r="W166" s="169"/>
      <c r="X166" s="169"/>
      <c r="Y166" s="169"/>
      <c r="Z166" s="169"/>
      <c r="AA166" s="173"/>
      <c r="AT166" s="174" t="s">
        <v>184</v>
      </c>
      <c r="AU166" s="174" t="s">
        <v>112</v>
      </c>
      <c r="AV166" s="10" t="s">
        <v>84</v>
      </c>
      <c r="AW166" s="10" t="s">
        <v>33</v>
      </c>
      <c r="AX166" s="10" t="s">
        <v>76</v>
      </c>
      <c r="AY166" s="174" t="s">
        <v>176</v>
      </c>
    </row>
    <row r="167" spans="2:65" s="11" customFormat="1" ht="16.5" customHeight="1">
      <c r="B167" s="175"/>
      <c r="C167" s="176"/>
      <c r="D167" s="176"/>
      <c r="E167" s="177" t="s">
        <v>4</v>
      </c>
      <c r="F167" s="272" t="s">
        <v>230</v>
      </c>
      <c r="G167" s="273"/>
      <c r="H167" s="273"/>
      <c r="I167" s="273"/>
      <c r="J167" s="176"/>
      <c r="K167" s="178">
        <v>0.315</v>
      </c>
      <c r="L167" s="176"/>
      <c r="M167" s="176"/>
      <c r="N167" s="176"/>
      <c r="O167" s="176"/>
      <c r="P167" s="176"/>
      <c r="Q167" s="176"/>
      <c r="R167" s="179"/>
      <c r="T167" s="180"/>
      <c r="U167" s="176"/>
      <c r="V167" s="176"/>
      <c r="W167" s="176"/>
      <c r="X167" s="176"/>
      <c r="Y167" s="176"/>
      <c r="Z167" s="176"/>
      <c r="AA167" s="181"/>
      <c r="AT167" s="182" t="s">
        <v>184</v>
      </c>
      <c r="AU167" s="182" t="s">
        <v>112</v>
      </c>
      <c r="AV167" s="11" t="s">
        <v>112</v>
      </c>
      <c r="AW167" s="11" t="s">
        <v>33</v>
      </c>
      <c r="AX167" s="11" t="s">
        <v>76</v>
      </c>
      <c r="AY167" s="182" t="s">
        <v>176</v>
      </c>
    </row>
    <row r="168" spans="2:65" s="12" customFormat="1" ht="16.5" customHeight="1">
      <c r="B168" s="183"/>
      <c r="C168" s="184"/>
      <c r="D168" s="184"/>
      <c r="E168" s="185" t="s">
        <v>4</v>
      </c>
      <c r="F168" s="264" t="s">
        <v>186</v>
      </c>
      <c r="G168" s="265"/>
      <c r="H168" s="265"/>
      <c r="I168" s="265"/>
      <c r="J168" s="184"/>
      <c r="K168" s="186">
        <v>0.315</v>
      </c>
      <c r="L168" s="184"/>
      <c r="M168" s="184"/>
      <c r="N168" s="184"/>
      <c r="O168" s="184"/>
      <c r="P168" s="184"/>
      <c r="Q168" s="184"/>
      <c r="R168" s="187"/>
      <c r="T168" s="188"/>
      <c r="U168" s="184"/>
      <c r="V168" s="184"/>
      <c r="W168" s="184"/>
      <c r="X168" s="184"/>
      <c r="Y168" s="184"/>
      <c r="Z168" s="184"/>
      <c r="AA168" s="189"/>
      <c r="AT168" s="190" t="s">
        <v>184</v>
      </c>
      <c r="AU168" s="190" t="s">
        <v>112</v>
      </c>
      <c r="AV168" s="12" t="s">
        <v>181</v>
      </c>
      <c r="AW168" s="12" t="s">
        <v>33</v>
      </c>
      <c r="AX168" s="12" t="s">
        <v>84</v>
      </c>
      <c r="AY168" s="190" t="s">
        <v>176</v>
      </c>
    </row>
    <row r="169" spans="2:65" s="1" customFormat="1" ht="16.5" customHeight="1">
      <c r="B169" s="132"/>
      <c r="C169" s="161" t="s">
        <v>231</v>
      </c>
      <c r="D169" s="161" t="s">
        <v>177</v>
      </c>
      <c r="E169" s="162" t="s">
        <v>232</v>
      </c>
      <c r="F169" s="266" t="s">
        <v>233</v>
      </c>
      <c r="G169" s="266"/>
      <c r="H169" s="266"/>
      <c r="I169" s="266"/>
      <c r="J169" s="163" t="s">
        <v>180</v>
      </c>
      <c r="K169" s="164">
        <v>1.258</v>
      </c>
      <c r="L169" s="258">
        <v>0</v>
      </c>
      <c r="M169" s="258"/>
      <c r="N169" s="267">
        <f>ROUND(L169*K169,2)</f>
        <v>0</v>
      </c>
      <c r="O169" s="267"/>
      <c r="P169" s="267"/>
      <c r="Q169" s="267"/>
      <c r="R169" s="135"/>
      <c r="T169" s="165" t="s">
        <v>4</v>
      </c>
      <c r="U169" s="44" t="s">
        <v>41</v>
      </c>
      <c r="V169" s="36"/>
      <c r="W169" s="166">
        <f>V169*K169</f>
        <v>0</v>
      </c>
      <c r="X169" s="166">
        <v>2.2563399999999998</v>
      </c>
      <c r="Y169" s="166">
        <f>X169*K169</f>
        <v>2.8384757199999999</v>
      </c>
      <c r="Z169" s="166">
        <v>0</v>
      </c>
      <c r="AA169" s="167">
        <f>Z169*K169</f>
        <v>0</v>
      </c>
      <c r="AR169" s="20" t="s">
        <v>181</v>
      </c>
      <c r="AT169" s="20" t="s">
        <v>177</v>
      </c>
      <c r="AU169" s="20" t="s">
        <v>112</v>
      </c>
      <c r="AY169" s="20" t="s">
        <v>176</v>
      </c>
      <c r="BE169" s="106">
        <f>IF(U169="základní",N169,0)</f>
        <v>0</v>
      </c>
      <c r="BF169" s="106">
        <f>IF(U169="snížená",N169,0)</f>
        <v>0</v>
      </c>
      <c r="BG169" s="106">
        <f>IF(U169="zákl. přenesená",N169,0)</f>
        <v>0</v>
      </c>
      <c r="BH169" s="106">
        <f>IF(U169="sníž. přenesená",N169,0)</f>
        <v>0</v>
      </c>
      <c r="BI169" s="106">
        <f>IF(U169="nulová",N169,0)</f>
        <v>0</v>
      </c>
      <c r="BJ169" s="20" t="s">
        <v>84</v>
      </c>
      <c r="BK169" s="106">
        <f>ROUND(L169*K169,2)</f>
        <v>0</v>
      </c>
      <c r="BL169" s="20" t="s">
        <v>181</v>
      </c>
      <c r="BM169" s="20" t="s">
        <v>234</v>
      </c>
    </row>
    <row r="170" spans="2:65" s="10" customFormat="1" ht="16.5" customHeight="1">
      <c r="B170" s="168"/>
      <c r="C170" s="169"/>
      <c r="D170" s="169"/>
      <c r="E170" s="170" t="s">
        <v>4</v>
      </c>
      <c r="F170" s="270" t="s">
        <v>235</v>
      </c>
      <c r="G170" s="271"/>
      <c r="H170" s="271"/>
      <c r="I170" s="271"/>
      <c r="J170" s="169"/>
      <c r="K170" s="170" t="s">
        <v>4</v>
      </c>
      <c r="L170" s="169"/>
      <c r="M170" s="169"/>
      <c r="N170" s="169"/>
      <c r="O170" s="169"/>
      <c r="P170" s="169"/>
      <c r="Q170" s="169"/>
      <c r="R170" s="171"/>
      <c r="T170" s="172"/>
      <c r="U170" s="169"/>
      <c r="V170" s="169"/>
      <c r="W170" s="169"/>
      <c r="X170" s="169"/>
      <c r="Y170" s="169"/>
      <c r="Z170" s="169"/>
      <c r="AA170" s="173"/>
      <c r="AT170" s="174" t="s">
        <v>184</v>
      </c>
      <c r="AU170" s="174" t="s">
        <v>112</v>
      </c>
      <c r="AV170" s="10" t="s">
        <v>84</v>
      </c>
      <c r="AW170" s="10" t="s">
        <v>33</v>
      </c>
      <c r="AX170" s="10" t="s">
        <v>76</v>
      </c>
      <c r="AY170" s="174" t="s">
        <v>176</v>
      </c>
    </row>
    <row r="171" spans="2:65" s="11" customFormat="1" ht="16.5" customHeight="1">
      <c r="B171" s="175"/>
      <c r="C171" s="176"/>
      <c r="D171" s="176"/>
      <c r="E171" s="177" t="s">
        <v>4</v>
      </c>
      <c r="F171" s="272" t="s">
        <v>236</v>
      </c>
      <c r="G171" s="273"/>
      <c r="H171" s="273"/>
      <c r="I171" s="273"/>
      <c r="J171" s="176"/>
      <c r="K171" s="178">
        <v>1.258</v>
      </c>
      <c r="L171" s="176"/>
      <c r="M171" s="176"/>
      <c r="N171" s="176"/>
      <c r="O171" s="176"/>
      <c r="P171" s="176"/>
      <c r="Q171" s="176"/>
      <c r="R171" s="179"/>
      <c r="T171" s="180"/>
      <c r="U171" s="176"/>
      <c r="V171" s="176"/>
      <c r="W171" s="176"/>
      <c r="X171" s="176"/>
      <c r="Y171" s="176"/>
      <c r="Z171" s="176"/>
      <c r="AA171" s="181"/>
      <c r="AT171" s="182" t="s">
        <v>184</v>
      </c>
      <c r="AU171" s="182" t="s">
        <v>112</v>
      </c>
      <c r="AV171" s="11" t="s">
        <v>112</v>
      </c>
      <c r="AW171" s="11" t="s">
        <v>33</v>
      </c>
      <c r="AX171" s="11" t="s">
        <v>76</v>
      </c>
      <c r="AY171" s="182" t="s">
        <v>176</v>
      </c>
    </row>
    <row r="172" spans="2:65" s="12" customFormat="1" ht="16.5" customHeight="1">
      <c r="B172" s="183"/>
      <c r="C172" s="184"/>
      <c r="D172" s="184"/>
      <c r="E172" s="185" t="s">
        <v>4</v>
      </c>
      <c r="F172" s="264" t="s">
        <v>186</v>
      </c>
      <c r="G172" s="265"/>
      <c r="H172" s="265"/>
      <c r="I172" s="265"/>
      <c r="J172" s="184"/>
      <c r="K172" s="186">
        <v>1.258</v>
      </c>
      <c r="L172" s="184"/>
      <c r="M172" s="184"/>
      <c r="N172" s="184"/>
      <c r="O172" s="184"/>
      <c r="P172" s="184"/>
      <c r="Q172" s="184"/>
      <c r="R172" s="187"/>
      <c r="T172" s="188"/>
      <c r="U172" s="184"/>
      <c r="V172" s="184"/>
      <c r="W172" s="184"/>
      <c r="X172" s="184"/>
      <c r="Y172" s="184"/>
      <c r="Z172" s="184"/>
      <c r="AA172" s="189"/>
      <c r="AT172" s="190" t="s">
        <v>184</v>
      </c>
      <c r="AU172" s="190" t="s">
        <v>112</v>
      </c>
      <c r="AV172" s="12" t="s">
        <v>181</v>
      </c>
      <c r="AW172" s="12" t="s">
        <v>33</v>
      </c>
      <c r="AX172" s="12" t="s">
        <v>84</v>
      </c>
      <c r="AY172" s="190" t="s">
        <v>176</v>
      </c>
    </row>
    <row r="173" spans="2:65" s="1" customFormat="1" ht="16.5" customHeight="1">
      <c r="B173" s="132"/>
      <c r="C173" s="161" t="s">
        <v>237</v>
      </c>
      <c r="D173" s="161" t="s">
        <v>177</v>
      </c>
      <c r="E173" s="162" t="s">
        <v>238</v>
      </c>
      <c r="F173" s="266" t="s">
        <v>239</v>
      </c>
      <c r="G173" s="266"/>
      <c r="H173" s="266"/>
      <c r="I173" s="266"/>
      <c r="J173" s="163" t="s">
        <v>221</v>
      </c>
      <c r="K173" s="164">
        <v>2.2749999999999999</v>
      </c>
      <c r="L173" s="258">
        <v>0</v>
      </c>
      <c r="M173" s="258"/>
      <c r="N173" s="267">
        <f>ROUND(L173*K173,2)</f>
        <v>0</v>
      </c>
      <c r="O173" s="267"/>
      <c r="P173" s="267"/>
      <c r="Q173" s="267"/>
      <c r="R173" s="135"/>
      <c r="T173" s="165" t="s">
        <v>4</v>
      </c>
      <c r="U173" s="44" t="s">
        <v>41</v>
      </c>
      <c r="V173" s="36"/>
      <c r="W173" s="166">
        <f>V173*K173</f>
        <v>0</v>
      </c>
      <c r="X173" s="166">
        <v>1.0300000000000001E-3</v>
      </c>
      <c r="Y173" s="166">
        <f>X173*K173</f>
        <v>2.3432500000000003E-3</v>
      </c>
      <c r="Z173" s="166">
        <v>0</v>
      </c>
      <c r="AA173" s="167">
        <f>Z173*K173</f>
        <v>0</v>
      </c>
      <c r="AR173" s="20" t="s">
        <v>181</v>
      </c>
      <c r="AT173" s="20" t="s">
        <v>177</v>
      </c>
      <c r="AU173" s="20" t="s">
        <v>112</v>
      </c>
      <c r="AY173" s="20" t="s">
        <v>176</v>
      </c>
      <c r="BE173" s="106">
        <f>IF(U173="základní",N173,0)</f>
        <v>0</v>
      </c>
      <c r="BF173" s="106">
        <f>IF(U173="snížená",N173,0)</f>
        <v>0</v>
      </c>
      <c r="BG173" s="106">
        <f>IF(U173="zákl. přenesená",N173,0)</f>
        <v>0</v>
      </c>
      <c r="BH173" s="106">
        <f>IF(U173="sníž. přenesená",N173,0)</f>
        <v>0</v>
      </c>
      <c r="BI173" s="106">
        <f>IF(U173="nulová",N173,0)</f>
        <v>0</v>
      </c>
      <c r="BJ173" s="20" t="s">
        <v>84</v>
      </c>
      <c r="BK173" s="106">
        <f>ROUND(L173*K173,2)</f>
        <v>0</v>
      </c>
      <c r="BL173" s="20" t="s">
        <v>181</v>
      </c>
      <c r="BM173" s="20" t="s">
        <v>240</v>
      </c>
    </row>
    <row r="174" spans="2:65" s="11" customFormat="1" ht="16.5" customHeight="1">
      <c r="B174" s="175"/>
      <c r="C174" s="176"/>
      <c r="D174" s="176"/>
      <c r="E174" s="177" t="s">
        <v>4</v>
      </c>
      <c r="F174" s="268" t="s">
        <v>241</v>
      </c>
      <c r="G174" s="269"/>
      <c r="H174" s="269"/>
      <c r="I174" s="269"/>
      <c r="J174" s="176"/>
      <c r="K174" s="178">
        <v>0.98</v>
      </c>
      <c r="L174" s="176"/>
      <c r="M174" s="176"/>
      <c r="N174" s="176"/>
      <c r="O174" s="176"/>
      <c r="P174" s="176"/>
      <c r="Q174" s="176"/>
      <c r="R174" s="179"/>
      <c r="T174" s="180"/>
      <c r="U174" s="176"/>
      <c r="V174" s="176"/>
      <c r="W174" s="176"/>
      <c r="X174" s="176"/>
      <c r="Y174" s="176"/>
      <c r="Z174" s="176"/>
      <c r="AA174" s="181"/>
      <c r="AT174" s="182" t="s">
        <v>184</v>
      </c>
      <c r="AU174" s="182" t="s">
        <v>112</v>
      </c>
      <c r="AV174" s="11" t="s">
        <v>112</v>
      </c>
      <c r="AW174" s="11" t="s">
        <v>33</v>
      </c>
      <c r="AX174" s="11" t="s">
        <v>76</v>
      </c>
      <c r="AY174" s="182" t="s">
        <v>176</v>
      </c>
    </row>
    <row r="175" spans="2:65" s="11" customFormat="1" ht="16.5" customHeight="1">
      <c r="B175" s="175"/>
      <c r="C175" s="176"/>
      <c r="D175" s="176"/>
      <c r="E175" s="177" t="s">
        <v>4</v>
      </c>
      <c r="F175" s="272" t="s">
        <v>242</v>
      </c>
      <c r="G175" s="273"/>
      <c r="H175" s="273"/>
      <c r="I175" s="273"/>
      <c r="J175" s="176"/>
      <c r="K175" s="178">
        <v>1.2949999999999999</v>
      </c>
      <c r="L175" s="176"/>
      <c r="M175" s="176"/>
      <c r="N175" s="176"/>
      <c r="O175" s="176"/>
      <c r="P175" s="176"/>
      <c r="Q175" s="176"/>
      <c r="R175" s="179"/>
      <c r="T175" s="180"/>
      <c r="U175" s="176"/>
      <c r="V175" s="176"/>
      <c r="W175" s="176"/>
      <c r="X175" s="176"/>
      <c r="Y175" s="176"/>
      <c r="Z175" s="176"/>
      <c r="AA175" s="181"/>
      <c r="AT175" s="182" t="s">
        <v>184</v>
      </c>
      <c r="AU175" s="182" t="s">
        <v>112</v>
      </c>
      <c r="AV175" s="11" t="s">
        <v>112</v>
      </c>
      <c r="AW175" s="11" t="s">
        <v>33</v>
      </c>
      <c r="AX175" s="11" t="s">
        <v>76</v>
      </c>
      <c r="AY175" s="182" t="s">
        <v>176</v>
      </c>
    </row>
    <row r="176" spans="2:65" s="12" customFormat="1" ht="16.5" customHeight="1">
      <c r="B176" s="183"/>
      <c r="C176" s="184"/>
      <c r="D176" s="184"/>
      <c r="E176" s="185" t="s">
        <v>4</v>
      </c>
      <c r="F176" s="264" t="s">
        <v>186</v>
      </c>
      <c r="G176" s="265"/>
      <c r="H176" s="265"/>
      <c r="I176" s="265"/>
      <c r="J176" s="184"/>
      <c r="K176" s="186">
        <v>2.2749999999999999</v>
      </c>
      <c r="L176" s="184"/>
      <c r="M176" s="184"/>
      <c r="N176" s="184"/>
      <c r="O176" s="184"/>
      <c r="P176" s="184"/>
      <c r="Q176" s="184"/>
      <c r="R176" s="187"/>
      <c r="T176" s="188"/>
      <c r="U176" s="184"/>
      <c r="V176" s="184"/>
      <c r="W176" s="184"/>
      <c r="X176" s="184"/>
      <c r="Y176" s="184"/>
      <c r="Z176" s="184"/>
      <c r="AA176" s="189"/>
      <c r="AT176" s="190" t="s">
        <v>184</v>
      </c>
      <c r="AU176" s="190" t="s">
        <v>112</v>
      </c>
      <c r="AV176" s="12" t="s">
        <v>181</v>
      </c>
      <c r="AW176" s="12" t="s">
        <v>33</v>
      </c>
      <c r="AX176" s="12" t="s">
        <v>84</v>
      </c>
      <c r="AY176" s="190" t="s">
        <v>176</v>
      </c>
    </row>
    <row r="177" spans="2:65" s="1" customFormat="1" ht="16.5" customHeight="1">
      <c r="B177" s="132"/>
      <c r="C177" s="161" t="s">
        <v>243</v>
      </c>
      <c r="D177" s="161" t="s">
        <v>177</v>
      </c>
      <c r="E177" s="162" t="s">
        <v>244</v>
      </c>
      <c r="F177" s="266" t="s">
        <v>245</v>
      </c>
      <c r="G177" s="266"/>
      <c r="H177" s="266"/>
      <c r="I177" s="266"/>
      <c r="J177" s="163" t="s">
        <v>221</v>
      </c>
      <c r="K177" s="164">
        <v>2.2749999999999999</v>
      </c>
      <c r="L177" s="258">
        <v>0</v>
      </c>
      <c r="M177" s="258"/>
      <c r="N177" s="267">
        <f>ROUND(L177*K177,2)</f>
        <v>0</v>
      </c>
      <c r="O177" s="267"/>
      <c r="P177" s="267"/>
      <c r="Q177" s="267"/>
      <c r="R177" s="135"/>
      <c r="T177" s="165" t="s">
        <v>4</v>
      </c>
      <c r="U177" s="44" t="s">
        <v>41</v>
      </c>
      <c r="V177" s="36"/>
      <c r="W177" s="166">
        <f>V177*K177</f>
        <v>0</v>
      </c>
      <c r="X177" s="166">
        <v>0</v>
      </c>
      <c r="Y177" s="166">
        <f>X177*K177</f>
        <v>0</v>
      </c>
      <c r="Z177" s="166">
        <v>0</v>
      </c>
      <c r="AA177" s="167">
        <f>Z177*K177</f>
        <v>0</v>
      </c>
      <c r="AR177" s="20" t="s">
        <v>181</v>
      </c>
      <c r="AT177" s="20" t="s">
        <v>177</v>
      </c>
      <c r="AU177" s="20" t="s">
        <v>112</v>
      </c>
      <c r="AY177" s="20" t="s">
        <v>176</v>
      </c>
      <c r="BE177" s="106">
        <f>IF(U177="základní",N177,0)</f>
        <v>0</v>
      </c>
      <c r="BF177" s="106">
        <f>IF(U177="snížená",N177,0)</f>
        <v>0</v>
      </c>
      <c r="BG177" s="106">
        <f>IF(U177="zákl. přenesená",N177,0)</f>
        <v>0</v>
      </c>
      <c r="BH177" s="106">
        <f>IF(U177="sníž. přenesená",N177,0)</f>
        <v>0</v>
      </c>
      <c r="BI177" s="106">
        <f>IF(U177="nulová",N177,0)</f>
        <v>0</v>
      </c>
      <c r="BJ177" s="20" t="s">
        <v>84</v>
      </c>
      <c r="BK177" s="106">
        <f>ROUND(L177*K177,2)</f>
        <v>0</v>
      </c>
      <c r="BL177" s="20" t="s">
        <v>181</v>
      </c>
      <c r="BM177" s="20" t="s">
        <v>246</v>
      </c>
    </row>
    <row r="178" spans="2:65" s="1" customFormat="1" ht="25.5" customHeight="1">
      <c r="B178" s="132"/>
      <c r="C178" s="161" t="s">
        <v>10</v>
      </c>
      <c r="D178" s="161" t="s">
        <v>177</v>
      </c>
      <c r="E178" s="162" t="s">
        <v>247</v>
      </c>
      <c r="F178" s="266" t="s">
        <v>248</v>
      </c>
      <c r="G178" s="266"/>
      <c r="H178" s="266"/>
      <c r="I178" s="266"/>
      <c r="J178" s="163" t="s">
        <v>216</v>
      </c>
      <c r="K178" s="164">
        <v>0.12</v>
      </c>
      <c r="L178" s="258">
        <v>0</v>
      </c>
      <c r="M178" s="258"/>
      <c r="N178" s="267">
        <f>ROUND(L178*K178,2)</f>
        <v>0</v>
      </c>
      <c r="O178" s="267"/>
      <c r="P178" s="267"/>
      <c r="Q178" s="267"/>
      <c r="R178" s="135"/>
      <c r="T178" s="165" t="s">
        <v>4</v>
      </c>
      <c r="U178" s="44" t="s">
        <v>41</v>
      </c>
      <c r="V178" s="36"/>
      <c r="W178" s="166">
        <f>V178*K178</f>
        <v>0</v>
      </c>
      <c r="X178" s="166">
        <v>1.0601700000000001</v>
      </c>
      <c r="Y178" s="166">
        <f>X178*K178</f>
        <v>0.12722040000000001</v>
      </c>
      <c r="Z178" s="166">
        <v>0</v>
      </c>
      <c r="AA178" s="167">
        <f>Z178*K178</f>
        <v>0</v>
      </c>
      <c r="AR178" s="20" t="s">
        <v>181</v>
      </c>
      <c r="AT178" s="20" t="s">
        <v>177</v>
      </c>
      <c r="AU178" s="20" t="s">
        <v>112</v>
      </c>
      <c r="AY178" s="20" t="s">
        <v>176</v>
      </c>
      <c r="BE178" s="106">
        <f>IF(U178="základní",N178,0)</f>
        <v>0</v>
      </c>
      <c r="BF178" s="106">
        <f>IF(U178="snížená",N178,0)</f>
        <v>0</v>
      </c>
      <c r="BG178" s="106">
        <f>IF(U178="zákl. přenesená",N178,0)</f>
        <v>0</v>
      </c>
      <c r="BH178" s="106">
        <f>IF(U178="sníž. přenesená",N178,0)</f>
        <v>0</v>
      </c>
      <c r="BI178" s="106">
        <f>IF(U178="nulová",N178,0)</f>
        <v>0</v>
      </c>
      <c r="BJ178" s="20" t="s">
        <v>84</v>
      </c>
      <c r="BK178" s="106">
        <f>ROUND(L178*K178,2)</f>
        <v>0</v>
      </c>
      <c r="BL178" s="20" t="s">
        <v>181</v>
      </c>
      <c r="BM178" s="20" t="s">
        <v>249</v>
      </c>
    </row>
    <row r="179" spans="2:65" s="10" customFormat="1" ht="16.5" customHeight="1">
      <c r="B179" s="168"/>
      <c r="C179" s="169"/>
      <c r="D179" s="169"/>
      <c r="E179" s="170" t="s">
        <v>4</v>
      </c>
      <c r="F179" s="270" t="s">
        <v>250</v>
      </c>
      <c r="G179" s="271"/>
      <c r="H179" s="271"/>
      <c r="I179" s="271"/>
      <c r="J179" s="169"/>
      <c r="K179" s="170" t="s">
        <v>4</v>
      </c>
      <c r="L179" s="169"/>
      <c r="M179" s="169"/>
      <c r="N179" s="169"/>
      <c r="O179" s="169"/>
      <c r="P179" s="169"/>
      <c r="Q179" s="169"/>
      <c r="R179" s="171"/>
      <c r="T179" s="172"/>
      <c r="U179" s="169"/>
      <c r="V179" s="169"/>
      <c r="W179" s="169"/>
      <c r="X179" s="169"/>
      <c r="Y179" s="169"/>
      <c r="Z179" s="169"/>
      <c r="AA179" s="173"/>
      <c r="AT179" s="174" t="s">
        <v>184</v>
      </c>
      <c r="AU179" s="174" t="s">
        <v>112</v>
      </c>
      <c r="AV179" s="10" t="s">
        <v>84</v>
      </c>
      <c r="AW179" s="10" t="s">
        <v>33</v>
      </c>
      <c r="AX179" s="10" t="s">
        <v>76</v>
      </c>
      <c r="AY179" s="174" t="s">
        <v>176</v>
      </c>
    </row>
    <row r="180" spans="2:65" s="11" customFormat="1" ht="16.5" customHeight="1">
      <c r="B180" s="175"/>
      <c r="C180" s="176"/>
      <c r="D180" s="176"/>
      <c r="E180" s="177" t="s">
        <v>4</v>
      </c>
      <c r="F180" s="272" t="s">
        <v>251</v>
      </c>
      <c r="G180" s="273"/>
      <c r="H180" s="273"/>
      <c r="I180" s="273"/>
      <c r="J180" s="176"/>
      <c r="K180" s="178">
        <v>0.12</v>
      </c>
      <c r="L180" s="176"/>
      <c r="M180" s="176"/>
      <c r="N180" s="176"/>
      <c r="O180" s="176"/>
      <c r="P180" s="176"/>
      <c r="Q180" s="176"/>
      <c r="R180" s="179"/>
      <c r="T180" s="180"/>
      <c r="U180" s="176"/>
      <c r="V180" s="176"/>
      <c r="W180" s="176"/>
      <c r="X180" s="176"/>
      <c r="Y180" s="176"/>
      <c r="Z180" s="176"/>
      <c r="AA180" s="181"/>
      <c r="AT180" s="182" t="s">
        <v>184</v>
      </c>
      <c r="AU180" s="182" t="s">
        <v>112</v>
      </c>
      <c r="AV180" s="11" t="s">
        <v>112</v>
      </c>
      <c r="AW180" s="11" t="s">
        <v>33</v>
      </c>
      <c r="AX180" s="11" t="s">
        <v>76</v>
      </c>
      <c r="AY180" s="182" t="s">
        <v>176</v>
      </c>
    </row>
    <row r="181" spans="2:65" s="12" customFormat="1" ht="16.5" customHeight="1">
      <c r="B181" s="183"/>
      <c r="C181" s="184"/>
      <c r="D181" s="184"/>
      <c r="E181" s="185" t="s">
        <v>4</v>
      </c>
      <c r="F181" s="264" t="s">
        <v>186</v>
      </c>
      <c r="G181" s="265"/>
      <c r="H181" s="265"/>
      <c r="I181" s="265"/>
      <c r="J181" s="184"/>
      <c r="K181" s="186">
        <v>0.12</v>
      </c>
      <c r="L181" s="184"/>
      <c r="M181" s="184"/>
      <c r="N181" s="184"/>
      <c r="O181" s="184"/>
      <c r="P181" s="184"/>
      <c r="Q181" s="184"/>
      <c r="R181" s="187"/>
      <c r="T181" s="188"/>
      <c r="U181" s="184"/>
      <c r="V181" s="184"/>
      <c r="W181" s="184"/>
      <c r="X181" s="184"/>
      <c r="Y181" s="184"/>
      <c r="Z181" s="184"/>
      <c r="AA181" s="189"/>
      <c r="AT181" s="190" t="s">
        <v>184</v>
      </c>
      <c r="AU181" s="190" t="s">
        <v>112</v>
      </c>
      <c r="AV181" s="12" t="s">
        <v>181</v>
      </c>
      <c r="AW181" s="12" t="s">
        <v>33</v>
      </c>
      <c r="AX181" s="12" t="s">
        <v>84</v>
      </c>
      <c r="AY181" s="190" t="s">
        <v>176</v>
      </c>
    </row>
    <row r="182" spans="2:65" s="1" customFormat="1" ht="38.25" customHeight="1">
      <c r="B182" s="132"/>
      <c r="C182" s="161" t="s">
        <v>252</v>
      </c>
      <c r="D182" s="161" t="s">
        <v>177</v>
      </c>
      <c r="E182" s="162" t="s">
        <v>253</v>
      </c>
      <c r="F182" s="266" t="s">
        <v>254</v>
      </c>
      <c r="G182" s="266"/>
      <c r="H182" s="266"/>
      <c r="I182" s="266"/>
      <c r="J182" s="163" t="s">
        <v>221</v>
      </c>
      <c r="K182" s="164">
        <v>3.15</v>
      </c>
      <c r="L182" s="258">
        <v>0</v>
      </c>
      <c r="M182" s="258"/>
      <c r="N182" s="267">
        <f>ROUND(L182*K182,2)</f>
        <v>0</v>
      </c>
      <c r="O182" s="267"/>
      <c r="P182" s="267"/>
      <c r="Q182" s="267"/>
      <c r="R182" s="135"/>
      <c r="T182" s="165" t="s">
        <v>4</v>
      </c>
      <c r="U182" s="44" t="s">
        <v>41</v>
      </c>
      <c r="V182" s="36"/>
      <c r="W182" s="166">
        <f>V182*K182</f>
        <v>0</v>
      </c>
      <c r="X182" s="166">
        <v>0.90802000000000005</v>
      </c>
      <c r="Y182" s="166">
        <f>X182*K182</f>
        <v>2.8602630000000002</v>
      </c>
      <c r="Z182" s="166">
        <v>0</v>
      </c>
      <c r="AA182" s="167">
        <f>Z182*K182</f>
        <v>0</v>
      </c>
      <c r="AR182" s="20" t="s">
        <v>181</v>
      </c>
      <c r="AT182" s="20" t="s">
        <v>177</v>
      </c>
      <c r="AU182" s="20" t="s">
        <v>112</v>
      </c>
      <c r="AY182" s="20" t="s">
        <v>176</v>
      </c>
      <c r="BE182" s="106">
        <f>IF(U182="základní",N182,0)</f>
        <v>0</v>
      </c>
      <c r="BF182" s="106">
        <f>IF(U182="snížená",N182,0)</f>
        <v>0</v>
      </c>
      <c r="BG182" s="106">
        <f>IF(U182="zákl. přenesená",N182,0)</f>
        <v>0</v>
      </c>
      <c r="BH182" s="106">
        <f>IF(U182="sníž. přenesená",N182,0)</f>
        <v>0</v>
      </c>
      <c r="BI182" s="106">
        <f>IF(U182="nulová",N182,0)</f>
        <v>0</v>
      </c>
      <c r="BJ182" s="20" t="s">
        <v>84</v>
      </c>
      <c r="BK182" s="106">
        <f>ROUND(L182*K182,2)</f>
        <v>0</v>
      </c>
      <c r="BL182" s="20" t="s">
        <v>181</v>
      </c>
      <c r="BM182" s="20" t="s">
        <v>255</v>
      </c>
    </row>
    <row r="183" spans="2:65" s="11" customFormat="1" ht="16.5" customHeight="1">
      <c r="B183" s="175"/>
      <c r="C183" s="176"/>
      <c r="D183" s="176"/>
      <c r="E183" s="177" t="s">
        <v>4</v>
      </c>
      <c r="F183" s="268" t="s">
        <v>256</v>
      </c>
      <c r="G183" s="269"/>
      <c r="H183" s="269"/>
      <c r="I183" s="269"/>
      <c r="J183" s="176"/>
      <c r="K183" s="178">
        <v>1.5</v>
      </c>
      <c r="L183" s="176"/>
      <c r="M183" s="176"/>
      <c r="N183" s="176"/>
      <c r="O183" s="176"/>
      <c r="P183" s="176"/>
      <c r="Q183" s="176"/>
      <c r="R183" s="179"/>
      <c r="T183" s="180"/>
      <c r="U183" s="176"/>
      <c r="V183" s="176"/>
      <c r="W183" s="176"/>
      <c r="X183" s="176"/>
      <c r="Y183" s="176"/>
      <c r="Z183" s="176"/>
      <c r="AA183" s="181"/>
      <c r="AT183" s="182" t="s">
        <v>184</v>
      </c>
      <c r="AU183" s="182" t="s">
        <v>112</v>
      </c>
      <c r="AV183" s="11" t="s">
        <v>112</v>
      </c>
      <c r="AW183" s="11" t="s">
        <v>33</v>
      </c>
      <c r="AX183" s="11" t="s">
        <v>76</v>
      </c>
      <c r="AY183" s="182" t="s">
        <v>176</v>
      </c>
    </row>
    <row r="184" spans="2:65" s="11" customFormat="1" ht="16.5" customHeight="1">
      <c r="B184" s="175"/>
      <c r="C184" s="176"/>
      <c r="D184" s="176"/>
      <c r="E184" s="177" t="s">
        <v>4</v>
      </c>
      <c r="F184" s="272" t="s">
        <v>257</v>
      </c>
      <c r="G184" s="273"/>
      <c r="H184" s="273"/>
      <c r="I184" s="273"/>
      <c r="J184" s="176"/>
      <c r="K184" s="178">
        <v>1.65</v>
      </c>
      <c r="L184" s="176"/>
      <c r="M184" s="176"/>
      <c r="N184" s="176"/>
      <c r="O184" s="176"/>
      <c r="P184" s="176"/>
      <c r="Q184" s="176"/>
      <c r="R184" s="179"/>
      <c r="T184" s="180"/>
      <c r="U184" s="176"/>
      <c r="V184" s="176"/>
      <c r="W184" s="176"/>
      <c r="X184" s="176"/>
      <c r="Y184" s="176"/>
      <c r="Z184" s="176"/>
      <c r="AA184" s="181"/>
      <c r="AT184" s="182" t="s">
        <v>184</v>
      </c>
      <c r="AU184" s="182" t="s">
        <v>112</v>
      </c>
      <c r="AV184" s="11" t="s">
        <v>112</v>
      </c>
      <c r="AW184" s="11" t="s">
        <v>33</v>
      </c>
      <c r="AX184" s="11" t="s">
        <v>76</v>
      </c>
      <c r="AY184" s="182" t="s">
        <v>176</v>
      </c>
    </row>
    <row r="185" spans="2:65" s="12" customFormat="1" ht="16.5" customHeight="1">
      <c r="B185" s="183"/>
      <c r="C185" s="184"/>
      <c r="D185" s="184"/>
      <c r="E185" s="185" t="s">
        <v>4</v>
      </c>
      <c r="F185" s="264" t="s">
        <v>186</v>
      </c>
      <c r="G185" s="265"/>
      <c r="H185" s="265"/>
      <c r="I185" s="265"/>
      <c r="J185" s="184"/>
      <c r="K185" s="186">
        <v>3.15</v>
      </c>
      <c r="L185" s="184"/>
      <c r="M185" s="184"/>
      <c r="N185" s="184"/>
      <c r="O185" s="184"/>
      <c r="P185" s="184"/>
      <c r="Q185" s="184"/>
      <c r="R185" s="187"/>
      <c r="T185" s="188"/>
      <c r="U185" s="184"/>
      <c r="V185" s="184"/>
      <c r="W185" s="184"/>
      <c r="X185" s="184"/>
      <c r="Y185" s="184"/>
      <c r="Z185" s="184"/>
      <c r="AA185" s="189"/>
      <c r="AT185" s="190" t="s">
        <v>184</v>
      </c>
      <c r="AU185" s="190" t="s">
        <v>112</v>
      </c>
      <c r="AV185" s="12" t="s">
        <v>181</v>
      </c>
      <c r="AW185" s="12" t="s">
        <v>33</v>
      </c>
      <c r="AX185" s="12" t="s">
        <v>84</v>
      </c>
      <c r="AY185" s="190" t="s">
        <v>176</v>
      </c>
    </row>
    <row r="186" spans="2:65" s="1" customFormat="1" ht="25.5" customHeight="1">
      <c r="B186" s="132"/>
      <c r="C186" s="161" t="s">
        <v>258</v>
      </c>
      <c r="D186" s="161" t="s">
        <v>177</v>
      </c>
      <c r="E186" s="162" t="s">
        <v>259</v>
      </c>
      <c r="F186" s="266" t="s">
        <v>260</v>
      </c>
      <c r="G186" s="266"/>
      <c r="H186" s="266"/>
      <c r="I186" s="266"/>
      <c r="J186" s="163" t="s">
        <v>180</v>
      </c>
      <c r="K186" s="164">
        <v>0.57399999999999995</v>
      </c>
      <c r="L186" s="258">
        <v>0</v>
      </c>
      <c r="M186" s="258"/>
      <c r="N186" s="267">
        <f>ROUND(L186*K186,2)</f>
        <v>0</v>
      </c>
      <c r="O186" s="267"/>
      <c r="P186" s="267"/>
      <c r="Q186" s="267"/>
      <c r="R186" s="135"/>
      <c r="T186" s="165" t="s">
        <v>4</v>
      </c>
      <c r="U186" s="44" t="s">
        <v>41</v>
      </c>
      <c r="V186" s="36"/>
      <c r="W186" s="166">
        <f>V186*K186</f>
        <v>0</v>
      </c>
      <c r="X186" s="166">
        <v>2.4590000000000001</v>
      </c>
      <c r="Y186" s="166">
        <f>X186*K186</f>
        <v>1.4114659999999999</v>
      </c>
      <c r="Z186" s="166">
        <v>0</v>
      </c>
      <c r="AA186" s="167">
        <f>Z186*K186</f>
        <v>0</v>
      </c>
      <c r="AR186" s="20" t="s">
        <v>181</v>
      </c>
      <c r="AT186" s="20" t="s">
        <v>177</v>
      </c>
      <c r="AU186" s="20" t="s">
        <v>112</v>
      </c>
      <c r="AY186" s="20" t="s">
        <v>176</v>
      </c>
      <c r="BE186" s="106">
        <f>IF(U186="základní",N186,0)</f>
        <v>0</v>
      </c>
      <c r="BF186" s="106">
        <f>IF(U186="snížená",N186,0)</f>
        <v>0</v>
      </c>
      <c r="BG186" s="106">
        <f>IF(U186="zákl. přenesená",N186,0)</f>
        <v>0</v>
      </c>
      <c r="BH186" s="106">
        <f>IF(U186="sníž. přenesená",N186,0)</f>
        <v>0</v>
      </c>
      <c r="BI186" s="106">
        <f>IF(U186="nulová",N186,0)</f>
        <v>0</v>
      </c>
      <c r="BJ186" s="20" t="s">
        <v>84</v>
      </c>
      <c r="BK186" s="106">
        <f>ROUND(L186*K186,2)</f>
        <v>0</v>
      </c>
      <c r="BL186" s="20" t="s">
        <v>181</v>
      </c>
      <c r="BM186" s="20" t="s">
        <v>261</v>
      </c>
    </row>
    <row r="187" spans="2:65" s="10" customFormat="1" ht="25.5" customHeight="1">
      <c r="B187" s="168"/>
      <c r="C187" s="169"/>
      <c r="D187" s="169"/>
      <c r="E187" s="170" t="s">
        <v>4</v>
      </c>
      <c r="F187" s="270" t="s">
        <v>262</v>
      </c>
      <c r="G187" s="271"/>
      <c r="H187" s="271"/>
      <c r="I187" s="271"/>
      <c r="J187" s="169"/>
      <c r="K187" s="170" t="s">
        <v>4</v>
      </c>
      <c r="L187" s="169"/>
      <c r="M187" s="169"/>
      <c r="N187" s="169"/>
      <c r="O187" s="169"/>
      <c r="P187" s="169"/>
      <c r="Q187" s="169"/>
      <c r="R187" s="171"/>
      <c r="T187" s="172"/>
      <c r="U187" s="169"/>
      <c r="V187" s="169"/>
      <c r="W187" s="169"/>
      <c r="X187" s="169"/>
      <c r="Y187" s="169"/>
      <c r="Z187" s="169"/>
      <c r="AA187" s="173"/>
      <c r="AT187" s="174" t="s">
        <v>184</v>
      </c>
      <c r="AU187" s="174" t="s">
        <v>112</v>
      </c>
      <c r="AV187" s="10" t="s">
        <v>84</v>
      </c>
      <c r="AW187" s="10" t="s">
        <v>33</v>
      </c>
      <c r="AX187" s="10" t="s">
        <v>76</v>
      </c>
      <c r="AY187" s="174" t="s">
        <v>176</v>
      </c>
    </row>
    <row r="188" spans="2:65" s="11" customFormat="1" ht="16.5" customHeight="1">
      <c r="B188" s="175"/>
      <c r="C188" s="176"/>
      <c r="D188" s="176"/>
      <c r="E188" s="177" t="s">
        <v>4</v>
      </c>
      <c r="F188" s="272" t="s">
        <v>263</v>
      </c>
      <c r="G188" s="273"/>
      <c r="H188" s="273"/>
      <c r="I188" s="273"/>
      <c r="J188" s="176"/>
      <c r="K188" s="178">
        <v>0.57399999999999995</v>
      </c>
      <c r="L188" s="176"/>
      <c r="M188" s="176"/>
      <c r="N188" s="176"/>
      <c r="O188" s="176"/>
      <c r="P188" s="176"/>
      <c r="Q188" s="176"/>
      <c r="R188" s="179"/>
      <c r="T188" s="180"/>
      <c r="U188" s="176"/>
      <c r="V188" s="176"/>
      <c r="W188" s="176"/>
      <c r="X188" s="176"/>
      <c r="Y188" s="176"/>
      <c r="Z188" s="176"/>
      <c r="AA188" s="181"/>
      <c r="AT188" s="182" t="s">
        <v>184</v>
      </c>
      <c r="AU188" s="182" t="s">
        <v>112</v>
      </c>
      <c r="AV188" s="11" t="s">
        <v>112</v>
      </c>
      <c r="AW188" s="11" t="s">
        <v>33</v>
      </c>
      <c r="AX188" s="11" t="s">
        <v>76</v>
      </c>
      <c r="AY188" s="182" t="s">
        <v>176</v>
      </c>
    </row>
    <row r="189" spans="2:65" s="12" customFormat="1" ht="16.5" customHeight="1">
      <c r="B189" s="183"/>
      <c r="C189" s="184"/>
      <c r="D189" s="184"/>
      <c r="E189" s="185" t="s">
        <v>4</v>
      </c>
      <c r="F189" s="264" t="s">
        <v>186</v>
      </c>
      <c r="G189" s="265"/>
      <c r="H189" s="265"/>
      <c r="I189" s="265"/>
      <c r="J189" s="184"/>
      <c r="K189" s="186">
        <v>0.57399999999999995</v>
      </c>
      <c r="L189" s="184"/>
      <c r="M189" s="184"/>
      <c r="N189" s="184"/>
      <c r="O189" s="184"/>
      <c r="P189" s="184"/>
      <c r="Q189" s="184"/>
      <c r="R189" s="187"/>
      <c r="T189" s="188"/>
      <c r="U189" s="184"/>
      <c r="V189" s="184"/>
      <c r="W189" s="184"/>
      <c r="X189" s="184"/>
      <c r="Y189" s="184"/>
      <c r="Z189" s="184"/>
      <c r="AA189" s="189"/>
      <c r="AT189" s="190" t="s">
        <v>184</v>
      </c>
      <c r="AU189" s="190" t="s">
        <v>112</v>
      </c>
      <c r="AV189" s="12" t="s">
        <v>181</v>
      </c>
      <c r="AW189" s="12" t="s">
        <v>33</v>
      </c>
      <c r="AX189" s="12" t="s">
        <v>84</v>
      </c>
      <c r="AY189" s="190" t="s">
        <v>176</v>
      </c>
    </row>
    <row r="190" spans="2:65" s="1" customFormat="1" ht="25.5" customHeight="1">
      <c r="B190" s="132"/>
      <c r="C190" s="161" t="s">
        <v>264</v>
      </c>
      <c r="D190" s="161" t="s">
        <v>177</v>
      </c>
      <c r="E190" s="162" t="s">
        <v>265</v>
      </c>
      <c r="F190" s="266" t="s">
        <v>266</v>
      </c>
      <c r="G190" s="266"/>
      <c r="H190" s="266"/>
      <c r="I190" s="266"/>
      <c r="J190" s="163" t="s">
        <v>216</v>
      </c>
      <c r="K190" s="164">
        <v>0.189</v>
      </c>
      <c r="L190" s="258">
        <v>0</v>
      </c>
      <c r="M190" s="258"/>
      <c r="N190" s="267">
        <f>ROUND(L190*K190,2)</f>
        <v>0</v>
      </c>
      <c r="O190" s="267"/>
      <c r="P190" s="267"/>
      <c r="Q190" s="267"/>
      <c r="R190" s="135"/>
      <c r="T190" s="165" t="s">
        <v>4</v>
      </c>
      <c r="U190" s="44" t="s">
        <v>41</v>
      </c>
      <c r="V190" s="36"/>
      <c r="W190" s="166">
        <f>V190*K190</f>
        <v>0</v>
      </c>
      <c r="X190" s="166">
        <v>1.05871</v>
      </c>
      <c r="Y190" s="166">
        <f>X190*K190</f>
        <v>0.20009619000000001</v>
      </c>
      <c r="Z190" s="166">
        <v>0</v>
      </c>
      <c r="AA190" s="167">
        <f>Z190*K190</f>
        <v>0</v>
      </c>
      <c r="AR190" s="20" t="s">
        <v>181</v>
      </c>
      <c r="AT190" s="20" t="s">
        <v>177</v>
      </c>
      <c r="AU190" s="20" t="s">
        <v>112</v>
      </c>
      <c r="AY190" s="20" t="s">
        <v>176</v>
      </c>
      <c r="BE190" s="106">
        <f>IF(U190="základní",N190,0)</f>
        <v>0</v>
      </c>
      <c r="BF190" s="106">
        <f>IF(U190="snížená",N190,0)</f>
        <v>0</v>
      </c>
      <c r="BG190" s="106">
        <f>IF(U190="zákl. přenesená",N190,0)</f>
        <v>0</v>
      </c>
      <c r="BH190" s="106">
        <f>IF(U190="sníž. přenesená",N190,0)</f>
        <v>0</v>
      </c>
      <c r="BI190" s="106">
        <f>IF(U190="nulová",N190,0)</f>
        <v>0</v>
      </c>
      <c r="BJ190" s="20" t="s">
        <v>84</v>
      </c>
      <c r="BK190" s="106">
        <f>ROUND(L190*K190,2)</f>
        <v>0</v>
      </c>
      <c r="BL190" s="20" t="s">
        <v>181</v>
      </c>
      <c r="BM190" s="20" t="s">
        <v>267</v>
      </c>
    </row>
    <row r="191" spans="2:65" s="11" customFormat="1" ht="16.5" customHeight="1">
      <c r="B191" s="175"/>
      <c r="C191" s="176"/>
      <c r="D191" s="176"/>
      <c r="E191" s="177" t="s">
        <v>4</v>
      </c>
      <c r="F191" s="268" t="s">
        <v>268</v>
      </c>
      <c r="G191" s="269"/>
      <c r="H191" s="269"/>
      <c r="I191" s="269"/>
      <c r="J191" s="176"/>
      <c r="K191" s="178">
        <v>0.189</v>
      </c>
      <c r="L191" s="176"/>
      <c r="M191" s="176"/>
      <c r="N191" s="176"/>
      <c r="O191" s="176"/>
      <c r="P191" s="176"/>
      <c r="Q191" s="176"/>
      <c r="R191" s="179"/>
      <c r="T191" s="180"/>
      <c r="U191" s="176"/>
      <c r="V191" s="176"/>
      <c r="W191" s="176"/>
      <c r="X191" s="176"/>
      <c r="Y191" s="176"/>
      <c r="Z191" s="176"/>
      <c r="AA191" s="181"/>
      <c r="AT191" s="182" t="s">
        <v>184</v>
      </c>
      <c r="AU191" s="182" t="s">
        <v>112</v>
      </c>
      <c r="AV191" s="11" t="s">
        <v>112</v>
      </c>
      <c r="AW191" s="11" t="s">
        <v>33</v>
      </c>
      <c r="AX191" s="11" t="s">
        <v>76</v>
      </c>
      <c r="AY191" s="182" t="s">
        <v>176</v>
      </c>
    </row>
    <row r="192" spans="2:65" s="12" customFormat="1" ht="16.5" customHeight="1">
      <c r="B192" s="183"/>
      <c r="C192" s="184"/>
      <c r="D192" s="184"/>
      <c r="E192" s="185" t="s">
        <v>4</v>
      </c>
      <c r="F192" s="264" t="s">
        <v>186</v>
      </c>
      <c r="G192" s="265"/>
      <c r="H192" s="265"/>
      <c r="I192" s="265"/>
      <c r="J192" s="184"/>
      <c r="K192" s="186">
        <v>0.189</v>
      </c>
      <c r="L192" s="184"/>
      <c r="M192" s="184"/>
      <c r="N192" s="184"/>
      <c r="O192" s="184"/>
      <c r="P192" s="184"/>
      <c r="Q192" s="184"/>
      <c r="R192" s="187"/>
      <c r="T192" s="188"/>
      <c r="U192" s="184"/>
      <c r="V192" s="184"/>
      <c r="W192" s="184"/>
      <c r="X192" s="184"/>
      <c r="Y192" s="184"/>
      <c r="Z192" s="184"/>
      <c r="AA192" s="189"/>
      <c r="AT192" s="190" t="s">
        <v>184</v>
      </c>
      <c r="AU192" s="190" t="s">
        <v>112</v>
      </c>
      <c r="AV192" s="12" t="s">
        <v>181</v>
      </c>
      <c r="AW192" s="12" t="s">
        <v>33</v>
      </c>
      <c r="AX192" s="12" t="s">
        <v>84</v>
      </c>
      <c r="AY192" s="190" t="s">
        <v>176</v>
      </c>
    </row>
    <row r="193" spans="2:65" s="1" customFormat="1" ht="25.5" customHeight="1">
      <c r="B193" s="132"/>
      <c r="C193" s="161" t="s">
        <v>269</v>
      </c>
      <c r="D193" s="161" t="s">
        <v>177</v>
      </c>
      <c r="E193" s="162" t="s">
        <v>270</v>
      </c>
      <c r="F193" s="266" t="s">
        <v>271</v>
      </c>
      <c r="G193" s="266"/>
      <c r="H193" s="266"/>
      <c r="I193" s="266"/>
      <c r="J193" s="163" t="s">
        <v>221</v>
      </c>
      <c r="K193" s="164">
        <v>3.145</v>
      </c>
      <c r="L193" s="258">
        <v>0</v>
      </c>
      <c r="M193" s="258"/>
      <c r="N193" s="267">
        <f>ROUND(L193*K193,2)</f>
        <v>0</v>
      </c>
      <c r="O193" s="267"/>
      <c r="P193" s="267"/>
      <c r="Q193" s="267"/>
      <c r="R193" s="135"/>
      <c r="T193" s="165" t="s">
        <v>4</v>
      </c>
      <c r="U193" s="44" t="s">
        <v>41</v>
      </c>
      <c r="V193" s="36"/>
      <c r="W193" s="166">
        <f>V193*K193</f>
        <v>0</v>
      </c>
      <c r="X193" s="166">
        <v>0</v>
      </c>
      <c r="Y193" s="166">
        <f>X193*K193</f>
        <v>0</v>
      </c>
      <c r="Z193" s="166">
        <v>0</v>
      </c>
      <c r="AA193" s="167">
        <f>Z193*K193</f>
        <v>0</v>
      </c>
      <c r="AR193" s="20" t="s">
        <v>181</v>
      </c>
      <c r="AT193" s="20" t="s">
        <v>177</v>
      </c>
      <c r="AU193" s="20" t="s">
        <v>112</v>
      </c>
      <c r="AY193" s="20" t="s">
        <v>176</v>
      </c>
      <c r="BE193" s="106">
        <f>IF(U193="základní",N193,0)</f>
        <v>0</v>
      </c>
      <c r="BF193" s="106">
        <f>IF(U193="snížená",N193,0)</f>
        <v>0</v>
      </c>
      <c r="BG193" s="106">
        <f>IF(U193="zákl. přenesená",N193,0)</f>
        <v>0</v>
      </c>
      <c r="BH193" s="106">
        <f>IF(U193="sníž. přenesená",N193,0)</f>
        <v>0</v>
      </c>
      <c r="BI193" s="106">
        <f>IF(U193="nulová",N193,0)</f>
        <v>0</v>
      </c>
      <c r="BJ193" s="20" t="s">
        <v>84</v>
      </c>
      <c r="BK193" s="106">
        <f>ROUND(L193*K193,2)</f>
        <v>0</v>
      </c>
      <c r="BL193" s="20" t="s">
        <v>181</v>
      </c>
      <c r="BM193" s="20" t="s">
        <v>272</v>
      </c>
    </row>
    <row r="194" spans="2:65" s="10" customFormat="1" ht="16.5" customHeight="1">
      <c r="B194" s="168"/>
      <c r="C194" s="169"/>
      <c r="D194" s="169"/>
      <c r="E194" s="170" t="s">
        <v>4</v>
      </c>
      <c r="F194" s="270" t="s">
        <v>273</v>
      </c>
      <c r="G194" s="271"/>
      <c r="H194" s="271"/>
      <c r="I194" s="271"/>
      <c r="J194" s="169"/>
      <c r="K194" s="170" t="s">
        <v>4</v>
      </c>
      <c r="L194" s="169"/>
      <c r="M194" s="169"/>
      <c r="N194" s="169"/>
      <c r="O194" s="169"/>
      <c r="P194" s="169"/>
      <c r="Q194" s="169"/>
      <c r="R194" s="171"/>
      <c r="T194" s="172"/>
      <c r="U194" s="169"/>
      <c r="V194" s="169"/>
      <c r="W194" s="169"/>
      <c r="X194" s="169"/>
      <c r="Y194" s="169"/>
      <c r="Z194" s="169"/>
      <c r="AA194" s="173"/>
      <c r="AT194" s="174" t="s">
        <v>184</v>
      </c>
      <c r="AU194" s="174" t="s">
        <v>112</v>
      </c>
      <c r="AV194" s="10" t="s">
        <v>84</v>
      </c>
      <c r="AW194" s="10" t="s">
        <v>33</v>
      </c>
      <c r="AX194" s="10" t="s">
        <v>76</v>
      </c>
      <c r="AY194" s="174" t="s">
        <v>176</v>
      </c>
    </row>
    <row r="195" spans="2:65" s="11" customFormat="1" ht="16.5" customHeight="1">
      <c r="B195" s="175"/>
      <c r="C195" s="176"/>
      <c r="D195" s="176"/>
      <c r="E195" s="177" t="s">
        <v>4</v>
      </c>
      <c r="F195" s="272" t="s">
        <v>224</v>
      </c>
      <c r="G195" s="273"/>
      <c r="H195" s="273"/>
      <c r="I195" s="273"/>
      <c r="J195" s="176"/>
      <c r="K195" s="178">
        <v>3.145</v>
      </c>
      <c r="L195" s="176"/>
      <c r="M195" s="176"/>
      <c r="N195" s="176"/>
      <c r="O195" s="176"/>
      <c r="P195" s="176"/>
      <c r="Q195" s="176"/>
      <c r="R195" s="179"/>
      <c r="T195" s="180"/>
      <c r="U195" s="176"/>
      <c r="V195" s="176"/>
      <c r="W195" s="176"/>
      <c r="X195" s="176"/>
      <c r="Y195" s="176"/>
      <c r="Z195" s="176"/>
      <c r="AA195" s="181"/>
      <c r="AT195" s="182" t="s">
        <v>184</v>
      </c>
      <c r="AU195" s="182" t="s">
        <v>112</v>
      </c>
      <c r="AV195" s="11" t="s">
        <v>112</v>
      </c>
      <c r="AW195" s="11" t="s">
        <v>33</v>
      </c>
      <c r="AX195" s="11" t="s">
        <v>76</v>
      </c>
      <c r="AY195" s="182" t="s">
        <v>176</v>
      </c>
    </row>
    <row r="196" spans="2:65" s="12" customFormat="1" ht="16.5" customHeight="1">
      <c r="B196" s="183"/>
      <c r="C196" s="184"/>
      <c r="D196" s="184"/>
      <c r="E196" s="185" t="s">
        <v>4</v>
      </c>
      <c r="F196" s="264" t="s">
        <v>186</v>
      </c>
      <c r="G196" s="265"/>
      <c r="H196" s="265"/>
      <c r="I196" s="265"/>
      <c r="J196" s="184"/>
      <c r="K196" s="186">
        <v>3.145</v>
      </c>
      <c r="L196" s="184"/>
      <c r="M196" s="184"/>
      <c r="N196" s="184"/>
      <c r="O196" s="184"/>
      <c r="P196" s="184"/>
      <c r="Q196" s="184"/>
      <c r="R196" s="187"/>
      <c r="T196" s="188"/>
      <c r="U196" s="184"/>
      <c r="V196" s="184"/>
      <c r="W196" s="184"/>
      <c r="X196" s="184"/>
      <c r="Y196" s="184"/>
      <c r="Z196" s="184"/>
      <c r="AA196" s="189"/>
      <c r="AT196" s="190" t="s">
        <v>184</v>
      </c>
      <c r="AU196" s="190" t="s">
        <v>112</v>
      </c>
      <c r="AV196" s="12" t="s">
        <v>181</v>
      </c>
      <c r="AW196" s="12" t="s">
        <v>33</v>
      </c>
      <c r="AX196" s="12" t="s">
        <v>84</v>
      </c>
      <c r="AY196" s="190" t="s">
        <v>176</v>
      </c>
    </row>
    <row r="197" spans="2:65" s="9" customFormat="1" ht="29.85" customHeight="1">
      <c r="B197" s="150"/>
      <c r="C197" s="151"/>
      <c r="D197" s="160" t="s">
        <v>126</v>
      </c>
      <c r="E197" s="160"/>
      <c r="F197" s="160"/>
      <c r="G197" s="160"/>
      <c r="H197" s="160"/>
      <c r="I197" s="160"/>
      <c r="J197" s="160"/>
      <c r="K197" s="160"/>
      <c r="L197" s="160"/>
      <c r="M197" s="160"/>
      <c r="N197" s="252">
        <f>BK197</f>
        <v>0</v>
      </c>
      <c r="O197" s="253"/>
      <c r="P197" s="253"/>
      <c r="Q197" s="253"/>
      <c r="R197" s="153"/>
      <c r="T197" s="154"/>
      <c r="U197" s="151"/>
      <c r="V197" s="151"/>
      <c r="W197" s="155">
        <f>SUM(W198:W240)</f>
        <v>0</v>
      </c>
      <c r="X197" s="151"/>
      <c r="Y197" s="155">
        <f>SUM(Y198:Y240)</f>
        <v>15.458748019999998</v>
      </c>
      <c r="Z197" s="151"/>
      <c r="AA197" s="156">
        <f>SUM(AA198:AA240)</f>
        <v>0</v>
      </c>
      <c r="AR197" s="157" t="s">
        <v>84</v>
      </c>
      <c r="AT197" s="158" t="s">
        <v>75</v>
      </c>
      <c r="AU197" s="158" t="s">
        <v>84</v>
      </c>
      <c r="AY197" s="157" t="s">
        <v>176</v>
      </c>
      <c r="BK197" s="159">
        <f>SUM(BK198:BK240)</f>
        <v>0</v>
      </c>
    </row>
    <row r="198" spans="2:65" s="1" customFormat="1" ht="38.25" customHeight="1">
      <c r="B198" s="132"/>
      <c r="C198" s="161" t="s">
        <v>274</v>
      </c>
      <c r="D198" s="161" t="s">
        <v>177</v>
      </c>
      <c r="E198" s="162" t="s">
        <v>275</v>
      </c>
      <c r="F198" s="266" t="s">
        <v>276</v>
      </c>
      <c r="G198" s="266"/>
      <c r="H198" s="266"/>
      <c r="I198" s="266"/>
      <c r="J198" s="163" t="s">
        <v>221</v>
      </c>
      <c r="K198" s="164">
        <v>28.193000000000001</v>
      </c>
      <c r="L198" s="258">
        <v>0</v>
      </c>
      <c r="M198" s="258"/>
      <c r="N198" s="267">
        <f>ROUND(L198*K198,2)</f>
        <v>0</v>
      </c>
      <c r="O198" s="267"/>
      <c r="P198" s="267"/>
      <c r="Q198" s="267"/>
      <c r="R198" s="135"/>
      <c r="T198" s="165" t="s">
        <v>4</v>
      </c>
      <c r="U198" s="44" t="s">
        <v>41</v>
      </c>
      <c r="V198" s="36"/>
      <c r="W198" s="166">
        <f>V198*K198</f>
        <v>0</v>
      </c>
      <c r="X198" s="166">
        <v>0.42831999999999998</v>
      </c>
      <c r="Y198" s="166">
        <f>X198*K198</f>
        <v>12.075625759999999</v>
      </c>
      <c r="Z198" s="166">
        <v>0</v>
      </c>
      <c r="AA198" s="167">
        <f>Z198*K198</f>
        <v>0</v>
      </c>
      <c r="AR198" s="20" t="s">
        <v>181</v>
      </c>
      <c r="AT198" s="20" t="s">
        <v>177</v>
      </c>
      <c r="AU198" s="20" t="s">
        <v>112</v>
      </c>
      <c r="AY198" s="20" t="s">
        <v>176</v>
      </c>
      <c r="BE198" s="106">
        <f>IF(U198="základní",N198,0)</f>
        <v>0</v>
      </c>
      <c r="BF198" s="106">
        <f>IF(U198="snížená",N198,0)</f>
        <v>0</v>
      </c>
      <c r="BG198" s="106">
        <f>IF(U198="zákl. přenesená",N198,0)</f>
        <v>0</v>
      </c>
      <c r="BH198" s="106">
        <f>IF(U198="sníž. přenesená",N198,0)</f>
        <v>0</v>
      </c>
      <c r="BI198" s="106">
        <f>IF(U198="nulová",N198,0)</f>
        <v>0</v>
      </c>
      <c r="BJ198" s="20" t="s">
        <v>84</v>
      </c>
      <c r="BK198" s="106">
        <f>ROUND(L198*K198,2)</f>
        <v>0</v>
      </c>
      <c r="BL198" s="20" t="s">
        <v>181</v>
      </c>
      <c r="BM198" s="20" t="s">
        <v>277</v>
      </c>
    </row>
    <row r="199" spans="2:65" s="10" customFormat="1" ht="16.5" customHeight="1">
      <c r="B199" s="168"/>
      <c r="C199" s="169"/>
      <c r="D199" s="169"/>
      <c r="E199" s="170" t="s">
        <v>4</v>
      </c>
      <c r="F199" s="270" t="s">
        <v>278</v>
      </c>
      <c r="G199" s="271"/>
      <c r="H199" s="271"/>
      <c r="I199" s="271"/>
      <c r="J199" s="169"/>
      <c r="K199" s="170" t="s">
        <v>4</v>
      </c>
      <c r="L199" s="169"/>
      <c r="M199" s="169"/>
      <c r="N199" s="169"/>
      <c r="O199" s="169"/>
      <c r="P199" s="169"/>
      <c r="Q199" s="169"/>
      <c r="R199" s="171"/>
      <c r="T199" s="172"/>
      <c r="U199" s="169"/>
      <c r="V199" s="169"/>
      <c r="W199" s="169"/>
      <c r="X199" s="169"/>
      <c r="Y199" s="169"/>
      <c r="Z199" s="169"/>
      <c r="AA199" s="173"/>
      <c r="AT199" s="174" t="s">
        <v>184</v>
      </c>
      <c r="AU199" s="174" t="s">
        <v>112</v>
      </c>
      <c r="AV199" s="10" t="s">
        <v>84</v>
      </c>
      <c r="AW199" s="10" t="s">
        <v>33</v>
      </c>
      <c r="AX199" s="10" t="s">
        <v>76</v>
      </c>
      <c r="AY199" s="174" t="s">
        <v>176</v>
      </c>
    </row>
    <row r="200" spans="2:65" s="10" customFormat="1" ht="16.5" customHeight="1">
      <c r="B200" s="168"/>
      <c r="C200" s="169"/>
      <c r="D200" s="169"/>
      <c r="E200" s="170" t="s">
        <v>4</v>
      </c>
      <c r="F200" s="277" t="s">
        <v>279</v>
      </c>
      <c r="G200" s="278"/>
      <c r="H200" s="278"/>
      <c r="I200" s="278"/>
      <c r="J200" s="169"/>
      <c r="K200" s="170" t="s">
        <v>4</v>
      </c>
      <c r="L200" s="169"/>
      <c r="M200" s="169"/>
      <c r="N200" s="169"/>
      <c r="O200" s="169"/>
      <c r="P200" s="169"/>
      <c r="Q200" s="169"/>
      <c r="R200" s="171"/>
      <c r="T200" s="172"/>
      <c r="U200" s="169"/>
      <c r="V200" s="169"/>
      <c r="W200" s="169"/>
      <c r="X200" s="169"/>
      <c r="Y200" s="169"/>
      <c r="Z200" s="169"/>
      <c r="AA200" s="173"/>
      <c r="AT200" s="174" t="s">
        <v>184</v>
      </c>
      <c r="AU200" s="174" t="s">
        <v>112</v>
      </c>
      <c r="AV200" s="10" t="s">
        <v>84</v>
      </c>
      <c r="AW200" s="10" t="s">
        <v>33</v>
      </c>
      <c r="AX200" s="10" t="s">
        <v>76</v>
      </c>
      <c r="AY200" s="174" t="s">
        <v>176</v>
      </c>
    </row>
    <row r="201" spans="2:65" s="11" customFormat="1" ht="16.5" customHeight="1">
      <c r="B201" s="175"/>
      <c r="C201" s="176"/>
      <c r="D201" s="176"/>
      <c r="E201" s="177" t="s">
        <v>4</v>
      </c>
      <c r="F201" s="272" t="s">
        <v>280</v>
      </c>
      <c r="G201" s="273"/>
      <c r="H201" s="273"/>
      <c r="I201" s="273"/>
      <c r="J201" s="176"/>
      <c r="K201" s="178">
        <v>4.875</v>
      </c>
      <c r="L201" s="176"/>
      <c r="M201" s="176"/>
      <c r="N201" s="176"/>
      <c r="O201" s="176"/>
      <c r="P201" s="176"/>
      <c r="Q201" s="176"/>
      <c r="R201" s="179"/>
      <c r="T201" s="180"/>
      <c r="U201" s="176"/>
      <c r="V201" s="176"/>
      <c r="W201" s="176"/>
      <c r="X201" s="176"/>
      <c r="Y201" s="176"/>
      <c r="Z201" s="176"/>
      <c r="AA201" s="181"/>
      <c r="AT201" s="182" t="s">
        <v>184</v>
      </c>
      <c r="AU201" s="182" t="s">
        <v>112</v>
      </c>
      <c r="AV201" s="11" t="s">
        <v>112</v>
      </c>
      <c r="AW201" s="11" t="s">
        <v>33</v>
      </c>
      <c r="AX201" s="11" t="s">
        <v>76</v>
      </c>
      <c r="AY201" s="182" t="s">
        <v>176</v>
      </c>
    </row>
    <row r="202" spans="2:65" s="11" customFormat="1" ht="16.5" customHeight="1">
      <c r="B202" s="175"/>
      <c r="C202" s="176"/>
      <c r="D202" s="176"/>
      <c r="E202" s="177" t="s">
        <v>4</v>
      </c>
      <c r="F202" s="272" t="s">
        <v>281</v>
      </c>
      <c r="G202" s="273"/>
      <c r="H202" s="273"/>
      <c r="I202" s="273"/>
      <c r="J202" s="176"/>
      <c r="K202" s="178">
        <v>5.3630000000000004</v>
      </c>
      <c r="L202" s="176"/>
      <c r="M202" s="176"/>
      <c r="N202" s="176"/>
      <c r="O202" s="176"/>
      <c r="P202" s="176"/>
      <c r="Q202" s="176"/>
      <c r="R202" s="179"/>
      <c r="T202" s="180"/>
      <c r="U202" s="176"/>
      <c r="V202" s="176"/>
      <c r="W202" s="176"/>
      <c r="X202" s="176"/>
      <c r="Y202" s="176"/>
      <c r="Z202" s="176"/>
      <c r="AA202" s="181"/>
      <c r="AT202" s="182" t="s">
        <v>184</v>
      </c>
      <c r="AU202" s="182" t="s">
        <v>112</v>
      </c>
      <c r="AV202" s="11" t="s">
        <v>112</v>
      </c>
      <c r="AW202" s="11" t="s">
        <v>33</v>
      </c>
      <c r="AX202" s="11" t="s">
        <v>76</v>
      </c>
      <c r="AY202" s="182" t="s">
        <v>176</v>
      </c>
    </row>
    <row r="203" spans="2:65" s="10" customFormat="1" ht="16.5" customHeight="1">
      <c r="B203" s="168"/>
      <c r="C203" s="169"/>
      <c r="D203" s="169"/>
      <c r="E203" s="170" t="s">
        <v>4</v>
      </c>
      <c r="F203" s="277" t="s">
        <v>282</v>
      </c>
      <c r="G203" s="278"/>
      <c r="H203" s="278"/>
      <c r="I203" s="278"/>
      <c r="J203" s="169"/>
      <c r="K203" s="170" t="s">
        <v>4</v>
      </c>
      <c r="L203" s="169"/>
      <c r="M203" s="169"/>
      <c r="N203" s="169"/>
      <c r="O203" s="169"/>
      <c r="P203" s="169"/>
      <c r="Q203" s="169"/>
      <c r="R203" s="171"/>
      <c r="T203" s="172"/>
      <c r="U203" s="169"/>
      <c r="V203" s="169"/>
      <c r="W203" s="169"/>
      <c r="X203" s="169"/>
      <c r="Y203" s="169"/>
      <c r="Z203" s="169"/>
      <c r="AA203" s="173"/>
      <c r="AT203" s="174" t="s">
        <v>184</v>
      </c>
      <c r="AU203" s="174" t="s">
        <v>112</v>
      </c>
      <c r="AV203" s="10" t="s">
        <v>84</v>
      </c>
      <c r="AW203" s="10" t="s">
        <v>33</v>
      </c>
      <c r="AX203" s="10" t="s">
        <v>76</v>
      </c>
      <c r="AY203" s="174" t="s">
        <v>176</v>
      </c>
    </row>
    <row r="204" spans="2:65" s="11" customFormat="1" ht="16.5" customHeight="1">
      <c r="B204" s="175"/>
      <c r="C204" s="176"/>
      <c r="D204" s="176"/>
      <c r="E204" s="177" t="s">
        <v>4</v>
      </c>
      <c r="F204" s="272" t="s">
        <v>283</v>
      </c>
      <c r="G204" s="273"/>
      <c r="H204" s="273"/>
      <c r="I204" s="273"/>
      <c r="J204" s="176"/>
      <c r="K204" s="178">
        <v>4.6500000000000004</v>
      </c>
      <c r="L204" s="176"/>
      <c r="M204" s="176"/>
      <c r="N204" s="176"/>
      <c r="O204" s="176"/>
      <c r="P204" s="176"/>
      <c r="Q204" s="176"/>
      <c r="R204" s="179"/>
      <c r="T204" s="180"/>
      <c r="U204" s="176"/>
      <c r="V204" s="176"/>
      <c r="W204" s="176"/>
      <c r="X204" s="176"/>
      <c r="Y204" s="176"/>
      <c r="Z204" s="176"/>
      <c r="AA204" s="181"/>
      <c r="AT204" s="182" t="s">
        <v>184</v>
      </c>
      <c r="AU204" s="182" t="s">
        <v>112</v>
      </c>
      <c r="AV204" s="11" t="s">
        <v>112</v>
      </c>
      <c r="AW204" s="11" t="s">
        <v>33</v>
      </c>
      <c r="AX204" s="11" t="s">
        <v>76</v>
      </c>
      <c r="AY204" s="182" t="s">
        <v>176</v>
      </c>
    </row>
    <row r="205" spans="2:65" s="11" customFormat="1" ht="16.5" customHeight="1">
      <c r="B205" s="175"/>
      <c r="C205" s="176"/>
      <c r="D205" s="176"/>
      <c r="E205" s="177" t="s">
        <v>4</v>
      </c>
      <c r="F205" s="272" t="s">
        <v>284</v>
      </c>
      <c r="G205" s="273"/>
      <c r="H205" s="273"/>
      <c r="I205" s="273"/>
      <c r="J205" s="176"/>
      <c r="K205" s="178">
        <v>5.1150000000000002</v>
      </c>
      <c r="L205" s="176"/>
      <c r="M205" s="176"/>
      <c r="N205" s="176"/>
      <c r="O205" s="176"/>
      <c r="P205" s="176"/>
      <c r="Q205" s="176"/>
      <c r="R205" s="179"/>
      <c r="T205" s="180"/>
      <c r="U205" s="176"/>
      <c r="V205" s="176"/>
      <c r="W205" s="176"/>
      <c r="X205" s="176"/>
      <c r="Y205" s="176"/>
      <c r="Z205" s="176"/>
      <c r="AA205" s="181"/>
      <c r="AT205" s="182" t="s">
        <v>184</v>
      </c>
      <c r="AU205" s="182" t="s">
        <v>112</v>
      </c>
      <c r="AV205" s="11" t="s">
        <v>112</v>
      </c>
      <c r="AW205" s="11" t="s">
        <v>33</v>
      </c>
      <c r="AX205" s="11" t="s">
        <v>76</v>
      </c>
      <c r="AY205" s="182" t="s">
        <v>176</v>
      </c>
    </row>
    <row r="206" spans="2:65" s="10" customFormat="1" ht="16.5" customHeight="1">
      <c r="B206" s="168"/>
      <c r="C206" s="169"/>
      <c r="D206" s="169"/>
      <c r="E206" s="170" t="s">
        <v>4</v>
      </c>
      <c r="F206" s="277" t="s">
        <v>285</v>
      </c>
      <c r="G206" s="278"/>
      <c r="H206" s="278"/>
      <c r="I206" s="278"/>
      <c r="J206" s="169"/>
      <c r="K206" s="170" t="s">
        <v>4</v>
      </c>
      <c r="L206" s="169"/>
      <c r="M206" s="169"/>
      <c r="N206" s="169"/>
      <c r="O206" s="169"/>
      <c r="P206" s="169"/>
      <c r="Q206" s="169"/>
      <c r="R206" s="171"/>
      <c r="T206" s="172"/>
      <c r="U206" s="169"/>
      <c r="V206" s="169"/>
      <c r="W206" s="169"/>
      <c r="X206" s="169"/>
      <c r="Y206" s="169"/>
      <c r="Z206" s="169"/>
      <c r="AA206" s="173"/>
      <c r="AT206" s="174" t="s">
        <v>184</v>
      </c>
      <c r="AU206" s="174" t="s">
        <v>112</v>
      </c>
      <c r="AV206" s="10" t="s">
        <v>84</v>
      </c>
      <c r="AW206" s="10" t="s">
        <v>33</v>
      </c>
      <c r="AX206" s="10" t="s">
        <v>76</v>
      </c>
      <c r="AY206" s="174" t="s">
        <v>176</v>
      </c>
    </row>
    <row r="207" spans="2:65" s="11" customFormat="1" ht="16.5" customHeight="1">
      <c r="B207" s="175"/>
      <c r="C207" s="176"/>
      <c r="D207" s="176"/>
      <c r="E207" s="177" t="s">
        <v>4</v>
      </c>
      <c r="F207" s="272" t="s">
        <v>286</v>
      </c>
      <c r="G207" s="273"/>
      <c r="H207" s="273"/>
      <c r="I207" s="273"/>
      <c r="J207" s="176"/>
      <c r="K207" s="178">
        <v>3.9</v>
      </c>
      <c r="L207" s="176"/>
      <c r="M207" s="176"/>
      <c r="N207" s="176"/>
      <c r="O207" s="176"/>
      <c r="P207" s="176"/>
      <c r="Q207" s="176"/>
      <c r="R207" s="179"/>
      <c r="T207" s="180"/>
      <c r="U207" s="176"/>
      <c r="V207" s="176"/>
      <c r="W207" s="176"/>
      <c r="X207" s="176"/>
      <c r="Y207" s="176"/>
      <c r="Z207" s="176"/>
      <c r="AA207" s="181"/>
      <c r="AT207" s="182" t="s">
        <v>184</v>
      </c>
      <c r="AU207" s="182" t="s">
        <v>112</v>
      </c>
      <c r="AV207" s="11" t="s">
        <v>112</v>
      </c>
      <c r="AW207" s="11" t="s">
        <v>33</v>
      </c>
      <c r="AX207" s="11" t="s">
        <v>76</v>
      </c>
      <c r="AY207" s="182" t="s">
        <v>176</v>
      </c>
    </row>
    <row r="208" spans="2:65" s="11" customFormat="1" ht="16.5" customHeight="1">
      <c r="B208" s="175"/>
      <c r="C208" s="176"/>
      <c r="D208" s="176"/>
      <c r="E208" s="177" t="s">
        <v>4</v>
      </c>
      <c r="F208" s="272" t="s">
        <v>287</v>
      </c>
      <c r="G208" s="273"/>
      <c r="H208" s="273"/>
      <c r="I208" s="273"/>
      <c r="J208" s="176"/>
      <c r="K208" s="178">
        <v>4.29</v>
      </c>
      <c r="L208" s="176"/>
      <c r="M208" s="176"/>
      <c r="N208" s="176"/>
      <c r="O208" s="176"/>
      <c r="P208" s="176"/>
      <c r="Q208" s="176"/>
      <c r="R208" s="179"/>
      <c r="T208" s="180"/>
      <c r="U208" s="176"/>
      <c r="V208" s="176"/>
      <c r="W208" s="176"/>
      <c r="X208" s="176"/>
      <c r="Y208" s="176"/>
      <c r="Z208" s="176"/>
      <c r="AA208" s="181"/>
      <c r="AT208" s="182" t="s">
        <v>184</v>
      </c>
      <c r="AU208" s="182" t="s">
        <v>112</v>
      </c>
      <c r="AV208" s="11" t="s">
        <v>112</v>
      </c>
      <c r="AW208" s="11" t="s">
        <v>33</v>
      </c>
      <c r="AX208" s="11" t="s">
        <v>76</v>
      </c>
      <c r="AY208" s="182" t="s">
        <v>176</v>
      </c>
    </row>
    <row r="209" spans="2:65" s="12" customFormat="1" ht="16.5" customHeight="1">
      <c r="B209" s="183"/>
      <c r="C209" s="184"/>
      <c r="D209" s="184"/>
      <c r="E209" s="185" t="s">
        <v>4</v>
      </c>
      <c r="F209" s="264" t="s">
        <v>186</v>
      </c>
      <c r="G209" s="265"/>
      <c r="H209" s="265"/>
      <c r="I209" s="265"/>
      <c r="J209" s="184"/>
      <c r="K209" s="186">
        <v>28.193000000000001</v>
      </c>
      <c r="L209" s="184"/>
      <c r="M209" s="184"/>
      <c r="N209" s="184"/>
      <c r="O209" s="184"/>
      <c r="P209" s="184"/>
      <c r="Q209" s="184"/>
      <c r="R209" s="187"/>
      <c r="T209" s="188"/>
      <c r="U209" s="184"/>
      <c r="V209" s="184"/>
      <c r="W209" s="184"/>
      <c r="X209" s="184"/>
      <c r="Y209" s="184"/>
      <c r="Z209" s="184"/>
      <c r="AA209" s="189"/>
      <c r="AT209" s="190" t="s">
        <v>184</v>
      </c>
      <c r="AU209" s="190" t="s">
        <v>112</v>
      </c>
      <c r="AV209" s="12" t="s">
        <v>181</v>
      </c>
      <c r="AW209" s="12" t="s">
        <v>33</v>
      </c>
      <c r="AX209" s="12" t="s">
        <v>84</v>
      </c>
      <c r="AY209" s="190" t="s">
        <v>176</v>
      </c>
    </row>
    <row r="210" spans="2:65" s="1" customFormat="1" ht="25.5" customHeight="1">
      <c r="B210" s="132"/>
      <c r="C210" s="161" t="s">
        <v>9</v>
      </c>
      <c r="D210" s="161" t="s">
        <v>177</v>
      </c>
      <c r="E210" s="162" t="s">
        <v>288</v>
      </c>
      <c r="F210" s="266" t="s">
        <v>289</v>
      </c>
      <c r="G210" s="266"/>
      <c r="H210" s="266"/>
      <c r="I210" s="266"/>
      <c r="J210" s="163" t="s">
        <v>180</v>
      </c>
      <c r="K210" s="164">
        <v>0.53200000000000003</v>
      </c>
      <c r="L210" s="258">
        <v>0</v>
      </c>
      <c r="M210" s="258"/>
      <c r="N210" s="267">
        <f>ROUND(L210*K210,2)</f>
        <v>0</v>
      </c>
      <c r="O210" s="267"/>
      <c r="P210" s="267"/>
      <c r="Q210" s="267"/>
      <c r="R210" s="135"/>
      <c r="T210" s="165" t="s">
        <v>4</v>
      </c>
      <c r="U210" s="44" t="s">
        <v>41</v>
      </c>
      <c r="V210" s="36"/>
      <c r="W210" s="166">
        <f>V210*K210</f>
        <v>0</v>
      </c>
      <c r="X210" s="166">
        <v>1.6627000000000001</v>
      </c>
      <c r="Y210" s="166">
        <f>X210*K210</f>
        <v>0.88455640000000013</v>
      </c>
      <c r="Z210" s="166">
        <v>0</v>
      </c>
      <c r="AA210" s="167">
        <f>Z210*K210</f>
        <v>0</v>
      </c>
      <c r="AR210" s="20" t="s">
        <v>181</v>
      </c>
      <c r="AT210" s="20" t="s">
        <v>177</v>
      </c>
      <c r="AU210" s="20" t="s">
        <v>112</v>
      </c>
      <c r="AY210" s="20" t="s">
        <v>176</v>
      </c>
      <c r="BE210" s="106">
        <f>IF(U210="základní",N210,0)</f>
        <v>0</v>
      </c>
      <c r="BF210" s="106">
        <f>IF(U210="snížená",N210,0)</f>
        <v>0</v>
      </c>
      <c r="BG210" s="106">
        <f>IF(U210="zákl. přenesená",N210,0)</f>
        <v>0</v>
      </c>
      <c r="BH210" s="106">
        <f>IF(U210="sníž. přenesená",N210,0)</f>
        <v>0</v>
      </c>
      <c r="BI210" s="106">
        <f>IF(U210="nulová",N210,0)</f>
        <v>0</v>
      </c>
      <c r="BJ210" s="20" t="s">
        <v>84</v>
      </c>
      <c r="BK210" s="106">
        <f>ROUND(L210*K210,2)</f>
        <v>0</v>
      </c>
      <c r="BL210" s="20" t="s">
        <v>181</v>
      </c>
      <c r="BM210" s="20" t="s">
        <v>290</v>
      </c>
    </row>
    <row r="211" spans="2:65" s="10" customFormat="1" ht="16.5" customHeight="1">
      <c r="B211" s="168"/>
      <c r="C211" s="169"/>
      <c r="D211" s="169"/>
      <c r="E211" s="170" t="s">
        <v>4</v>
      </c>
      <c r="F211" s="270" t="s">
        <v>291</v>
      </c>
      <c r="G211" s="271"/>
      <c r="H211" s="271"/>
      <c r="I211" s="271"/>
      <c r="J211" s="169"/>
      <c r="K211" s="170" t="s">
        <v>4</v>
      </c>
      <c r="L211" s="169"/>
      <c r="M211" s="169"/>
      <c r="N211" s="169"/>
      <c r="O211" s="169"/>
      <c r="P211" s="169"/>
      <c r="Q211" s="169"/>
      <c r="R211" s="171"/>
      <c r="T211" s="172"/>
      <c r="U211" s="169"/>
      <c r="V211" s="169"/>
      <c r="W211" s="169"/>
      <c r="X211" s="169"/>
      <c r="Y211" s="169"/>
      <c r="Z211" s="169"/>
      <c r="AA211" s="173"/>
      <c r="AT211" s="174" t="s">
        <v>184</v>
      </c>
      <c r="AU211" s="174" t="s">
        <v>112</v>
      </c>
      <c r="AV211" s="10" t="s">
        <v>84</v>
      </c>
      <c r="AW211" s="10" t="s">
        <v>33</v>
      </c>
      <c r="AX211" s="10" t="s">
        <v>76</v>
      </c>
      <c r="AY211" s="174" t="s">
        <v>176</v>
      </c>
    </row>
    <row r="212" spans="2:65" s="11" customFormat="1" ht="16.5" customHeight="1">
      <c r="B212" s="175"/>
      <c r="C212" s="176"/>
      <c r="D212" s="176"/>
      <c r="E212" s="177" t="s">
        <v>4</v>
      </c>
      <c r="F212" s="272" t="s">
        <v>292</v>
      </c>
      <c r="G212" s="273"/>
      <c r="H212" s="273"/>
      <c r="I212" s="273"/>
      <c r="J212" s="176"/>
      <c r="K212" s="178">
        <v>0.379</v>
      </c>
      <c r="L212" s="176"/>
      <c r="M212" s="176"/>
      <c r="N212" s="176"/>
      <c r="O212" s="176"/>
      <c r="P212" s="176"/>
      <c r="Q212" s="176"/>
      <c r="R212" s="179"/>
      <c r="T212" s="180"/>
      <c r="U212" s="176"/>
      <c r="V212" s="176"/>
      <c r="W212" s="176"/>
      <c r="X212" s="176"/>
      <c r="Y212" s="176"/>
      <c r="Z212" s="176"/>
      <c r="AA212" s="181"/>
      <c r="AT212" s="182" t="s">
        <v>184</v>
      </c>
      <c r="AU212" s="182" t="s">
        <v>112</v>
      </c>
      <c r="AV212" s="11" t="s">
        <v>112</v>
      </c>
      <c r="AW212" s="11" t="s">
        <v>33</v>
      </c>
      <c r="AX212" s="11" t="s">
        <v>76</v>
      </c>
      <c r="AY212" s="182" t="s">
        <v>176</v>
      </c>
    </row>
    <row r="213" spans="2:65" s="11" customFormat="1" ht="16.5" customHeight="1">
      <c r="B213" s="175"/>
      <c r="C213" s="176"/>
      <c r="D213" s="176"/>
      <c r="E213" s="177" t="s">
        <v>4</v>
      </c>
      <c r="F213" s="272" t="s">
        <v>293</v>
      </c>
      <c r="G213" s="273"/>
      <c r="H213" s="273"/>
      <c r="I213" s="273"/>
      <c r="J213" s="176"/>
      <c r="K213" s="178">
        <v>0.153</v>
      </c>
      <c r="L213" s="176"/>
      <c r="M213" s="176"/>
      <c r="N213" s="176"/>
      <c r="O213" s="176"/>
      <c r="P213" s="176"/>
      <c r="Q213" s="176"/>
      <c r="R213" s="179"/>
      <c r="T213" s="180"/>
      <c r="U213" s="176"/>
      <c r="V213" s="176"/>
      <c r="W213" s="176"/>
      <c r="X213" s="176"/>
      <c r="Y213" s="176"/>
      <c r="Z213" s="176"/>
      <c r="AA213" s="181"/>
      <c r="AT213" s="182" t="s">
        <v>184</v>
      </c>
      <c r="AU213" s="182" t="s">
        <v>112</v>
      </c>
      <c r="AV213" s="11" t="s">
        <v>112</v>
      </c>
      <c r="AW213" s="11" t="s">
        <v>33</v>
      </c>
      <c r="AX213" s="11" t="s">
        <v>76</v>
      </c>
      <c r="AY213" s="182" t="s">
        <v>176</v>
      </c>
    </row>
    <row r="214" spans="2:65" s="12" customFormat="1" ht="16.5" customHeight="1">
      <c r="B214" s="183"/>
      <c r="C214" s="184"/>
      <c r="D214" s="184"/>
      <c r="E214" s="185" t="s">
        <v>4</v>
      </c>
      <c r="F214" s="264" t="s">
        <v>186</v>
      </c>
      <c r="G214" s="265"/>
      <c r="H214" s="265"/>
      <c r="I214" s="265"/>
      <c r="J214" s="184"/>
      <c r="K214" s="186">
        <v>0.53200000000000003</v>
      </c>
      <c r="L214" s="184"/>
      <c r="M214" s="184"/>
      <c r="N214" s="184"/>
      <c r="O214" s="184"/>
      <c r="P214" s="184"/>
      <c r="Q214" s="184"/>
      <c r="R214" s="187"/>
      <c r="T214" s="188"/>
      <c r="U214" s="184"/>
      <c r="V214" s="184"/>
      <c r="W214" s="184"/>
      <c r="X214" s="184"/>
      <c r="Y214" s="184"/>
      <c r="Z214" s="184"/>
      <c r="AA214" s="189"/>
      <c r="AT214" s="190" t="s">
        <v>184</v>
      </c>
      <c r="AU214" s="190" t="s">
        <v>112</v>
      </c>
      <c r="AV214" s="12" t="s">
        <v>181</v>
      </c>
      <c r="AW214" s="12" t="s">
        <v>33</v>
      </c>
      <c r="AX214" s="12" t="s">
        <v>84</v>
      </c>
      <c r="AY214" s="190" t="s">
        <v>176</v>
      </c>
    </row>
    <row r="215" spans="2:65" s="1" customFormat="1" ht="25.5" customHeight="1">
      <c r="B215" s="132"/>
      <c r="C215" s="161" t="s">
        <v>294</v>
      </c>
      <c r="D215" s="161" t="s">
        <v>177</v>
      </c>
      <c r="E215" s="162" t="s">
        <v>295</v>
      </c>
      <c r="F215" s="266" t="s">
        <v>296</v>
      </c>
      <c r="G215" s="266"/>
      <c r="H215" s="266"/>
      <c r="I215" s="266"/>
      <c r="J215" s="163" t="s">
        <v>216</v>
      </c>
      <c r="K215" s="164">
        <v>1.1279999999999999</v>
      </c>
      <c r="L215" s="258">
        <v>0</v>
      </c>
      <c r="M215" s="258"/>
      <c r="N215" s="267">
        <f>ROUND(L215*K215,2)</f>
        <v>0</v>
      </c>
      <c r="O215" s="267"/>
      <c r="P215" s="267"/>
      <c r="Q215" s="267"/>
      <c r="R215" s="135"/>
      <c r="T215" s="165" t="s">
        <v>4</v>
      </c>
      <c r="U215" s="44" t="s">
        <v>41</v>
      </c>
      <c r="V215" s="36"/>
      <c r="W215" s="166">
        <f>V215*K215</f>
        <v>0</v>
      </c>
      <c r="X215" s="166">
        <v>1.04881</v>
      </c>
      <c r="Y215" s="166">
        <f>X215*K215</f>
        <v>1.1830576799999999</v>
      </c>
      <c r="Z215" s="166">
        <v>0</v>
      </c>
      <c r="AA215" s="167">
        <f>Z215*K215</f>
        <v>0</v>
      </c>
      <c r="AR215" s="20" t="s">
        <v>181</v>
      </c>
      <c r="AT215" s="20" t="s">
        <v>177</v>
      </c>
      <c r="AU215" s="20" t="s">
        <v>112</v>
      </c>
      <c r="AY215" s="20" t="s">
        <v>176</v>
      </c>
      <c r="BE215" s="106">
        <f>IF(U215="základní",N215,0)</f>
        <v>0</v>
      </c>
      <c r="BF215" s="106">
        <f>IF(U215="snížená",N215,0)</f>
        <v>0</v>
      </c>
      <c r="BG215" s="106">
        <f>IF(U215="zákl. přenesená",N215,0)</f>
        <v>0</v>
      </c>
      <c r="BH215" s="106">
        <f>IF(U215="sníž. přenesená",N215,0)</f>
        <v>0</v>
      </c>
      <c r="BI215" s="106">
        <f>IF(U215="nulová",N215,0)</f>
        <v>0</v>
      </c>
      <c r="BJ215" s="20" t="s">
        <v>84</v>
      </c>
      <c r="BK215" s="106">
        <f>ROUND(L215*K215,2)</f>
        <v>0</v>
      </c>
      <c r="BL215" s="20" t="s">
        <v>181</v>
      </c>
      <c r="BM215" s="20" t="s">
        <v>297</v>
      </c>
    </row>
    <row r="216" spans="2:65" s="11" customFormat="1" ht="16.5" customHeight="1">
      <c r="B216" s="175"/>
      <c r="C216" s="176"/>
      <c r="D216" s="176"/>
      <c r="E216" s="177" t="s">
        <v>4</v>
      </c>
      <c r="F216" s="268" t="s">
        <v>298</v>
      </c>
      <c r="G216" s="269"/>
      <c r="H216" s="269"/>
      <c r="I216" s="269"/>
      <c r="J216" s="176"/>
      <c r="K216" s="178">
        <v>1.1279999999999999</v>
      </c>
      <c r="L216" s="176"/>
      <c r="M216" s="176"/>
      <c r="N216" s="176"/>
      <c r="O216" s="176"/>
      <c r="P216" s="176"/>
      <c r="Q216" s="176"/>
      <c r="R216" s="179"/>
      <c r="T216" s="180"/>
      <c r="U216" s="176"/>
      <c r="V216" s="176"/>
      <c r="W216" s="176"/>
      <c r="X216" s="176"/>
      <c r="Y216" s="176"/>
      <c r="Z216" s="176"/>
      <c r="AA216" s="181"/>
      <c r="AT216" s="182" t="s">
        <v>184</v>
      </c>
      <c r="AU216" s="182" t="s">
        <v>112</v>
      </c>
      <c r="AV216" s="11" t="s">
        <v>112</v>
      </c>
      <c r="AW216" s="11" t="s">
        <v>33</v>
      </c>
      <c r="AX216" s="11" t="s">
        <v>76</v>
      </c>
      <c r="AY216" s="182" t="s">
        <v>176</v>
      </c>
    </row>
    <row r="217" spans="2:65" s="12" customFormat="1" ht="16.5" customHeight="1">
      <c r="B217" s="183"/>
      <c r="C217" s="184"/>
      <c r="D217" s="184"/>
      <c r="E217" s="185" t="s">
        <v>4</v>
      </c>
      <c r="F217" s="264" t="s">
        <v>186</v>
      </c>
      <c r="G217" s="265"/>
      <c r="H217" s="265"/>
      <c r="I217" s="265"/>
      <c r="J217" s="184"/>
      <c r="K217" s="186">
        <v>1.1279999999999999</v>
      </c>
      <c r="L217" s="184"/>
      <c r="M217" s="184"/>
      <c r="N217" s="184"/>
      <c r="O217" s="184"/>
      <c r="P217" s="184"/>
      <c r="Q217" s="184"/>
      <c r="R217" s="187"/>
      <c r="T217" s="188"/>
      <c r="U217" s="184"/>
      <c r="V217" s="184"/>
      <c r="W217" s="184"/>
      <c r="X217" s="184"/>
      <c r="Y217" s="184"/>
      <c r="Z217" s="184"/>
      <c r="AA217" s="189"/>
      <c r="AT217" s="190" t="s">
        <v>184</v>
      </c>
      <c r="AU217" s="190" t="s">
        <v>112</v>
      </c>
      <c r="AV217" s="12" t="s">
        <v>181</v>
      </c>
      <c r="AW217" s="12" t="s">
        <v>33</v>
      </c>
      <c r="AX217" s="12" t="s">
        <v>84</v>
      </c>
      <c r="AY217" s="190" t="s">
        <v>176</v>
      </c>
    </row>
    <row r="218" spans="2:65" s="1" customFormat="1" ht="25.5" customHeight="1">
      <c r="B218" s="132"/>
      <c r="C218" s="161" t="s">
        <v>299</v>
      </c>
      <c r="D218" s="161" t="s">
        <v>177</v>
      </c>
      <c r="E218" s="162" t="s">
        <v>300</v>
      </c>
      <c r="F218" s="266" t="s">
        <v>301</v>
      </c>
      <c r="G218" s="266"/>
      <c r="H218" s="266"/>
      <c r="I218" s="266"/>
      <c r="J218" s="163" t="s">
        <v>216</v>
      </c>
      <c r="K218" s="164">
        <v>0.34799999999999998</v>
      </c>
      <c r="L218" s="258">
        <v>0</v>
      </c>
      <c r="M218" s="258"/>
      <c r="N218" s="267">
        <f>ROUND(L218*K218,2)</f>
        <v>0</v>
      </c>
      <c r="O218" s="267"/>
      <c r="P218" s="267"/>
      <c r="Q218" s="267"/>
      <c r="R218" s="135"/>
      <c r="T218" s="165" t="s">
        <v>4</v>
      </c>
      <c r="U218" s="44" t="s">
        <v>41</v>
      </c>
      <c r="V218" s="36"/>
      <c r="W218" s="166">
        <f>V218*K218</f>
        <v>0</v>
      </c>
      <c r="X218" s="166">
        <v>1.9539999999999998E-2</v>
      </c>
      <c r="Y218" s="166">
        <f>X218*K218</f>
        <v>6.7999199999999992E-3</v>
      </c>
      <c r="Z218" s="166">
        <v>0</v>
      </c>
      <c r="AA218" s="167">
        <f>Z218*K218</f>
        <v>0</v>
      </c>
      <c r="AR218" s="20" t="s">
        <v>181</v>
      </c>
      <c r="AT218" s="20" t="s">
        <v>177</v>
      </c>
      <c r="AU218" s="20" t="s">
        <v>112</v>
      </c>
      <c r="AY218" s="20" t="s">
        <v>176</v>
      </c>
      <c r="BE218" s="106">
        <f>IF(U218="základní",N218,0)</f>
        <v>0</v>
      </c>
      <c r="BF218" s="106">
        <f>IF(U218="snížená",N218,0)</f>
        <v>0</v>
      </c>
      <c r="BG218" s="106">
        <f>IF(U218="zákl. přenesená",N218,0)</f>
        <v>0</v>
      </c>
      <c r="BH218" s="106">
        <f>IF(U218="sníž. přenesená",N218,0)</f>
        <v>0</v>
      </c>
      <c r="BI218" s="106">
        <f>IF(U218="nulová",N218,0)</f>
        <v>0</v>
      </c>
      <c r="BJ218" s="20" t="s">
        <v>84</v>
      </c>
      <c r="BK218" s="106">
        <f>ROUND(L218*K218,2)</f>
        <v>0</v>
      </c>
      <c r="BL218" s="20" t="s">
        <v>181</v>
      </c>
      <c r="BM218" s="20" t="s">
        <v>302</v>
      </c>
    </row>
    <row r="219" spans="2:65" s="10" customFormat="1" ht="16.5" customHeight="1">
      <c r="B219" s="168"/>
      <c r="C219" s="169"/>
      <c r="D219" s="169"/>
      <c r="E219" s="170" t="s">
        <v>4</v>
      </c>
      <c r="F219" s="270" t="s">
        <v>303</v>
      </c>
      <c r="G219" s="271"/>
      <c r="H219" s="271"/>
      <c r="I219" s="271"/>
      <c r="J219" s="169"/>
      <c r="K219" s="170" t="s">
        <v>4</v>
      </c>
      <c r="L219" s="169"/>
      <c r="M219" s="169"/>
      <c r="N219" s="169"/>
      <c r="O219" s="169"/>
      <c r="P219" s="169"/>
      <c r="Q219" s="169"/>
      <c r="R219" s="171"/>
      <c r="T219" s="172"/>
      <c r="U219" s="169"/>
      <c r="V219" s="169"/>
      <c r="W219" s="169"/>
      <c r="X219" s="169"/>
      <c r="Y219" s="169"/>
      <c r="Z219" s="169"/>
      <c r="AA219" s="173"/>
      <c r="AT219" s="174" t="s">
        <v>184</v>
      </c>
      <c r="AU219" s="174" t="s">
        <v>112</v>
      </c>
      <c r="AV219" s="10" t="s">
        <v>84</v>
      </c>
      <c r="AW219" s="10" t="s">
        <v>33</v>
      </c>
      <c r="AX219" s="10" t="s">
        <v>76</v>
      </c>
      <c r="AY219" s="174" t="s">
        <v>176</v>
      </c>
    </row>
    <row r="220" spans="2:65" s="11" customFormat="1" ht="16.5" customHeight="1">
      <c r="B220" s="175"/>
      <c r="C220" s="176"/>
      <c r="D220" s="176"/>
      <c r="E220" s="177" t="s">
        <v>4</v>
      </c>
      <c r="F220" s="272" t="s">
        <v>304</v>
      </c>
      <c r="G220" s="273"/>
      <c r="H220" s="273"/>
      <c r="I220" s="273"/>
      <c r="J220" s="176"/>
      <c r="K220" s="178">
        <v>0.154</v>
      </c>
      <c r="L220" s="176"/>
      <c r="M220" s="176"/>
      <c r="N220" s="176"/>
      <c r="O220" s="176"/>
      <c r="P220" s="176"/>
      <c r="Q220" s="176"/>
      <c r="R220" s="179"/>
      <c r="T220" s="180"/>
      <c r="U220" s="176"/>
      <c r="V220" s="176"/>
      <c r="W220" s="176"/>
      <c r="X220" s="176"/>
      <c r="Y220" s="176"/>
      <c r="Z220" s="176"/>
      <c r="AA220" s="181"/>
      <c r="AT220" s="182" t="s">
        <v>184</v>
      </c>
      <c r="AU220" s="182" t="s">
        <v>112</v>
      </c>
      <c r="AV220" s="11" t="s">
        <v>112</v>
      </c>
      <c r="AW220" s="11" t="s">
        <v>33</v>
      </c>
      <c r="AX220" s="11" t="s">
        <v>76</v>
      </c>
      <c r="AY220" s="182" t="s">
        <v>176</v>
      </c>
    </row>
    <row r="221" spans="2:65" s="10" customFormat="1" ht="25.5" customHeight="1">
      <c r="B221" s="168"/>
      <c r="C221" s="169"/>
      <c r="D221" s="169"/>
      <c r="E221" s="170" t="s">
        <v>4</v>
      </c>
      <c r="F221" s="277" t="s">
        <v>305</v>
      </c>
      <c r="G221" s="278"/>
      <c r="H221" s="278"/>
      <c r="I221" s="278"/>
      <c r="J221" s="169"/>
      <c r="K221" s="170" t="s">
        <v>4</v>
      </c>
      <c r="L221" s="169"/>
      <c r="M221" s="169"/>
      <c r="N221" s="169"/>
      <c r="O221" s="169"/>
      <c r="P221" s="169"/>
      <c r="Q221" s="169"/>
      <c r="R221" s="171"/>
      <c r="T221" s="172"/>
      <c r="U221" s="169"/>
      <c r="V221" s="169"/>
      <c r="W221" s="169"/>
      <c r="X221" s="169"/>
      <c r="Y221" s="169"/>
      <c r="Z221" s="169"/>
      <c r="AA221" s="173"/>
      <c r="AT221" s="174" t="s">
        <v>184</v>
      </c>
      <c r="AU221" s="174" t="s">
        <v>112</v>
      </c>
      <c r="AV221" s="10" t="s">
        <v>84</v>
      </c>
      <c r="AW221" s="10" t="s">
        <v>33</v>
      </c>
      <c r="AX221" s="10" t="s">
        <v>76</v>
      </c>
      <c r="AY221" s="174" t="s">
        <v>176</v>
      </c>
    </row>
    <row r="222" spans="2:65" s="11" customFormat="1" ht="16.5" customHeight="1">
      <c r="B222" s="175"/>
      <c r="C222" s="176"/>
      <c r="D222" s="176"/>
      <c r="E222" s="177" t="s">
        <v>4</v>
      </c>
      <c r="F222" s="272" t="s">
        <v>306</v>
      </c>
      <c r="G222" s="273"/>
      <c r="H222" s="273"/>
      <c r="I222" s="273"/>
      <c r="J222" s="176"/>
      <c r="K222" s="178">
        <v>0.04</v>
      </c>
      <c r="L222" s="176"/>
      <c r="M222" s="176"/>
      <c r="N222" s="176"/>
      <c r="O222" s="176"/>
      <c r="P222" s="176"/>
      <c r="Q222" s="176"/>
      <c r="R222" s="179"/>
      <c r="T222" s="180"/>
      <c r="U222" s="176"/>
      <c r="V222" s="176"/>
      <c r="W222" s="176"/>
      <c r="X222" s="176"/>
      <c r="Y222" s="176"/>
      <c r="Z222" s="176"/>
      <c r="AA222" s="181"/>
      <c r="AT222" s="182" t="s">
        <v>184</v>
      </c>
      <c r="AU222" s="182" t="s">
        <v>112</v>
      </c>
      <c r="AV222" s="11" t="s">
        <v>112</v>
      </c>
      <c r="AW222" s="11" t="s">
        <v>33</v>
      </c>
      <c r="AX222" s="11" t="s">
        <v>76</v>
      </c>
      <c r="AY222" s="182" t="s">
        <v>176</v>
      </c>
    </row>
    <row r="223" spans="2:65" s="10" customFormat="1" ht="16.5" customHeight="1">
      <c r="B223" s="168"/>
      <c r="C223" s="169"/>
      <c r="D223" s="169"/>
      <c r="E223" s="170" t="s">
        <v>4</v>
      </c>
      <c r="F223" s="277" t="s">
        <v>307</v>
      </c>
      <c r="G223" s="278"/>
      <c r="H223" s="278"/>
      <c r="I223" s="278"/>
      <c r="J223" s="169"/>
      <c r="K223" s="170" t="s">
        <v>4</v>
      </c>
      <c r="L223" s="169"/>
      <c r="M223" s="169"/>
      <c r="N223" s="169"/>
      <c r="O223" s="169"/>
      <c r="P223" s="169"/>
      <c r="Q223" s="169"/>
      <c r="R223" s="171"/>
      <c r="T223" s="172"/>
      <c r="U223" s="169"/>
      <c r="V223" s="169"/>
      <c r="W223" s="169"/>
      <c r="X223" s="169"/>
      <c r="Y223" s="169"/>
      <c r="Z223" s="169"/>
      <c r="AA223" s="173"/>
      <c r="AT223" s="174" t="s">
        <v>184</v>
      </c>
      <c r="AU223" s="174" t="s">
        <v>112</v>
      </c>
      <c r="AV223" s="10" t="s">
        <v>84</v>
      </c>
      <c r="AW223" s="10" t="s">
        <v>33</v>
      </c>
      <c r="AX223" s="10" t="s">
        <v>76</v>
      </c>
      <c r="AY223" s="174" t="s">
        <v>176</v>
      </c>
    </row>
    <row r="224" spans="2:65" s="11" customFormat="1" ht="16.5" customHeight="1">
      <c r="B224" s="175"/>
      <c r="C224" s="176"/>
      <c r="D224" s="176"/>
      <c r="E224" s="177" t="s">
        <v>4</v>
      </c>
      <c r="F224" s="272" t="s">
        <v>304</v>
      </c>
      <c r="G224" s="273"/>
      <c r="H224" s="273"/>
      <c r="I224" s="273"/>
      <c r="J224" s="176"/>
      <c r="K224" s="178">
        <v>0.154</v>
      </c>
      <c r="L224" s="176"/>
      <c r="M224" s="176"/>
      <c r="N224" s="176"/>
      <c r="O224" s="176"/>
      <c r="P224" s="176"/>
      <c r="Q224" s="176"/>
      <c r="R224" s="179"/>
      <c r="T224" s="180"/>
      <c r="U224" s="176"/>
      <c r="V224" s="176"/>
      <c r="W224" s="176"/>
      <c r="X224" s="176"/>
      <c r="Y224" s="176"/>
      <c r="Z224" s="176"/>
      <c r="AA224" s="181"/>
      <c r="AT224" s="182" t="s">
        <v>184</v>
      </c>
      <c r="AU224" s="182" t="s">
        <v>112</v>
      </c>
      <c r="AV224" s="11" t="s">
        <v>112</v>
      </c>
      <c r="AW224" s="11" t="s">
        <v>33</v>
      </c>
      <c r="AX224" s="11" t="s">
        <v>76</v>
      </c>
      <c r="AY224" s="182" t="s">
        <v>176</v>
      </c>
    </row>
    <row r="225" spans="2:65" s="12" customFormat="1" ht="16.5" customHeight="1">
      <c r="B225" s="183"/>
      <c r="C225" s="184"/>
      <c r="D225" s="184"/>
      <c r="E225" s="185" t="s">
        <v>4</v>
      </c>
      <c r="F225" s="264" t="s">
        <v>186</v>
      </c>
      <c r="G225" s="265"/>
      <c r="H225" s="265"/>
      <c r="I225" s="265"/>
      <c r="J225" s="184"/>
      <c r="K225" s="186">
        <v>0.34799999999999998</v>
      </c>
      <c r="L225" s="184"/>
      <c r="M225" s="184"/>
      <c r="N225" s="184"/>
      <c r="O225" s="184"/>
      <c r="P225" s="184"/>
      <c r="Q225" s="184"/>
      <c r="R225" s="187"/>
      <c r="T225" s="188"/>
      <c r="U225" s="184"/>
      <c r="V225" s="184"/>
      <c r="W225" s="184"/>
      <c r="X225" s="184"/>
      <c r="Y225" s="184"/>
      <c r="Z225" s="184"/>
      <c r="AA225" s="189"/>
      <c r="AT225" s="190" t="s">
        <v>184</v>
      </c>
      <c r="AU225" s="190" t="s">
        <v>112</v>
      </c>
      <c r="AV225" s="12" t="s">
        <v>181</v>
      </c>
      <c r="AW225" s="12" t="s">
        <v>33</v>
      </c>
      <c r="AX225" s="12" t="s">
        <v>84</v>
      </c>
      <c r="AY225" s="190" t="s">
        <v>176</v>
      </c>
    </row>
    <row r="226" spans="2:65" s="1" customFormat="1" ht="25.5" customHeight="1">
      <c r="B226" s="132"/>
      <c r="C226" s="191" t="s">
        <v>308</v>
      </c>
      <c r="D226" s="191" t="s">
        <v>309</v>
      </c>
      <c r="E226" s="192" t="s">
        <v>310</v>
      </c>
      <c r="F226" s="274" t="s">
        <v>311</v>
      </c>
      <c r="G226" s="274"/>
      <c r="H226" s="274"/>
      <c r="I226" s="274"/>
      <c r="J226" s="193" t="s">
        <v>216</v>
      </c>
      <c r="K226" s="194">
        <v>0.34799999999999998</v>
      </c>
      <c r="L226" s="275">
        <v>0</v>
      </c>
      <c r="M226" s="275"/>
      <c r="N226" s="276">
        <f>ROUND(L226*K226,2)</f>
        <v>0</v>
      </c>
      <c r="O226" s="267"/>
      <c r="P226" s="267"/>
      <c r="Q226" s="267"/>
      <c r="R226" s="135"/>
      <c r="T226" s="165" t="s">
        <v>4</v>
      </c>
      <c r="U226" s="44" t="s">
        <v>41</v>
      </c>
      <c r="V226" s="36"/>
      <c r="W226" s="166">
        <f>V226*K226</f>
        <v>0</v>
      </c>
      <c r="X226" s="166">
        <v>1</v>
      </c>
      <c r="Y226" s="166">
        <f>X226*K226</f>
        <v>0.34799999999999998</v>
      </c>
      <c r="Z226" s="166">
        <v>0</v>
      </c>
      <c r="AA226" s="167">
        <f>Z226*K226</f>
        <v>0</v>
      </c>
      <c r="AR226" s="20" t="s">
        <v>209</v>
      </c>
      <c r="AT226" s="20" t="s">
        <v>309</v>
      </c>
      <c r="AU226" s="20" t="s">
        <v>112</v>
      </c>
      <c r="AY226" s="20" t="s">
        <v>176</v>
      </c>
      <c r="BE226" s="106">
        <f>IF(U226="základní",N226,0)</f>
        <v>0</v>
      </c>
      <c r="BF226" s="106">
        <f>IF(U226="snížená",N226,0)</f>
        <v>0</v>
      </c>
      <c r="BG226" s="106">
        <f>IF(U226="zákl. přenesená",N226,0)</f>
        <v>0</v>
      </c>
      <c r="BH226" s="106">
        <f>IF(U226="sníž. přenesená",N226,0)</f>
        <v>0</v>
      </c>
      <c r="BI226" s="106">
        <f>IF(U226="nulová",N226,0)</f>
        <v>0</v>
      </c>
      <c r="BJ226" s="20" t="s">
        <v>84</v>
      </c>
      <c r="BK226" s="106">
        <f>ROUND(L226*K226,2)</f>
        <v>0</v>
      </c>
      <c r="BL226" s="20" t="s">
        <v>181</v>
      </c>
      <c r="BM226" s="20" t="s">
        <v>312</v>
      </c>
    </row>
    <row r="227" spans="2:65" s="1" customFormat="1" ht="25.5" customHeight="1">
      <c r="B227" s="132"/>
      <c r="C227" s="161" t="s">
        <v>313</v>
      </c>
      <c r="D227" s="161" t="s">
        <v>177</v>
      </c>
      <c r="E227" s="162" t="s">
        <v>314</v>
      </c>
      <c r="F227" s="266" t="s">
        <v>315</v>
      </c>
      <c r="G227" s="266"/>
      <c r="H227" s="266"/>
      <c r="I227" s="266"/>
      <c r="J227" s="163" t="s">
        <v>316</v>
      </c>
      <c r="K227" s="164">
        <v>5</v>
      </c>
      <c r="L227" s="258">
        <v>0</v>
      </c>
      <c r="M227" s="258"/>
      <c r="N227" s="267">
        <f>ROUND(L227*K227,2)</f>
        <v>0</v>
      </c>
      <c r="O227" s="267"/>
      <c r="P227" s="267"/>
      <c r="Q227" s="267"/>
      <c r="R227" s="135"/>
      <c r="T227" s="165" t="s">
        <v>4</v>
      </c>
      <c r="U227" s="44" t="s">
        <v>41</v>
      </c>
      <c r="V227" s="36"/>
      <c r="W227" s="166">
        <f>V227*K227</f>
        <v>0</v>
      </c>
      <c r="X227" s="166">
        <v>8.9169999999999999E-2</v>
      </c>
      <c r="Y227" s="166">
        <f>X227*K227</f>
        <v>0.44584999999999997</v>
      </c>
      <c r="Z227" s="166">
        <v>0</v>
      </c>
      <c r="AA227" s="167">
        <f>Z227*K227</f>
        <v>0</v>
      </c>
      <c r="AR227" s="20" t="s">
        <v>181</v>
      </c>
      <c r="AT227" s="20" t="s">
        <v>177</v>
      </c>
      <c r="AU227" s="20" t="s">
        <v>112</v>
      </c>
      <c r="AY227" s="20" t="s">
        <v>176</v>
      </c>
      <c r="BE227" s="106">
        <f>IF(U227="základní",N227,0)</f>
        <v>0</v>
      </c>
      <c r="BF227" s="106">
        <f>IF(U227="snížená",N227,0)</f>
        <v>0</v>
      </c>
      <c r="BG227" s="106">
        <f>IF(U227="zákl. přenesená",N227,0)</f>
        <v>0</v>
      </c>
      <c r="BH227" s="106">
        <f>IF(U227="sníž. přenesená",N227,0)</f>
        <v>0</v>
      </c>
      <c r="BI227" s="106">
        <f>IF(U227="nulová",N227,0)</f>
        <v>0</v>
      </c>
      <c r="BJ227" s="20" t="s">
        <v>84</v>
      </c>
      <c r="BK227" s="106">
        <f>ROUND(L227*K227,2)</f>
        <v>0</v>
      </c>
      <c r="BL227" s="20" t="s">
        <v>181</v>
      </c>
      <c r="BM227" s="20" t="s">
        <v>317</v>
      </c>
    </row>
    <row r="228" spans="2:65" s="1" customFormat="1" ht="25.5" customHeight="1">
      <c r="B228" s="132"/>
      <c r="C228" s="191" t="s">
        <v>318</v>
      </c>
      <c r="D228" s="191" t="s">
        <v>309</v>
      </c>
      <c r="E228" s="192" t="s">
        <v>319</v>
      </c>
      <c r="F228" s="274" t="s">
        <v>320</v>
      </c>
      <c r="G228" s="274"/>
      <c r="H228" s="274"/>
      <c r="I228" s="274"/>
      <c r="J228" s="193" t="s">
        <v>216</v>
      </c>
      <c r="K228" s="194">
        <v>8.0000000000000002E-3</v>
      </c>
      <c r="L228" s="275">
        <v>0</v>
      </c>
      <c r="M228" s="275"/>
      <c r="N228" s="276">
        <f>ROUND(L228*K228,2)</f>
        <v>0</v>
      </c>
      <c r="O228" s="267"/>
      <c r="P228" s="267"/>
      <c r="Q228" s="267"/>
      <c r="R228" s="135"/>
      <c r="T228" s="165" t="s">
        <v>4</v>
      </c>
      <c r="U228" s="44" t="s">
        <v>41</v>
      </c>
      <c r="V228" s="36"/>
      <c r="W228" s="166">
        <f>V228*K228</f>
        <v>0</v>
      </c>
      <c r="X228" s="166">
        <v>1</v>
      </c>
      <c r="Y228" s="166">
        <f>X228*K228</f>
        <v>8.0000000000000002E-3</v>
      </c>
      <c r="Z228" s="166">
        <v>0</v>
      </c>
      <c r="AA228" s="167">
        <f>Z228*K228</f>
        <v>0</v>
      </c>
      <c r="AR228" s="20" t="s">
        <v>209</v>
      </c>
      <c r="AT228" s="20" t="s">
        <v>309</v>
      </c>
      <c r="AU228" s="20" t="s">
        <v>112</v>
      </c>
      <c r="AY228" s="20" t="s">
        <v>176</v>
      </c>
      <c r="BE228" s="106">
        <f>IF(U228="základní",N228,0)</f>
        <v>0</v>
      </c>
      <c r="BF228" s="106">
        <f>IF(U228="snížená",N228,0)</f>
        <v>0</v>
      </c>
      <c r="BG228" s="106">
        <f>IF(U228="zákl. přenesená",N228,0)</f>
        <v>0</v>
      </c>
      <c r="BH228" s="106">
        <f>IF(U228="sníž. přenesená",N228,0)</f>
        <v>0</v>
      </c>
      <c r="BI228" s="106">
        <f>IF(U228="nulová",N228,0)</f>
        <v>0</v>
      </c>
      <c r="BJ228" s="20" t="s">
        <v>84</v>
      </c>
      <c r="BK228" s="106">
        <f>ROUND(L228*K228,2)</f>
        <v>0</v>
      </c>
      <c r="BL228" s="20" t="s">
        <v>181</v>
      </c>
      <c r="BM228" s="20" t="s">
        <v>321</v>
      </c>
    </row>
    <row r="229" spans="2:65" s="1" customFormat="1" ht="25.5" customHeight="1">
      <c r="B229" s="132"/>
      <c r="C229" s="161" t="s">
        <v>322</v>
      </c>
      <c r="D229" s="161" t="s">
        <v>177</v>
      </c>
      <c r="E229" s="162" t="s">
        <v>323</v>
      </c>
      <c r="F229" s="266" t="s">
        <v>324</v>
      </c>
      <c r="G229" s="266"/>
      <c r="H229" s="266"/>
      <c r="I229" s="266"/>
      <c r="J229" s="163" t="s">
        <v>221</v>
      </c>
      <c r="K229" s="164">
        <v>0.45100000000000001</v>
      </c>
      <c r="L229" s="258">
        <v>0</v>
      </c>
      <c r="M229" s="258"/>
      <c r="N229" s="267">
        <f>ROUND(L229*K229,2)</f>
        <v>0</v>
      </c>
      <c r="O229" s="267"/>
      <c r="P229" s="267"/>
      <c r="Q229" s="267"/>
      <c r="R229" s="135"/>
      <c r="T229" s="165" t="s">
        <v>4</v>
      </c>
      <c r="U229" s="44" t="s">
        <v>41</v>
      </c>
      <c r="V229" s="36"/>
      <c r="W229" s="166">
        <f>V229*K229</f>
        <v>0</v>
      </c>
      <c r="X229" s="166">
        <v>0.17818000000000001</v>
      </c>
      <c r="Y229" s="166">
        <f>X229*K229</f>
        <v>8.0359180000000002E-2</v>
      </c>
      <c r="Z229" s="166">
        <v>0</v>
      </c>
      <c r="AA229" s="167">
        <f>Z229*K229</f>
        <v>0</v>
      </c>
      <c r="AR229" s="20" t="s">
        <v>181</v>
      </c>
      <c r="AT229" s="20" t="s">
        <v>177</v>
      </c>
      <c r="AU229" s="20" t="s">
        <v>112</v>
      </c>
      <c r="AY229" s="20" t="s">
        <v>176</v>
      </c>
      <c r="BE229" s="106">
        <f>IF(U229="základní",N229,0)</f>
        <v>0</v>
      </c>
      <c r="BF229" s="106">
        <f>IF(U229="snížená",N229,0)</f>
        <v>0</v>
      </c>
      <c r="BG229" s="106">
        <f>IF(U229="zákl. přenesená",N229,0)</f>
        <v>0</v>
      </c>
      <c r="BH229" s="106">
        <f>IF(U229="sníž. přenesená",N229,0)</f>
        <v>0</v>
      </c>
      <c r="BI229" s="106">
        <f>IF(U229="nulová",N229,0)</f>
        <v>0</v>
      </c>
      <c r="BJ229" s="20" t="s">
        <v>84</v>
      </c>
      <c r="BK229" s="106">
        <f>ROUND(L229*K229,2)</f>
        <v>0</v>
      </c>
      <c r="BL229" s="20" t="s">
        <v>181</v>
      </c>
      <c r="BM229" s="20" t="s">
        <v>325</v>
      </c>
    </row>
    <row r="230" spans="2:65" s="10" customFormat="1" ht="16.5" customHeight="1">
      <c r="B230" s="168"/>
      <c r="C230" s="169"/>
      <c r="D230" s="169"/>
      <c r="E230" s="170" t="s">
        <v>4</v>
      </c>
      <c r="F230" s="270" t="s">
        <v>326</v>
      </c>
      <c r="G230" s="271"/>
      <c r="H230" s="271"/>
      <c r="I230" s="271"/>
      <c r="J230" s="169"/>
      <c r="K230" s="170" t="s">
        <v>4</v>
      </c>
      <c r="L230" s="169"/>
      <c r="M230" s="169"/>
      <c r="N230" s="169"/>
      <c r="O230" s="169"/>
      <c r="P230" s="169"/>
      <c r="Q230" s="169"/>
      <c r="R230" s="171"/>
      <c r="T230" s="172"/>
      <c r="U230" s="169"/>
      <c r="V230" s="169"/>
      <c r="W230" s="169"/>
      <c r="X230" s="169"/>
      <c r="Y230" s="169"/>
      <c r="Z230" s="169"/>
      <c r="AA230" s="173"/>
      <c r="AT230" s="174" t="s">
        <v>184</v>
      </c>
      <c r="AU230" s="174" t="s">
        <v>112</v>
      </c>
      <c r="AV230" s="10" t="s">
        <v>84</v>
      </c>
      <c r="AW230" s="10" t="s">
        <v>33</v>
      </c>
      <c r="AX230" s="10" t="s">
        <v>76</v>
      </c>
      <c r="AY230" s="174" t="s">
        <v>176</v>
      </c>
    </row>
    <row r="231" spans="2:65" s="11" customFormat="1" ht="16.5" customHeight="1">
      <c r="B231" s="175"/>
      <c r="C231" s="176"/>
      <c r="D231" s="176"/>
      <c r="E231" s="177" t="s">
        <v>4</v>
      </c>
      <c r="F231" s="272" t="s">
        <v>327</v>
      </c>
      <c r="G231" s="273"/>
      <c r="H231" s="273"/>
      <c r="I231" s="273"/>
      <c r="J231" s="176"/>
      <c r="K231" s="178">
        <v>0.113</v>
      </c>
      <c r="L231" s="176"/>
      <c r="M231" s="176"/>
      <c r="N231" s="176"/>
      <c r="O231" s="176"/>
      <c r="P231" s="176"/>
      <c r="Q231" s="176"/>
      <c r="R231" s="179"/>
      <c r="T231" s="180"/>
      <c r="U231" s="176"/>
      <c r="V231" s="176"/>
      <c r="W231" s="176"/>
      <c r="X231" s="176"/>
      <c r="Y231" s="176"/>
      <c r="Z231" s="176"/>
      <c r="AA231" s="181"/>
      <c r="AT231" s="182" t="s">
        <v>184</v>
      </c>
      <c r="AU231" s="182" t="s">
        <v>112</v>
      </c>
      <c r="AV231" s="11" t="s">
        <v>112</v>
      </c>
      <c r="AW231" s="11" t="s">
        <v>33</v>
      </c>
      <c r="AX231" s="11" t="s">
        <v>76</v>
      </c>
      <c r="AY231" s="182" t="s">
        <v>176</v>
      </c>
    </row>
    <row r="232" spans="2:65" s="10" customFormat="1" ht="16.5" customHeight="1">
      <c r="B232" s="168"/>
      <c r="C232" s="169"/>
      <c r="D232" s="169"/>
      <c r="E232" s="170" t="s">
        <v>4</v>
      </c>
      <c r="F232" s="277" t="s">
        <v>282</v>
      </c>
      <c r="G232" s="278"/>
      <c r="H232" s="278"/>
      <c r="I232" s="278"/>
      <c r="J232" s="169"/>
      <c r="K232" s="170" t="s">
        <v>4</v>
      </c>
      <c r="L232" s="169"/>
      <c r="M232" s="169"/>
      <c r="N232" s="169"/>
      <c r="O232" s="169"/>
      <c r="P232" s="169"/>
      <c r="Q232" s="169"/>
      <c r="R232" s="171"/>
      <c r="T232" s="172"/>
      <c r="U232" s="169"/>
      <c r="V232" s="169"/>
      <c r="W232" s="169"/>
      <c r="X232" s="169"/>
      <c r="Y232" s="169"/>
      <c r="Z232" s="169"/>
      <c r="AA232" s="173"/>
      <c r="AT232" s="174" t="s">
        <v>184</v>
      </c>
      <c r="AU232" s="174" t="s">
        <v>112</v>
      </c>
      <c r="AV232" s="10" t="s">
        <v>84</v>
      </c>
      <c r="AW232" s="10" t="s">
        <v>33</v>
      </c>
      <c r="AX232" s="10" t="s">
        <v>76</v>
      </c>
      <c r="AY232" s="174" t="s">
        <v>176</v>
      </c>
    </row>
    <row r="233" spans="2:65" s="11" customFormat="1" ht="16.5" customHeight="1">
      <c r="B233" s="175"/>
      <c r="C233" s="176"/>
      <c r="D233" s="176"/>
      <c r="E233" s="177" t="s">
        <v>4</v>
      </c>
      <c r="F233" s="272" t="s">
        <v>328</v>
      </c>
      <c r="G233" s="273"/>
      <c r="H233" s="273"/>
      <c r="I233" s="273"/>
      <c r="J233" s="176"/>
      <c r="K233" s="178">
        <v>0.33800000000000002</v>
      </c>
      <c r="L233" s="176"/>
      <c r="M233" s="176"/>
      <c r="N233" s="176"/>
      <c r="O233" s="176"/>
      <c r="P233" s="176"/>
      <c r="Q233" s="176"/>
      <c r="R233" s="179"/>
      <c r="T233" s="180"/>
      <c r="U233" s="176"/>
      <c r="V233" s="176"/>
      <c r="W233" s="176"/>
      <c r="X233" s="176"/>
      <c r="Y233" s="176"/>
      <c r="Z233" s="176"/>
      <c r="AA233" s="181"/>
      <c r="AT233" s="182" t="s">
        <v>184</v>
      </c>
      <c r="AU233" s="182" t="s">
        <v>112</v>
      </c>
      <c r="AV233" s="11" t="s">
        <v>112</v>
      </c>
      <c r="AW233" s="11" t="s">
        <v>33</v>
      </c>
      <c r="AX233" s="11" t="s">
        <v>76</v>
      </c>
      <c r="AY233" s="182" t="s">
        <v>176</v>
      </c>
    </row>
    <row r="234" spans="2:65" s="12" customFormat="1" ht="16.5" customHeight="1">
      <c r="B234" s="183"/>
      <c r="C234" s="184"/>
      <c r="D234" s="184"/>
      <c r="E234" s="185" t="s">
        <v>4</v>
      </c>
      <c r="F234" s="264" t="s">
        <v>186</v>
      </c>
      <c r="G234" s="265"/>
      <c r="H234" s="265"/>
      <c r="I234" s="265"/>
      <c r="J234" s="184"/>
      <c r="K234" s="186">
        <v>0.45100000000000001</v>
      </c>
      <c r="L234" s="184"/>
      <c r="M234" s="184"/>
      <c r="N234" s="184"/>
      <c r="O234" s="184"/>
      <c r="P234" s="184"/>
      <c r="Q234" s="184"/>
      <c r="R234" s="187"/>
      <c r="T234" s="188"/>
      <c r="U234" s="184"/>
      <c r="V234" s="184"/>
      <c r="W234" s="184"/>
      <c r="X234" s="184"/>
      <c r="Y234" s="184"/>
      <c r="Z234" s="184"/>
      <c r="AA234" s="189"/>
      <c r="AT234" s="190" t="s">
        <v>184</v>
      </c>
      <c r="AU234" s="190" t="s">
        <v>112</v>
      </c>
      <c r="AV234" s="12" t="s">
        <v>181</v>
      </c>
      <c r="AW234" s="12" t="s">
        <v>33</v>
      </c>
      <c r="AX234" s="12" t="s">
        <v>84</v>
      </c>
      <c r="AY234" s="190" t="s">
        <v>176</v>
      </c>
    </row>
    <row r="235" spans="2:65" s="1" customFormat="1" ht="25.5" customHeight="1">
      <c r="B235" s="132"/>
      <c r="C235" s="161" t="s">
        <v>329</v>
      </c>
      <c r="D235" s="161" t="s">
        <v>177</v>
      </c>
      <c r="E235" s="162" t="s">
        <v>330</v>
      </c>
      <c r="F235" s="266" t="s">
        <v>331</v>
      </c>
      <c r="G235" s="266"/>
      <c r="H235" s="266"/>
      <c r="I235" s="266"/>
      <c r="J235" s="163" t="s">
        <v>221</v>
      </c>
      <c r="K235" s="164">
        <v>1.5960000000000001</v>
      </c>
      <c r="L235" s="258">
        <v>0</v>
      </c>
      <c r="M235" s="258"/>
      <c r="N235" s="267">
        <f>ROUND(L235*K235,2)</f>
        <v>0</v>
      </c>
      <c r="O235" s="267"/>
      <c r="P235" s="267"/>
      <c r="Q235" s="267"/>
      <c r="R235" s="135"/>
      <c r="T235" s="165" t="s">
        <v>4</v>
      </c>
      <c r="U235" s="44" t="s">
        <v>41</v>
      </c>
      <c r="V235" s="36"/>
      <c r="W235" s="166">
        <f>V235*K235</f>
        <v>0</v>
      </c>
      <c r="X235" s="166">
        <v>0.26723000000000002</v>
      </c>
      <c r="Y235" s="166">
        <f>X235*K235</f>
        <v>0.42649908000000009</v>
      </c>
      <c r="Z235" s="166">
        <v>0</v>
      </c>
      <c r="AA235" s="167">
        <f>Z235*K235</f>
        <v>0</v>
      </c>
      <c r="AR235" s="20" t="s">
        <v>181</v>
      </c>
      <c r="AT235" s="20" t="s">
        <v>177</v>
      </c>
      <c r="AU235" s="20" t="s">
        <v>112</v>
      </c>
      <c r="AY235" s="20" t="s">
        <v>176</v>
      </c>
      <c r="BE235" s="106">
        <f>IF(U235="základní",N235,0)</f>
        <v>0</v>
      </c>
      <c r="BF235" s="106">
        <f>IF(U235="snížená",N235,0)</f>
        <v>0</v>
      </c>
      <c r="BG235" s="106">
        <f>IF(U235="zákl. přenesená",N235,0)</f>
        <v>0</v>
      </c>
      <c r="BH235" s="106">
        <f>IF(U235="sníž. přenesená",N235,0)</f>
        <v>0</v>
      </c>
      <c r="BI235" s="106">
        <f>IF(U235="nulová",N235,0)</f>
        <v>0</v>
      </c>
      <c r="BJ235" s="20" t="s">
        <v>84</v>
      </c>
      <c r="BK235" s="106">
        <f>ROUND(L235*K235,2)</f>
        <v>0</v>
      </c>
      <c r="BL235" s="20" t="s">
        <v>181</v>
      </c>
      <c r="BM235" s="20" t="s">
        <v>332</v>
      </c>
    </row>
    <row r="236" spans="2:65" s="10" customFormat="1" ht="16.5" customHeight="1">
      <c r="B236" s="168"/>
      <c r="C236" s="169"/>
      <c r="D236" s="169"/>
      <c r="E236" s="170" t="s">
        <v>4</v>
      </c>
      <c r="F236" s="270" t="s">
        <v>333</v>
      </c>
      <c r="G236" s="271"/>
      <c r="H236" s="271"/>
      <c r="I236" s="271"/>
      <c r="J236" s="169"/>
      <c r="K236" s="170" t="s">
        <v>4</v>
      </c>
      <c r="L236" s="169"/>
      <c r="M236" s="169"/>
      <c r="N236" s="169"/>
      <c r="O236" s="169"/>
      <c r="P236" s="169"/>
      <c r="Q236" s="169"/>
      <c r="R236" s="171"/>
      <c r="T236" s="172"/>
      <c r="U236" s="169"/>
      <c r="V236" s="169"/>
      <c r="W236" s="169"/>
      <c r="X236" s="169"/>
      <c r="Y236" s="169"/>
      <c r="Z236" s="169"/>
      <c r="AA236" s="173"/>
      <c r="AT236" s="174" t="s">
        <v>184</v>
      </c>
      <c r="AU236" s="174" t="s">
        <v>112</v>
      </c>
      <c r="AV236" s="10" t="s">
        <v>84</v>
      </c>
      <c r="AW236" s="10" t="s">
        <v>33</v>
      </c>
      <c r="AX236" s="10" t="s">
        <v>76</v>
      </c>
      <c r="AY236" s="174" t="s">
        <v>176</v>
      </c>
    </row>
    <row r="237" spans="2:65" s="11" customFormat="1" ht="16.5" customHeight="1">
      <c r="B237" s="175"/>
      <c r="C237" s="176"/>
      <c r="D237" s="176"/>
      <c r="E237" s="177" t="s">
        <v>4</v>
      </c>
      <c r="F237" s="272" t="s">
        <v>334</v>
      </c>
      <c r="G237" s="273"/>
      <c r="H237" s="273"/>
      <c r="I237" s="273"/>
      <c r="J237" s="176"/>
      <c r="K237" s="178">
        <v>0.75600000000000001</v>
      </c>
      <c r="L237" s="176"/>
      <c r="M237" s="176"/>
      <c r="N237" s="176"/>
      <c r="O237" s="176"/>
      <c r="P237" s="176"/>
      <c r="Q237" s="176"/>
      <c r="R237" s="179"/>
      <c r="T237" s="180"/>
      <c r="U237" s="176"/>
      <c r="V237" s="176"/>
      <c r="W237" s="176"/>
      <c r="X237" s="176"/>
      <c r="Y237" s="176"/>
      <c r="Z237" s="176"/>
      <c r="AA237" s="181"/>
      <c r="AT237" s="182" t="s">
        <v>184</v>
      </c>
      <c r="AU237" s="182" t="s">
        <v>112</v>
      </c>
      <c r="AV237" s="11" t="s">
        <v>112</v>
      </c>
      <c r="AW237" s="11" t="s">
        <v>33</v>
      </c>
      <c r="AX237" s="11" t="s">
        <v>76</v>
      </c>
      <c r="AY237" s="182" t="s">
        <v>176</v>
      </c>
    </row>
    <row r="238" spans="2:65" s="10" customFormat="1" ht="16.5" customHeight="1">
      <c r="B238" s="168"/>
      <c r="C238" s="169"/>
      <c r="D238" s="169"/>
      <c r="E238" s="170" t="s">
        <v>4</v>
      </c>
      <c r="F238" s="277" t="s">
        <v>282</v>
      </c>
      <c r="G238" s="278"/>
      <c r="H238" s="278"/>
      <c r="I238" s="278"/>
      <c r="J238" s="169"/>
      <c r="K238" s="170" t="s">
        <v>4</v>
      </c>
      <c r="L238" s="169"/>
      <c r="M238" s="169"/>
      <c r="N238" s="169"/>
      <c r="O238" s="169"/>
      <c r="P238" s="169"/>
      <c r="Q238" s="169"/>
      <c r="R238" s="171"/>
      <c r="T238" s="172"/>
      <c r="U238" s="169"/>
      <c r="V238" s="169"/>
      <c r="W238" s="169"/>
      <c r="X238" s="169"/>
      <c r="Y238" s="169"/>
      <c r="Z238" s="169"/>
      <c r="AA238" s="173"/>
      <c r="AT238" s="174" t="s">
        <v>184</v>
      </c>
      <c r="AU238" s="174" t="s">
        <v>112</v>
      </c>
      <c r="AV238" s="10" t="s">
        <v>84</v>
      </c>
      <c r="AW238" s="10" t="s">
        <v>33</v>
      </c>
      <c r="AX238" s="10" t="s">
        <v>76</v>
      </c>
      <c r="AY238" s="174" t="s">
        <v>176</v>
      </c>
    </row>
    <row r="239" spans="2:65" s="11" customFormat="1" ht="16.5" customHeight="1">
      <c r="B239" s="175"/>
      <c r="C239" s="176"/>
      <c r="D239" s="176"/>
      <c r="E239" s="177" t="s">
        <v>4</v>
      </c>
      <c r="F239" s="272" t="s">
        <v>335</v>
      </c>
      <c r="G239" s="273"/>
      <c r="H239" s="273"/>
      <c r="I239" s="273"/>
      <c r="J239" s="176"/>
      <c r="K239" s="178">
        <v>0.84</v>
      </c>
      <c r="L239" s="176"/>
      <c r="M239" s="176"/>
      <c r="N239" s="176"/>
      <c r="O239" s="176"/>
      <c r="P239" s="176"/>
      <c r="Q239" s="176"/>
      <c r="R239" s="179"/>
      <c r="T239" s="180"/>
      <c r="U239" s="176"/>
      <c r="V239" s="176"/>
      <c r="W239" s="176"/>
      <c r="X239" s="176"/>
      <c r="Y239" s="176"/>
      <c r="Z239" s="176"/>
      <c r="AA239" s="181"/>
      <c r="AT239" s="182" t="s">
        <v>184</v>
      </c>
      <c r="AU239" s="182" t="s">
        <v>112</v>
      </c>
      <c r="AV239" s="11" t="s">
        <v>112</v>
      </c>
      <c r="AW239" s="11" t="s">
        <v>33</v>
      </c>
      <c r="AX239" s="11" t="s">
        <v>76</v>
      </c>
      <c r="AY239" s="182" t="s">
        <v>176</v>
      </c>
    </row>
    <row r="240" spans="2:65" s="12" customFormat="1" ht="16.5" customHeight="1">
      <c r="B240" s="183"/>
      <c r="C240" s="184"/>
      <c r="D240" s="184"/>
      <c r="E240" s="185" t="s">
        <v>4</v>
      </c>
      <c r="F240" s="264" t="s">
        <v>186</v>
      </c>
      <c r="G240" s="265"/>
      <c r="H240" s="265"/>
      <c r="I240" s="265"/>
      <c r="J240" s="184"/>
      <c r="K240" s="186">
        <v>1.5960000000000001</v>
      </c>
      <c r="L240" s="184"/>
      <c r="M240" s="184"/>
      <c r="N240" s="184"/>
      <c r="O240" s="184"/>
      <c r="P240" s="184"/>
      <c r="Q240" s="184"/>
      <c r="R240" s="187"/>
      <c r="T240" s="188"/>
      <c r="U240" s="184"/>
      <c r="V240" s="184"/>
      <c r="W240" s="184"/>
      <c r="X240" s="184"/>
      <c r="Y240" s="184"/>
      <c r="Z240" s="184"/>
      <c r="AA240" s="189"/>
      <c r="AT240" s="190" t="s">
        <v>184</v>
      </c>
      <c r="AU240" s="190" t="s">
        <v>112</v>
      </c>
      <c r="AV240" s="12" t="s">
        <v>181</v>
      </c>
      <c r="AW240" s="12" t="s">
        <v>33</v>
      </c>
      <c r="AX240" s="12" t="s">
        <v>84</v>
      </c>
      <c r="AY240" s="190" t="s">
        <v>176</v>
      </c>
    </row>
    <row r="241" spans="2:65" s="9" customFormat="1" ht="29.85" customHeight="1">
      <c r="B241" s="150"/>
      <c r="C241" s="151"/>
      <c r="D241" s="160" t="s">
        <v>127</v>
      </c>
      <c r="E241" s="160"/>
      <c r="F241" s="160"/>
      <c r="G241" s="160"/>
      <c r="H241" s="160"/>
      <c r="I241" s="160"/>
      <c r="J241" s="160"/>
      <c r="K241" s="160"/>
      <c r="L241" s="160"/>
      <c r="M241" s="160"/>
      <c r="N241" s="252">
        <f>BK241</f>
        <v>0</v>
      </c>
      <c r="O241" s="253"/>
      <c r="P241" s="253"/>
      <c r="Q241" s="253"/>
      <c r="R241" s="153"/>
      <c r="T241" s="154"/>
      <c r="U241" s="151"/>
      <c r="V241" s="151"/>
      <c r="W241" s="155">
        <f>SUM(W242:W301)</f>
        <v>0</v>
      </c>
      <c r="X241" s="151"/>
      <c r="Y241" s="155">
        <f>SUM(Y242:Y301)</f>
        <v>21.252268709999999</v>
      </c>
      <c r="Z241" s="151"/>
      <c r="AA241" s="156">
        <f>SUM(AA242:AA301)</f>
        <v>0</v>
      </c>
      <c r="AR241" s="157" t="s">
        <v>84</v>
      </c>
      <c r="AT241" s="158" t="s">
        <v>75</v>
      </c>
      <c r="AU241" s="158" t="s">
        <v>84</v>
      </c>
      <c r="AY241" s="157" t="s">
        <v>176</v>
      </c>
      <c r="BK241" s="159">
        <f>SUM(BK242:BK301)</f>
        <v>0</v>
      </c>
    </row>
    <row r="242" spans="2:65" s="1" customFormat="1" ht="25.5" customHeight="1">
      <c r="B242" s="132"/>
      <c r="C242" s="161" t="s">
        <v>336</v>
      </c>
      <c r="D242" s="161" t="s">
        <v>177</v>
      </c>
      <c r="E242" s="162" t="s">
        <v>337</v>
      </c>
      <c r="F242" s="266" t="s">
        <v>338</v>
      </c>
      <c r="G242" s="266"/>
      <c r="H242" s="266"/>
      <c r="I242" s="266"/>
      <c r="J242" s="163" t="s">
        <v>221</v>
      </c>
      <c r="K242" s="164">
        <v>3.6</v>
      </c>
      <c r="L242" s="258">
        <v>0</v>
      </c>
      <c r="M242" s="258"/>
      <c r="N242" s="267">
        <f>ROUND(L242*K242,2)</f>
        <v>0</v>
      </c>
      <c r="O242" s="267"/>
      <c r="P242" s="267"/>
      <c r="Q242" s="267"/>
      <c r="R242" s="135"/>
      <c r="T242" s="165" t="s">
        <v>4</v>
      </c>
      <c r="U242" s="44" t="s">
        <v>41</v>
      </c>
      <c r="V242" s="36"/>
      <c r="W242" s="166">
        <f>V242*K242</f>
        <v>0</v>
      </c>
      <c r="X242" s="166">
        <v>0.26978000000000002</v>
      </c>
      <c r="Y242" s="166">
        <f>X242*K242</f>
        <v>0.97120800000000007</v>
      </c>
      <c r="Z242" s="166">
        <v>0</v>
      </c>
      <c r="AA242" s="167">
        <f>Z242*K242</f>
        <v>0</v>
      </c>
      <c r="AR242" s="20" t="s">
        <v>181</v>
      </c>
      <c r="AT242" s="20" t="s">
        <v>177</v>
      </c>
      <c r="AU242" s="20" t="s">
        <v>112</v>
      </c>
      <c r="AY242" s="20" t="s">
        <v>176</v>
      </c>
      <c r="BE242" s="106">
        <f>IF(U242="základní",N242,0)</f>
        <v>0</v>
      </c>
      <c r="BF242" s="106">
        <f>IF(U242="snížená",N242,0)</f>
        <v>0</v>
      </c>
      <c r="BG242" s="106">
        <f>IF(U242="zákl. přenesená",N242,0)</f>
        <v>0</v>
      </c>
      <c r="BH242" s="106">
        <f>IF(U242="sníž. přenesená",N242,0)</f>
        <v>0</v>
      </c>
      <c r="BI242" s="106">
        <f>IF(U242="nulová",N242,0)</f>
        <v>0</v>
      </c>
      <c r="BJ242" s="20" t="s">
        <v>84</v>
      </c>
      <c r="BK242" s="106">
        <f>ROUND(L242*K242,2)</f>
        <v>0</v>
      </c>
      <c r="BL242" s="20" t="s">
        <v>181</v>
      </c>
      <c r="BM242" s="20" t="s">
        <v>339</v>
      </c>
    </row>
    <row r="243" spans="2:65" s="11" customFormat="1" ht="16.5" customHeight="1">
      <c r="B243" s="175"/>
      <c r="C243" s="176"/>
      <c r="D243" s="176"/>
      <c r="E243" s="177" t="s">
        <v>4</v>
      </c>
      <c r="F243" s="268" t="s">
        <v>340</v>
      </c>
      <c r="G243" s="269"/>
      <c r="H243" s="269"/>
      <c r="I243" s="269"/>
      <c r="J243" s="176"/>
      <c r="K243" s="178">
        <v>3.6</v>
      </c>
      <c r="L243" s="176"/>
      <c r="M243" s="176"/>
      <c r="N243" s="176"/>
      <c r="O243" s="176"/>
      <c r="P243" s="176"/>
      <c r="Q243" s="176"/>
      <c r="R243" s="179"/>
      <c r="T243" s="180"/>
      <c r="U243" s="176"/>
      <c r="V243" s="176"/>
      <c r="W243" s="176"/>
      <c r="X243" s="176"/>
      <c r="Y243" s="176"/>
      <c r="Z243" s="176"/>
      <c r="AA243" s="181"/>
      <c r="AT243" s="182" t="s">
        <v>184</v>
      </c>
      <c r="AU243" s="182" t="s">
        <v>112</v>
      </c>
      <c r="AV243" s="11" t="s">
        <v>112</v>
      </c>
      <c r="AW243" s="11" t="s">
        <v>33</v>
      </c>
      <c r="AX243" s="11" t="s">
        <v>76</v>
      </c>
      <c r="AY243" s="182" t="s">
        <v>176</v>
      </c>
    </row>
    <row r="244" spans="2:65" s="12" customFormat="1" ht="16.5" customHeight="1">
      <c r="B244" s="183"/>
      <c r="C244" s="184"/>
      <c r="D244" s="184"/>
      <c r="E244" s="185" t="s">
        <v>4</v>
      </c>
      <c r="F244" s="264" t="s">
        <v>186</v>
      </c>
      <c r="G244" s="265"/>
      <c r="H244" s="265"/>
      <c r="I244" s="265"/>
      <c r="J244" s="184"/>
      <c r="K244" s="186">
        <v>3.6</v>
      </c>
      <c r="L244" s="184"/>
      <c r="M244" s="184"/>
      <c r="N244" s="184"/>
      <c r="O244" s="184"/>
      <c r="P244" s="184"/>
      <c r="Q244" s="184"/>
      <c r="R244" s="187"/>
      <c r="T244" s="188"/>
      <c r="U244" s="184"/>
      <c r="V244" s="184"/>
      <c r="W244" s="184"/>
      <c r="X244" s="184"/>
      <c r="Y244" s="184"/>
      <c r="Z244" s="184"/>
      <c r="AA244" s="189"/>
      <c r="AT244" s="190" t="s">
        <v>184</v>
      </c>
      <c r="AU244" s="190" t="s">
        <v>112</v>
      </c>
      <c r="AV244" s="12" t="s">
        <v>181</v>
      </c>
      <c r="AW244" s="12" t="s">
        <v>33</v>
      </c>
      <c r="AX244" s="12" t="s">
        <v>84</v>
      </c>
      <c r="AY244" s="190" t="s">
        <v>176</v>
      </c>
    </row>
    <row r="245" spans="2:65" s="1" customFormat="1" ht="16.5" customHeight="1">
      <c r="B245" s="132"/>
      <c r="C245" s="161" t="s">
        <v>341</v>
      </c>
      <c r="D245" s="161" t="s">
        <v>177</v>
      </c>
      <c r="E245" s="162" t="s">
        <v>342</v>
      </c>
      <c r="F245" s="266" t="s">
        <v>343</v>
      </c>
      <c r="G245" s="266"/>
      <c r="H245" s="266"/>
      <c r="I245" s="266"/>
      <c r="J245" s="163" t="s">
        <v>180</v>
      </c>
      <c r="K245" s="164">
        <v>0.77900000000000003</v>
      </c>
      <c r="L245" s="258">
        <v>0</v>
      </c>
      <c r="M245" s="258"/>
      <c r="N245" s="267">
        <f>ROUND(L245*K245,2)</f>
        <v>0</v>
      </c>
      <c r="O245" s="267"/>
      <c r="P245" s="267"/>
      <c r="Q245" s="267"/>
      <c r="R245" s="135"/>
      <c r="T245" s="165" t="s">
        <v>4</v>
      </c>
      <c r="U245" s="44" t="s">
        <v>41</v>
      </c>
      <c r="V245" s="36"/>
      <c r="W245" s="166">
        <f>V245*K245</f>
        <v>0</v>
      </c>
      <c r="X245" s="166">
        <v>2.45343</v>
      </c>
      <c r="Y245" s="166">
        <f>X245*K245</f>
        <v>1.9112219700000002</v>
      </c>
      <c r="Z245" s="166">
        <v>0</v>
      </c>
      <c r="AA245" s="167">
        <f>Z245*K245</f>
        <v>0</v>
      </c>
      <c r="AR245" s="20" t="s">
        <v>181</v>
      </c>
      <c r="AT245" s="20" t="s">
        <v>177</v>
      </c>
      <c r="AU245" s="20" t="s">
        <v>112</v>
      </c>
      <c r="AY245" s="20" t="s">
        <v>176</v>
      </c>
      <c r="BE245" s="106">
        <f>IF(U245="základní",N245,0)</f>
        <v>0</v>
      </c>
      <c r="BF245" s="106">
        <f>IF(U245="snížená",N245,0)</f>
        <v>0</v>
      </c>
      <c r="BG245" s="106">
        <f>IF(U245="zákl. přenesená",N245,0)</f>
        <v>0</v>
      </c>
      <c r="BH245" s="106">
        <f>IF(U245="sníž. přenesená",N245,0)</f>
        <v>0</v>
      </c>
      <c r="BI245" s="106">
        <f>IF(U245="nulová",N245,0)</f>
        <v>0</v>
      </c>
      <c r="BJ245" s="20" t="s">
        <v>84</v>
      </c>
      <c r="BK245" s="106">
        <f>ROUND(L245*K245,2)</f>
        <v>0</v>
      </c>
      <c r="BL245" s="20" t="s">
        <v>181</v>
      </c>
      <c r="BM245" s="20" t="s">
        <v>344</v>
      </c>
    </row>
    <row r="246" spans="2:65" s="10" customFormat="1" ht="16.5" customHeight="1">
      <c r="B246" s="168"/>
      <c r="C246" s="169"/>
      <c r="D246" s="169"/>
      <c r="E246" s="170" t="s">
        <v>4</v>
      </c>
      <c r="F246" s="270" t="s">
        <v>345</v>
      </c>
      <c r="G246" s="271"/>
      <c r="H246" s="271"/>
      <c r="I246" s="271"/>
      <c r="J246" s="169"/>
      <c r="K246" s="170" t="s">
        <v>4</v>
      </c>
      <c r="L246" s="169"/>
      <c r="M246" s="169"/>
      <c r="N246" s="169"/>
      <c r="O246" s="169"/>
      <c r="P246" s="169"/>
      <c r="Q246" s="169"/>
      <c r="R246" s="171"/>
      <c r="T246" s="172"/>
      <c r="U246" s="169"/>
      <c r="V246" s="169"/>
      <c r="W246" s="169"/>
      <c r="X246" s="169"/>
      <c r="Y246" s="169"/>
      <c r="Z246" s="169"/>
      <c r="AA246" s="173"/>
      <c r="AT246" s="174" t="s">
        <v>184</v>
      </c>
      <c r="AU246" s="174" t="s">
        <v>112</v>
      </c>
      <c r="AV246" s="10" t="s">
        <v>84</v>
      </c>
      <c r="AW246" s="10" t="s">
        <v>33</v>
      </c>
      <c r="AX246" s="10" t="s">
        <v>76</v>
      </c>
      <c r="AY246" s="174" t="s">
        <v>176</v>
      </c>
    </row>
    <row r="247" spans="2:65" s="11" customFormat="1" ht="16.5" customHeight="1">
      <c r="B247" s="175"/>
      <c r="C247" s="176"/>
      <c r="D247" s="176"/>
      <c r="E247" s="177" t="s">
        <v>4</v>
      </c>
      <c r="F247" s="272" t="s">
        <v>346</v>
      </c>
      <c r="G247" s="273"/>
      <c r="H247" s="273"/>
      <c r="I247" s="273"/>
      <c r="J247" s="176"/>
      <c r="K247" s="178">
        <v>0.77900000000000003</v>
      </c>
      <c r="L247" s="176"/>
      <c r="M247" s="176"/>
      <c r="N247" s="176"/>
      <c r="O247" s="176"/>
      <c r="P247" s="176"/>
      <c r="Q247" s="176"/>
      <c r="R247" s="179"/>
      <c r="T247" s="180"/>
      <c r="U247" s="176"/>
      <c r="V247" s="176"/>
      <c r="W247" s="176"/>
      <c r="X247" s="176"/>
      <c r="Y247" s="176"/>
      <c r="Z247" s="176"/>
      <c r="AA247" s="181"/>
      <c r="AT247" s="182" t="s">
        <v>184</v>
      </c>
      <c r="AU247" s="182" t="s">
        <v>112</v>
      </c>
      <c r="AV247" s="11" t="s">
        <v>112</v>
      </c>
      <c r="AW247" s="11" t="s">
        <v>33</v>
      </c>
      <c r="AX247" s="11" t="s">
        <v>76</v>
      </c>
      <c r="AY247" s="182" t="s">
        <v>176</v>
      </c>
    </row>
    <row r="248" spans="2:65" s="12" customFormat="1" ht="16.5" customHeight="1">
      <c r="B248" s="183"/>
      <c r="C248" s="184"/>
      <c r="D248" s="184"/>
      <c r="E248" s="185" t="s">
        <v>4</v>
      </c>
      <c r="F248" s="264" t="s">
        <v>186</v>
      </c>
      <c r="G248" s="265"/>
      <c r="H248" s="265"/>
      <c r="I248" s="265"/>
      <c r="J248" s="184"/>
      <c r="K248" s="186">
        <v>0.77900000000000003</v>
      </c>
      <c r="L248" s="184"/>
      <c r="M248" s="184"/>
      <c r="N248" s="184"/>
      <c r="O248" s="184"/>
      <c r="P248" s="184"/>
      <c r="Q248" s="184"/>
      <c r="R248" s="187"/>
      <c r="T248" s="188"/>
      <c r="U248" s="184"/>
      <c r="V248" s="184"/>
      <c r="W248" s="184"/>
      <c r="X248" s="184"/>
      <c r="Y248" s="184"/>
      <c r="Z248" s="184"/>
      <c r="AA248" s="189"/>
      <c r="AT248" s="190" t="s">
        <v>184</v>
      </c>
      <c r="AU248" s="190" t="s">
        <v>112</v>
      </c>
      <c r="AV248" s="12" t="s">
        <v>181</v>
      </c>
      <c r="AW248" s="12" t="s">
        <v>33</v>
      </c>
      <c r="AX248" s="12" t="s">
        <v>84</v>
      </c>
      <c r="AY248" s="190" t="s">
        <v>176</v>
      </c>
    </row>
    <row r="249" spans="2:65" s="1" customFormat="1" ht="16.5" customHeight="1">
      <c r="B249" s="132"/>
      <c r="C249" s="161" t="s">
        <v>347</v>
      </c>
      <c r="D249" s="161" t="s">
        <v>177</v>
      </c>
      <c r="E249" s="162" t="s">
        <v>348</v>
      </c>
      <c r="F249" s="266" t="s">
        <v>349</v>
      </c>
      <c r="G249" s="266"/>
      <c r="H249" s="266"/>
      <c r="I249" s="266"/>
      <c r="J249" s="163" t="s">
        <v>221</v>
      </c>
      <c r="K249" s="164">
        <v>2.4750000000000001</v>
      </c>
      <c r="L249" s="258">
        <v>0</v>
      </c>
      <c r="M249" s="258"/>
      <c r="N249" s="267">
        <f>ROUND(L249*K249,2)</f>
        <v>0</v>
      </c>
      <c r="O249" s="267"/>
      <c r="P249" s="267"/>
      <c r="Q249" s="267"/>
      <c r="R249" s="135"/>
      <c r="T249" s="165" t="s">
        <v>4</v>
      </c>
      <c r="U249" s="44" t="s">
        <v>41</v>
      </c>
      <c r="V249" s="36"/>
      <c r="W249" s="166">
        <f>V249*K249</f>
        <v>0</v>
      </c>
      <c r="X249" s="166">
        <v>2.15E-3</v>
      </c>
      <c r="Y249" s="166">
        <f>X249*K249</f>
        <v>5.3212500000000005E-3</v>
      </c>
      <c r="Z249" s="166">
        <v>0</v>
      </c>
      <c r="AA249" s="167">
        <f>Z249*K249</f>
        <v>0</v>
      </c>
      <c r="AR249" s="20" t="s">
        <v>252</v>
      </c>
      <c r="AT249" s="20" t="s">
        <v>177</v>
      </c>
      <c r="AU249" s="20" t="s">
        <v>112</v>
      </c>
      <c r="AY249" s="20" t="s">
        <v>176</v>
      </c>
      <c r="BE249" s="106">
        <f>IF(U249="základní",N249,0)</f>
        <v>0</v>
      </c>
      <c r="BF249" s="106">
        <f>IF(U249="snížená",N249,0)</f>
        <v>0</v>
      </c>
      <c r="BG249" s="106">
        <f>IF(U249="zákl. přenesená",N249,0)</f>
        <v>0</v>
      </c>
      <c r="BH249" s="106">
        <f>IF(U249="sníž. přenesená",N249,0)</f>
        <v>0</v>
      </c>
      <c r="BI249" s="106">
        <f>IF(U249="nulová",N249,0)</f>
        <v>0</v>
      </c>
      <c r="BJ249" s="20" t="s">
        <v>84</v>
      </c>
      <c r="BK249" s="106">
        <f>ROUND(L249*K249,2)</f>
        <v>0</v>
      </c>
      <c r="BL249" s="20" t="s">
        <v>252</v>
      </c>
      <c r="BM249" s="20" t="s">
        <v>350</v>
      </c>
    </row>
    <row r="250" spans="2:65" s="10" customFormat="1" ht="16.5" customHeight="1">
      <c r="B250" s="168"/>
      <c r="C250" s="169"/>
      <c r="D250" s="169"/>
      <c r="E250" s="170" t="s">
        <v>4</v>
      </c>
      <c r="F250" s="270" t="s">
        <v>351</v>
      </c>
      <c r="G250" s="271"/>
      <c r="H250" s="271"/>
      <c r="I250" s="271"/>
      <c r="J250" s="169"/>
      <c r="K250" s="170" t="s">
        <v>4</v>
      </c>
      <c r="L250" s="169"/>
      <c r="M250" s="169"/>
      <c r="N250" s="169"/>
      <c r="O250" s="169"/>
      <c r="P250" s="169"/>
      <c r="Q250" s="169"/>
      <c r="R250" s="171"/>
      <c r="T250" s="172"/>
      <c r="U250" s="169"/>
      <c r="V250" s="169"/>
      <c r="W250" s="169"/>
      <c r="X250" s="169"/>
      <c r="Y250" s="169"/>
      <c r="Z250" s="169"/>
      <c r="AA250" s="173"/>
      <c r="AT250" s="174" t="s">
        <v>184</v>
      </c>
      <c r="AU250" s="174" t="s">
        <v>112</v>
      </c>
      <c r="AV250" s="10" t="s">
        <v>84</v>
      </c>
      <c r="AW250" s="10" t="s">
        <v>33</v>
      </c>
      <c r="AX250" s="10" t="s">
        <v>76</v>
      </c>
      <c r="AY250" s="174" t="s">
        <v>176</v>
      </c>
    </row>
    <row r="251" spans="2:65" s="11" customFormat="1" ht="16.5" customHeight="1">
      <c r="B251" s="175"/>
      <c r="C251" s="176"/>
      <c r="D251" s="176"/>
      <c r="E251" s="177" t="s">
        <v>4</v>
      </c>
      <c r="F251" s="272" t="s">
        <v>352</v>
      </c>
      <c r="G251" s="273"/>
      <c r="H251" s="273"/>
      <c r="I251" s="273"/>
      <c r="J251" s="176"/>
      <c r="K251" s="178">
        <v>2.4750000000000001</v>
      </c>
      <c r="L251" s="176"/>
      <c r="M251" s="176"/>
      <c r="N251" s="176"/>
      <c r="O251" s="176"/>
      <c r="P251" s="176"/>
      <c r="Q251" s="176"/>
      <c r="R251" s="179"/>
      <c r="T251" s="180"/>
      <c r="U251" s="176"/>
      <c r="V251" s="176"/>
      <c r="W251" s="176"/>
      <c r="X251" s="176"/>
      <c r="Y251" s="176"/>
      <c r="Z251" s="176"/>
      <c r="AA251" s="181"/>
      <c r="AT251" s="182" t="s">
        <v>184</v>
      </c>
      <c r="AU251" s="182" t="s">
        <v>112</v>
      </c>
      <c r="AV251" s="11" t="s">
        <v>112</v>
      </c>
      <c r="AW251" s="11" t="s">
        <v>33</v>
      </c>
      <c r="AX251" s="11" t="s">
        <v>76</v>
      </c>
      <c r="AY251" s="182" t="s">
        <v>176</v>
      </c>
    </row>
    <row r="252" spans="2:65" s="12" customFormat="1" ht="16.5" customHeight="1">
      <c r="B252" s="183"/>
      <c r="C252" s="184"/>
      <c r="D252" s="184"/>
      <c r="E252" s="185" t="s">
        <v>4</v>
      </c>
      <c r="F252" s="264" t="s">
        <v>186</v>
      </c>
      <c r="G252" s="265"/>
      <c r="H252" s="265"/>
      <c r="I252" s="265"/>
      <c r="J252" s="184"/>
      <c r="K252" s="186">
        <v>2.4750000000000001</v>
      </c>
      <c r="L252" s="184"/>
      <c r="M252" s="184"/>
      <c r="N252" s="184"/>
      <c r="O252" s="184"/>
      <c r="P252" s="184"/>
      <c r="Q252" s="184"/>
      <c r="R252" s="187"/>
      <c r="T252" s="188"/>
      <c r="U252" s="184"/>
      <c r="V252" s="184"/>
      <c r="W252" s="184"/>
      <c r="X252" s="184"/>
      <c r="Y252" s="184"/>
      <c r="Z252" s="184"/>
      <c r="AA252" s="189"/>
      <c r="AT252" s="190" t="s">
        <v>184</v>
      </c>
      <c r="AU252" s="190" t="s">
        <v>112</v>
      </c>
      <c r="AV252" s="12" t="s">
        <v>181</v>
      </c>
      <c r="AW252" s="12" t="s">
        <v>33</v>
      </c>
      <c r="AX252" s="12" t="s">
        <v>84</v>
      </c>
      <c r="AY252" s="190" t="s">
        <v>176</v>
      </c>
    </row>
    <row r="253" spans="2:65" s="1" customFormat="1" ht="16.5" customHeight="1">
      <c r="B253" s="132"/>
      <c r="C253" s="161" t="s">
        <v>353</v>
      </c>
      <c r="D253" s="161" t="s">
        <v>177</v>
      </c>
      <c r="E253" s="162" t="s">
        <v>354</v>
      </c>
      <c r="F253" s="266" t="s">
        <v>355</v>
      </c>
      <c r="G253" s="266"/>
      <c r="H253" s="266"/>
      <c r="I253" s="266"/>
      <c r="J253" s="163" t="s">
        <v>221</v>
      </c>
      <c r="K253" s="164">
        <v>2.4750000000000001</v>
      </c>
      <c r="L253" s="258">
        <v>0</v>
      </c>
      <c r="M253" s="258"/>
      <c r="N253" s="267">
        <f>ROUND(L253*K253,2)</f>
        <v>0</v>
      </c>
      <c r="O253" s="267"/>
      <c r="P253" s="267"/>
      <c r="Q253" s="267"/>
      <c r="R253" s="135"/>
      <c r="T253" s="165" t="s">
        <v>4</v>
      </c>
      <c r="U253" s="44" t="s">
        <v>41</v>
      </c>
      <c r="V253" s="36"/>
      <c r="W253" s="166">
        <f>V253*K253</f>
        <v>0</v>
      </c>
      <c r="X253" s="166">
        <v>0</v>
      </c>
      <c r="Y253" s="166">
        <f>X253*K253</f>
        <v>0</v>
      </c>
      <c r="Z253" s="166">
        <v>0</v>
      </c>
      <c r="AA253" s="167">
        <f>Z253*K253</f>
        <v>0</v>
      </c>
      <c r="AR253" s="20" t="s">
        <v>181</v>
      </c>
      <c r="AT253" s="20" t="s">
        <v>177</v>
      </c>
      <c r="AU253" s="20" t="s">
        <v>112</v>
      </c>
      <c r="AY253" s="20" t="s">
        <v>176</v>
      </c>
      <c r="BE253" s="106">
        <f>IF(U253="základní",N253,0)</f>
        <v>0</v>
      </c>
      <c r="BF253" s="106">
        <f>IF(U253="snížená",N253,0)</f>
        <v>0</v>
      </c>
      <c r="BG253" s="106">
        <f>IF(U253="zákl. přenesená",N253,0)</f>
        <v>0</v>
      </c>
      <c r="BH253" s="106">
        <f>IF(U253="sníž. přenesená",N253,0)</f>
        <v>0</v>
      </c>
      <c r="BI253" s="106">
        <f>IF(U253="nulová",N253,0)</f>
        <v>0</v>
      </c>
      <c r="BJ253" s="20" t="s">
        <v>84</v>
      </c>
      <c r="BK253" s="106">
        <f>ROUND(L253*K253,2)</f>
        <v>0</v>
      </c>
      <c r="BL253" s="20" t="s">
        <v>181</v>
      </c>
      <c r="BM253" s="20" t="s">
        <v>356</v>
      </c>
    </row>
    <row r="254" spans="2:65" s="1" customFormat="1" ht="38.25" customHeight="1">
      <c r="B254" s="132"/>
      <c r="C254" s="161" t="s">
        <v>357</v>
      </c>
      <c r="D254" s="161" t="s">
        <v>177</v>
      </c>
      <c r="E254" s="162" t="s">
        <v>358</v>
      </c>
      <c r="F254" s="266" t="s">
        <v>359</v>
      </c>
      <c r="G254" s="266"/>
      <c r="H254" s="266"/>
      <c r="I254" s="266"/>
      <c r="J254" s="163" t="s">
        <v>221</v>
      </c>
      <c r="K254" s="164">
        <v>184.32</v>
      </c>
      <c r="L254" s="258">
        <v>0</v>
      </c>
      <c r="M254" s="258"/>
      <c r="N254" s="267">
        <f>ROUND(L254*K254,2)</f>
        <v>0</v>
      </c>
      <c r="O254" s="267"/>
      <c r="P254" s="267"/>
      <c r="Q254" s="267"/>
      <c r="R254" s="135"/>
      <c r="T254" s="165" t="s">
        <v>4</v>
      </c>
      <c r="U254" s="44" t="s">
        <v>41</v>
      </c>
      <c r="V254" s="36"/>
      <c r="W254" s="166">
        <f>V254*K254</f>
        <v>0</v>
      </c>
      <c r="X254" s="166">
        <v>1.0829999999999999E-2</v>
      </c>
      <c r="Y254" s="166">
        <f>X254*K254</f>
        <v>1.9961855999999998</v>
      </c>
      <c r="Z254" s="166">
        <v>0</v>
      </c>
      <c r="AA254" s="167">
        <f>Z254*K254</f>
        <v>0</v>
      </c>
      <c r="AR254" s="20" t="s">
        <v>181</v>
      </c>
      <c r="AT254" s="20" t="s">
        <v>177</v>
      </c>
      <c r="AU254" s="20" t="s">
        <v>112</v>
      </c>
      <c r="AY254" s="20" t="s">
        <v>176</v>
      </c>
      <c r="BE254" s="106">
        <f>IF(U254="základní",N254,0)</f>
        <v>0</v>
      </c>
      <c r="BF254" s="106">
        <f>IF(U254="snížená",N254,0)</f>
        <v>0</v>
      </c>
      <c r="BG254" s="106">
        <f>IF(U254="zákl. přenesená",N254,0)</f>
        <v>0</v>
      </c>
      <c r="BH254" s="106">
        <f>IF(U254="sníž. přenesená",N254,0)</f>
        <v>0</v>
      </c>
      <c r="BI254" s="106">
        <f>IF(U254="nulová",N254,0)</f>
        <v>0</v>
      </c>
      <c r="BJ254" s="20" t="s">
        <v>84</v>
      </c>
      <c r="BK254" s="106">
        <f>ROUND(L254*K254,2)</f>
        <v>0</v>
      </c>
      <c r="BL254" s="20" t="s">
        <v>181</v>
      </c>
      <c r="BM254" s="20" t="s">
        <v>360</v>
      </c>
    </row>
    <row r="255" spans="2:65" s="11" customFormat="1" ht="16.5" customHeight="1">
      <c r="B255" s="175"/>
      <c r="C255" s="176"/>
      <c r="D255" s="176"/>
      <c r="E255" s="177" t="s">
        <v>4</v>
      </c>
      <c r="F255" s="268" t="s">
        <v>361</v>
      </c>
      <c r="G255" s="269"/>
      <c r="H255" s="269"/>
      <c r="I255" s="269"/>
      <c r="J255" s="176"/>
      <c r="K255" s="178">
        <v>184.32</v>
      </c>
      <c r="L255" s="176"/>
      <c r="M255" s="176"/>
      <c r="N255" s="176"/>
      <c r="O255" s="176"/>
      <c r="P255" s="176"/>
      <c r="Q255" s="176"/>
      <c r="R255" s="179"/>
      <c r="T255" s="180"/>
      <c r="U255" s="176"/>
      <c r="V255" s="176"/>
      <c r="W255" s="176"/>
      <c r="X255" s="176"/>
      <c r="Y255" s="176"/>
      <c r="Z255" s="176"/>
      <c r="AA255" s="181"/>
      <c r="AT255" s="182" t="s">
        <v>184</v>
      </c>
      <c r="AU255" s="182" t="s">
        <v>112</v>
      </c>
      <c r="AV255" s="11" t="s">
        <v>112</v>
      </c>
      <c r="AW255" s="11" t="s">
        <v>33</v>
      </c>
      <c r="AX255" s="11" t="s">
        <v>76</v>
      </c>
      <c r="AY255" s="182" t="s">
        <v>176</v>
      </c>
    </row>
    <row r="256" spans="2:65" s="12" customFormat="1" ht="16.5" customHeight="1">
      <c r="B256" s="183"/>
      <c r="C256" s="184"/>
      <c r="D256" s="184"/>
      <c r="E256" s="185" t="s">
        <v>4</v>
      </c>
      <c r="F256" s="264" t="s">
        <v>186</v>
      </c>
      <c r="G256" s="265"/>
      <c r="H256" s="265"/>
      <c r="I256" s="265"/>
      <c r="J256" s="184"/>
      <c r="K256" s="186">
        <v>184.32</v>
      </c>
      <c r="L256" s="184"/>
      <c r="M256" s="184"/>
      <c r="N256" s="184"/>
      <c r="O256" s="184"/>
      <c r="P256" s="184"/>
      <c r="Q256" s="184"/>
      <c r="R256" s="187"/>
      <c r="T256" s="188"/>
      <c r="U256" s="184"/>
      <c r="V256" s="184"/>
      <c r="W256" s="184"/>
      <c r="X256" s="184"/>
      <c r="Y256" s="184"/>
      <c r="Z256" s="184"/>
      <c r="AA256" s="189"/>
      <c r="AT256" s="190" t="s">
        <v>184</v>
      </c>
      <c r="AU256" s="190" t="s">
        <v>112</v>
      </c>
      <c r="AV256" s="12" t="s">
        <v>181</v>
      </c>
      <c r="AW256" s="12" t="s">
        <v>33</v>
      </c>
      <c r="AX256" s="12" t="s">
        <v>84</v>
      </c>
      <c r="AY256" s="190" t="s">
        <v>176</v>
      </c>
    </row>
    <row r="257" spans="2:65" s="1" customFormat="1" ht="25.5" customHeight="1">
      <c r="B257" s="132"/>
      <c r="C257" s="161" t="s">
        <v>362</v>
      </c>
      <c r="D257" s="161" t="s">
        <v>177</v>
      </c>
      <c r="E257" s="162" t="s">
        <v>363</v>
      </c>
      <c r="F257" s="266" t="s">
        <v>364</v>
      </c>
      <c r="G257" s="266"/>
      <c r="H257" s="266"/>
      <c r="I257" s="266"/>
      <c r="J257" s="163" t="s">
        <v>221</v>
      </c>
      <c r="K257" s="164">
        <v>199.23599999999999</v>
      </c>
      <c r="L257" s="258">
        <v>0</v>
      </c>
      <c r="M257" s="258"/>
      <c r="N257" s="267">
        <f>ROUND(L257*K257,2)</f>
        <v>0</v>
      </c>
      <c r="O257" s="267"/>
      <c r="P257" s="267"/>
      <c r="Q257" s="267"/>
      <c r="R257" s="135"/>
      <c r="T257" s="165" t="s">
        <v>4</v>
      </c>
      <c r="U257" s="44" t="s">
        <v>41</v>
      </c>
      <c r="V257" s="36"/>
      <c r="W257" s="166">
        <f>V257*K257</f>
        <v>0</v>
      </c>
      <c r="X257" s="166">
        <v>8.8000000000000003E-4</v>
      </c>
      <c r="Y257" s="166">
        <f>X257*K257</f>
        <v>0.17532767999999999</v>
      </c>
      <c r="Z257" s="166">
        <v>0</v>
      </c>
      <c r="AA257" s="167">
        <f>Z257*K257</f>
        <v>0</v>
      </c>
      <c r="AR257" s="20" t="s">
        <v>181</v>
      </c>
      <c r="AT257" s="20" t="s">
        <v>177</v>
      </c>
      <c r="AU257" s="20" t="s">
        <v>112</v>
      </c>
      <c r="AY257" s="20" t="s">
        <v>176</v>
      </c>
      <c r="BE257" s="106">
        <f>IF(U257="základní",N257,0)</f>
        <v>0</v>
      </c>
      <c r="BF257" s="106">
        <f>IF(U257="snížená",N257,0)</f>
        <v>0</v>
      </c>
      <c r="BG257" s="106">
        <f>IF(U257="zákl. přenesená",N257,0)</f>
        <v>0</v>
      </c>
      <c r="BH257" s="106">
        <f>IF(U257="sníž. přenesená",N257,0)</f>
        <v>0</v>
      </c>
      <c r="BI257" s="106">
        <f>IF(U257="nulová",N257,0)</f>
        <v>0</v>
      </c>
      <c r="BJ257" s="20" t="s">
        <v>84</v>
      </c>
      <c r="BK257" s="106">
        <f>ROUND(L257*K257,2)</f>
        <v>0</v>
      </c>
      <c r="BL257" s="20" t="s">
        <v>181</v>
      </c>
      <c r="BM257" s="20" t="s">
        <v>365</v>
      </c>
    </row>
    <row r="258" spans="2:65" s="11" customFormat="1" ht="16.5" customHeight="1">
      <c r="B258" s="175"/>
      <c r="C258" s="176"/>
      <c r="D258" s="176"/>
      <c r="E258" s="177" t="s">
        <v>4</v>
      </c>
      <c r="F258" s="268" t="s">
        <v>366</v>
      </c>
      <c r="G258" s="269"/>
      <c r="H258" s="269"/>
      <c r="I258" s="269"/>
      <c r="J258" s="176"/>
      <c r="K258" s="178">
        <v>199.23599999999999</v>
      </c>
      <c r="L258" s="176"/>
      <c r="M258" s="176"/>
      <c r="N258" s="176"/>
      <c r="O258" s="176"/>
      <c r="P258" s="176"/>
      <c r="Q258" s="176"/>
      <c r="R258" s="179"/>
      <c r="T258" s="180"/>
      <c r="U258" s="176"/>
      <c r="V258" s="176"/>
      <c r="W258" s="176"/>
      <c r="X258" s="176"/>
      <c r="Y258" s="176"/>
      <c r="Z258" s="176"/>
      <c r="AA258" s="181"/>
      <c r="AT258" s="182" t="s">
        <v>184</v>
      </c>
      <c r="AU258" s="182" t="s">
        <v>112</v>
      </c>
      <c r="AV258" s="11" t="s">
        <v>112</v>
      </c>
      <c r="AW258" s="11" t="s">
        <v>33</v>
      </c>
      <c r="AX258" s="11" t="s">
        <v>76</v>
      </c>
      <c r="AY258" s="182" t="s">
        <v>176</v>
      </c>
    </row>
    <row r="259" spans="2:65" s="12" customFormat="1" ht="16.5" customHeight="1">
      <c r="B259" s="183"/>
      <c r="C259" s="184"/>
      <c r="D259" s="184"/>
      <c r="E259" s="185" t="s">
        <v>4</v>
      </c>
      <c r="F259" s="264" t="s">
        <v>186</v>
      </c>
      <c r="G259" s="265"/>
      <c r="H259" s="265"/>
      <c r="I259" s="265"/>
      <c r="J259" s="184"/>
      <c r="K259" s="186">
        <v>199.23599999999999</v>
      </c>
      <c r="L259" s="184"/>
      <c r="M259" s="184"/>
      <c r="N259" s="184"/>
      <c r="O259" s="184"/>
      <c r="P259" s="184"/>
      <c r="Q259" s="184"/>
      <c r="R259" s="187"/>
      <c r="T259" s="188"/>
      <c r="U259" s="184"/>
      <c r="V259" s="184"/>
      <c r="W259" s="184"/>
      <c r="X259" s="184"/>
      <c r="Y259" s="184"/>
      <c r="Z259" s="184"/>
      <c r="AA259" s="189"/>
      <c r="AT259" s="190" t="s">
        <v>184</v>
      </c>
      <c r="AU259" s="190" t="s">
        <v>112</v>
      </c>
      <c r="AV259" s="12" t="s">
        <v>181</v>
      </c>
      <c r="AW259" s="12" t="s">
        <v>33</v>
      </c>
      <c r="AX259" s="12" t="s">
        <v>84</v>
      </c>
      <c r="AY259" s="190" t="s">
        <v>176</v>
      </c>
    </row>
    <row r="260" spans="2:65" s="1" customFormat="1" ht="25.5" customHeight="1">
      <c r="B260" s="132"/>
      <c r="C260" s="161" t="s">
        <v>367</v>
      </c>
      <c r="D260" s="161" t="s">
        <v>177</v>
      </c>
      <c r="E260" s="162" t="s">
        <v>368</v>
      </c>
      <c r="F260" s="266" t="s">
        <v>369</v>
      </c>
      <c r="G260" s="266"/>
      <c r="H260" s="266"/>
      <c r="I260" s="266"/>
      <c r="J260" s="163" t="s">
        <v>221</v>
      </c>
      <c r="K260" s="164">
        <v>199.23599999999999</v>
      </c>
      <c r="L260" s="258">
        <v>0</v>
      </c>
      <c r="M260" s="258"/>
      <c r="N260" s="267">
        <f>ROUND(L260*K260,2)</f>
        <v>0</v>
      </c>
      <c r="O260" s="267"/>
      <c r="P260" s="267"/>
      <c r="Q260" s="267"/>
      <c r="R260" s="135"/>
      <c r="T260" s="165" t="s">
        <v>4</v>
      </c>
      <c r="U260" s="44" t="s">
        <v>41</v>
      </c>
      <c r="V260" s="36"/>
      <c r="W260" s="166">
        <f>V260*K260</f>
        <v>0</v>
      </c>
      <c r="X260" s="166">
        <v>0</v>
      </c>
      <c r="Y260" s="166">
        <f>X260*K260</f>
        <v>0</v>
      </c>
      <c r="Z260" s="166">
        <v>0</v>
      </c>
      <c r="AA260" s="167">
        <f>Z260*K260</f>
        <v>0</v>
      </c>
      <c r="AR260" s="20" t="s">
        <v>181</v>
      </c>
      <c r="AT260" s="20" t="s">
        <v>177</v>
      </c>
      <c r="AU260" s="20" t="s">
        <v>112</v>
      </c>
      <c r="AY260" s="20" t="s">
        <v>176</v>
      </c>
      <c r="BE260" s="106">
        <f>IF(U260="základní",N260,0)</f>
        <v>0</v>
      </c>
      <c r="BF260" s="106">
        <f>IF(U260="snížená",N260,0)</f>
        <v>0</v>
      </c>
      <c r="BG260" s="106">
        <f>IF(U260="zákl. přenesená",N260,0)</f>
        <v>0</v>
      </c>
      <c r="BH260" s="106">
        <f>IF(U260="sníž. přenesená",N260,0)</f>
        <v>0</v>
      </c>
      <c r="BI260" s="106">
        <f>IF(U260="nulová",N260,0)</f>
        <v>0</v>
      </c>
      <c r="BJ260" s="20" t="s">
        <v>84</v>
      </c>
      <c r="BK260" s="106">
        <f>ROUND(L260*K260,2)</f>
        <v>0</v>
      </c>
      <c r="BL260" s="20" t="s">
        <v>181</v>
      </c>
      <c r="BM260" s="20" t="s">
        <v>370</v>
      </c>
    </row>
    <row r="261" spans="2:65" s="1" customFormat="1" ht="16.5" customHeight="1">
      <c r="B261" s="132"/>
      <c r="C261" s="161" t="s">
        <v>371</v>
      </c>
      <c r="D261" s="161" t="s">
        <v>177</v>
      </c>
      <c r="E261" s="162" t="s">
        <v>372</v>
      </c>
      <c r="F261" s="266" t="s">
        <v>373</v>
      </c>
      <c r="G261" s="266"/>
      <c r="H261" s="266"/>
      <c r="I261" s="266"/>
      <c r="J261" s="163" t="s">
        <v>216</v>
      </c>
      <c r="K261" s="164">
        <v>6.4000000000000001E-2</v>
      </c>
      <c r="L261" s="258">
        <v>0</v>
      </c>
      <c r="M261" s="258"/>
      <c r="N261" s="267">
        <f>ROUND(L261*K261,2)</f>
        <v>0</v>
      </c>
      <c r="O261" s="267"/>
      <c r="P261" s="267"/>
      <c r="Q261" s="267"/>
      <c r="R261" s="135"/>
      <c r="T261" s="165" t="s">
        <v>4</v>
      </c>
      <c r="U261" s="44" t="s">
        <v>41</v>
      </c>
      <c r="V261" s="36"/>
      <c r="W261" s="166">
        <f>V261*K261</f>
        <v>0</v>
      </c>
      <c r="X261" s="166">
        <v>1.0551600000000001</v>
      </c>
      <c r="Y261" s="166">
        <f>X261*K261</f>
        <v>6.7530240000000005E-2</v>
      </c>
      <c r="Z261" s="166">
        <v>0</v>
      </c>
      <c r="AA261" s="167">
        <f>Z261*K261</f>
        <v>0</v>
      </c>
      <c r="AR261" s="20" t="s">
        <v>181</v>
      </c>
      <c r="AT261" s="20" t="s">
        <v>177</v>
      </c>
      <c r="AU261" s="20" t="s">
        <v>112</v>
      </c>
      <c r="AY261" s="20" t="s">
        <v>176</v>
      </c>
      <c r="BE261" s="106">
        <f>IF(U261="základní",N261,0)</f>
        <v>0</v>
      </c>
      <c r="BF261" s="106">
        <f>IF(U261="snížená",N261,0)</f>
        <v>0</v>
      </c>
      <c r="BG261" s="106">
        <f>IF(U261="zákl. přenesená",N261,0)</f>
        <v>0</v>
      </c>
      <c r="BH261" s="106">
        <f>IF(U261="sníž. přenesená",N261,0)</f>
        <v>0</v>
      </c>
      <c r="BI261" s="106">
        <f>IF(U261="nulová",N261,0)</f>
        <v>0</v>
      </c>
      <c r="BJ261" s="20" t="s">
        <v>84</v>
      </c>
      <c r="BK261" s="106">
        <f>ROUND(L261*K261,2)</f>
        <v>0</v>
      </c>
      <c r="BL261" s="20" t="s">
        <v>181</v>
      </c>
      <c r="BM261" s="20" t="s">
        <v>374</v>
      </c>
    </row>
    <row r="262" spans="2:65" s="11" customFormat="1" ht="16.5" customHeight="1">
      <c r="B262" s="175"/>
      <c r="C262" s="176"/>
      <c r="D262" s="176"/>
      <c r="E262" s="177" t="s">
        <v>4</v>
      </c>
      <c r="F262" s="268" t="s">
        <v>375</v>
      </c>
      <c r="G262" s="269"/>
      <c r="H262" s="269"/>
      <c r="I262" s="269"/>
      <c r="J262" s="176"/>
      <c r="K262" s="178">
        <v>6.4000000000000001E-2</v>
      </c>
      <c r="L262" s="176"/>
      <c r="M262" s="176"/>
      <c r="N262" s="176"/>
      <c r="O262" s="176"/>
      <c r="P262" s="176"/>
      <c r="Q262" s="176"/>
      <c r="R262" s="179"/>
      <c r="T262" s="180"/>
      <c r="U262" s="176"/>
      <c r="V262" s="176"/>
      <c r="W262" s="176"/>
      <c r="X262" s="176"/>
      <c r="Y262" s="176"/>
      <c r="Z262" s="176"/>
      <c r="AA262" s="181"/>
      <c r="AT262" s="182" t="s">
        <v>184</v>
      </c>
      <c r="AU262" s="182" t="s">
        <v>112</v>
      </c>
      <c r="AV262" s="11" t="s">
        <v>112</v>
      </c>
      <c r="AW262" s="11" t="s">
        <v>33</v>
      </c>
      <c r="AX262" s="11" t="s">
        <v>76</v>
      </c>
      <c r="AY262" s="182" t="s">
        <v>176</v>
      </c>
    </row>
    <row r="263" spans="2:65" s="12" customFormat="1" ht="16.5" customHeight="1">
      <c r="B263" s="183"/>
      <c r="C263" s="184"/>
      <c r="D263" s="184"/>
      <c r="E263" s="185" t="s">
        <v>4</v>
      </c>
      <c r="F263" s="264" t="s">
        <v>186</v>
      </c>
      <c r="G263" s="265"/>
      <c r="H263" s="265"/>
      <c r="I263" s="265"/>
      <c r="J263" s="184"/>
      <c r="K263" s="186">
        <v>6.4000000000000001E-2</v>
      </c>
      <c r="L263" s="184"/>
      <c r="M263" s="184"/>
      <c r="N263" s="184"/>
      <c r="O263" s="184"/>
      <c r="P263" s="184"/>
      <c r="Q263" s="184"/>
      <c r="R263" s="187"/>
      <c r="T263" s="188"/>
      <c r="U263" s="184"/>
      <c r="V263" s="184"/>
      <c r="W263" s="184"/>
      <c r="X263" s="184"/>
      <c r="Y263" s="184"/>
      <c r="Z263" s="184"/>
      <c r="AA263" s="189"/>
      <c r="AT263" s="190" t="s">
        <v>184</v>
      </c>
      <c r="AU263" s="190" t="s">
        <v>112</v>
      </c>
      <c r="AV263" s="12" t="s">
        <v>181</v>
      </c>
      <c r="AW263" s="12" t="s">
        <v>33</v>
      </c>
      <c r="AX263" s="12" t="s">
        <v>84</v>
      </c>
      <c r="AY263" s="190" t="s">
        <v>176</v>
      </c>
    </row>
    <row r="264" spans="2:65" s="1" customFormat="1" ht="25.5" customHeight="1">
      <c r="B264" s="132"/>
      <c r="C264" s="161" t="s">
        <v>376</v>
      </c>
      <c r="D264" s="161" t="s">
        <v>177</v>
      </c>
      <c r="E264" s="162" t="s">
        <v>377</v>
      </c>
      <c r="F264" s="266" t="s">
        <v>378</v>
      </c>
      <c r="G264" s="266"/>
      <c r="H264" s="266"/>
      <c r="I264" s="266"/>
      <c r="J264" s="163" t="s">
        <v>216</v>
      </c>
      <c r="K264" s="164">
        <v>0.30499999999999999</v>
      </c>
      <c r="L264" s="258">
        <v>0</v>
      </c>
      <c r="M264" s="258"/>
      <c r="N264" s="267">
        <f>ROUND(L264*K264,2)</f>
        <v>0</v>
      </c>
      <c r="O264" s="267"/>
      <c r="P264" s="267"/>
      <c r="Q264" s="267"/>
      <c r="R264" s="135"/>
      <c r="T264" s="165" t="s">
        <v>4</v>
      </c>
      <c r="U264" s="44" t="s">
        <v>41</v>
      </c>
      <c r="V264" s="36"/>
      <c r="W264" s="166">
        <f>V264*K264</f>
        <v>0</v>
      </c>
      <c r="X264" s="166">
        <v>1.9539999999999998E-2</v>
      </c>
      <c r="Y264" s="166">
        <f>X264*K264</f>
        <v>5.9596999999999992E-3</v>
      </c>
      <c r="Z264" s="166">
        <v>0</v>
      </c>
      <c r="AA264" s="167">
        <f>Z264*K264</f>
        <v>0</v>
      </c>
      <c r="AR264" s="20" t="s">
        <v>181</v>
      </c>
      <c r="AT264" s="20" t="s">
        <v>177</v>
      </c>
      <c r="AU264" s="20" t="s">
        <v>112</v>
      </c>
      <c r="AY264" s="20" t="s">
        <v>176</v>
      </c>
      <c r="BE264" s="106">
        <f>IF(U264="základní",N264,0)</f>
        <v>0</v>
      </c>
      <c r="BF264" s="106">
        <f>IF(U264="snížená",N264,0)</f>
        <v>0</v>
      </c>
      <c r="BG264" s="106">
        <f>IF(U264="zákl. přenesená",N264,0)</f>
        <v>0</v>
      </c>
      <c r="BH264" s="106">
        <f>IF(U264="sníž. přenesená",N264,0)</f>
        <v>0</v>
      </c>
      <c r="BI264" s="106">
        <f>IF(U264="nulová",N264,0)</f>
        <v>0</v>
      </c>
      <c r="BJ264" s="20" t="s">
        <v>84</v>
      </c>
      <c r="BK264" s="106">
        <f>ROUND(L264*K264,2)</f>
        <v>0</v>
      </c>
      <c r="BL264" s="20" t="s">
        <v>181</v>
      </c>
      <c r="BM264" s="20" t="s">
        <v>379</v>
      </c>
    </row>
    <row r="265" spans="2:65" s="11" customFormat="1" ht="16.5" customHeight="1">
      <c r="B265" s="175"/>
      <c r="C265" s="176"/>
      <c r="D265" s="176"/>
      <c r="E265" s="177" t="s">
        <v>4</v>
      </c>
      <c r="F265" s="268" t="s">
        <v>380</v>
      </c>
      <c r="G265" s="269"/>
      <c r="H265" s="269"/>
      <c r="I265" s="269"/>
      <c r="J265" s="176"/>
      <c r="K265" s="178">
        <v>0.21099999999999999</v>
      </c>
      <c r="L265" s="176"/>
      <c r="M265" s="176"/>
      <c r="N265" s="176"/>
      <c r="O265" s="176"/>
      <c r="P265" s="176"/>
      <c r="Q265" s="176"/>
      <c r="R265" s="179"/>
      <c r="T265" s="180"/>
      <c r="U265" s="176"/>
      <c r="V265" s="176"/>
      <c r="W265" s="176"/>
      <c r="X265" s="176"/>
      <c r="Y265" s="176"/>
      <c r="Z265" s="176"/>
      <c r="AA265" s="181"/>
      <c r="AT265" s="182" t="s">
        <v>184</v>
      </c>
      <c r="AU265" s="182" t="s">
        <v>112</v>
      </c>
      <c r="AV265" s="11" t="s">
        <v>112</v>
      </c>
      <c r="AW265" s="11" t="s">
        <v>33</v>
      </c>
      <c r="AX265" s="11" t="s">
        <v>76</v>
      </c>
      <c r="AY265" s="182" t="s">
        <v>176</v>
      </c>
    </row>
    <row r="266" spans="2:65" s="11" customFormat="1" ht="16.5" customHeight="1">
      <c r="B266" s="175"/>
      <c r="C266" s="176"/>
      <c r="D266" s="176"/>
      <c r="E266" s="177" t="s">
        <v>4</v>
      </c>
      <c r="F266" s="272" t="s">
        <v>381</v>
      </c>
      <c r="G266" s="273"/>
      <c r="H266" s="273"/>
      <c r="I266" s="273"/>
      <c r="J266" s="176"/>
      <c r="K266" s="178">
        <v>9.4E-2</v>
      </c>
      <c r="L266" s="176"/>
      <c r="M266" s="176"/>
      <c r="N266" s="176"/>
      <c r="O266" s="176"/>
      <c r="P266" s="176"/>
      <c r="Q266" s="176"/>
      <c r="R266" s="179"/>
      <c r="T266" s="180"/>
      <c r="U266" s="176"/>
      <c r="V266" s="176"/>
      <c r="W266" s="176"/>
      <c r="X266" s="176"/>
      <c r="Y266" s="176"/>
      <c r="Z266" s="176"/>
      <c r="AA266" s="181"/>
      <c r="AT266" s="182" t="s">
        <v>184</v>
      </c>
      <c r="AU266" s="182" t="s">
        <v>112</v>
      </c>
      <c r="AV266" s="11" t="s">
        <v>112</v>
      </c>
      <c r="AW266" s="11" t="s">
        <v>33</v>
      </c>
      <c r="AX266" s="11" t="s">
        <v>76</v>
      </c>
      <c r="AY266" s="182" t="s">
        <v>176</v>
      </c>
    </row>
    <row r="267" spans="2:65" s="12" customFormat="1" ht="16.5" customHeight="1">
      <c r="B267" s="183"/>
      <c r="C267" s="184"/>
      <c r="D267" s="184"/>
      <c r="E267" s="185" t="s">
        <v>4</v>
      </c>
      <c r="F267" s="264" t="s">
        <v>186</v>
      </c>
      <c r="G267" s="265"/>
      <c r="H267" s="265"/>
      <c r="I267" s="265"/>
      <c r="J267" s="184"/>
      <c r="K267" s="186">
        <v>0.30499999999999999</v>
      </c>
      <c r="L267" s="184"/>
      <c r="M267" s="184"/>
      <c r="N267" s="184"/>
      <c r="O267" s="184"/>
      <c r="P267" s="184"/>
      <c r="Q267" s="184"/>
      <c r="R267" s="187"/>
      <c r="T267" s="188"/>
      <c r="U267" s="184"/>
      <c r="V267" s="184"/>
      <c r="W267" s="184"/>
      <c r="X267" s="184"/>
      <c r="Y267" s="184"/>
      <c r="Z267" s="184"/>
      <c r="AA267" s="189"/>
      <c r="AT267" s="190" t="s">
        <v>184</v>
      </c>
      <c r="AU267" s="190" t="s">
        <v>112</v>
      </c>
      <c r="AV267" s="12" t="s">
        <v>181</v>
      </c>
      <c r="AW267" s="12" t="s">
        <v>33</v>
      </c>
      <c r="AX267" s="12" t="s">
        <v>84</v>
      </c>
      <c r="AY267" s="190" t="s">
        <v>176</v>
      </c>
    </row>
    <row r="268" spans="2:65" s="1" customFormat="1" ht="25.5" customHeight="1">
      <c r="B268" s="132"/>
      <c r="C268" s="191" t="s">
        <v>382</v>
      </c>
      <c r="D268" s="191" t="s">
        <v>309</v>
      </c>
      <c r="E268" s="192" t="s">
        <v>310</v>
      </c>
      <c r="F268" s="274" t="s">
        <v>311</v>
      </c>
      <c r="G268" s="274"/>
      <c r="H268" s="274"/>
      <c r="I268" s="274"/>
      <c r="J268" s="193" t="s">
        <v>216</v>
      </c>
      <c r="K268" s="194">
        <v>0.21099999999999999</v>
      </c>
      <c r="L268" s="275">
        <v>0</v>
      </c>
      <c r="M268" s="275"/>
      <c r="N268" s="276">
        <f>ROUND(L268*K268,2)</f>
        <v>0</v>
      </c>
      <c r="O268" s="267"/>
      <c r="P268" s="267"/>
      <c r="Q268" s="267"/>
      <c r="R268" s="135"/>
      <c r="T268" s="165" t="s">
        <v>4</v>
      </c>
      <c r="U268" s="44" t="s">
        <v>41</v>
      </c>
      <c r="V268" s="36"/>
      <c r="W268" s="166">
        <f>V268*K268</f>
        <v>0</v>
      </c>
      <c r="X268" s="166">
        <v>1</v>
      </c>
      <c r="Y268" s="166">
        <f>X268*K268</f>
        <v>0.21099999999999999</v>
      </c>
      <c r="Z268" s="166">
        <v>0</v>
      </c>
      <c r="AA268" s="167">
        <f>Z268*K268</f>
        <v>0</v>
      </c>
      <c r="AR268" s="20" t="s">
        <v>209</v>
      </c>
      <c r="AT268" s="20" t="s">
        <v>309</v>
      </c>
      <c r="AU268" s="20" t="s">
        <v>112</v>
      </c>
      <c r="AY268" s="20" t="s">
        <v>176</v>
      </c>
      <c r="BE268" s="106">
        <f>IF(U268="základní",N268,0)</f>
        <v>0</v>
      </c>
      <c r="BF268" s="106">
        <f>IF(U268="snížená",N268,0)</f>
        <v>0</v>
      </c>
      <c r="BG268" s="106">
        <f>IF(U268="zákl. přenesená",N268,0)</f>
        <v>0</v>
      </c>
      <c r="BH268" s="106">
        <f>IF(U268="sníž. přenesená",N268,0)</f>
        <v>0</v>
      </c>
      <c r="BI268" s="106">
        <f>IF(U268="nulová",N268,0)</f>
        <v>0</v>
      </c>
      <c r="BJ268" s="20" t="s">
        <v>84</v>
      </c>
      <c r="BK268" s="106">
        <f>ROUND(L268*K268,2)</f>
        <v>0</v>
      </c>
      <c r="BL268" s="20" t="s">
        <v>181</v>
      </c>
      <c r="BM268" s="20" t="s">
        <v>383</v>
      </c>
    </row>
    <row r="269" spans="2:65" s="1" customFormat="1" ht="25.5" customHeight="1">
      <c r="B269" s="132"/>
      <c r="C269" s="191" t="s">
        <v>384</v>
      </c>
      <c r="D269" s="191" t="s">
        <v>309</v>
      </c>
      <c r="E269" s="192" t="s">
        <v>385</v>
      </c>
      <c r="F269" s="274" t="s">
        <v>386</v>
      </c>
      <c r="G269" s="274"/>
      <c r="H269" s="274"/>
      <c r="I269" s="274"/>
      <c r="J269" s="193" t="s">
        <v>216</v>
      </c>
      <c r="K269" s="194">
        <v>9.4E-2</v>
      </c>
      <c r="L269" s="275">
        <v>0</v>
      </c>
      <c r="M269" s="275"/>
      <c r="N269" s="276">
        <f>ROUND(L269*K269,2)</f>
        <v>0</v>
      </c>
      <c r="O269" s="267"/>
      <c r="P269" s="267"/>
      <c r="Q269" s="267"/>
      <c r="R269" s="135"/>
      <c r="T269" s="165" t="s">
        <v>4</v>
      </c>
      <c r="U269" s="44" t="s">
        <v>41</v>
      </c>
      <c r="V269" s="36"/>
      <c r="W269" s="166">
        <f>V269*K269</f>
        <v>0</v>
      </c>
      <c r="X269" s="166">
        <v>1</v>
      </c>
      <c r="Y269" s="166">
        <f>X269*K269</f>
        <v>9.4E-2</v>
      </c>
      <c r="Z269" s="166">
        <v>0</v>
      </c>
      <c r="AA269" s="167">
        <f>Z269*K269</f>
        <v>0</v>
      </c>
      <c r="AR269" s="20" t="s">
        <v>209</v>
      </c>
      <c r="AT269" s="20" t="s">
        <v>309</v>
      </c>
      <c r="AU269" s="20" t="s">
        <v>112</v>
      </c>
      <c r="AY269" s="20" t="s">
        <v>176</v>
      </c>
      <c r="BE269" s="106">
        <f>IF(U269="základní",N269,0)</f>
        <v>0</v>
      </c>
      <c r="BF269" s="106">
        <f>IF(U269="snížená",N269,0)</f>
        <v>0</v>
      </c>
      <c r="BG269" s="106">
        <f>IF(U269="zákl. přenesená",N269,0)</f>
        <v>0</v>
      </c>
      <c r="BH269" s="106">
        <f>IF(U269="sníž. přenesená",N269,0)</f>
        <v>0</v>
      </c>
      <c r="BI269" s="106">
        <f>IF(U269="nulová",N269,0)</f>
        <v>0</v>
      </c>
      <c r="BJ269" s="20" t="s">
        <v>84</v>
      </c>
      <c r="BK269" s="106">
        <f>ROUND(L269*K269,2)</f>
        <v>0</v>
      </c>
      <c r="BL269" s="20" t="s">
        <v>181</v>
      </c>
      <c r="BM269" s="20" t="s">
        <v>387</v>
      </c>
    </row>
    <row r="270" spans="2:65" s="1" customFormat="1" ht="25.5" customHeight="1">
      <c r="B270" s="132"/>
      <c r="C270" s="161" t="s">
        <v>388</v>
      </c>
      <c r="D270" s="161" t="s">
        <v>177</v>
      </c>
      <c r="E270" s="162" t="s">
        <v>389</v>
      </c>
      <c r="F270" s="266" t="s">
        <v>390</v>
      </c>
      <c r="G270" s="266"/>
      <c r="H270" s="266"/>
      <c r="I270" s="266"/>
      <c r="J270" s="163" t="s">
        <v>216</v>
      </c>
      <c r="K270" s="164">
        <v>2.89</v>
      </c>
      <c r="L270" s="258">
        <v>0</v>
      </c>
      <c r="M270" s="258"/>
      <c r="N270" s="267">
        <f>ROUND(L270*K270,2)</f>
        <v>0</v>
      </c>
      <c r="O270" s="267"/>
      <c r="P270" s="267"/>
      <c r="Q270" s="267"/>
      <c r="R270" s="135"/>
      <c r="T270" s="165" t="s">
        <v>4</v>
      </c>
      <c r="U270" s="44" t="s">
        <v>41</v>
      </c>
      <c r="V270" s="36"/>
      <c r="W270" s="166">
        <f>V270*K270</f>
        <v>0</v>
      </c>
      <c r="X270" s="166">
        <v>1.7090000000000001E-2</v>
      </c>
      <c r="Y270" s="166">
        <f>X270*K270</f>
        <v>4.9390100000000006E-2</v>
      </c>
      <c r="Z270" s="166">
        <v>0</v>
      </c>
      <c r="AA270" s="167">
        <f>Z270*K270</f>
        <v>0</v>
      </c>
      <c r="AR270" s="20" t="s">
        <v>181</v>
      </c>
      <c r="AT270" s="20" t="s">
        <v>177</v>
      </c>
      <c r="AU270" s="20" t="s">
        <v>112</v>
      </c>
      <c r="AY270" s="20" t="s">
        <v>176</v>
      </c>
      <c r="BE270" s="106">
        <f>IF(U270="základní",N270,0)</f>
        <v>0</v>
      </c>
      <c r="BF270" s="106">
        <f>IF(U270="snížená",N270,0)</f>
        <v>0</v>
      </c>
      <c r="BG270" s="106">
        <f>IF(U270="zákl. přenesená",N270,0)</f>
        <v>0</v>
      </c>
      <c r="BH270" s="106">
        <f>IF(U270="sníž. přenesená",N270,0)</f>
        <v>0</v>
      </c>
      <c r="BI270" s="106">
        <f>IF(U270="nulová",N270,0)</f>
        <v>0</v>
      </c>
      <c r="BJ270" s="20" t="s">
        <v>84</v>
      </c>
      <c r="BK270" s="106">
        <f>ROUND(L270*K270,2)</f>
        <v>0</v>
      </c>
      <c r="BL270" s="20" t="s">
        <v>181</v>
      </c>
      <c r="BM270" s="20" t="s">
        <v>391</v>
      </c>
    </row>
    <row r="271" spans="2:65" s="11" customFormat="1" ht="16.5" customHeight="1">
      <c r="B271" s="175"/>
      <c r="C271" s="176"/>
      <c r="D271" s="176"/>
      <c r="E271" s="177" t="s">
        <v>4</v>
      </c>
      <c r="F271" s="268" t="s">
        <v>392</v>
      </c>
      <c r="G271" s="269"/>
      <c r="H271" s="269"/>
      <c r="I271" s="269"/>
      <c r="J271" s="176"/>
      <c r="K271" s="178">
        <v>0.70199999999999996</v>
      </c>
      <c r="L271" s="176"/>
      <c r="M271" s="176"/>
      <c r="N271" s="176"/>
      <c r="O271" s="176"/>
      <c r="P271" s="176"/>
      <c r="Q271" s="176"/>
      <c r="R271" s="179"/>
      <c r="T271" s="180"/>
      <c r="U271" s="176"/>
      <c r="V271" s="176"/>
      <c r="W271" s="176"/>
      <c r="X271" s="176"/>
      <c r="Y271" s="176"/>
      <c r="Z271" s="176"/>
      <c r="AA271" s="181"/>
      <c r="AT271" s="182" t="s">
        <v>184</v>
      </c>
      <c r="AU271" s="182" t="s">
        <v>112</v>
      </c>
      <c r="AV271" s="11" t="s">
        <v>112</v>
      </c>
      <c r="AW271" s="11" t="s">
        <v>33</v>
      </c>
      <c r="AX271" s="11" t="s">
        <v>76</v>
      </c>
      <c r="AY271" s="182" t="s">
        <v>176</v>
      </c>
    </row>
    <row r="272" spans="2:65" s="11" customFormat="1" ht="16.5" customHeight="1">
      <c r="B272" s="175"/>
      <c r="C272" s="176"/>
      <c r="D272" s="176"/>
      <c r="E272" s="177" t="s">
        <v>4</v>
      </c>
      <c r="F272" s="272" t="s">
        <v>393</v>
      </c>
      <c r="G272" s="273"/>
      <c r="H272" s="273"/>
      <c r="I272" s="273"/>
      <c r="J272" s="176"/>
      <c r="K272" s="178">
        <v>7.5999999999999998E-2</v>
      </c>
      <c r="L272" s="176"/>
      <c r="M272" s="176"/>
      <c r="N272" s="176"/>
      <c r="O272" s="176"/>
      <c r="P272" s="176"/>
      <c r="Q272" s="176"/>
      <c r="R272" s="179"/>
      <c r="T272" s="180"/>
      <c r="U272" s="176"/>
      <c r="V272" s="176"/>
      <c r="W272" s="176"/>
      <c r="X272" s="176"/>
      <c r="Y272" s="176"/>
      <c r="Z272" s="176"/>
      <c r="AA272" s="181"/>
      <c r="AT272" s="182" t="s">
        <v>184</v>
      </c>
      <c r="AU272" s="182" t="s">
        <v>112</v>
      </c>
      <c r="AV272" s="11" t="s">
        <v>112</v>
      </c>
      <c r="AW272" s="11" t="s">
        <v>33</v>
      </c>
      <c r="AX272" s="11" t="s">
        <v>76</v>
      </c>
      <c r="AY272" s="182" t="s">
        <v>176</v>
      </c>
    </row>
    <row r="273" spans="2:65" s="11" customFormat="1" ht="16.5" customHeight="1">
      <c r="B273" s="175"/>
      <c r="C273" s="176"/>
      <c r="D273" s="176"/>
      <c r="E273" s="177" t="s">
        <v>4</v>
      </c>
      <c r="F273" s="272" t="s">
        <v>394</v>
      </c>
      <c r="G273" s="273"/>
      <c r="H273" s="273"/>
      <c r="I273" s="273"/>
      <c r="J273" s="176"/>
      <c r="K273" s="178">
        <v>2.1120000000000001</v>
      </c>
      <c r="L273" s="176"/>
      <c r="M273" s="176"/>
      <c r="N273" s="176"/>
      <c r="O273" s="176"/>
      <c r="P273" s="176"/>
      <c r="Q273" s="176"/>
      <c r="R273" s="179"/>
      <c r="T273" s="180"/>
      <c r="U273" s="176"/>
      <c r="V273" s="176"/>
      <c r="W273" s="176"/>
      <c r="X273" s="176"/>
      <c r="Y273" s="176"/>
      <c r="Z273" s="176"/>
      <c r="AA273" s="181"/>
      <c r="AT273" s="182" t="s">
        <v>184</v>
      </c>
      <c r="AU273" s="182" t="s">
        <v>112</v>
      </c>
      <c r="AV273" s="11" t="s">
        <v>112</v>
      </c>
      <c r="AW273" s="11" t="s">
        <v>33</v>
      </c>
      <c r="AX273" s="11" t="s">
        <v>76</v>
      </c>
      <c r="AY273" s="182" t="s">
        <v>176</v>
      </c>
    </row>
    <row r="274" spans="2:65" s="12" customFormat="1" ht="16.5" customHeight="1">
      <c r="B274" s="183"/>
      <c r="C274" s="184"/>
      <c r="D274" s="184"/>
      <c r="E274" s="185" t="s">
        <v>4</v>
      </c>
      <c r="F274" s="264" t="s">
        <v>186</v>
      </c>
      <c r="G274" s="265"/>
      <c r="H274" s="265"/>
      <c r="I274" s="265"/>
      <c r="J274" s="184"/>
      <c r="K274" s="186">
        <v>2.89</v>
      </c>
      <c r="L274" s="184"/>
      <c r="M274" s="184"/>
      <c r="N274" s="184"/>
      <c r="O274" s="184"/>
      <c r="P274" s="184"/>
      <c r="Q274" s="184"/>
      <c r="R274" s="187"/>
      <c r="T274" s="188"/>
      <c r="U274" s="184"/>
      <c r="V274" s="184"/>
      <c r="W274" s="184"/>
      <c r="X274" s="184"/>
      <c r="Y274" s="184"/>
      <c r="Z274" s="184"/>
      <c r="AA274" s="189"/>
      <c r="AT274" s="190" t="s">
        <v>184</v>
      </c>
      <c r="AU274" s="190" t="s">
        <v>112</v>
      </c>
      <c r="AV274" s="12" t="s">
        <v>181</v>
      </c>
      <c r="AW274" s="12" t="s">
        <v>33</v>
      </c>
      <c r="AX274" s="12" t="s">
        <v>84</v>
      </c>
      <c r="AY274" s="190" t="s">
        <v>176</v>
      </c>
    </row>
    <row r="275" spans="2:65" s="1" customFormat="1" ht="25.5" customHeight="1">
      <c r="B275" s="132"/>
      <c r="C275" s="191" t="s">
        <v>395</v>
      </c>
      <c r="D275" s="191" t="s">
        <v>309</v>
      </c>
      <c r="E275" s="192" t="s">
        <v>396</v>
      </c>
      <c r="F275" s="274" t="s">
        <v>397</v>
      </c>
      <c r="G275" s="274"/>
      <c r="H275" s="274"/>
      <c r="I275" s="274"/>
      <c r="J275" s="193" t="s">
        <v>216</v>
      </c>
      <c r="K275" s="194">
        <v>0.70199999999999996</v>
      </c>
      <c r="L275" s="275">
        <v>0</v>
      </c>
      <c r="M275" s="275"/>
      <c r="N275" s="276">
        <f>ROUND(L275*K275,2)</f>
        <v>0</v>
      </c>
      <c r="O275" s="267"/>
      <c r="P275" s="267"/>
      <c r="Q275" s="267"/>
      <c r="R275" s="135"/>
      <c r="T275" s="165" t="s">
        <v>4</v>
      </c>
      <c r="U275" s="44" t="s">
        <v>41</v>
      </c>
      <c r="V275" s="36"/>
      <c r="W275" s="166">
        <f>V275*K275</f>
        <v>0</v>
      </c>
      <c r="X275" s="166">
        <v>1</v>
      </c>
      <c r="Y275" s="166">
        <f>X275*K275</f>
        <v>0.70199999999999996</v>
      </c>
      <c r="Z275" s="166">
        <v>0</v>
      </c>
      <c r="AA275" s="167">
        <f>Z275*K275</f>
        <v>0</v>
      </c>
      <c r="AR275" s="20" t="s">
        <v>209</v>
      </c>
      <c r="AT275" s="20" t="s">
        <v>309</v>
      </c>
      <c r="AU275" s="20" t="s">
        <v>112</v>
      </c>
      <c r="AY275" s="20" t="s">
        <v>176</v>
      </c>
      <c r="BE275" s="106">
        <f>IF(U275="základní",N275,0)</f>
        <v>0</v>
      </c>
      <c r="BF275" s="106">
        <f>IF(U275="snížená",N275,0)</f>
        <v>0</v>
      </c>
      <c r="BG275" s="106">
        <f>IF(U275="zákl. přenesená",N275,0)</f>
        <v>0</v>
      </c>
      <c r="BH275" s="106">
        <f>IF(U275="sníž. přenesená",N275,0)</f>
        <v>0</v>
      </c>
      <c r="BI275" s="106">
        <f>IF(U275="nulová",N275,0)</f>
        <v>0</v>
      </c>
      <c r="BJ275" s="20" t="s">
        <v>84</v>
      </c>
      <c r="BK275" s="106">
        <f>ROUND(L275*K275,2)</f>
        <v>0</v>
      </c>
      <c r="BL275" s="20" t="s">
        <v>181</v>
      </c>
      <c r="BM275" s="20" t="s">
        <v>398</v>
      </c>
    </row>
    <row r="276" spans="2:65" s="11" customFormat="1" ht="16.5" customHeight="1">
      <c r="B276" s="175"/>
      <c r="C276" s="176"/>
      <c r="D276" s="176"/>
      <c r="E276" s="177" t="s">
        <v>4</v>
      </c>
      <c r="F276" s="268" t="s">
        <v>399</v>
      </c>
      <c r="G276" s="269"/>
      <c r="H276" s="269"/>
      <c r="I276" s="269"/>
      <c r="J276" s="176"/>
      <c r="K276" s="178">
        <v>0.70199999999999996</v>
      </c>
      <c r="L276" s="176"/>
      <c r="M276" s="176"/>
      <c r="N276" s="176"/>
      <c r="O276" s="176"/>
      <c r="P276" s="176"/>
      <c r="Q276" s="176"/>
      <c r="R276" s="179"/>
      <c r="T276" s="180"/>
      <c r="U276" s="176"/>
      <c r="V276" s="176"/>
      <c r="W276" s="176"/>
      <c r="X276" s="176"/>
      <c r="Y276" s="176"/>
      <c r="Z276" s="176"/>
      <c r="AA276" s="181"/>
      <c r="AT276" s="182" t="s">
        <v>184</v>
      </c>
      <c r="AU276" s="182" t="s">
        <v>112</v>
      </c>
      <c r="AV276" s="11" t="s">
        <v>112</v>
      </c>
      <c r="AW276" s="11" t="s">
        <v>33</v>
      </c>
      <c r="AX276" s="11" t="s">
        <v>76</v>
      </c>
      <c r="AY276" s="182" t="s">
        <v>176</v>
      </c>
    </row>
    <row r="277" spans="2:65" s="12" customFormat="1" ht="16.5" customHeight="1">
      <c r="B277" s="183"/>
      <c r="C277" s="184"/>
      <c r="D277" s="184"/>
      <c r="E277" s="185" t="s">
        <v>4</v>
      </c>
      <c r="F277" s="264" t="s">
        <v>186</v>
      </c>
      <c r="G277" s="265"/>
      <c r="H277" s="265"/>
      <c r="I277" s="265"/>
      <c r="J277" s="184"/>
      <c r="K277" s="186">
        <v>0.70199999999999996</v>
      </c>
      <c r="L277" s="184"/>
      <c r="M277" s="184"/>
      <c r="N277" s="184"/>
      <c r="O277" s="184"/>
      <c r="P277" s="184"/>
      <c r="Q277" s="184"/>
      <c r="R277" s="187"/>
      <c r="T277" s="188"/>
      <c r="U277" s="184"/>
      <c r="V277" s="184"/>
      <c r="W277" s="184"/>
      <c r="X277" s="184"/>
      <c r="Y277" s="184"/>
      <c r="Z277" s="184"/>
      <c r="AA277" s="189"/>
      <c r="AT277" s="190" t="s">
        <v>184</v>
      </c>
      <c r="AU277" s="190" t="s">
        <v>112</v>
      </c>
      <c r="AV277" s="12" t="s">
        <v>181</v>
      </c>
      <c r="AW277" s="12" t="s">
        <v>33</v>
      </c>
      <c r="AX277" s="12" t="s">
        <v>84</v>
      </c>
      <c r="AY277" s="190" t="s">
        <v>176</v>
      </c>
    </row>
    <row r="278" spans="2:65" s="1" customFormat="1" ht="25.5" customHeight="1">
      <c r="B278" s="132"/>
      <c r="C278" s="191" t="s">
        <v>400</v>
      </c>
      <c r="D278" s="191" t="s">
        <v>309</v>
      </c>
      <c r="E278" s="192" t="s">
        <v>401</v>
      </c>
      <c r="F278" s="274" t="s">
        <v>402</v>
      </c>
      <c r="G278" s="274"/>
      <c r="H278" s="274"/>
      <c r="I278" s="274"/>
      <c r="J278" s="193" t="s">
        <v>216</v>
      </c>
      <c r="K278" s="194">
        <v>7.5999999999999998E-2</v>
      </c>
      <c r="L278" s="275">
        <v>0</v>
      </c>
      <c r="M278" s="275"/>
      <c r="N278" s="276">
        <f>ROUND(L278*K278,2)</f>
        <v>0</v>
      </c>
      <c r="O278" s="267"/>
      <c r="P278" s="267"/>
      <c r="Q278" s="267"/>
      <c r="R278" s="135"/>
      <c r="T278" s="165" t="s">
        <v>4</v>
      </c>
      <c r="U278" s="44" t="s">
        <v>41</v>
      </c>
      <c r="V278" s="36"/>
      <c r="W278" s="166">
        <f>V278*K278</f>
        <v>0</v>
      </c>
      <c r="X278" s="166">
        <v>1</v>
      </c>
      <c r="Y278" s="166">
        <f>X278*K278</f>
        <v>7.5999999999999998E-2</v>
      </c>
      <c r="Z278" s="166">
        <v>0</v>
      </c>
      <c r="AA278" s="167">
        <f>Z278*K278</f>
        <v>0</v>
      </c>
      <c r="AR278" s="20" t="s">
        <v>209</v>
      </c>
      <c r="AT278" s="20" t="s">
        <v>309</v>
      </c>
      <c r="AU278" s="20" t="s">
        <v>112</v>
      </c>
      <c r="AY278" s="20" t="s">
        <v>176</v>
      </c>
      <c r="BE278" s="106">
        <f>IF(U278="základní",N278,0)</f>
        <v>0</v>
      </c>
      <c r="BF278" s="106">
        <f>IF(U278="snížená",N278,0)</f>
        <v>0</v>
      </c>
      <c r="BG278" s="106">
        <f>IF(U278="zákl. přenesená",N278,0)</f>
        <v>0</v>
      </c>
      <c r="BH278" s="106">
        <f>IF(U278="sníž. přenesená",N278,0)</f>
        <v>0</v>
      </c>
      <c r="BI278" s="106">
        <f>IF(U278="nulová",N278,0)</f>
        <v>0</v>
      </c>
      <c r="BJ278" s="20" t="s">
        <v>84</v>
      </c>
      <c r="BK278" s="106">
        <f>ROUND(L278*K278,2)</f>
        <v>0</v>
      </c>
      <c r="BL278" s="20" t="s">
        <v>181</v>
      </c>
      <c r="BM278" s="20" t="s">
        <v>403</v>
      </c>
    </row>
    <row r="279" spans="2:65" s="1" customFormat="1" ht="25.5" customHeight="1">
      <c r="B279" s="132"/>
      <c r="C279" s="191" t="s">
        <v>404</v>
      </c>
      <c r="D279" s="191" t="s">
        <v>309</v>
      </c>
      <c r="E279" s="192" t="s">
        <v>405</v>
      </c>
      <c r="F279" s="274" t="s">
        <v>406</v>
      </c>
      <c r="G279" s="274"/>
      <c r="H279" s="274"/>
      <c r="I279" s="274"/>
      <c r="J279" s="193" t="s">
        <v>216</v>
      </c>
      <c r="K279" s="194">
        <v>2.1120000000000001</v>
      </c>
      <c r="L279" s="275">
        <v>0</v>
      </c>
      <c r="M279" s="275"/>
      <c r="N279" s="276">
        <f>ROUND(L279*K279,2)</f>
        <v>0</v>
      </c>
      <c r="O279" s="267"/>
      <c r="P279" s="267"/>
      <c r="Q279" s="267"/>
      <c r="R279" s="135"/>
      <c r="T279" s="165" t="s">
        <v>4</v>
      </c>
      <c r="U279" s="44" t="s">
        <v>41</v>
      </c>
      <c r="V279" s="36"/>
      <c r="W279" s="166">
        <f>V279*K279</f>
        <v>0</v>
      </c>
      <c r="X279" s="166">
        <v>1</v>
      </c>
      <c r="Y279" s="166">
        <f>X279*K279</f>
        <v>2.1120000000000001</v>
      </c>
      <c r="Z279" s="166">
        <v>0</v>
      </c>
      <c r="AA279" s="167">
        <f>Z279*K279</f>
        <v>0</v>
      </c>
      <c r="AR279" s="20" t="s">
        <v>209</v>
      </c>
      <c r="AT279" s="20" t="s">
        <v>309</v>
      </c>
      <c r="AU279" s="20" t="s">
        <v>112</v>
      </c>
      <c r="AY279" s="20" t="s">
        <v>176</v>
      </c>
      <c r="BE279" s="106">
        <f>IF(U279="základní",N279,0)</f>
        <v>0</v>
      </c>
      <c r="BF279" s="106">
        <f>IF(U279="snížená",N279,0)</f>
        <v>0</v>
      </c>
      <c r="BG279" s="106">
        <f>IF(U279="zákl. přenesená",N279,0)</f>
        <v>0</v>
      </c>
      <c r="BH279" s="106">
        <f>IF(U279="sníž. přenesená",N279,0)</f>
        <v>0</v>
      </c>
      <c r="BI279" s="106">
        <f>IF(U279="nulová",N279,0)</f>
        <v>0</v>
      </c>
      <c r="BJ279" s="20" t="s">
        <v>84</v>
      </c>
      <c r="BK279" s="106">
        <f>ROUND(L279*K279,2)</f>
        <v>0</v>
      </c>
      <c r="BL279" s="20" t="s">
        <v>181</v>
      </c>
      <c r="BM279" s="20" t="s">
        <v>407</v>
      </c>
    </row>
    <row r="280" spans="2:65" s="1" customFormat="1" ht="38.25" customHeight="1">
      <c r="B280" s="132"/>
      <c r="C280" s="161" t="s">
        <v>408</v>
      </c>
      <c r="D280" s="161" t="s">
        <v>177</v>
      </c>
      <c r="E280" s="162" t="s">
        <v>409</v>
      </c>
      <c r="F280" s="266" t="s">
        <v>410</v>
      </c>
      <c r="G280" s="266"/>
      <c r="H280" s="266"/>
      <c r="I280" s="266"/>
      <c r="J280" s="163" t="s">
        <v>216</v>
      </c>
      <c r="K280" s="164">
        <v>6.5620000000000003</v>
      </c>
      <c r="L280" s="258">
        <v>0</v>
      </c>
      <c r="M280" s="258"/>
      <c r="N280" s="267">
        <f>ROUND(L280*K280,2)</f>
        <v>0</v>
      </c>
      <c r="O280" s="267"/>
      <c r="P280" s="267"/>
      <c r="Q280" s="267"/>
      <c r="R280" s="135"/>
      <c r="T280" s="165" t="s">
        <v>4</v>
      </c>
      <c r="U280" s="44" t="s">
        <v>41</v>
      </c>
      <c r="V280" s="36"/>
      <c r="W280" s="166">
        <f>V280*K280</f>
        <v>0</v>
      </c>
      <c r="X280" s="166">
        <v>1.221E-2</v>
      </c>
      <c r="Y280" s="166">
        <f>X280*K280</f>
        <v>8.0122020000000002E-2</v>
      </c>
      <c r="Z280" s="166">
        <v>0</v>
      </c>
      <c r="AA280" s="167">
        <f>Z280*K280</f>
        <v>0</v>
      </c>
      <c r="AR280" s="20" t="s">
        <v>181</v>
      </c>
      <c r="AT280" s="20" t="s">
        <v>177</v>
      </c>
      <c r="AU280" s="20" t="s">
        <v>112</v>
      </c>
      <c r="AY280" s="20" t="s">
        <v>176</v>
      </c>
      <c r="BE280" s="106">
        <f>IF(U280="základní",N280,0)</f>
        <v>0</v>
      </c>
      <c r="BF280" s="106">
        <f>IF(U280="snížená",N280,0)</f>
        <v>0</v>
      </c>
      <c r="BG280" s="106">
        <f>IF(U280="zákl. přenesená",N280,0)</f>
        <v>0</v>
      </c>
      <c r="BH280" s="106">
        <f>IF(U280="sníž. přenesená",N280,0)</f>
        <v>0</v>
      </c>
      <c r="BI280" s="106">
        <f>IF(U280="nulová",N280,0)</f>
        <v>0</v>
      </c>
      <c r="BJ280" s="20" t="s">
        <v>84</v>
      </c>
      <c r="BK280" s="106">
        <f>ROUND(L280*K280,2)</f>
        <v>0</v>
      </c>
      <c r="BL280" s="20" t="s">
        <v>181</v>
      </c>
      <c r="BM280" s="20" t="s">
        <v>411</v>
      </c>
    </row>
    <row r="281" spans="2:65" s="11" customFormat="1" ht="16.5" customHeight="1">
      <c r="B281" s="175"/>
      <c r="C281" s="176"/>
      <c r="D281" s="176"/>
      <c r="E281" s="177" t="s">
        <v>4</v>
      </c>
      <c r="F281" s="268" t="s">
        <v>412</v>
      </c>
      <c r="G281" s="269"/>
      <c r="H281" s="269"/>
      <c r="I281" s="269"/>
      <c r="J281" s="176"/>
      <c r="K281" s="178">
        <v>4.851</v>
      </c>
      <c r="L281" s="176"/>
      <c r="M281" s="176"/>
      <c r="N281" s="176"/>
      <c r="O281" s="176"/>
      <c r="P281" s="176"/>
      <c r="Q281" s="176"/>
      <c r="R281" s="179"/>
      <c r="T281" s="180"/>
      <c r="U281" s="176"/>
      <c r="V281" s="176"/>
      <c r="W281" s="176"/>
      <c r="X281" s="176"/>
      <c r="Y281" s="176"/>
      <c r="Z281" s="176"/>
      <c r="AA281" s="181"/>
      <c r="AT281" s="182" t="s">
        <v>184</v>
      </c>
      <c r="AU281" s="182" t="s">
        <v>112</v>
      </c>
      <c r="AV281" s="11" t="s">
        <v>112</v>
      </c>
      <c r="AW281" s="11" t="s">
        <v>33</v>
      </c>
      <c r="AX281" s="11" t="s">
        <v>76</v>
      </c>
      <c r="AY281" s="182" t="s">
        <v>176</v>
      </c>
    </row>
    <row r="282" spans="2:65" s="11" customFormat="1" ht="16.5" customHeight="1">
      <c r="B282" s="175"/>
      <c r="C282" s="176"/>
      <c r="D282" s="176"/>
      <c r="E282" s="177" t="s">
        <v>4</v>
      </c>
      <c r="F282" s="272" t="s">
        <v>413</v>
      </c>
      <c r="G282" s="273"/>
      <c r="H282" s="273"/>
      <c r="I282" s="273"/>
      <c r="J282" s="176"/>
      <c r="K282" s="178">
        <v>1.7110000000000001</v>
      </c>
      <c r="L282" s="176"/>
      <c r="M282" s="176"/>
      <c r="N282" s="176"/>
      <c r="O282" s="176"/>
      <c r="P282" s="176"/>
      <c r="Q282" s="176"/>
      <c r="R282" s="179"/>
      <c r="T282" s="180"/>
      <c r="U282" s="176"/>
      <c r="V282" s="176"/>
      <c r="W282" s="176"/>
      <c r="X282" s="176"/>
      <c r="Y282" s="176"/>
      <c r="Z282" s="176"/>
      <c r="AA282" s="181"/>
      <c r="AT282" s="182" t="s">
        <v>184</v>
      </c>
      <c r="AU282" s="182" t="s">
        <v>112</v>
      </c>
      <c r="AV282" s="11" t="s">
        <v>112</v>
      </c>
      <c r="AW282" s="11" t="s">
        <v>33</v>
      </c>
      <c r="AX282" s="11" t="s">
        <v>76</v>
      </c>
      <c r="AY282" s="182" t="s">
        <v>176</v>
      </c>
    </row>
    <row r="283" spans="2:65" s="12" customFormat="1" ht="16.5" customHeight="1">
      <c r="B283" s="183"/>
      <c r="C283" s="184"/>
      <c r="D283" s="184"/>
      <c r="E283" s="185" t="s">
        <v>4</v>
      </c>
      <c r="F283" s="264" t="s">
        <v>186</v>
      </c>
      <c r="G283" s="265"/>
      <c r="H283" s="265"/>
      <c r="I283" s="265"/>
      <c r="J283" s="184"/>
      <c r="K283" s="186">
        <v>6.5620000000000003</v>
      </c>
      <c r="L283" s="184"/>
      <c r="M283" s="184"/>
      <c r="N283" s="184"/>
      <c r="O283" s="184"/>
      <c r="P283" s="184"/>
      <c r="Q283" s="184"/>
      <c r="R283" s="187"/>
      <c r="T283" s="188"/>
      <c r="U283" s="184"/>
      <c r="V283" s="184"/>
      <c r="W283" s="184"/>
      <c r="X283" s="184"/>
      <c r="Y283" s="184"/>
      <c r="Z283" s="184"/>
      <c r="AA283" s="189"/>
      <c r="AT283" s="190" t="s">
        <v>184</v>
      </c>
      <c r="AU283" s="190" t="s">
        <v>112</v>
      </c>
      <c r="AV283" s="12" t="s">
        <v>181</v>
      </c>
      <c r="AW283" s="12" t="s">
        <v>33</v>
      </c>
      <c r="AX283" s="12" t="s">
        <v>84</v>
      </c>
      <c r="AY283" s="190" t="s">
        <v>176</v>
      </c>
    </row>
    <row r="284" spans="2:65" s="1" customFormat="1" ht="25.5" customHeight="1">
      <c r="B284" s="132"/>
      <c r="C284" s="191" t="s">
        <v>414</v>
      </c>
      <c r="D284" s="191" t="s">
        <v>309</v>
      </c>
      <c r="E284" s="192" t="s">
        <v>415</v>
      </c>
      <c r="F284" s="274" t="s">
        <v>416</v>
      </c>
      <c r="G284" s="274"/>
      <c r="H284" s="274"/>
      <c r="I284" s="274"/>
      <c r="J284" s="193" t="s">
        <v>216</v>
      </c>
      <c r="K284" s="194">
        <v>4.851</v>
      </c>
      <c r="L284" s="275">
        <v>0</v>
      </c>
      <c r="M284" s="275"/>
      <c r="N284" s="276">
        <f>ROUND(L284*K284,2)</f>
        <v>0</v>
      </c>
      <c r="O284" s="267"/>
      <c r="P284" s="267"/>
      <c r="Q284" s="267"/>
      <c r="R284" s="135"/>
      <c r="T284" s="165" t="s">
        <v>4</v>
      </c>
      <c r="U284" s="44" t="s">
        <v>41</v>
      </c>
      <c r="V284" s="36"/>
      <c r="W284" s="166">
        <f>V284*K284</f>
        <v>0</v>
      </c>
      <c r="X284" s="166">
        <v>1</v>
      </c>
      <c r="Y284" s="166">
        <f>X284*K284</f>
        <v>4.851</v>
      </c>
      <c r="Z284" s="166">
        <v>0</v>
      </c>
      <c r="AA284" s="167">
        <f>Z284*K284</f>
        <v>0</v>
      </c>
      <c r="AR284" s="20" t="s">
        <v>209</v>
      </c>
      <c r="AT284" s="20" t="s">
        <v>309</v>
      </c>
      <c r="AU284" s="20" t="s">
        <v>112</v>
      </c>
      <c r="AY284" s="20" t="s">
        <v>176</v>
      </c>
      <c r="BE284" s="106">
        <f>IF(U284="základní",N284,0)</f>
        <v>0</v>
      </c>
      <c r="BF284" s="106">
        <f>IF(U284="snížená",N284,0)</f>
        <v>0</v>
      </c>
      <c r="BG284" s="106">
        <f>IF(U284="zákl. přenesená",N284,0)</f>
        <v>0</v>
      </c>
      <c r="BH284" s="106">
        <f>IF(U284="sníž. přenesená",N284,0)</f>
        <v>0</v>
      </c>
      <c r="BI284" s="106">
        <f>IF(U284="nulová",N284,0)</f>
        <v>0</v>
      </c>
      <c r="BJ284" s="20" t="s">
        <v>84</v>
      </c>
      <c r="BK284" s="106">
        <f>ROUND(L284*K284,2)</f>
        <v>0</v>
      </c>
      <c r="BL284" s="20" t="s">
        <v>181</v>
      </c>
      <c r="BM284" s="20" t="s">
        <v>417</v>
      </c>
    </row>
    <row r="285" spans="2:65" s="1" customFormat="1" ht="25.5" customHeight="1">
      <c r="B285" s="132"/>
      <c r="C285" s="191" t="s">
        <v>418</v>
      </c>
      <c r="D285" s="191" t="s">
        <v>309</v>
      </c>
      <c r="E285" s="192" t="s">
        <v>419</v>
      </c>
      <c r="F285" s="274" t="s">
        <v>420</v>
      </c>
      <c r="G285" s="274"/>
      <c r="H285" s="274"/>
      <c r="I285" s="274"/>
      <c r="J285" s="193" t="s">
        <v>216</v>
      </c>
      <c r="K285" s="194">
        <v>1.7110000000000001</v>
      </c>
      <c r="L285" s="275">
        <v>0</v>
      </c>
      <c r="M285" s="275"/>
      <c r="N285" s="276">
        <f>ROUND(L285*K285,2)</f>
        <v>0</v>
      </c>
      <c r="O285" s="267"/>
      <c r="P285" s="267"/>
      <c r="Q285" s="267"/>
      <c r="R285" s="135"/>
      <c r="T285" s="165" t="s">
        <v>4</v>
      </c>
      <c r="U285" s="44" t="s">
        <v>41</v>
      </c>
      <c r="V285" s="36"/>
      <c r="W285" s="166">
        <f>V285*K285</f>
        <v>0</v>
      </c>
      <c r="X285" s="166">
        <v>1</v>
      </c>
      <c r="Y285" s="166">
        <f>X285*K285</f>
        <v>1.7110000000000001</v>
      </c>
      <c r="Z285" s="166">
        <v>0</v>
      </c>
      <c r="AA285" s="167">
        <f>Z285*K285</f>
        <v>0</v>
      </c>
      <c r="AR285" s="20" t="s">
        <v>209</v>
      </c>
      <c r="AT285" s="20" t="s">
        <v>309</v>
      </c>
      <c r="AU285" s="20" t="s">
        <v>112</v>
      </c>
      <c r="AY285" s="20" t="s">
        <v>176</v>
      </c>
      <c r="BE285" s="106">
        <f>IF(U285="základní",N285,0)</f>
        <v>0</v>
      </c>
      <c r="BF285" s="106">
        <f>IF(U285="snížená",N285,0)</f>
        <v>0</v>
      </c>
      <c r="BG285" s="106">
        <f>IF(U285="zákl. přenesená",N285,0)</f>
        <v>0</v>
      </c>
      <c r="BH285" s="106">
        <f>IF(U285="sníž. přenesená",N285,0)</f>
        <v>0</v>
      </c>
      <c r="BI285" s="106">
        <f>IF(U285="nulová",N285,0)</f>
        <v>0</v>
      </c>
      <c r="BJ285" s="20" t="s">
        <v>84</v>
      </c>
      <c r="BK285" s="106">
        <f>ROUND(L285*K285,2)</f>
        <v>0</v>
      </c>
      <c r="BL285" s="20" t="s">
        <v>181</v>
      </c>
      <c r="BM285" s="20" t="s">
        <v>421</v>
      </c>
    </row>
    <row r="286" spans="2:65" s="1" customFormat="1" ht="25.5" customHeight="1">
      <c r="B286" s="132"/>
      <c r="C286" s="161" t="s">
        <v>422</v>
      </c>
      <c r="D286" s="161" t="s">
        <v>177</v>
      </c>
      <c r="E286" s="162" t="s">
        <v>423</v>
      </c>
      <c r="F286" s="266" t="s">
        <v>424</v>
      </c>
      <c r="G286" s="266"/>
      <c r="H286" s="266"/>
      <c r="I286" s="266"/>
      <c r="J286" s="163" t="s">
        <v>180</v>
      </c>
      <c r="K286" s="164">
        <v>2.3559999999999999</v>
      </c>
      <c r="L286" s="258">
        <v>0</v>
      </c>
      <c r="M286" s="258"/>
      <c r="N286" s="267">
        <f>ROUND(L286*K286,2)</f>
        <v>0</v>
      </c>
      <c r="O286" s="267"/>
      <c r="P286" s="267"/>
      <c r="Q286" s="267"/>
      <c r="R286" s="135"/>
      <c r="T286" s="165" t="s">
        <v>4</v>
      </c>
      <c r="U286" s="44" t="s">
        <v>41</v>
      </c>
      <c r="V286" s="36"/>
      <c r="W286" s="166">
        <f>V286*K286</f>
        <v>0</v>
      </c>
      <c r="X286" s="166">
        <v>2.4533700000000001</v>
      </c>
      <c r="Y286" s="166">
        <f>X286*K286</f>
        <v>5.7801397200000002</v>
      </c>
      <c r="Z286" s="166">
        <v>0</v>
      </c>
      <c r="AA286" s="167">
        <f>Z286*K286</f>
        <v>0</v>
      </c>
      <c r="AR286" s="20" t="s">
        <v>181</v>
      </c>
      <c r="AT286" s="20" t="s">
        <v>177</v>
      </c>
      <c r="AU286" s="20" t="s">
        <v>112</v>
      </c>
      <c r="AY286" s="20" t="s">
        <v>176</v>
      </c>
      <c r="BE286" s="106">
        <f>IF(U286="základní",N286,0)</f>
        <v>0</v>
      </c>
      <c r="BF286" s="106">
        <f>IF(U286="snížená",N286,0)</f>
        <v>0</v>
      </c>
      <c r="BG286" s="106">
        <f>IF(U286="zákl. přenesená",N286,0)</f>
        <v>0</v>
      </c>
      <c r="BH286" s="106">
        <f>IF(U286="sníž. přenesená",N286,0)</f>
        <v>0</v>
      </c>
      <c r="BI286" s="106">
        <f>IF(U286="nulová",N286,0)</f>
        <v>0</v>
      </c>
      <c r="BJ286" s="20" t="s">
        <v>84</v>
      </c>
      <c r="BK286" s="106">
        <f>ROUND(L286*K286,2)</f>
        <v>0</v>
      </c>
      <c r="BL286" s="20" t="s">
        <v>181</v>
      </c>
      <c r="BM286" s="20" t="s">
        <v>425</v>
      </c>
    </row>
    <row r="287" spans="2:65" s="10" customFormat="1" ht="16.5" customHeight="1">
      <c r="B287" s="168"/>
      <c r="C287" s="169"/>
      <c r="D287" s="169"/>
      <c r="E287" s="170" t="s">
        <v>4</v>
      </c>
      <c r="F287" s="270" t="s">
        <v>426</v>
      </c>
      <c r="G287" s="271"/>
      <c r="H287" s="271"/>
      <c r="I287" s="271"/>
      <c r="J287" s="169"/>
      <c r="K287" s="170" t="s">
        <v>4</v>
      </c>
      <c r="L287" s="169"/>
      <c r="M287" s="169"/>
      <c r="N287" s="169"/>
      <c r="O287" s="169"/>
      <c r="P287" s="169"/>
      <c r="Q287" s="169"/>
      <c r="R287" s="171"/>
      <c r="T287" s="172"/>
      <c r="U287" s="169"/>
      <c r="V287" s="169"/>
      <c r="W287" s="169"/>
      <c r="X287" s="169"/>
      <c r="Y287" s="169"/>
      <c r="Z287" s="169"/>
      <c r="AA287" s="173"/>
      <c r="AT287" s="174" t="s">
        <v>184</v>
      </c>
      <c r="AU287" s="174" t="s">
        <v>112</v>
      </c>
      <c r="AV287" s="10" t="s">
        <v>84</v>
      </c>
      <c r="AW287" s="10" t="s">
        <v>33</v>
      </c>
      <c r="AX287" s="10" t="s">
        <v>76</v>
      </c>
      <c r="AY287" s="174" t="s">
        <v>176</v>
      </c>
    </row>
    <row r="288" spans="2:65" s="11" customFormat="1" ht="16.5" customHeight="1">
      <c r="B288" s="175"/>
      <c r="C288" s="176"/>
      <c r="D288" s="176"/>
      <c r="E288" s="177" t="s">
        <v>4</v>
      </c>
      <c r="F288" s="272" t="s">
        <v>427</v>
      </c>
      <c r="G288" s="273"/>
      <c r="H288" s="273"/>
      <c r="I288" s="273"/>
      <c r="J288" s="176"/>
      <c r="K288" s="178">
        <v>2.105</v>
      </c>
      <c r="L288" s="176"/>
      <c r="M288" s="176"/>
      <c r="N288" s="176"/>
      <c r="O288" s="176"/>
      <c r="P288" s="176"/>
      <c r="Q288" s="176"/>
      <c r="R288" s="179"/>
      <c r="T288" s="180"/>
      <c r="U288" s="176"/>
      <c r="V288" s="176"/>
      <c r="W288" s="176"/>
      <c r="X288" s="176"/>
      <c r="Y288" s="176"/>
      <c r="Z288" s="176"/>
      <c r="AA288" s="181"/>
      <c r="AT288" s="182" t="s">
        <v>184</v>
      </c>
      <c r="AU288" s="182" t="s">
        <v>112</v>
      </c>
      <c r="AV288" s="11" t="s">
        <v>112</v>
      </c>
      <c r="AW288" s="11" t="s">
        <v>33</v>
      </c>
      <c r="AX288" s="11" t="s">
        <v>76</v>
      </c>
      <c r="AY288" s="182" t="s">
        <v>176</v>
      </c>
    </row>
    <row r="289" spans="2:65" s="11" customFormat="1" ht="16.5" customHeight="1">
      <c r="B289" s="175"/>
      <c r="C289" s="176"/>
      <c r="D289" s="176"/>
      <c r="E289" s="177" t="s">
        <v>4</v>
      </c>
      <c r="F289" s="272" t="s">
        <v>428</v>
      </c>
      <c r="G289" s="273"/>
      <c r="H289" s="273"/>
      <c r="I289" s="273"/>
      <c r="J289" s="176"/>
      <c r="K289" s="178">
        <v>0.13100000000000001</v>
      </c>
      <c r="L289" s="176"/>
      <c r="M289" s="176"/>
      <c r="N289" s="176"/>
      <c r="O289" s="176"/>
      <c r="P289" s="176"/>
      <c r="Q289" s="176"/>
      <c r="R289" s="179"/>
      <c r="T289" s="180"/>
      <c r="U289" s="176"/>
      <c r="V289" s="176"/>
      <c r="W289" s="176"/>
      <c r="X289" s="176"/>
      <c r="Y289" s="176"/>
      <c r="Z289" s="176"/>
      <c r="AA289" s="181"/>
      <c r="AT289" s="182" t="s">
        <v>184</v>
      </c>
      <c r="AU289" s="182" t="s">
        <v>112</v>
      </c>
      <c r="AV289" s="11" t="s">
        <v>112</v>
      </c>
      <c r="AW289" s="11" t="s">
        <v>33</v>
      </c>
      <c r="AX289" s="11" t="s">
        <v>76</v>
      </c>
      <c r="AY289" s="182" t="s">
        <v>176</v>
      </c>
    </row>
    <row r="290" spans="2:65" s="11" customFormat="1" ht="16.5" customHeight="1">
      <c r="B290" s="175"/>
      <c r="C290" s="176"/>
      <c r="D290" s="176"/>
      <c r="E290" s="177" t="s">
        <v>4</v>
      </c>
      <c r="F290" s="272" t="s">
        <v>429</v>
      </c>
      <c r="G290" s="273"/>
      <c r="H290" s="273"/>
      <c r="I290" s="273"/>
      <c r="J290" s="176"/>
      <c r="K290" s="178">
        <v>0.12</v>
      </c>
      <c r="L290" s="176"/>
      <c r="M290" s="176"/>
      <c r="N290" s="176"/>
      <c r="O290" s="176"/>
      <c r="P290" s="176"/>
      <c r="Q290" s="176"/>
      <c r="R290" s="179"/>
      <c r="T290" s="180"/>
      <c r="U290" s="176"/>
      <c r="V290" s="176"/>
      <c r="W290" s="176"/>
      <c r="X290" s="176"/>
      <c r="Y290" s="176"/>
      <c r="Z290" s="176"/>
      <c r="AA290" s="181"/>
      <c r="AT290" s="182" t="s">
        <v>184</v>
      </c>
      <c r="AU290" s="182" t="s">
        <v>112</v>
      </c>
      <c r="AV290" s="11" t="s">
        <v>112</v>
      </c>
      <c r="AW290" s="11" t="s">
        <v>33</v>
      </c>
      <c r="AX290" s="11" t="s">
        <v>76</v>
      </c>
      <c r="AY290" s="182" t="s">
        <v>176</v>
      </c>
    </row>
    <row r="291" spans="2:65" s="12" customFormat="1" ht="16.5" customHeight="1">
      <c r="B291" s="183"/>
      <c r="C291" s="184"/>
      <c r="D291" s="184"/>
      <c r="E291" s="185" t="s">
        <v>4</v>
      </c>
      <c r="F291" s="264" t="s">
        <v>186</v>
      </c>
      <c r="G291" s="265"/>
      <c r="H291" s="265"/>
      <c r="I291" s="265"/>
      <c r="J291" s="184"/>
      <c r="K291" s="186">
        <v>2.3559999999999999</v>
      </c>
      <c r="L291" s="184"/>
      <c r="M291" s="184"/>
      <c r="N291" s="184"/>
      <c r="O291" s="184"/>
      <c r="P291" s="184"/>
      <c r="Q291" s="184"/>
      <c r="R291" s="187"/>
      <c r="T291" s="188"/>
      <c r="U291" s="184"/>
      <c r="V291" s="184"/>
      <c r="W291" s="184"/>
      <c r="X291" s="184"/>
      <c r="Y291" s="184"/>
      <c r="Z291" s="184"/>
      <c r="AA291" s="189"/>
      <c r="AT291" s="190" t="s">
        <v>184</v>
      </c>
      <c r="AU291" s="190" t="s">
        <v>112</v>
      </c>
      <c r="AV291" s="12" t="s">
        <v>181</v>
      </c>
      <c r="AW291" s="12" t="s">
        <v>33</v>
      </c>
      <c r="AX291" s="12" t="s">
        <v>84</v>
      </c>
      <c r="AY291" s="190" t="s">
        <v>176</v>
      </c>
    </row>
    <row r="292" spans="2:65" s="1" customFormat="1" ht="25.5" customHeight="1">
      <c r="B292" s="132"/>
      <c r="C292" s="161" t="s">
        <v>430</v>
      </c>
      <c r="D292" s="161" t="s">
        <v>177</v>
      </c>
      <c r="E292" s="162" t="s">
        <v>431</v>
      </c>
      <c r="F292" s="266" t="s">
        <v>432</v>
      </c>
      <c r="G292" s="266"/>
      <c r="H292" s="266"/>
      <c r="I292" s="266"/>
      <c r="J292" s="163" t="s">
        <v>216</v>
      </c>
      <c r="K292" s="164">
        <v>0.28299999999999997</v>
      </c>
      <c r="L292" s="258">
        <v>0</v>
      </c>
      <c r="M292" s="258"/>
      <c r="N292" s="267">
        <f>ROUND(L292*K292,2)</f>
        <v>0</v>
      </c>
      <c r="O292" s="267"/>
      <c r="P292" s="267"/>
      <c r="Q292" s="267"/>
      <c r="R292" s="135"/>
      <c r="T292" s="165" t="s">
        <v>4</v>
      </c>
      <c r="U292" s="44" t="s">
        <v>41</v>
      </c>
      <c r="V292" s="36"/>
      <c r="W292" s="166">
        <f>V292*K292</f>
        <v>0</v>
      </c>
      <c r="X292" s="166">
        <v>1.04887</v>
      </c>
      <c r="Y292" s="166">
        <f>X292*K292</f>
        <v>0.29683020999999998</v>
      </c>
      <c r="Z292" s="166">
        <v>0</v>
      </c>
      <c r="AA292" s="167">
        <f>Z292*K292</f>
        <v>0</v>
      </c>
      <c r="AR292" s="20" t="s">
        <v>181</v>
      </c>
      <c r="AT292" s="20" t="s">
        <v>177</v>
      </c>
      <c r="AU292" s="20" t="s">
        <v>112</v>
      </c>
      <c r="AY292" s="20" t="s">
        <v>176</v>
      </c>
      <c r="BE292" s="106">
        <f>IF(U292="základní",N292,0)</f>
        <v>0</v>
      </c>
      <c r="BF292" s="106">
        <f>IF(U292="snížená",N292,0)</f>
        <v>0</v>
      </c>
      <c r="BG292" s="106">
        <f>IF(U292="zákl. přenesená",N292,0)</f>
        <v>0</v>
      </c>
      <c r="BH292" s="106">
        <f>IF(U292="sníž. přenesená",N292,0)</f>
        <v>0</v>
      </c>
      <c r="BI292" s="106">
        <f>IF(U292="nulová",N292,0)</f>
        <v>0</v>
      </c>
      <c r="BJ292" s="20" t="s">
        <v>84</v>
      </c>
      <c r="BK292" s="106">
        <f>ROUND(L292*K292,2)</f>
        <v>0</v>
      </c>
      <c r="BL292" s="20" t="s">
        <v>181</v>
      </c>
      <c r="BM292" s="20" t="s">
        <v>433</v>
      </c>
    </row>
    <row r="293" spans="2:65" s="11" customFormat="1" ht="16.5" customHeight="1">
      <c r="B293" s="175"/>
      <c r="C293" s="176"/>
      <c r="D293" s="176"/>
      <c r="E293" s="177" t="s">
        <v>4</v>
      </c>
      <c r="F293" s="268" t="s">
        <v>434</v>
      </c>
      <c r="G293" s="269"/>
      <c r="H293" s="269"/>
      <c r="I293" s="269"/>
      <c r="J293" s="176"/>
      <c r="K293" s="178">
        <v>0.28299999999999997</v>
      </c>
      <c r="L293" s="176"/>
      <c r="M293" s="176"/>
      <c r="N293" s="176"/>
      <c r="O293" s="176"/>
      <c r="P293" s="176"/>
      <c r="Q293" s="176"/>
      <c r="R293" s="179"/>
      <c r="T293" s="180"/>
      <c r="U293" s="176"/>
      <c r="V293" s="176"/>
      <c r="W293" s="176"/>
      <c r="X293" s="176"/>
      <c r="Y293" s="176"/>
      <c r="Z293" s="176"/>
      <c r="AA293" s="181"/>
      <c r="AT293" s="182" t="s">
        <v>184</v>
      </c>
      <c r="AU293" s="182" t="s">
        <v>112</v>
      </c>
      <c r="AV293" s="11" t="s">
        <v>112</v>
      </c>
      <c r="AW293" s="11" t="s">
        <v>33</v>
      </c>
      <c r="AX293" s="11" t="s">
        <v>76</v>
      </c>
      <c r="AY293" s="182" t="s">
        <v>176</v>
      </c>
    </row>
    <row r="294" spans="2:65" s="12" customFormat="1" ht="16.5" customHeight="1">
      <c r="B294" s="183"/>
      <c r="C294" s="184"/>
      <c r="D294" s="184"/>
      <c r="E294" s="185" t="s">
        <v>4</v>
      </c>
      <c r="F294" s="264" t="s">
        <v>186</v>
      </c>
      <c r="G294" s="265"/>
      <c r="H294" s="265"/>
      <c r="I294" s="265"/>
      <c r="J294" s="184"/>
      <c r="K294" s="186">
        <v>0.28299999999999997</v>
      </c>
      <c r="L294" s="184"/>
      <c r="M294" s="184"/>
      <c r="N294" s="184"/>
      <c r="O294" s="184"/>
      <c r="P294" s="184"/>
      <c r="Q294" s="184"/>
      <c r="R294" s="187"/>
      <c r="T294" s="188"/>
      <c r="U294" s="184"/>
      <c r="V294" s="184"/>
      <c r="W294" s="184"/>
      <c r="X294" s="184"/>
      <c r="Y294" s="184"/>
      <c r="Z294" s="184"/>
      <c r="AA294" s="189"/>
      <c r="AT294" s="190" t="s">
        <v>184</v>
      </c>
      <c r="AU294" s="190" t="s">
        <v>112</v>
      </c>
      <c r="AV294" s="12" t="s">
        <v>181</v>
      </c>
      <c r="AW294" s="12" t="s">
        <v>33</v>
      </c>
      <c r="AX294" s="12" t="s">
        <v>84</v>
      </c>
      <c r="AY294" s="190" t="s">
        <v>176</v>
      </c>
    </row>
    <row r="295" spans="2:65" s="1" customFormat="1" ht="25.5" customHeight="1">
      <c r="B295" s="132"/>
      <c r="C295" s="161" t="s">
        <v>435</v>
      </c>
      <c r="D295" s="161" t="s">
        <v>177</v>
      </c>
      <c r="E295" s="162" t="s">
        <v>436</v>
      </c>
      <c r="F295" s="266" t="s">
        <v>437</v>
      </c>
      <c r="G295" s="266"/>
      <c r="H295" s="266"/>
      <c r="I295" s="266"/>
      <c r="J295" s="163" t="s">
        <v>221</v>
      </c>
      <c r="K295" s="164">
        <v>12.170999999999999</v>
      </c>
      <c r="L295" s="258">
        <v>0</v>
      </c>
      <c r="M295" s="258"/>
      <c r="N295" s="267">
        <f>ROUND(L295*K295,2)</f>
        <v>0</v>
      </c>
      <c r="O295" s="267"/>
      <c r="P295" s="267"/>
      <c r="Q295" s="267"/>
      <c r="R295" s="135"/>
      <c r="T295" s="165" t="s">
        <v>4</v>
      </c>
      <c r="U295" s="44" t="s">
        <v>41</v>
      </c>
      <c r="V295" s="36"/>
      <c r="W295" s="166">
        <f>V295*K295</f>
        <v>0</v>
      </c>
      <c r="X295" s="166">
        <v>1.282E-2</v>
      </c>
      <c r="Y295" s="166">
        <f>X295*K295</f>
        <v>0.15603222</v>
      </c>
      <c r="Z295" s="166">
        <v>0</v>
      </c>
      <c r="AA295" s="167">
        <f>Z295*K295</f>
        <v>0</v>
      </c>
      <c r="AR295" s="20" t="s">
        <v>181</v>
      </c>
      <c r="AT295" s="20" t="s">
        <v>177</v>
      </c>
      <c r="AU295" s="20" t="s">
        <v>112</v>
      </c>
      <c r="AY295" s="20" t="s">
        <v>176</v>
      </c>
      <c r="BE295" s="106">
        <f>IF(U295="základní",N295,0)</f>
        <v>0</v>
      </c>
      <c r="BF295" s="106">
        <f>IF(U295="snížená",N295,0)</f>
        <v>0</v>
      </c>
      <c r="BG295" s="106">
        <f>IF(U295="zákl. přenesená",N295,0)</f>
        <v>0</v>
      </c>
      <c r="BH295" s="106">
        <f>IF(U295="sníž. přenesená",N295,0)</f>
        <v>0</v>
      </c>
      <c r="BI295" s="106">
        <f>IF(U295="nulová",N295,0)</f>
        <v>0</v>
      </c>
      <c r="BJ295" s="20" t="s">
        <v>84</v>
      </c>
      <c r="BK295" s="106">
        <f>ROUND(L295*K295,2)</f>
        <v>0</v>
      </c>
      <c r="BL295" s="20" t="s">
        <v>181</v>
      </c>
      <c r="BM295" s="20" t="s">
        <v>438</v>
      </c>
    </row>
    <row r="296" spans="2:65" s="10" customFormat="1" ht="16.5" customHeight="1">
      <c r="B296" s="168"/>
      <c r="C296" s="169"/>
      <c r="D296" s="169"/>
      <c r="E296" s="170" t="s">
        <v>4</v>
      </c>
      <c r="F296" s="270" t="s">
        <v>439</v>
      </c>
      <c r="G296" s="271"/>
      <c r="H296" s="271"/>
      <c r="I296" s="271"/>
      <c r="J296" s="169"/>
      <c r="K296" s="170" t="s">
        <v>4</v>
      </c>
      <c r="L296" s="169"/>
      <c r="M296" s="169"/>
      <c r="N296" s="169"/>
      <c r="O296" s="169"/>
      <c r="P296" s="169"/>
      <c r="Q296" s="169"/>
      <c r="R296" s="171"/>
      <c r="T296" s="172"/>
      <c r="U296" s="169"/>
      <c r="V296" s="169"/>
      <c r="W296" s="169"/>
      <c r="X296" s="169"/>
      <c r="Y296" s="169"/>
      <c r="Z296" s="169"/>
      <c r="AA296" s="173"/>
      <c r="AT296" s="174" t="s">
        <v>184</v>
      </c>
      <c r="AU296" s="174" t="s">
        <v>112</v>
      </c>
      <c r="AV296" s="10" t="s">
        <v>84</v>
      </c>
      <c r="AW296" s="10" t="s">
        <v>33</v>
      </c>
      <c r="AX296" s="10" t="s">
        <v>76</v>
      </c>
      <c r="AY296" s="174" t="s">
        <v>176</v>
      </c>
    </row>
    <row r="297" spans="2:65" s="11" customFormat="1" ht="16.5" customHeight="1">
      <c r="B297" s="175"/>
      <c r="C297" s="176"/>
      <c r="D297" s="176"/>
      <c r="E297" s="177" t="s">
        <v>4</v>
      </c>
      <c r="F297" s="272" t="s">
        <v>440</v>
      </c>
      <c r="G297" s="273"/>
      <c r="H297" s="273"/>
      <c r="I297" s="273"/>
      <c r="J297" s="176"/>
      <c r="K297" s="178">
        <v>8.4209999999999994</v>
      </c>
      <c r="L297" s="176"/>
      <c r="M297" s="176"/>
      <c r="N297" s="176"/>
      <c r="O297" s="176"/>
      <c r="P297" s="176"/>
      <c r="Q297" s="176"/>
      <c r="R297" s="179"/>
      <c r="T297" s="180"/>
      <c r="U297" s="176"/>
      <c r="V297" s="176"/>
      <c r="W297" s="176"/>
      <c r="X297" s="176"/>
      <c r="Y297" s="176"/>
      <c r="Z297" s="176"/>
      <c r="AA297" s="181"/>
      <c r="AT297" s="182" t="s">
        <v>184</v>
      </c>
      <c r="AU297" s="182" t="s">
        <v>112</v>
      </c>
      <c r="AV297" s="11" t="s">
        <v>112</v>
      </c>
      <c r="AW297" s="11" t="s">
        <v>33</v>
      </c>
      <c r="AX297" s="11" t="s">
        <v>76</v>
      </c>
      <c r="AY297" s="182" t="s">
        <v>176</v>
      </c>
    </row>
    <row r="298" spans="2:65" s="11" customFormat="1" ht="16.5" customHeight="1">
      <c r="B298" s="175"/>
      <c r="C298" s="176"/>
      <c r="D298" s="176"/>
      <c r="E298" s="177" t="s">
        <v>4</v>
      </c>
      <c r="F298" s="272" t="s">
        <v>441</v>
      </c>
      <c r="G298" s="273"/>
      <c r="H298" s="273"/>
      <c r="I298" s="273"/>
      <c r="J298" s="176"/>
      <c r="K298" s="178">
        <v>1.95</v>
      </c>
      <c r="L298" s="176"/>
      <c r="M298" s="176"/>
      <c r="N298" s="176"/>
      <c r="O298" s="176"/>
      <c r="P298" s="176"/>
      <c r="Q298" s="176"/>
      <c r="R298" s="179"/>
      <c r="T298" s="180"/>
      <c r="U298" s="176"/>
      <c r="V298" s="176"/>
      <c r="W298" s="176"/>
      <c r="X298" s="176"/>
      <c r="Y298" s="176"/>
      <c r="Z298" s="176"/>
      <c r="AA298" s="181"/>
      <c r="AT298" s="182" t="s">
        <v>184</v>
      </c>
      <c r="AU298" s="182" t="s">
        <v>112</v>
      </c>
      <c r="AV298" s="11" t="s">
        <v>112</v>
      </c>
      <c r="AW298" s="11" t="s">
        <v>33</v>
      </c>
      <c r="AX298" s="11" t="s">
        <v>76</v>
      </c>
      <c r="AY298" s="182" t="s">
        <v>176</v>
      </c>
    </row>
    <row r="299" spans="2:65" s="11" customFormat="1" ht="16.5" customHeight="1">
      <c r="B299" s="175"/>
      <c r="C299" s="176"/>
      <c r="D299" s="176"/>
      <c r="E299" s="177" t="s">
        <v>4</v>
      </c>
      <c r="F299" s="272" t="s">
        <v>442</v>
      </c>
      <c r="G299" s="273"/>
      <c r="H299" s="273"/>
      <c r="I299" s="273"/>
      <c r="J299" s="176"/>
      <c r="K299" s="178">
        <v>1.8</v>
      </c>
      <c r="L299" s="176"/>
      <c r="M299" s="176"/>
      <c r="N299" s="176"/>
      <c r="O299" s="176"/>
      <c r="P299" s="176"/>
      <c r="Q299" s="176"/>
      <c r="R299" s="179"/>
      <c r="T299" s="180"/>
      <c r="U299" s="176"/>
      <c r="V299" s="176"/>
      <c r="W299" s="176"/>
      <c r="X299" s="176"/>
      <c r="Y299" s="176"/>
      <c r="Z299" s="176"/>
      <c r="AA299" s="181"/>
      <c r="AT299" s="182" t="s">
        <v>184</v>
      </c>
      <c r="AU299" s="182" t="s">
        <v>112</v>
      </c>
      <c r="AV299" s="11" t="s">
        <v>112</v>
      </c>
      <c r="AW299" s="11" t="s">
        <v>33</v>
      </c>
      <c r="AX299" s="11" t="s">
        <v>76</v>
      </c>
      <c r="AY299" s="182" t="s">
        <v>176</v>
      </c>
    </row>
    <row r="300" spans="2:65" s="12" customFormat="1" ht="16.5" customHeight="1">
      <c r="B300" s="183"/>
      <c r="C300" s="184"/>
      <c r="D300" s="184"/>
      <c r="E300" s="185" t="s">
        <v>4</v>
      </c>
      <c r="F300" s="264" t="s">
        <v>186</v>
      </c>
      <c r="G300" s="265"/>
      <c r="H300" s="265"/>
      <c r="I300" s="265"/>
      <c r="J300" s="184"/>
      <c r="K300" s="186">
        <v>12.170999999999999</v>
      </c>
      <c r="L300" s="184"/>
      <c r="M300" s="184"/>
      <c r="N300" s="184"/>
      <c r="O300" s="184"/>
      <c r="P300" s="184"/>
      <c r="Q300" s="184"/>
      <c r="R300" s="187"/>
      <c r="T300" s="188"/>
      <c r="U300" s="184"/>
      <c r="V300" s="184"/>
      <c r="W300" s="184"/>
      <c r="X300" s="184"/>
      <c r="Y300" s="184"/>
      <c r="Z300" s="184"/>
      <c r="AA300" s="189"/>
      <c r="AT300" s="190" t="s">
        <v>184</v>
      </c>
      <c r="AU300" s="190" t="s">
        <v>112</v>
      </c>
      <c r="AV300" s="12" t="s">
        <v>181</v>
      </c>
      <c r="AW300" s="12" t="s">
        <v>33</v>
      </c>
      <c r="AX300" s="12" t="s">
        <v>84</v>
      </c>
      <c r="AY300" s="190" t="s">
        <v>176</v>
      </c>
    </row>
    <row r="301" spans="2:65" s="1" customFormat="1" ht="25.5" customHeight="1">
      <c r="B301" s="132"/>
      <c r="C301" s="161" t="s">
        <v>443</v>
      </c>
      <c r="D301" s="161" t="s">
        <v>177</v>
      </c>
      <c r="E301" s="162" t="s">
        <v>444</v>
      </c>
      <c r="F301" s="266" t="s">
        <v>445</v>
      </c>
      <c r="G301" s="266"/>
      <c r="H301" s="266"/>
      <c r="I301" s="266"/>
      <c r="J301" s="163" t="s">
        <v>221</v>
      </c>
      <c r="K301" s="164">
        <v>12.170999999999999</v>
      </c>
      <c r="L301" s="258">
        <v>0</v>
      </c>
      <c r="M301" s="258"/>
      <c r="N301" s="267">
        <f>ROUND(L301*K301,2)</f>
        <v>0</v>
      </c>
      <c r="O301" s="267"/>
      <c r="P301" s="267"/>
      <c r="Q301" s="267"/>
      <c r="R301" s="135"/>
      <c r="T301" s="165" t="s">
        <v>4</v>
      </c>
      <c r="U301" s="44" t="s">
        <v>41</v>
      </c>
      <c r="V301" s="36"/>
      <c r="W301" s="166">
        <f>V301*K301</f>
        <v>0</v>
      </c>
      <c r="X301" s="166">
        <v>0</v>
      </c>
      <c r="Y301" s="166">
        <f>X301*K301</f>
        <v>0</v>
      </c>
      <c r="Z301" s="166">
        <v>0</v>
      </c>
      <c r="AA301" s="167">
        <f>Z301*K301</f>
        <v>0</v>
      </c>
      <c r="AR301" s="20" t="s">
        <v>181</v>
      </c>
      <c r="AT301" s="20" t="s">
        <v>177</v>
      </c>
      <c r="AU301" s="20" t="s">
        <v>112</v>
      </c>
      <c r="AY301" s="20" t="s">
        <v>176</v>
      </c>
      <c r="BE301" s="106">
        <f>IF(U301="základní",N301,0)</f>
        <v>0</v>
      </c>
      <c r="BF301" s="106">
        <f>IF(U301="snížená",N301,0)</f>
        <v>0</v>
      </c>
      <c r="BG301" s="106">
        <f>IF(U301="zákl. přenesená",N301,0)</f>
        <v>0</v>
      </c>
      <c r="BH301" s="106">
        <f>IF(U301="sníž. přenesená",N301,0)</f>
        <v>0</v>
      </c>
      <c r="BI301" s="106">
        <f>IF(U301="nulová",N301,0)</f>
        <v>0</v>
      </c>
      <c r="BJ301" s="20" t="s">
        <v>84</v>
      </c>
      <c r="BK301" s="106">
        <f>ROUND(L301*K301,2)</f>
        <v>0</v>
      </c>
      <c r="BL301" s="20" t="s">
        <v>181</v>
      </c>
      <c r="BM301" s="20" t="s">
        <v>446</v>
      </c>
    </row>
    <row r="302" spans="2:65" s="9" customFormat="1" ht="29.85" customHeight="1">
      <c r="B302" s="150"/>
      <c r="C302" s="151"/>
      <c r="D302" s="160" t="s">
        <v>128</v>
      </c>
      <c r="E302" s="160"/>
      <c r="F302" s="160"/>
      <c r="G302" s="160"/>
      <c r="H302" s="160"/>
      <c r="I302" s="160"/>
      <c r="J302" s="160"/>
      <c r="K302" s="160"/>
      <c r="L302" s="160"/>
      <c r="M302" s="160"/>
      <c r="N302" s="248">
        <f>BK302</f>
        <v>0</v>
      </c>
      <c r="O302" s="249"/>
      <c r="P302" s="249"/>
      <c r="Q302" s="249"/>
      <c r="R302" s="153"/>
      <c r="T302" s="154"/>
      <c r="U302" s="151"/>
      <c r="V302" s="151"/>
      <c r="W302" s="155">
        <f>SUM(W303:W352)</f>
        <v>0</v>
      </c>
      <c r="X302" s="151"/>
      <c r="Y302" s="155">
        <f>SUM(Y303:Y352)</f>
        <v>18.6508906</v>
      </c>
      <c r="Z302" s="151"/>
      <c r="AA302" s="156">
        <f>SUM(AA303:AA352)</f>
        <v>0</v>
      </c>
      <c r="AR302" s="157" t="s">
        <v>84</v>
      </c>
      <c r="AT302" s="158" t="s">
        <v>75</v>
      </c>
      <c r="AU302" s="158" t="s">
        <v>84</v>
      </c>
      <c r="AY302" s="157" t="s">
        <v>176</v>
      </c>
      <c r="BK302" s="159">
        <f>SUM(BK303:BK352)</f>
        <v>0</v>
      </c>
    </row>
    <row r="303" spans="2:65" s="1" customFormat="1" ht="25.5" customHeight="1">
      <c r="B303" s="132"/>
      <c r="C303" s="161" t="s">
        <v>447</v>
      </c>
      <c r="D303" s="161" t="s">
        <v>177</v>
      </c>
      <c r="E303" s="162" t="s">
        <v>448</v>
      </c>
      <c r="F303" s="266" t="s">
        <v>449</v>
      </c>
      <c r="G303" s="266"/>
      <c r="H303" s="266"/>
      <c r="I303" s="266"/>
      <c r="J303" s="163" t="s">
        <v>221</v>
      </c>
      <c r="K303" s="164">
        <v>31.068000000000001</v>
      </c>
      <c r="L303" s="258">
        <v>0</v>
      </c>
      <c r="M303" s="258"/>
      <c r="N303" s="267">
        <f>ROUND(L303*K303,2)</f>
        <v>0</v>
      </c>
      <c r="O303" s="267"/>
      <c r="P303" s="267"/>
      <c r="Q303" s="267"/>
      <c r="R303" s="135"/>
      <c r="T303" s="165" t="s">
        <v>4</v>
      </c>
      <c r="U303" s="44" t="s">
        <v>41</v>
      </c>
      <c r="V303" s="36"/>
      <c r="W303" s="166">
        <f>V303*K303</f>
        <v>0</v>
      </c>
      <c r="X303" s="166">
        <v>1.8380000000000001E-2</v>
      </c>
      <c r="Y303" s="166">
        <f>X303*K303</f>
        <v>0.57102984000000001</v>
      </c>
      <c r="Z303" s="166">
        <v>0</v>
      </c>
      <c r="AA303" s="167">
        <f>Z303*K303</f>
        <v>0</v>
      </c>
      <c r="AR303" s="20" t="s">
        <v>181</v>
      </c>
      <c r="AT303" s="20" t="s">
        <v>177</v>
      </c>
      <c r="AU303" s="20" t="s">
        <v>112</v>
      </c>
      <c r="AY303" s="20" t="s">
        <v>176</v>
      </c>
      <c r="BE303" s="106">
        <f>IF(U303="základní",N303,0)</f>
        <v>0</v>
      </c>
      <c r="BF303" s="106">
        <f>IF(U303="snížená",N303,0)</f>
        <v>0</v>
      </c>
      <c r="BG303" s="106">
        <f>IF(U303="zákl. přenesená",N303,0)</f>
        <v>0</v>
      </c>
      <c r="BH303" s="106">
        <f>IF(U303="sníž. přenesená",N303,0)</f>
        <v>0</v>
      </c>
      <c r="BI303" s="106">
        <f>IF(U303="nulová",N303,0)</f>
        <v>0</v>
      </c>
      <c r="BJ303" s="20" t="s">
        <v>84</v>
      </c>
      <c r="BK303" s="106">
        <f>ROUND(L303*K303,2)</f>
        <v>0</v>
      </c>
      <c r="BL303" s="20" t="s">
        <v>181</v>
      </c>
      <c r="BM303" s="20" t="s">
        <v>450</v>
      </c>
    </row>
    <row r="304" spans="2:65" s="10" customFormat="1" ht="16.5" customHeight="1">
      <c r="B304" s="168"/>
      <c r="C304" s="169"/>
      <c r="D304" s="169"/>
      <c r="E304" s="170" t="s">
        <v>4</v>
      </c>
      <c r="F304" s="270" t="s">
        <v>451</v>
      </c>
      <c r="G304" s="271"/>
      <c r="H304" s="271"/>
      <c r="I304" s="271"/>
      <c r="J304" s="169"/>
      <c r="K304" s="170" t="s">
        <v>4</v>
      </c>
      <c r="L304" s="169"/>
      <c r="M304" s="169"/>
      <c r="N304" s="169"/>
      <c r="O304" s="169"/>
      <c r="P304" s="169"/>
      <c r="Q304" s="169"/>
      <c r="R304" s="171"/>
      <c r="T304" s="172"/>
      <c r="U304" s="169"/>
      <c r="V304" s="169"/>
      <c r="W304" s="169"/>
      <c r="X304" s="169"/>
      <c r="Y304" s="169"/>
      <c r="Z304" s="169"/>
      <c r="AA304" s="173"/>
      <c r="AT304" s="174" t="s">
        <v>184</v>
      </c>
      <c r="AU304" s="174" t="s">
        <v>112</v>
      </c>
      <c r="AV304" s="10" t="s">
        <v>84</v>
      </c>
      <c r="AW304" s="10" t="s">
        <v>33</v>
      </c>
      <c r="AX304" s="10" t="s">
        <v>76</v>
      </c>
      <c r="AY304" s="174" t="s">
        <v>176</v>
      </c>
    </row>
    <row r="305" spans="2:65" s="11" customFormat="1" ht="16.5" customHeight="1">
      <c r="B305" s="175"/>
      <c r="C305" s="176"/>
      <c r="D305" s="176"/>
      <c r="E305" s="177" t="s">
        <v>4</v>
      </c>
      <c r="F305" s="272" t="s">
        <v>452</v>
      </c>
      <c r="G305" s="273"/>
      <c r="H305" s="273"/>
      <c r="I305" s="273"/>
      <c r="J305" s="176"/>
      <c r="K305" s="178">
        <v>5.3959999999999999</v>
      </c>
      <c r="L305" s="176"/>
      <c r="M305" s="176"/>
      <c r="N305" s="176"/>
      <c r="O305" s="176"/>
      <c r="P305" s="176"/>
      <c r="Q305" s="176"/>
      <c r="R305" s="179"/>
      <c r="T305" s="180"/>
      <c r="U305" s="176"/>
      <c r="V305" s="176"/>
      <c r="W305" s="176"/>
      <c r="X305" s="176"/>
      <c r="Y305" s="176"/>
      <c r="Z305" s="176"/>
      <c r="AA305" s="181"/>
      <c r="AT305" s="182" t="s">
        <v>184</v>
      </c>
      <c r="AU305" s="182" t="s">
        <v>112</v>
      </c>
      <c r="AV305" s="11" t="s">
        <v>112</v>
      </c>
      <c r="AW305" s="11" t="s">
        <v>33</v>
      </c>
      <c r="AX305" s="11" t="s">
        <v>76</v>
      </c>
      <c r="AY305" s="182" t="s">
        <v>176</v>
      </c>
    </row>
    <row r="306" spans="2:65" s="11" customFormat="1" ht="16.5" customHeight="1">
      <c r="B306" s="175"/>
      <c r="C306" s="176"/>
      <c r="D306" s="176"/>
      <c r="E306" s="177" t="s">
        <v>4</v>
      </c>
      <c r="F306" s="272" t="s">
        <v>453</v>
      </c>
      <c r="G306" s="273"/>
      <c r="H306" s="273"/>
      <c r="I306" s="273"/>
      <c r="J306" s="176"/>
      <c r="K306" s="178">
        <v>4.9050000000000002</v>
      </c>
      <c r="L306" s="176"/>
      <c r="M306" s="176"/>
      <c r="N306" s="176"/>
      <c r="O306" s="176"/>
      <c r="P306" s="176"/>
      <c r="Q306" s="176"/>
      <c r="R306" s="179"/>
      <c r="T306" s="180"/>
      <c r="U306" s="176"/>
      <c r="V306" s="176"/>
      <c r="W306" s="176"/>
      <c r="X306" s="176"/>
      <c r="Y306" s="176"/>
      <c r="Z306" s="176"/>
      <c r="AA306" s="181"/>
      <c r="AT306" s="182" t="s">
        <v>184</v>
      </c>
      <c r="AU306" s="182" t="s">
        <v>112</v>
      </c>
      <c r="AV306" s="11" t="s">
        <v>112</v>
      </c>
      <c r="AW306" s="11" t="s">
        <v>33</v>
      </c>
      <c r="AX306" s="11" t="s">
        <v>76</v>
      </c>
      <c r="AY306" s="182" t="s">
        <v>176</v>
      </c>
    </row>
    <row r="307" spans="2:65" s="10" customFormat="1" ht="16.5" customHeight="1">
      <c r="B307" s="168"/>
      <c r="C307" s="169"/>
      <c r="D307" s="169"/>
      <c r="E307" s="170" t="s">
        <v>4</v>
      </c>
      <c r="F307" s="277" t="s">
        <v>454</v>
      </c>
      <c r="G307" s="278"/>
      <c r="H307" s="278"/>
      <c r="I307" s="278"/>
      <c r="J307" s="169"/>
      <c r="K307" s="170" t="s">
        <v>4</v>
      </c>
      <c r="L307" s="169"/>
      <c r="M307" s="169"/>
      <c r="N307" s="169"/>
      <c r="O307" s="169"/>
      <c r="P307" s="169"/>
      <c r="Q307" s="169"/>
      <c r="R307" s="171"/>
      <c r="T307" s="172"/>
      <c r="U307" s="169"/>
      <c r="V307" s="169"/>
      <c r="W307" s="169"/>
      <c r="X307" s="169"/>
      <c r="Y307" s="169"/>
      <c r="Z307" s="169"/>
      <c r="AA307" s="173"/>
      <c r="AT307" s="174" t="s">
        <v>184</v>
      </c>
      <c r="AU307" s="174" t="s">
        <v>112</v>
      </c>
      <c r="AV307" s="10" t="s">
        <v>84</v>
      </c>
      <c r="AW307" s="10" t="s">
        <v>33</v>
      </c>
      <c r="AX307" s="10" t="s">
        <v>76</v>
      </c>
      <c r="AY307" s="174" t="s">
        <v>176</v>
      </c>
    </row>
    <row r="308" spans="2:65" s="11" customFormat="1" ht="16.5" customHeight="1">
      <c r="B308" s="175"/>
      <c r="C308" s="176"/>
      <c r="D308" s="176"/>
      <c r="E308" s="177" t="s">
        <v>4</v>
      </c>
      <c r="F308" s="272" t="s">
        <v>455</v>
      </c>
      <c r="G308" s="273"/>
      <c r="H308" s="273"/>
      <c r="I308" s="273"/>
      <c r="J308" s="176"/>
      <c r="K308" s="178">
        <v>0.80600000000000005</v>
      </c>
      <c r="L308" s="176"/>
      <c r="M308" s="176"/>
      <c r="N308" s="176"/>
      <c r="O308" s="176"/>
      <c r="P308" s="176"/>
      <c r="Q308" s="176"/>
      <c r="R308" s="179"/>
      <c r="T308" s="180"/>
      <c r="U308" s="176"/>
      <c r="V308" s="176"/>
      <c r="W308" s="176"/>
      <c r="X308" s="176"/>
      <c r="Y308" s="176"/>
      <c r="Z308" s="176"/>
      <c r="AA308" s="181"/>
      <c r="AT308" s="182" t="s">
        <v>184</v>
      </c>
      <c r="AU308" s="182" t="s">
        <v>112</v>
      </c>
      <c r="AV308" s="11" t="s">
        <v>112</v>
      </c>
      <c r="AW308" s="11" t="s">
        <v>33</v>
      </c>
      <c r="AX308" s="11" t="s">
        <v>76</v>
      </c>
      <c r="AY308" s="182" t="s">
        <v>176</v>
      </c>
    </row>
    <row r="309" spans="2:65" s="11" customFormat="1" ht="16.5" customHeight="1">
      <c r="B309" s="175"/>
      <c r="C309" s="176"/>
      <c r="D309" s="176"/>
      <c r="E309" s="177" t="s">
        <v>4</v>
      </c>
      <c r="F309" s="272" t="s">
        <v>456</v>
      </c>
      <c r="G309" s="273"/>
      <c r="H309" s="273"/>
      <c r="I309" s="273"/>
      <c r="J309" s="176"/>
      <c r="K309" s="178">
        <v>0.76300000000000001</v>
      </c>
      <c r="L309" s="176"/>
      <c r="M309" s="176"/>
      <c r="N309" s="176"/>
      <c r="O309" s="176"/>
      <c r="P309" s="176"/>
      <c r="Q309" s="176"/>
      <c r="R309" s="179"/>
      <c r="T309" s="180"/>
      <c r="U309" s="176"/>
      <c r="V309" s="176"/>
      <c r="W309" s="176"/>
      <c r="X309" s="176"/>
      <c r="Y309" s="176"/>
      <c r="Z309" s="176"/>
      <c r="AA309" s="181"/>
      <c r="AT309" s="182" t="s">
        <v>184</v>
      </c>
      <c r="AU309" s="182" t="s">
        <v>112</v>
      </c>
      <c r="AV309" s="11" t="s">
        <v>112</v>
      </c>
      <c r="AW309" s="11" t="s">
        <v>33</v>
      </c>
      <c r="AX309" s="11" t="s">
        <v>76</v>
      </c>
      <c r="AY309" s="182" t="s">
        <v>176</v>
      </c>
    </row>
    <row r="310" spans="2:65" s="11" customFormat="1" ht="16.5" customHeight="1">
      <c r="B310" s="175"/>
      <c r="C310" s="176"/>
      <c r="D310" s="176"/>
      <c r="E310" s="177" t="s">
        <v>4</v>
      </c>
      <c r="F310" s="272" t="s">
        <v>457</v>
      </c>
      <c r="G310" s="273"/>
      <c r="H310" s="273"/>
      <c r="I310" s="273"/>
      <c r="J310" s="176"/>
      <c r="K310" s="178">
        <v>0.42399999999999999</v>
      </c>
      <c r="L310" s="176"/>
      <c r="M310" s="176"/>
      <c r="N310" s="176"/>
      <c r="O310" s="176"/>
      <c r="P310" s="176"/>
      <c r="Q310" s="176"/>
      <c r="R310" s="179"/>
      <c r="T310" s="180"/>
      <c r="U310" s="176"/>
      <c r="V310" s="176"/>
      <c r="W310" s="176"/>
      <c r="X310" s="176"/>
      <c r="Y310" s="176"/>
      <c r="Z310" s="176"/>
      <c r="AA310" s="181"/>
      <c r="AT310" s="182" t="s">
        <v>184</v>
      </c>
      <c r="AU310" s="182" t="s">
        <v>112</v>
      </c>
      <c r="AV310" s="11" t="s">
        <v>112</v>
      </c>
      <c r="AW310" s="11" t="s">
        <v>33</v>
      </c>
      <c r="AX310" s="11" t="s">
        <v>76</v>
      </c>
      <c r="AY310" s="182" t="s">
        <v>176</v>
      </c>
    </row>
    <row r="311" spans="2:65" s="10" customFormat="1" ht="16.5" customHeight="1">
      <c r="B311" s="168"/>
      <c r="C311" s="169"/>
      <c r="D311" s="169"/>
      <c r="E311" s="170" t="s">
        <v>4</v>
      </c>
      <c r="F311" s="277" t="s">
        <v>458</v>
      </c>
      <c r="G311" s="278"/>
      <c r="H311" s="278"/>
      <c r="I311" s="278"/>
      <c r="J311" s="169"/>
      <c r="K311" s="170" t="s">
        <v>4</v>
      </c>
      <c r="L311" s="169"/>
      <c r="M311" s="169"/>
      <c r="N311" s="169"/>
      <c r="O311" s="169"/>
      <c r="P311" s="169"/>
      <c r="Q311" s="169"/>
      <c r="R311" s="171"/>
      <c r="T311" s="172"/>
      <c r="U311" s="169"/>
      <c r="V311" s="169"/>
      <c r="W311" s="169"/>
      <c r="X311" s="169"/>
      <c r="Y311" s="169"/>
      <c r="Z311" s="169"/>
      <c r="AA311" s="173"/>
      <c r="AT311" s="174" t="s">
        <v>184</v>
      </c>
      <c r="AU311" s="174" t="s">
        <v>112</v>
      </c>
      <c r="AV311" s="10" t="s">
        <v>84</v>
      </c>
      <c r="AW311" s="10" t="s">
        <v>33</v>
      </c>
      <c r="AX311" s="10" t="s">
        <v>76</v>
      </c>
      <c r="AY311" s="174" t="s">
        <v>176</v>
      </c>
    </row>
    <row r="312" spans="2:65" s="11" customFormat="1" ht="16.5" customHeight="1">
      <c r="B312" s="175"/>
      <c r="C312" s="176"/>
      <c r="D312" s="176"/>
      <c r="E312" s="177" t="s">
        <v>4</v>
      </c>
      <c r="F312" s="272" t="s">
        <v>459</v>
      </c>
      <c r="G312" s="273"/>
      <c r="H312" s="273"/>
      <c r="I312" s="273"/>
      <c r="J312" s="176"/>
      <c r="K312" s="178">
        <v>5.2140000000000004</v>
      </c>
      <c r="L312" s="176"/>
      <c r="M312" s="176"/>
      <c r="N312" s="176"/>
      <c r="O312" s="176"/>
      <c r="P312" s="176"/>
      <c r="Q312" s="176"/>
      <c r="R312" s="179"/>
      <c r="T312" s="180"/>
      <c r="U312" s="176"/>
      <c r="V312" s="176"/>
      <c r="W312" s="176"/>
      <c r="X312" s="176"/>
      <c r="Y312" s="176"/>
      <c r="Z312" s="176"/>
      <c r="AA312" s="181"/>
      <c r="AT312" s="182" t="s">
        <v>184</v>
      </c>
      <c r="AU312" s="182" t="s">
        <v>112</v>
      </c>
      <c r="AV312" s="11" t="s">
        <v>112</v>
      </c>
      <c r="AW312" s="11" t="s">
        <v>33</v>
      </c>
      <c r="AX312" s="11" t="s">
        <v>76</v>
      </c>
      <c r="AY312" s="182" t="s">
        <v>176</v>
      </c>
    </row>
    <row r="313" spans="2:65" s="11" customFormat="1" ht="16.5" customHeight="1">
      <c r="B313" s="175"/>
      <c r="C313" s="176"/>
      <c r="D313" s="176"/>
      <c r="E313" s="177" t="s">
        <v>4</v>
      </c>
      <c r="F313" s="272" t="s">
        <v>460</v>
      </c>
      <c r="G313" s="273"/>
      <c r="H313" s="273"/>
      <c r="I313" s="273"/>
      <c r="J313" s="176"/>
      <c r="K313" s="178">
        <v>4.74</v>
      </c>
      <c r="L313" s="176"/>
      <c r="M313" s="176"/>
      <c r="N313" s="176"/>
      <c r="O313" s="176"/>
      <c r="P313" s="176"/>
      <c r="Q313" s="176"/>
      <c r="R313" s="179"/>
      <c r="T313" s="180"/>
      <c r="U313" s="176"/>
      <c r="V313" s="176"/>
      <c r="W313" s="176"/>
      <c r="X313" s="176"/>
      <c r="Y313" s="176"/>
      <c r="Z313" s="176"/>
      <c r="AA313" s="181"/>
      <c r="AT313" s="182" t="s">
        <v>184</v>
      </c>
      <c r="AU313" s="182" t="s">
        <v>112</v>
      </c>
      <c r="AV313" s="11" t="s">
        <v>112</v>
      </c>
      <c r="AW313" s="11" t="s">
        <v>33</v>
      </c>
      <c r="AX313" s="11" t="s">
        <v>76</v>
      </c>
      <c r="AY313" s="182" t="s">
        <v>176</v>
      </c>
    </row>
    <row r="314" spans="2:65" s="10" customFormat="1" ht="16.5" customHeight="1">
      <c r="B314" s="168"/>
      <c r="C314" s="169"/>
      <c r="D314" s="169"/>
      <c r="E314" s="170" t="s">
        <v>4</v>
      </c>
      <c r="F314" s="277" t="s">
        <v>461</v>
      </c>
      <c r="G314" s="278"/>
      <c r="H314" s="278"/>
      <c r="I314" s="278"/>
      <c r="J314" s="169"/>
      <c r="K314" s="170" t="s">
        <v>4</v>
      </c>
      <c r="L314" s="169"/>
      <c r="M314" s="169"/>
      <c r="N314" s="169"/>
      <c r="O314" s="169"/>
      <c r="P314" s="169"/>
      <c r="Q314" s="169"/>
      <c r="R314" s="171"/>
      <c r="T314" s="172"/>
      <c r="U314" s="169"/>
      <c r="V314" s="169"/>
      <c r="W314" s="169"/>
      <c r="X314" s="169"/>
      <c r="Y314" s="169"/>
      <c r="Z314" s="169"/>
      <c r="AA314" s="173"/>
      <c r="AT314" s="174" t="s">
        <v>184</v>
      </c>
      <c r="AU314" s="174" t="s">
        <v>112</v>
      </c>
      <c r="AV314" s="10" t="s">
        <v>84</v>
      </c>
      <c r="AW314" s="10" t="s">
        <v>33</v>
      </c>
      <c r="AX314" s="10" t="s">
        <v>76</v>
      </c>
      <c r="AY314" s="174" t="s">
        <v>176</v>
      </c>
    </row>
    <row r="315" spans="2:65" s="11" customFormat="1" ht="16.5" customHeight="1">
      <c r="B315" s="175"/>
      <c r="C315" s="176"/>
      <c r="D315" s="176"/>
      <c r="E315" s="177" t="s">
        <v>4</v>
      </c>
      <c r="F315" s="272" t="s">
        <v>462</v>
      </c>
      <c r="G315" s="273"/>
      <c r="H315" s="273"/>
      <c r="I315" s="273"/>
      <c r="J315" s="176"/>
      <c r="K315" s="178">
        <v>4.62</v>
      </c>
      <c r="L315" s="176"/>
      <c r="M315" s="176"/>
      <c r="N315" s="176"/>
      <c r="O315" s="176"/>
      <c r="P315" s="176"/>
      <c r="Q315" s="176"/>
      <c r="R315" s="179"/>
      <c r="T315" s="180"/>
      <c r="U315" s="176"/>
      <c r="V315" s="176"/>
      <c r="W315" s="176"/>
      <c r="X315" s="176"/>
      <c r="Y315" s="176"/>
      <c r="Z315" s="176"/>
      <c r="AA315" s="181"/>
      <c r="AT315" s="182" t="s">
        <v>184</v>
      </c>
      <c r="AU315" s="182" t="s">
        <v>112</v>
      </c>
      <c r="AV315" s="11" t="s">
        <v>112</v>
      </c>
      <c r="AW315" s="11" t="s">
        <v>33</v>
      </c>
      <c r="AX315" s="11" t="s">
        <v>76</v>
      </c>
      <c r="AY315" s="182" t="s">
        <v>176</v>
      </c>
    </row>
    <row r="316" spans="2:65" s="11" customFormat="1" ht="16.5" customHeight="1">
      <c r="B316" s="175"/>
      <c r="C316" s="176"/>
      <c r="D316" s="176"/>
      <c r="E316" s="177" t="s">
        <v>4</v>
      </c>
      <c r="F316" s="272" t="s">
        <v>463</v>
      </c>
      <c r="G316" s="273"/>
      <c r="H316" s="273"/>
      <c r="I316" s="273"/>
      <c r="J316" s="176"/>
      <c r="K316" s="178">
        <v>4.2</v>
      </c>
      <c r="L316" s="176"/>
      <c r="M316" s="176"/>
      <c r="N316" s="176"/>
      <c r="O316" s="176"/>
      <c r="P316" s="176"/>
      <c r="Q316" s="176"/>
      <c r="R316" s="179"/>
      <c r="T316" s="180"/>
      <c r="U316" s="176"/>
      <c r="V316" s="176"/>
      <c r="W316" s="176"/>
      <c r="X316" s="176"/>
      <c r="Y316" s="176"/>
      <c r="Z316" s="176"/>
      <c r="AA316" s="181"/>
      <c r="AT316" s="182" t="s">
        <v>184</v>
      </c>
      <c r="AU316" s="182" t="s">
        <v>112</v>
      </c>
      <c r="AV316" s="11" t="s">
        <v>112</v>
      </c>
      <c r="AW316" s="11" t="s">
        <v>33</v>
      </c>
      <c r="AX316" s="11" t="s">
        <v>76</v>
      </c>
      <c r="AY316" s="182" t="s">
        <v>176</v>
      </c>
    </row>
    <row r="317" spans="2:65" s="12" customFormat="1" ht="16.5" customHeight="1">
      <c r="B317" s="183"/>
      <c r="C317" s="184"/>
      <c r="D317" s="184"/>
      <c r="E317" s="185" t="s">
        <v>4</v>
      </c>
      <c r="F317" s="264" t="s">
        <v>186</v>
      </c>
      <c r="G317" s="265"/>
      <c r="H317" s="265"/>
      <c r="I317" s="265"/>
      <c r="J317" s="184"/>
      <c r="K317" s="186">
        <v>31.068000000000001</v>
      </c>
      <c r="L317" s="184"/>
      <c r="M317" s="184"/>
      <c r="N317" s="184"/>
      <c r="O317" s="184"/>
      <c r="P317" s="184"/>
      <c r="Q317" s="184"/>
      <c r="R317" s="187"/>
      <c r="T317" s="188"/>
      <c r="U317" s="184"/>
      <c r="V317" s="184"/>
      <c r="W317" s="184"/>
      <c r="X317" s="184"/>
      <c r="Y317" s="184"/>
      <c r="Z317" s="184"/>
      <c r="AA317" s="189"/>
      <c r="AT317" s="190" t="s">
        <v>184</v>
      </c>
      <c r="AU317" s="190" t="s">
        <v>112</v>
      </c>
      <c r="AV317" s="12" t="s">
        <v>181</v>
      </c>
      <c r="AW317" s="12" t="s">
        <v>33</v>
      </c>
      <c r="AX317" s="12" t="s">
        <v>84</v>
      </c>
      <c r="AY317" s="190" t="s">
        <v>176</v>
      </c>
    </row>
    <row r="318" spans="2:65" s="1" customFormat="1" ht="25.5" customHeight="1">
      <c r="B318" s="132"/>
      <c r="C318" s="161" t="s">
        <v>464</v>
      </c>
      <c r="D318" s="161" t="s">
        <v>177</v>
      </c>
      <c r="E318" s="162" t="s">
        <v>465</v>
      </c>
      <c r="F318" s="266" t="s">
        <v>466</v>
      </c>
      <c r="G318" s="266"/>
      <c r="H318" s="266"/>
      <c r="I318" s="266"/>
      <c r="J318" s="163" t="s">
        <v>221</v>
      </c>
      <c r="K318" s="164">
        <v>8.8620000000000001</v>
      </c>
      <c r="L318" s="258">
        <v>0</v>
      </c>
      <c r="M318" s="258"/>
      <c r="N318" s="267">
        <f>ROUND(L318*K318,2)</f>
        <v>0</v>
      </c>
      <c r="O318" s="267"/>
      <c r="P318" s="267"/>
      <c r="Q318" s="267"/>
      <c r="R318" s="135"/>
      <c r="T318" s="165" t="s">
        <v>4</v>
      </c>
      <c r="U318" s="44" t="s">
        <v>41</v>
      </c>
      <c r="V318" s="36"/>
      <c r="W318" s="166">
        <f>V318*K318</f>
        <v>0</v>
      </c>
      <c r="X318" s="166">
        <v>3.3579999999999999E-2</v>
      </c>
      <c r="Y318" s="166">
        <f>X318*K318</f>
        <v>0.29758595999999998</v>
      </c>
      <c r="Z318" s="166">
        <v>0</v>
      </c>
      <c r="AA318" s="167">
        <f>Z318*K318</f>
        <v>0</v>
      </c>
      <c r="AR318" s="20" t="s">
        <v>181</v>
      </c>
      <c r="AT318" s="20" t="s">
        <v>177</v>
      </c>
      <c r="AU318" s="20" t="s">
        <v>112</v>
      </c>
      <c r="AY318" s="20" t="s">
        <v>176</v>
      </c>
      <c r="BE318" s="106">
        <f>IF(U318="základní",N318,0)</f>
        <v>0</v>
      </c>
      <c r="BF318" s="106">
        <f>IF(U318="snížená",N318,0)</f>
        <v>0</v>
      </c>
      <c r="BG318" s="106">
        <f>IF(U318="zákl. přenesená",N318,0)</f>
        <v>0</v>
      </c>
      <c r="BH318" s="106">
        <f>IF(U318="sníž. přenesená",N318,0)</f>
        <v>0</v>
      </c>
      <c r="BI318" s="106">
        <f>IF(U318="nulová",N318,0)</f>
        <v>0</v>
      </c>
      <c r="BJ318" s="20" t="s">
        <v>84</v>
      </c>
      <c r="BK318" s="106">
        <f>ROUND(L318*K318,2)</f>
        <v>0</v>
      </c>
      <c r="BL318" s="20" t="s">
        <v>181</v>
      </c>
      <c r="BM318" s="20" t="s">
        <v>467</v>
      </c>
    </row>
    <row r="319" spans="2:65" s="10" customFormat="1" ht="16.5" customHeight="1">
      <c r="B319" s="168"/>
      <c r="C319" s="169"/>
      <c r="D319" s="169"/>
      <c r="E319" s="170" t="s">
        <v>4</v>
      </c>
      <c r="F319" s="270" t="s">
        <v>468</v>
      </c>
      <c r="G319" s="271"/>
      <c r="H319" s="271"/>
      <c r="I319" s="271"/>
      <c r="J319" s="169"/>
      <c r="K319" s="170" t="s">
        <v>4</v>
      </c>
      <c r="L319" s="169"/>
      <c r="M319" s="169"/>
      <c r="N319" s="169"/>
      <c r="O319" s="169"/>
      <c r="P319" s="169"/>
      <c r="Q319" s="169"/>
      <c r="R319" s="171"/>
      <c r="T319" s="172"/>
      <c r="U319" s="169"/>
      <c r="V319" s="169"/>
      <c r="W319" s="169"/>
      <c r="X319" s="169"/>
      <c r="Y319" s="169"/>
      <c r="Z319" s="169"/>
      <c r="AA319" s="173"/>
      <c r="AT319" s="174" t="s">
        <v>184</v>
      </c>
      <c r="AU319" s="174" t="s">
        <v>112</v>
      </c>
      <c r="AV319" s="10" t="s">
        <v>84</v>
      </c>
      <c r="AW319" s="10" t="s">
        <v>33</v>
      </c>
      <c r="AX319" s="10" t="s">
        <v>76</v>
      </c>
      <c r="AY319" s="174" t="s">
        <v>176</v>
      </c>
    </row>
    <row r="320" spans="2:65" s="11" customFormat="1" ht="16.5" customHeight="1">
      <c r="B320" s="175"/>
      <c r="C320" s="176"/>
      <c r="D320" s="176"/>
      <c r="E320" s="177" t="s">
        <v>4</v>
      </c>
      <c r="F320" s="272" t="s">
        <v>334</v>
      </c>
      <c r="G320" s="273"/>
      <c r="H320" s="273"/>
      <c r="I320" s="273"/>
      <c r="J320" s="176"/>
      <c r="K320" s="178">
        <v>0.75600000000000001</v>
      </c>
      <c r="L320" s="176"/>
      <c r="M320" s="176"/>
      <c r="N320" s="176"/>
      <c r="O320" s="176"/>
      <c r="P320" s="176"/>
      <c r="Q320" s="176"/>
      <c r="R320" s="179"/>
      <c r="T320" s="180"/>
      <c r="U320" s="176"/>
      <c r="V320" s="176"/>
      <c r="W320" s="176"/>
      <c r="X320" s="176"/>
      <c r="Y320" s="176"/>
      <c r="Z320" s="176"/>
      <c r="AA320" s="181"/>
      <c r="AT320" s="182" t="s">
        <v>184</v>
      </c>
      <c r="AU320" s="182" t="s">
        <v>112</v>
      </c>
      <c r="AV320" s="11" t="s">
        <v>112</v>
      </c>
      <c r="AW320" s="11" t="s">
        <v>33</v>
      </c>
      <c r="AX320" s="11" t="s">
        <v>76</v>
      </c>
      <c r="AY320" s="182" t="s">
        <v>176</v>
      </c>
    </row>
    <row r="321" spans="2:65" s="11" customFormat="1" ht="16.5" customHeight="1">
      <c r="B321" s="175"/>
      <c r="C321" s="176"/>
      <c r="D321" s="176"/>
      <c r="E321" s="177" t="s">
        <v>4</v>
      </c>
      <c r="F321" s="272" t="s">
        <v>469</v>
      </c>
      <c r="G321" s="273"/>
      <c r="H321" s="273"/>
      <c r="I321" s="273"/>
      <c r="J321" s="176"/>
      <c r="K321" s="178">
        <v>0.67200000000000004</v>
      </c>
      <c r="L321" s="176"/>
      <c r="M321" s="176"/>
      <c r="N321" s="176"/>
      <c r="O321" s="176"/>
      <c r="P321" s="176"/>
      <c r="Q321" s="176"/>
      <c r="R321" s="179"/>
      <c r="T321" s="180"/>
      <c r="U321" s="176"/>
      <c r="V321" s="176"/>
      <c r="W321" s="176"/>
      <c r="X321" s="176"/>
      <c r="Y321" s="176"/>
      <c r="Z321" s="176"/>
      <c r="AA321" s="181"/>
      <c r="AT321" s="182" t="s">
        <v>184</v>
      </c>
      <c r="AU321" s="182" t="s">
        <v>112</v>
      </c>
      <c r="AV321" s="11" t="s">
        <v>112</v>
      </c>
      <c r="AW321" s="11" t="s">
        <v>33</v>
      </c>
      <c r="AX321" s="11" t="s">
        <v>76</v>
      </c>
      <c r="AY321" s="182" t="s">
        <v>176</v>
      </c>
    </row>
    <row r="322" spans="2:65" s="11" customFormat="1" ht="16.5" customHeight="1">
      <c r="B322" s="175"/>
      <c r="C322" s="176"/>
      <c r="D322" s="176"/>
      <c r="E322" s="177" t="s">
        <v>4</v>
      </c>
      <c r="F322" s="272" t="s">
        <v>470</v>
      </c>
      <c r="G322" s="273"/>
      <c r="H322" s="273"/>
      <c r="I322" s="273"/>
      <c r="J322" s="176"/>
      <c r="K322" s="178">
        <v>0.98699999999999999</v>
      </c>
      <c r="L322" s="176"/>
      <c r="M322" s="176"/>
      <c r="N322" s="176"/>
      <c r="O322" s="176"/>
      <c r="P322" s="176"/>
      <c r="Q322" s="176"/>
      <c r="R322" s="179"/>
      <c r="T322" s="180"/>
      <c r="U322" s="176"/>
      <c r="V322" s="176"/>
      <c r="W322" s="176"/>
      <c r="X322" s="176"/>
      <c r="Y322" s="176"/>
      <c r="Z322" s="176"/>
      <c r="AA322" s="181"/>
      <c r="AT322" s="182" t="s">
        <v>184</v>
      </c>
      <c r="AU322" s="182" t="s">
        <v>112</v>
      </c>
      <c r="AV322" s="11" t="s">
        <v>112</v>
      </c>
      <c r="AW322" s="11" t="s">
        <v>33</v>
      </c>
      <c r="AX322" s="11" t="s">
        <v>76</v>
      </c>
      <c r="AY322" s="182" t="s">
        <v>176</v>
      </c>
    </row>
    <row r="323" spans="2:65" s="10" customFormat="1" ht="16.5" customHeight="1">
      <c r="B323" s="168"/>
      <c r="C323" s="169"/>
      <c r="D323" s="169"/>
      <c r="E323" s="170" t="s">
        <v>4</v>
      </c>
      <c r="F323" s="277" t="s">
        <v>282</v>
      </c>
      <c r="G323" s="278"/>
      <c r="H323" s="278"/>
      <c r="I323" s="278"/>
      <c r="J323" s="169"/>
      <c r="K323" s="170" t="s">
        <v>4</v>
      </c>
      <c r="L323" s="169"/>
      <c r="M323" s="169"/>
      <c r="N323" s="169"/>
      <c r="O323" s="169"/>
      <c r="P323" s="169"/>
      <c r="Q323" s="169"/>
      <c r="R323" s="171"/>
      <c r="T323" s="172"/>
      <c r="U323" s="169"/>
      <c r="V323" s="169"/>
      <c r="W323" s="169"/>
      <c r="X323" s="169"/>
      <c r="Y323" s="169"/>
      <c r="Z323" s="169"/>
      <c r="AA323" s="173"/>
      <c r="AT323" s="174" t="s">
        <v>184</v>
      </c>
      <c r="AU323" s="174" t="s">
        <v>112</v>
      </c>
      <c r="AV323" s="10" t="s">
        <v>84</v>
      </c>
      <c r="AW323" s="10" t="s">
        <v>33</v>
      </c>
      <c r="AX323" s="10" t="s">
        <v>76</v>
      </c>
      <c r="AY323" s="174" t="s">
        <v>176</v>
      </c>
    </row>
    <row r="324" spans="2:65" s="11" customFormat="1" ht="16.5" customHeight="1">
      <c r="B324" s="175"/>
      <c r="C324" s="176"/>
      <c r="D324" s="176"/>
      <c r="E324" s="177" t="s">
        <v>4</v>
      </c>
      <c r="F324" s="272" t="s">
        <v>335</v>
      </c>
      <c r="G324" s="273"/>
      <c r="H324" s="273"/>
      <c r="I324" s="273"/>
      <c r="J324" s="176"/>
      <c r="K324" s="178">
        <v>0.84</v>
      </c>
      <c r="L324" s="176"/>
      <c r="M324" s="176"/>
      <c r="N324" s="176"/>
      <c r="O324" s="176"/>
      <c r="P324" s="176"/>
      <c r="Q324" s="176"/>
      <c r="R324" s="179"/>
      <c r="T324" s="180"/>
      <c r="U324" s="176"/>
      <c r="V324" s="176"/>
      <c r="W324" s="176"/>
      <c r="X324" s="176"/>
      <c r="Y324" s="176"/>
      <c r="Z324" s="176"/>
      <c r="AA324" s="181"/>
      <c r="AT324" s="182" t="s">
        <v>184</v>
      </c>
      <c r="AU324" s="182" t="s">
        <v>112</v>
      </c>
      <c r="AV324" s="11" t="s">
        <v>112</v>
      </c>
      <c r="AW324" s="11" t="s">
        <v>33</v>
      </c>
      <c r="AX324" s="11" t="s">
        <v>76</v>
      </c>
      <c r="AY324" s="182" t="s">
        <v>176</v>
      </c>
    </row>
    <row r="325" spans="2:65" s="11" customFormat="1" ht="16.5" customHeight="1">
      <c r="B325" s="175"/>
      <c r="C325" s="176"/>
      <c r="D325" s="176"/>
      <c r="E325" s="177" t="s">
        <v>4</v>
      </c>
      <c r="F325" s="272" t="s">
        <v>471</v>
      </c>
      <c r="G325" s="273"/>
      <c r="H325" s="273"/>
      <c r="I325" s="273"/>
      <c r="J325" s="176"/>
      <c r="K325" s="178">
        <v>2.9609999999999999</v>
      </c>
      <c r="L325" s="176"/>
      <c r="M325" s="176"/>
      <c r="N325" s="176"/>
      <c r="O325" s="176"/>
      <c r="P325" s="176"/>
      <c r="Q325" s="176"/>
      <c r="R325" s="179"/>
      <c r="T325" s="180"/>
      <c r="U325" s="176"/>
      <c r="V325" s="176"/>
      <c r="W325" s="176"/>
      <c r="X325" s="176"/>
      <c r="Y325" s="176"/>
      <c r="Z325" s="176"/>
      <c r="AA325" s="181"/>
      <c r="AT325" s="182" t="s">
        <v>184</v>
      </c>
      <c r="AU325" s="182" t="s">
        <v>112</v>
      </c>
      <c r="AV325" s="11" t="s">
        <v>112</v>
      </c>
      <c r="AW325" s="11" t="s">
        <v>33</v>
      </c>
      <c r="AX325" s="11" t="s">
        <v>76</v>
      </c>
      <c r="AY325" s="182" t="s">
        <v>176</v>
      </c>
    </row>
    <row r="326" spans="2:65" s="11" customFormat="1" ht="16.5" customHeight="1">
      <c r="B326" s="175"/>
      <c r="C326" s="176"/>
      <c r="D326" s="176"/>
      <c r="E326" s="177" t="s">
        <v>4</v>
      </c>
      <c r="F326" s="272" t="s">
        <v>469</v>
      </c>
      <c r="G326" s="273"/>
      <c r="H326" s="273"/>
      <c r="I326" s="273"/>
      <c r="J326" s="176"/>
      <c r="K326" s="178">
        <v>0.67200000000000004</v>
      </c>
      <c r="L326" s="176"/>
      <c r="M326" s="176"/>
      <c r="N326" s="176"/>
      <c r="O326" s="176"/>
      <c r="P326" s="176"/>
      <c r="Q326" s="176"/>
      <c r="R326" s="179"/>
      <c r="T326" s="180"/>
      <c r="U326" s="176"/>
      <c r="V326" s="176"/>
      <c r="W326" s="176"/>
      <c r="X326" s="176"/>
      <c r="Y326" s="176"/>
      <c r="Z326" s="176"/>
      <c r="AA326" s="181"/>
      <c r="AT326" s="182" t="s">
        <v>184</v>
      </c>
      <c r="AU326" s="182" t="s">
        <v>112</v>
      </c>
      <c r="AV326" s="11" t="s">
        <v>112</v>
      </c>
      <c r="AW326" s="11" t="s">
        <v>33</v>
      </c>
      <c r="AX326" s="11" t="s">
        <v>76</v>
      </c>
      <c r="AY326" s="182" t="s">
        <v>176</v>
      </c>
    </row>
    <row r="327" spans="2:65" s="11" customFormat="1" ht="16.5" customHeight="1">
      <c r="B327" s="175"/>
      <c r="C327" s="176"/>
      <c r="D327" s="176"/>
      <c r="E327" s="177" t="s">
        <v>4</v>
      </c>
      <c r="F327" s="272" t="s">
        <v>472</v>
      </c>
      <c r="G327" s="273"/>
      <c r="H327" s="273"/>
      <c r="I327" s="273"/>
      <c r="J327" s="176"/>
      <c r="K327" s="178">
        <v>1.974</v>
      </c>
      <c r="L327" s="176"/>
      <c r="M327" s="176"/>
      <c r="N327" s="176"/>
      <c r="O327" s="176"/>
      <c r="P327" s="176"/>
      <c r="Q327" s="176"/>
      <c r="R327" s="179"/>
      <c r="T327" s="180"/>
      <c r="U327" s="176"/>
      <c r="V327" s="176"/>
      <c r="W327" s="176"/>
      <c r="X327" s="176"/>
      <c r="Y327" s="176"/>
      <c r="Z327" s="176"/>
      <c r="AA327" s="181"/>
      <c r="AT327" s="182" t="s">
        <v>184</v>
      </c>
      <c r="AU327" s="182" t="s">
        <v>112</v>
      </c>
      <c r="AV327" s="11" t="s">
        <v>112</v>
      </c>
      <c r="AW327" s="11" t="s">
        <v>33</v>
      </c>
      <c r="AX327" s="11" t="s">
        <v>76</v>
      </c>
      <c r="AY327" s="182" t="s">
        <v>176</v>
      </c>
    </row>
    <row r="328" spans="2:65" s="12" customFormat="1" ht="16.5" customHeight="1">
      <c r="B328" s="183"/>
      <c r="C328" s="184"/>
      <c r="D328" s="184"/>
      <c r="E328" s="185" t="s">
        <v>4</v>
      </c>
      <c r="F328" s="264" t="s">
        <v>186</v>
      </c>
      <c r="G328" s="265"/>
      <c r="H328" s="265"/>
      <c r="I328" s="265"/>
      <c r="J328" s="184"/>
      <c r="K328" s="186">
        <v>8.8620000000000001</v>
      </c>
      <c r="L328" s="184"/>
      <c r="M328" s="184"/>
      <c r="N328" s="184"/>
      <c r="O328" s="184"/>
      <c r="P328" s="184"/>
      <c r="Q328" s="184"/>
      <c r="R328" s="187"/>
      <c r="T328" s="188"/>
      <c r="U328" s="184"/>
      <c r="V328" s="184"/>
      <c r="W328" s="184"/>
      <c r="X328" s="184"/>
      <c r="Y328" s="184"/>
      <c r="Z328" s="184"/>
      <c r="AA328" s="189"/>
      <c r="AT328" s="190" t="s">
        <v>184</v>
      </c>
      <c r="AU328" s="190" t="s">
        <v>112</v>
      </c>
      <c r="AV328" s="12" t="s">
        <v>181</v>
      </c>
      <c r="AW328" s="12" t="s">
        <v>33</v>
      </c>
      <c r="AX328" s="12" t="s">
        <v>84</v>
      </c>
      <c r="AY328" s="190" t="s">
        <v>176</v>
      </c>
    </row>
    <row r="329" spans="2:65" s="1" customFormat="1" ht="25.5" customHeight="1">
      <c r="B329" s="132"/>
      <c r="C329" s="161" t="s">
        <v>473</v>
      </c>
      <c r="D329" s="161" t="s">
        <v>177</v>
      </c>
      <c r="E329" s="162" t="s">
        <v>474</v>
      </c>
      <c r="F329" s="266" t="s">
        <v>475</v>
      </c>
      <c r="G329" s="266"/>
      <c r="H329" s="266"/>
      <c r="I329" s="266"/>
      <c r="J329" s="163" t="s">
        <v>221</v>
      </c>
      <c r="K329" s="164">
        <v>2.4729999999999999</v>
      </c>
      <c r="L329" s="258">
        <v>0</v>
      </c>
      <c r="M329" s="258"/>
      <c r="N329" s="267">
        <f>ROUND(L329*K329,2)</f>
        <v>0</v>
      </c>
      <c r="O329" s="267"/>
      <c r="P329" s="267"/>
      <c r="Q329" s="267"/>
      <c r="R329" s="135"/>
      <c r="T329" s="165" t="s">
        <v>4</v>
      </c>
      <c r="U329" s="44" t="s">
        <v>41</v>
      </c>
      <c r="V329" s="36"/>
      <c r="W329" s="166">
        <f>V329*K329</f>
        <v>0</v>
      </c>
      <c r="X329" s="166">
        <v>1.06E-3</v>
      </c>
      <c r="Y329" s="166">
        <f>X329*K329</f>
        <v>2.62138E-3</v>
      </c>
      <c r="Z329" s="166">
        <v>0</v>
      </c>
      <c r="AA329" s="167">
        <f>Z329*K329</f>
        <v>0</v>
      </c>
      <c r="AR329" s="20" t="s">
        <v>181</v>
      </c>
      <c r="AT329" s="20" t="s">
        <v>177</v>
      </c>
      <c r="AU329" s="20" t="s">
        <v>112</v>
      </c>
      <c r="AY329" s="20" t="s">
        <v>176</v>
      </c>
      <c r="BE329" s="106">
        <f>IF(U329="základní",N329,0)</f>
        <v>0</v>
      </c>
      <c r="BF329" s="106">
        <f>IF(U329="snížená",N329,0)</f>
        <v>0</v>
      </c>
      <c r="BG329" s="106">
        <f>IF(U329="zákl. přenesená",N329,0)</f>
        <v>0</v>
      </c>
      <c r="BH329" s="106">
        <f>IF(U329="sníž. přenesená",N329,0)</f>
        <v>0</v>
      </c>
      <c r="BI329" s="106">
        <f>IF(U329="nulová",N329,0)</f>
        <v>0</v>
      </c>
      <c r="BJ329" s="20" t="s">
        <v>84</v>
      </c>
      <c r="BK329" s="106">
        <f>ROUND(L329*K329,2)</f>
        <v>0</v>
      </c>
      <c r="BL329" s="20" t="s">
        <v>181</v>
      </c>
      <c r="BM329" s="20" t="s">
        <v>476</v>
      </c>
    </row>
    <row r="330" spans="2:65" s="10" customFormat="1" ht="16.5" customHeight="1">
      <c r="B330" s="168"/>
      <c r="C330" s="169"/>
      <c r="D330" s="169"/>
      <c r="E330" s="170" t="s">
        <v>4</v>
      </c>
      <c r="F330" s="270" t="s">
        <v>279</v>
      </c>
      <c r="G330" s="271"/>
      <c r="H330" s="271"/>
      <c r="I330" s="271"/>
      <c r="J330" s="169"/>
      <c r="K330" s="170" t="s">
        <v>4</v>
      </c>
      <c r="L330" s="169"/>
      <c r="M330" s="169"/>
      <c r="N330" s="169"/>
      <c r="O330" s="169"/>
      <c r="P330" s="169"/>
      <c r="Q330" s="169"/>
      <c r="R330" s="171"/>
      <c r="T330" s="172"/>
      <c r="U330" s="169"/>
      <c r="V330" s="169"/>
      <c r="W330" s="169"/>
      <c r="X330" s="169"/>
      <c r="Y330" s="169"/>
      <c r="Z330" s="169"/>
      <c r="AA330" s="173"/>
      <c r="AT330" s="174" t="s">
        <v>184</v>
      </c>
      <c r="AU330" s="174" t="s">
        <v>112</v>
      </c>
      <c r="AV330" s="10" t="s">
        <v>84</v>
      </c>
      <c r="AW330" s="10" t="s">
        <v>33</v>
      </c>
      <c r="AX330" s="10" t="s">
        <v>76</v>
      </c>
      <c r="AY330" s="174" t="s">
        <v>176</v>
      </c>
    </row>
    <row r="331" spans="2:65" s="11" customFormat="1" ht="16.5" customHeight="1">
      <c r="B331" s="175"/>
      <c r="C331" s="176"/>
      <c r="D331" s="176"/>
      <c r="E331" s="177" t="s">
        <v>4</v>
      </c>
      <c r="F331" s="272" t="s">
        <v>477</v>
      </c>
      <c r="G331" s="273"/>
      <c r="H331" s="273"/>
      <c r="I331" s="273"/>
      <c r="J331" s="176"/>
      <c r="K331" s="178">
        <v>0.66300000000000003</v>
      </c>
      <c r="L331" s="176"/>
      <c r="M331" s="176"/>
      <c r="N331" s="176"/>
      <c r="O331" s="176"/>
      <c r="P331" s="176"/>
      <c r="Q331" s="176"/>
      <c r="R331" s="179"/>
      <c r="T331" s="180"/>
      <c r="U331" s="176"/>
      <c r="V331" s="176"/>
      <c r="W331" s="176"/>
      <c r="X331" s="176"/>
      <c r="Y331" s="176"/>
      <c r="Z331" s="176"/>
      <c r="AA331" s="181"/>
      <c r="AT331" s="182" t="s">
        <v>184</v>
      </c>
      <c r="AU331" s="182" t="s">
        <v>112</v>
      </c>
      <c r="AV331" s="11" t="s">
        <v>112</v>
      </c>
      <c r="AW331" s="11" t="s">
        <v>33</v>
      </c>
      <c r="AX331" s="11" t="s">
        <v>76</v>
      </c>
      <c r="AY331" s="182" t="s">
        <v>176</v>
      </c>
    </row>
    <row r="332" spans="2:65" s="10" customFormat="1" ht="16.5" customHeight="1">
      <c r="B332" s="168"/>
      <c r="C332" s="169"/>
      <c r="D332" s="169"/>
      <c r="E332" s="170" t="s">
        <v>4</v>
      </c>
      <c r="F332" s="277" t="s">
        <v>282</v>
      </c>
      <c r="G332" s="278"/>
      <c r="H332" s="278"/>
      <c r="I332" s="278"/>
      <c r="J332" s="169"/>
      <c r="K332" s="170" t="s">
        <v>4</v>
      </c>
      <c r="L332" s="169"/>
      <c r="M332" s="169"/>
      <c r="N332" s="169"/>
      <c r="O332" s="169"/>
      <c r="P332" s="169"/>
      <c r="Q332" s="169"/>
      <c r="R332" s="171"/>
      <c r="T332" s="172"/>
      <c r="U332" s="169"/>
      <c r="V332" s="169"/>
      <c r="W332" s="169"/>
      <c r="X332" s="169"/>
      <c r="Y332" s="169"/>
      <c r="Z332" s="169"/>
      <c r="AA332" s="173"/>
      <c r="AT332" s="174" t="s">
        <v>184</v>
      </c>
      <c r="AU332" s="174" t="s">
        <v>112</v>
      </c>
      <c r="AV332" s="10" t="s">
        <v>84</v>
      </c>
      <c r="AW332" s="10" t="s">
        <v>33</v>
      </c>
      <c r="AX332" s="10" t="s">
        <v>76</v>
      </c>
      <c r="AY332" s="174" t="s">
        <v>176</v>
      </c>
    </row>
    <row r="333" spans="2:65" s="11" customFormat="1" ht="16.5" customHeight="1">
      <c r="B333" s="175"/>
      <c r="C333" s="176"/>
      <c r="D333" s="176"/>
      <c r="E333" s="177" t="s">
        <v>4</v>
      </c>
      <c r="F333" s="272" t="s">
        <v>478</v>
      </c>
      <c r="G333" s="273"/>
      <c r="H333" s="273"/>
      <c r="I333" s="273"/>
      <c r="J333" s="176"/>
      <c r="K333" s="178">
        <v>0.68200000000000005</v>
      </c>
      <c r="L333" s="176"/>
      <c r="M333" s="176"/>
      <c r="N333" s="176"/>
      <c r="O333" s="176"/>
      <c r="P333" s="176"/>
      <c r="Q333" s="176"/>
      <c r="R333" s="179"/>
      <c r="T333" s="180"/>
      <c r="U333" s="176"/>
      <c r="V333" s="176"/>
      <c r="W333" s="176"/>
      <c r="X333" s="176"/>
      <c r="Y333" s="176"/>
      <c r="Z333" s="176"/>
      <c r="AA333" s="181"/>
      <c r="AT333" s="182" t="s">
        <v>184</v>
      </c>
      <c r="AU333" s="182" t="s">
        <v>112</v>
      </c>
      <c r="AV333" s="11" t="s">
        <v>112</v>
      </c>
      <c r="AW333" s="11" t="s">
        <v>33</v>
      </c>
      <c r="AX333" s="11" t="s">
        <v>76</v>
      </c>
      <c r="AY333" s="182" t="s">
        <v>176</v>
      </c>
    </row>
    <row r="334" spans="2:65" s="11" customFormat="1" ht="16.5" customHeight="1">
      <c r="B334" s="175"/>
      <c r="C334" s="176"/>
      <c r="D334" s="176"/>
      <c r="E334" s="177" t="s">
        <v>4</v>
      </c>
      <c r="F334" s="272" t="s">
        <v>479</v>
      </c>
      <c r="G334" s="273"/>
      <c r="H334" s="273"/>
      <c r="I334" s="273"/>
      <c r="J334" s="176"/>
      <c r="K334" s="178">
        <v>0.376</v>
      </c>
      <c r="L334" s="176"/>
      <c r="M334" s="176"/>
      <c r="N334" s="176"/>
      <c r="O334" s="176"/>
      <c r="P334" s="176"/>
      <c r="Q334" s="176"/>
      <c r="R334" s="179"/>
      <c r="T334" s="180"/>
      <c r="U334" s="176"/>
      <c r="V334" s="176"/>
      <c r="W334" s="176"/>
      <c r="X334" s="176"/>
      <c r="Y334" s="176"/>
      <c r="Z334" s="176"/>
      <c r="AA334" s="181"/>
      <c r="AT334" s="182" t="s">
        <v>184</v>
      </c>
      <c r="AU334" s="182" t="s">
        <v>112</v>
      </c>
      <c r="AV334" s="11" t="s">
        <v>112</v>
      </c>
      <c r="AW334" s="11" t="s">
        <v>33</v>
      </c>
      <c r="AX334" s="11" t="s">
        <v>76</v>
      </c>
      <c r="AY334" s="182" t="s">
        <v>176</v>
      </c>
    </row>
    <row r="335" spans="2:65" s="11" customFormat="1" ht="16.5" customHeight="1">
      <c r="B335" s="175"/>
      <c r="C335" s="176"/>
      <c r="D335" s="176"/>
      <c r="E335" s="177" t="s">
        <v>4</v>
      </c>
      <c r="F335" s="272" t="s">
        <v>480</v>
      </c>
      <c r="G335" s="273"/>
      <c r="H335" s="273"/>
      <c r="I335" s="273"/>
      <c r="J335" s="176"/>
      <c r="K335" s="178">
        <v>0.752</v>
      </c>
      <c r="L335" s="176"/>
      <c r="M335" s="176"/>
      <c r="N335" s="176"/>
      <c r="O335" s="176"/>
      <c r="P335" s="176"/>
      <c r="Q335" s="176"/>
      <c r="R335" s="179"/>
      <c r="T335" s="180"/>
      <c r="U335" s="176"/>
      <c r="V335" s="176"/>
      <c r="W335" s="176"/>
      <c r="X335" s="176"/>
      <c r="Y335" s="176"/>
      <c r="Z335" s="176"/>
      <c r="AA335" s="181"/>
      <c r="AT335" s="182" t="s">
        <v>184</v>
      </c>
      <c r="AU335" s="182" t="s">
        <v>112</v>
      </c>
      <c r="AV335" s="11" t="s">
        <v>112</v>
      </c>
      <c r="AW335" s="11" t="s">
        <v>33</v>
      </c>
      <c r="AX335" s="11" t="s">
        <v>76</v>
      </c>
      <c r="AY335" s="182" t="s">
        <v>176</v>
      </c>
    </row>
    <row r="336" spans="2:65" s="12" customFormat="1" ht="16.5" customHeight="1">
      <c r="B336" s="183"/>
      <c r="C336" s="184"/>
      <c r="D336" s="184"/>
      <c r="E336" s="185" t="s">
        <v>4</v>
      </c>
      <c r="F336" s="264" t="s">
        <v>186</v>
      </c>
      <c r="G336" s="265"/>
      <c r="H336" s="265"/>
      <c r="I336" s="265"/>
      <c r="J336" s="184"/>
      <c r="K336" s="186">
        <v>2.4729999999999999</v>
      </c>
      <c r="L336" s="184"/>
      <c r="M336" s="184"/>
      <c r="N336" s="184"/>
      <c r="O336" s="184"/>
      <c r="P336" s="184"/>
      <c r="Q336" s="184"/>
      <c r="R336" s="187"/>
      <c r="T336" s="188"/>
      <c r="U336" s="184"/>
      <c r="V336" s="184"/>
      <c r="W336" s="184"/>
      <c r="X336" s="184"/>
      <c r="Y336" s="184"/>
      <c r="Z336" s="184"/>
      <c r="AA336" s="189"/>
      <c r="AT336" s="190" t="s">
        <v>184</v>
      </c>
      <c r="AU336" s="190" t="s">
        <v>112</v>
      </c>
      <c r="AV336" s="12" t="s">
        <v>181</v>
      </c>
      <c r="AW336" s="12" t="s">
        <v>33</v>
      </c>
      <c r="AX336" s="12" t="s">
        <v>84</v>
      </c>
      <c r="AY336" s="190" t="s">
        <v>176</v>
      </c>
    </row>
    <row r="337" spans="2:65" s="1" customFormat="1" ht="38.25" customHeight="1">
      <c r="B337" s="132"/>
      <c r="C337" s="161" t="s">
        <v>481</v>
      </c>
      <c r="D337" s="161" t="s">
        <v>177</v>
      </c>
      <c r="E337" s="162" t="s">
        <v>482</v>
      </c>
      <c r="F337" s="266" t="s">
        <v>483</v>
      </c>
      <c r="G337" s="266"/>
      <c r="H337" s="266"/>
      <c r="I337" s="266"/>
      <c r="J337" s="163" t="s">
        <v>221</v>
      </c>
      <c r="K337" s="164">
        <v>29</v>
      </c>
      <c r="L337" s="258">
        <v>0</v>
      </c>
      <c r="M337" s="258"/>
      <c r="N337" s="267">
        <f>ROUND(L337*K337,2)</f>
        <v>0</v>
      </c>
      <c r="O337" s="267"/>
      <c r="P337" s="267"/>
      <c r="Q337" s="267"/>
      <c r="R337" s="135"/>
      <c r="T337" s="165" t="s">
        <v>4</v>
      </c>
      <c r="U337" s="44" t="s">
        <v>41</v>
      </c>
      <c r="V337" s="36"/>
      <c r="W337" s="166">
        <f>V337*K337</f>
        <v>0</v>
      </c>
      <c r="X337" s="166">
        <v>9.5600000000000008E-3</v>
      </c>
      <c r="Y337" s="166">
        <f>X337*K337</f>
        <v>0.27724000000000004</v>
      </c>
      <c r="Z337" s="166">
        <v>0</v>
      </c>
      <c r="AA337" s="167">
        <f>Z337*K337</f>
        <v>0</v>
      </c>
      <c r="AR337" s="20" t="s">
        <v>181</v>
      </c>
      <c r="AT337" s="20" t="s">
        <v>177</v>
      </c>
      <c r="AU337" s="20" t="s">
        <v>112</v>
      </c>
      <c r="AY337" s="20" t="s">
        <v>176</v>
      </c>
      <c r="BE337" s="106">
        <f>IF(U337="základní",N337,0)</f>
        <v>0</v>
      </c>
      <c r="BF337" s="106">
        <f>IF(U337="snížená",N337,0)</f>
        <v>0</v>
      </c>
      <c r="BG337" s="106">
        <f>IF(U337="zákl. přenesená",N337,0)</f>
        <v>0</v>
      </c>
      <c r="BH337" s="106">
        <f>IF(U337="sníž. přenesená",N337,0)</f>
        <v>0</v>
      </c>
      <c r="BI337" s="106">
        <f>IF(U337="nulová",N337,0)</f>
        <v>0</v>
      </c>
      <c r="BJ337" s="20" t="s">
        <v>84</v>
      </c>
      <c r="BK337" s="106">
        <f>ROUND(L337*K337,2)</f>
        <v>0</v>
      </c>
      <c r="BL337" s="20" t="s">
        <v>181</v>
      </c>
      <c r="BM337" s="20" t="s">
        <v>484</v>
      </c>
    </row>
    <row r="338" spans="2:65" s="11" customFormat="1" ht="16.5" customHeight="1">
      <c r="B338" s="175"/>
      <c r="C338" s="176"/>
      <c r="D338" s="176"/>
      <c r="E338" s="177" t="s">
        <v>4</v>
      </c>
      <c r="F338" s="268" t="s">
        <v>485</v>
      </c>
      <c r="G338" s="269"/>
      <c r="H338" s="269"/>
      <c r="I338" s="269"/>
      <c r="J338" s="176"/>
      <c r="K338" s="178">
        <v>29</v>
      </c>
      <c r="L338" s="176"/>
      <c r="M338" s="176"/>
      <c r="N338" s="176"/>
      <c r="O338" s="176"/>
      <c r="P338" s="176"/>
      <c r="Q338" s="176"/>
      <c r="R338" s="179"/>
      <c r="T338" s="180"/>
      <c r="U338" s="176"/>
      <c r="V338" s="176"/>
      <c r="W338" s="176"/>
      <c r="X338" s="176"/>
      <c r="Y338" s="176"/>
      <c r="Z338" s="176"/>
      <c r="AA338" s="181"/>
      <c r="AT338" s="182" t="s">
        <v>184</v>
      </c>
      <c r="AU338" s="182" t="s">
        <v>112</v>
      </c>
      <c r="AV338" s="11" t="s">
        <v>112</v>
      </c>
      <c r="AW338" s="11" t="s">
        <v>33</v>
      </c>
      <c r="AX338" s="11" t="s">
        <v>76</v>
      </c>
      <c r="AY338" s="182" t="s">
        <v>176</v>
      </c>
    </row>
    <row r="339" spans="2:65" s="12" customFormat="1" ht="16.5" customHeight="1">
      <c r="B339" s="183"/>
      <c r="C339" s="184"/>
      <c r="D339" s="184"/>
      <c r="E339" s="185" t="s">
        <v>4</v>
      </c>
      <c r="F339" s="264" t="s">
        <v>186</v>
      </c>
      <c r="G339" s="265"/>
      <c r="H339" s="265"/>
      <c r="I339" s="265"/>
      <c r="J339" s="184"/>
      <c r="K339" s="186">
        <v>29</v>
      </c>
      <c r="L339" s="184"/>
      <c r="M339" s="184"/>
      <c r="N339" s="184"/>
      <c r="O339" s="184"/>
      <c r="P339" s="184"/>
      <c r="Q339" s="184"/>
      <c r="R339" s="187"/>
      <c r="T339" s="188"/>
      <c r="U339" s="184"/>
      <c r="V339" s="184"/>
      <c r="W339" s="184"/>
      <c r="X339" s="184"/>
      <c r="Y339" s="184"/>
      <c r="Z339" s="184"/>
      <c r="AA339" s="189"/>
      <c r="AT339" s="190" t="s">
        <v>184</v>
      </c>
      <c r="AU339" s="190" t="s">
        <v>112</v>
      </c>
      <c r="AV339" s="12" t="s">
        <v>181</v>
      </c>
      <c r="AW339" s="12" t="s">
        <v>33</v>
      </c>
      <c r="AX339" s="12" t="s">
        <v>84</v>
      </c>
      <c r="AY339" s="190" t="s">
        <v>176</v>
      </c>
    </row>
    <row r="340" spans="2:65" s="1" customFormat="1" ht="16.5" customHeight="1">
      <c r="B340" s="132"/>
      <c r="C340" s="191" t="s">
        <v>486</v>
      </c>
      <c r="D340" s="191" t="s">
        <v>309</v>
      </c>
      <c r="E340" s="192" t="s">
        <v>487</v>
      </c>
      <c r="F340" s="274" t="s">
        <v>488</v>
      </c>
      <c r="G340" s="274"/>
      <c r="H340" s="274"/>
      <c r="I340" s="274"/>
      <c r="J340" s="193" t="s">
        <v>221</v>
      </c>
      <c r="K340" s="194">
        <v>29.58</v>
      </c>
      <c r="L340" s="275">
        <v>0</v>
      </c>
      <c r="M340" s="275"/>
      <c r="N340" s="276">
        <f>ROUND(L340*K340,2)</f>
        <v>0</v>
      </c>
      <c r="O340" s="267"/>
      <c r="P340" s="267"/>
      <c r="Q340" s="267"/>
      <c r="R340" s="135"/>
      <c r="T340" s="165" t="s">
        <v>4</v>
      </c>
      <c r="U340" s="44" t="s">
        <v>41</v>
      </c>
      <c r="V340" s="36"/>
      <c r="W340" s="166">
        <f>V340*K340</f>
        <v>0</v>
      </c>
      <c r="X340" s="166">
        <v>1.7999999999999999E-2</v>
      </c>
      <c r="Y340" s="166">
        <f>X340*K340</f>
        <v>0.53243999999999991</v>
      </c>
      <c r="Z340" s="166">
        <v>0</v>
      </c>
      <c r="AA340" s="167">
        <f>Z340*K340</f>
        <v>0</v>
      </c>
      <c r="AR340" s="20" t="s">
        <v>209</v>
      </c>
      <c r="AT340" s="20" t="s">
        <v>309</v>
      </c>
      <c r="AU340" s="20" t="s">
        <v>112</v>
      </c>
      <c r="AY340" s="20" t="s">
        <v>176</v>
      </c>
      <c r="BE340" s="106">
        <f>IF(U340="základní",N340,0)</f>
        <v>0</v>
      </c>
      <c r="BF340" s="106">
        <f>IF(U340="snížená",N340,0)</f>
        <v>0</v>
      </c>
      <c r="BG340" s="106">
        <f>IF(U340="zákl. přenesená",N340,0)</f>
        <v>0</v>
      </c>
      <c r="BH340" s="106">
        <f>IF(U340="sníž. přenesená",N340,0)</f>
        <v>0</v>
      </c>
      <c r="BI340" s="106">
        <f>IF(U340="nulová",N340,0)</f>
        <v>0</v>
      </c>
      <c r="BJ340" s="20" t="s">
        <v>84</v>
      </c>
      <c r="BK340" s="106">
        <f>ROUND(L340*K340,2)</f>
        <v>0</v>
      </c>
      <c r="BL340" s="20" t="s">
        <v>181</v>
      </c>
      <c r="BM340" s="20" t="s">
        <v>489</v>
      </c>
    </row>
    <row r="341" spans="2:65" s="1" customFormat="1" ht="25.5" customHeight="1">
      <c r="B341" s="132"/>
      <c r="C341" s="161" t="s">
        <v>490</v>
      </c>
      <c r="D341" s="161" t="s">
        <v>177</v>
      </c>
      <c r="E341" s="162" t="s">
        <v>491</v>
      </c>
      <c r="F341" s="266" t="s">
        <v>492</v>
      </c>
      <c r="G341" s="266"/>
      <c r="H341" s="266"/>
      <c r="I341" s="266"/>
      <c r="J341" s="163" t="s">
        <v>221</v>
      </c>
      <c r="K341" s="164">
        <v>29</v>
      </c>
      <c r="L341" s="258">
        <v>0</v>
      </c>
      <c r="M341" s="258"/>
      <c r="N341" s="267">
        <f>ROUND(L341*K341,2)</f>
        <v>0</v>
      </c>
      <c r="O341" s="267"/>
      <c r="P341" s="267"/>
      <c r="Q341" s="267"/>
      <c r="R341" s="135"/>
      <c r="T341" s="165" t="s">
        <v>4</v>
      </c>
      <c r="U341" s="44" t="s">
        <v>41</v>
      </c>
      <c r="V341" s="36"/>
      <c r="W341" s="166">
        <f>V341*K341</f>
        <v>0</v>
      </c>
      <c r="X341" s="166">
        <v>2.6800000000000001E-3</v>
      </c>
      <c r="Y341" s="166">
        <f>X341*K341</f>
        <v>7.7719999999999997E-2</v>
      </c>
      <c r="Z341" s="166">
        <v>0</v>
      </c>
      <c r="AA341" s="167">
        <f>Z341*K341</f>
        <v>0</v>
      </c>
      <c r="AR341" s="20" t="s">
        <v>181</v>
      </c>
      <c r="AT341" s="20" t="s">
        <v>177</v>
      </c>
      <c r="AU341" s="20" t="s">
        <v>112</v>
      </c>
      <c r="AY341" s="20" t="s">
        <v>176</v>
      </c>
      <c r="BE341" s="106">
        <f>IF(U341="základní",N341,0)</f>
        <v>0</v>
      </c>
      <c r="BF341" s="106">
        <f>IF(U341="snížená",N341,0)</f>
        <v>0</v>
      </c>
      <c r="BG341" s="106">
        <f>IF(U341="zákl. přenesená",N341,0)</f>
        <v>0</v>
      </c>
      <c r="BH341" s="106">
        <f>IF(U341="sníž. přenesená",N341,0)</f>
        <v>0</v>
      </c>
      <c r="BI341" s="106">
        <f>IF(U341="nulová",N341,0)</f>
        <v>0</v>
      </c>
      <c r="BJ341" s="20" t="s">
        <v>84</v>
      </c>
      <c r="BK341" s="106">
        <f>ROUND(L341*K341,2)</f>
        <v>0</v>
      </c>
      <c r="BL341" s="20" t="s">
        <v>181</v>
      </c>
      <c r="BM341" s="20" t="s">
        <v>493</v>
      </c>
    </row>
    <row r="342" spans="2:65" s="11" customFormat="1" ht="16.5" customHeight="1">
      <c r="B342" s="175"/>
      <c r="C342" s="176"/>
      <c r="D342" s="176"/>
      <c r="E342" s="177" t="s">
        <v>4</v>
      </c>
      <c r="F342" s="268" t="s">
        <v>494</v>
      </c>
      <c r="G342" s="269"/>
      <c r="H342" s="269"/>
      <c r="I342" s="269"/>
      <c r="J342" s="176"/>
      <c r="K342" s="178">
        <v>29</v>
      </c>
      <c r="L342" s="176"/>
      <c r="M342" s="176"/>
      <c r="N342" s="176"/>
      <c r="O342" s="176"/>
      <c r="P342" s="176"/>
      <c r="Q342" s="176"/>
      <c r="R342" s="179"/>
      <c r="T342" s="180"/>
      <c r="U342" s="176"/>
      <c r="V342" s="176"/>
      <c r="W342" s="176"/>
      <c r="X342" s="176"/>
      <c r="Y342" s="176"/>
      <c r="Z342" s="176"/>
      <c r="AA342" s="181"/>
      <c r="AT342" s="182" t="s">
        <v>184</v>
      </c>
      <c r="AU342" s="182" t="s">
        <v>112</v>
      </c>
      <c r="AV342" s="11" t="s">
        <v>112</v>
      </c>
      <c r="AW342" s="11" t="s">
        <v>33</v>
      </c>
      <c r="AX342" s="11" t="s">
        <v>76</v>
      </c>
      <c r="AY342" s="182" t="s">
        <v>176</v>
      </c>
    </row>
    <row r="343" spans="2:65" s="12" customFormat="1" ht="16.5" customHeight="1">
      <c r="B343" s="183"/>
      <c r="C343" s="184"/>
      <c r="D343" s="184"/>
      <c r="E343" s="185" t="s">
        <v>4</v>
      </c>
      <c r="F343" s="264" t="s">
        <v>186</v>
      </c>
      <c r="G343" s="265"/>
      <c r="H343" s="265"/>
      <c r="I343" s="265"/>
      <c r="J343" s="184"/>
      <c r="K343" s="186">
        <v>29</v>
      </c>
      <c r="L343" s="184"/>
      <c r="M343" s="184"/>
      <c r="N343" s="184"/>
      <c r="O343" s="184"/>
      <c r="P343" s="184"/>
      <c r="Q343" s="184"/>
      <c r="R343" s="187"/>
      <c r="T343" s="188"/>
      <c r="U343" s="184"/>
      <c r="V343" s="184"/>
      <c r="W343" s="184"/>
      <c r="X343" s="184"/>
      <c r="Y343" s="184"/>
      <c r="Z343" s="184"/>
      <c r="AA343" s="189"/>
      <c r="AT343" s="190" t="s">
        <v>184</v>
      </c>
      <c r="AU343" s="190" t="s">
        <v>112</v>
      </c>
      <c r="AV343" s="12" t="s">
        <v>181</v>
      </c>
      <c r="AW343" s="12" t="s">
        <v>33</v>
      </c>
      <c r="AX343" s="12" t="s">
        <v>84</v>
      </c>
      <c r="AY343" s="190" t="s">
        <v>176</v>
      </c>
    </row>
    <row r="344" spans="2:65" s="1" customFormat="1" ht="38.25" customHeight="1">
      <c r="B344" s="132"/>
      <c r="C344" s="161" t="s">
        <v>495</v>
      </c>
      <c r="D344" s="161" t="s">
        <v>177</v>
      </c>
      <c r="E344" s="162" t="s">
        <v>496</v>
      </c>
      <c r="F344" s="266" t="s">
        <v>497</v>
      </c>
      <c r="G344" s="266"/>
      <c r="H344" s="266"/>
      <c r="I344" s="266"/>
      <c r="J344" s="163" t="s">
        <v>180</v>
      </c>
      <c r="K344" s="164">
        <v>7.3730000000000002</v>
      </c>
      <c r="L344" s="258">
        <v>0</v>
      </c>
      <c r="M344" s="258"/>
      <c r="N344" s="267">
        <f>ROUND(L344*K344,2)</f>
        <v>0</v>
      </c>
      <c r="O344" s="267"/>
      <c r="P344" s="267"/>
      <c r="Q344" s="267"/>
      <c r="R344" s="135"/>
      <c r="T344" s="165" t="s">
        <v>4</v>
      </c>
      <c r="U344" s="44" t="s">
        <v>41</v>
      </c>
      <c r="V344" s="36"/>
      <c r="W344" s="166">
        <f>V344*K344</f>
        <v>0</v>
      </c>
      <c r="X344" s="166">
        <v>2.2563399999999998</v>
      </c>
      <c r="Y344" s="166">
        <f>X344*K344</f>
        <v>16.635994820000001</v>
      </c>
      <c r="Z344" s="166">
        <v>0</v>
      </c>
      <c r="AA344" s="167">
        <f>Z344*K344</f>
        <v>0</v>
      </c>
      <c r="AR344" s="20" t="s">
        <v>181</v>
      </c>
      <c r="AT344" s="20" t="s">
        <v>177</v>
      </c>
      <c r="AU344" s="20" t="s">
        <v>112</v>
      </c>
      <c r="AY344" s="20" t="s">
        <v>176</v>
      </c>
      <c r="BE344" s="106">
        <f>IF(U344="základní",N344,0)</f>
        <v>0</v>
      </c>
      <c r="BF344" s="106">
        <f>IF(U344="snížená",N344,0)</f>
        <v>0</v>
      </c>
      <c r="BG344" s="106">
        <f>IF(U344="zákl. přenesená",N344,0)</f>
        <v>0</v>
      </c>
      <c r="BH344" s="106">
        <f>IF(U344="sníž. přenesená",N344,0)</f>
        <v>0</v>
      </c>
      <c r="BI344" s="106">
        <f>IF(U344="nulová",N344,0)</f>
        <v>0</v>
      </c>
      <c r="BJ344" s="20" t="s">
        <v>84</v>
      </c>
      <c r="BK344" s="106">
        <f>ROUND(L344*K344,2)</f>
        <v>0</v>
      </c>
      <c r="BL344" s="20" t="s">
        <v>181</v>
      </c>
      <c r="BM344" s="20" t="s">
        <v>498</v>
      </c>
    </row>
    <row r="345" spans="2:65" s="11" customFormat="1" ht="16.5" customHeight="1">
      <c r="B345" s="175"/>
      <c r="C345" s="176"/>
      <c r="D345" s="176"/>
      <c r="E345" s="177" t="s">
        <v>4</v>
      </c>
      <c r="F345" s="268" t="s">
        <v>499</v>
      </c>
      <c r="G345" s="269"/>
      <c r="H345" s="269"/>
      <c r="I345" s="269"/>
      <c r="J345" s="176"/>
      <c r="K345" s="178">
        <v>7.3730000000000002</v>
      </c>
      <c r="L345" s="176"/>
      <c r="M345" s="176"/>
      <c r="N345" s="176"/>
      <c r="O345" s="176"/>
      <c r="P345" s="176"/>
      <c r="Q345" s="176"/>
      <c r="R345" s="179"/>
      <c r="T345" s="180"/>
      <c r="U345" s="176"/>
      <c r="V345" s="176"/>
      <c r="W345" s="176"/>
      <c r="X345" s="176"/>
      <c r="Y345" s="176"/>
      <c r="Z345" s="176"/>
      <c r="AA345" s="181"/>
      <c r="AT345" s="182" t="s">
        <v>184</v>
      </c>
      <c r="AU345" s="182" t="s">
        <v>112</v>
      </c>
      <c r="AV345" s="11" t="s">
        <v>112</v>
      </c>
      <c r="AW345" s="11" t="s">
        <v>33</v>
      </c>
      <c r="AX345" s="11" t="s">
        <v>76</v>
      </c>
      <c r="AY345" s="182" t="s">
        <v>176</v>
      </c>
    </row>
    <row r="346" spans="2:65" s="12" customFormat="1" ht="16.5" customHeight="1">
      <c r="B346" s="183"/>
      <c r="C346" s="184"/>
      <c r="D346" s="184"/>
      <c r="E346" s="185" t="s">
        <v>4</v>
      </c>
      <c r="F346" s="264" t="s">
        <v>186</v>
      </c>
      <c r="G346" s="265"/>
      <c r="H346" s="265"/>
      <c r="I346" s="265"/>
      <c r="J346" s="184"/>
      <c r="K346" s="186">
        <v>7.3730000000000002</v>
      </c>
      <c r="L346" s="184"/>
      <c r="M346" s="184"/>
      <c r="N346" s="184"/>
      <c r="O346" s="184"/>
      <c r="P346" s="184"/>
      <c r="Q346" s="184"/>
      <c r="R346" s="187"/>
      <c r="T346" s="188"/>
      <c r="U346" s="184"/>
      <c r="V346" s="184"/>
      <c r="W346" s="184"/>
      <c r="X346" s="184"/>
      <c r="Y346" s="184"/>
      <c r="Z346" s="184"/>
      <c r="AA346" s="189"/>
      <c r="AT346" s="190" t="s">
        <v>184</v>
      </c>
      <c r="AU346" s="190" t="s">
        <v>112</v>
      </c>
      <c r="AV346" s="12" t="s">
        <v>181</v>
      </c>
      <c r="AW346" s="12" t="s">
        <v>33</v>
      </c>
      <c r="AX346" s="12" t="s">
        <v>84</v>
      </c>
      <c r="AY346" s="190" t="s">
        <v>176</v>
      </c>
    </row>
    <row r="347" spans="2:65" s="1" customFormat="1" ht="16.5" customHeight="1">
      <c r="B347" s="132"/>
      <c r="C347" s="161" t="s">
        <v>500</v>
      </c>
      <c r="D347" s="161" t="s">
        <v>177</v>
      </c>
      <c r="E347" s="162" t="s">
        <v>501</v>
      </c>
      <c r="F347" s="266" t="s">
        <v>502</v>
      </c>
      <c r="G347" s="266"/>
      <c r="H347" s="266"/>
      <c r="I347" s="266"/>
      <c r="J347" s="163" t="s">
        <v>216</v>
      </c>
      <c r="K347" s="164">
        <v>0.24399999999999999</v>
      </c>
      <c r="L347" s="258">
        <v>0</v>
      </c>
      <c r="M347" s="258"/>
      <c r="N347" s="267">
        <f>ROUND(L347*K347,2)</f>
        <v>0</v>
      </c>
      <c r="O347" s="267"/>
      <c r="P347" s="267"/>
      <c r="Q347" s="267"/>
      <c r="R347" s="135"/>
      <c r="T347" s="165" t="s">
        <v>4</v>
      </c>
      <c r="U347" s="44" t="s">
        <v>41</v>
      </c>
      <c r="V347" s="36"/>
      <c r="W347" s="166">
        <f>V347*K347</f>
        <v>0</v>
      </c>
      <c r="X347" s="166">
        <v>1.0414300000000001</v>
      </c>
      <c r="Y347" s="166">
        <f>X347*K347</f>
        <v>0.25410892000000002</v>
      </c>
      <c r="Z347" s="166">
        <v>0</v>
      </c>
      <c r="AA347" s="167">
        <f>Z347*K347</f>
        <v>0</v>
      </c>
      <c r="AR347" s="20" t="s">
        <v>181</v>
      </c>
      <c r="AT347" s="20" t="s">
        <v>177</v>
      </c>
      <c r="AU347" s="20" t="s">
        <v>112</v>
      </c>
      <c r="AY347" s="20" t="s">
        <v>176</v>
      </c>
      <c r="BE347" s="106">
        <f>IF(U347="základní",N347,0)</f>
        <v>0</v>
      </c>
      <c r="BF347" s="106">
        <f>IF(U347="snížená",N347,0)</f>
        <v>0</v>
      </c>
      <c r="BG347" s="106">
        <f>IF(U347="zákl. přenesená",N347,0)</f>
        <v>0</v>
      </c>
      <c r="BH347" s="106">
        <f>IF(U347="sníž. přenesená",N347,0)</f>
        <v>0</v>
      </c>
      <c r="BI347" s="106">
        <f>IF(U347="nulová",N347,0)</f>
        <v>0</v>
      </c>
      <c r="BJ347" s="20" t="s">
        <v>84</v>
      </c>
      <c r="BK347" s="106">
        <f>ROUND(L347*K347,2)</f>
        <v>0</v>
      </c>
      <c r="BL347" s="20" t="s">
        <v>181</v>
      </c>
      <c r="BM347" s="20" t="s">
        <v>503</v>
      </c>
    </row>
    <row r="348" spans="2:65" s="11" customFormat="1" ht="16.5" customHeight="1">
      <c r="B348" s="175"/>
      <c r="C348" s="176"/>
      <c r="D348" s="176"/>
      <c r="E348" s="177" t="s">
        <v>4</v>
      </c>
      <c r="F348" s="268" t="s">
        <v>504</v>
      </c>
      <c r="G348" s="269"/>
      <c r="H348" s="269"/>
      <c r="I348" s="269"/>
      <c r="J348" s="176"/>
      <c r="K348" s="178">
        <v>0.24399999999999999</v>
      </c>
      <c r="L348" s="176"/>
      <c r="M348" s="176"/>
      <c r="N348" s="176"/>
      <c r="O348" s="176"/>
      <c r="P348" s="176"/>
      <c r="Q348" s="176"/>
      <c r="R348" s="179"/>
      <c r="T348" s="180"/>
      <c r="U348" s="176"/>
      <c r="V348" s="176"/>
      <c r="W348" s="176"/>
      <c r="X348" s="176"/>
      <c r="Y348" s="176"/>
      <c r="Z348" s="176"/>
      <c r="AA348" s="181"/>
      <c r="AT348" s="182" t="s">
        <v>184</v>
      </c>
      <c r="AU348" s="182" t="s">
        <v>112</v>
      </c>
      <c r="AV348" s="11" t="s">
        <v>112</v>
      </c>
      <c r="AW348" s="11" t="s">
        <v>33</v>
      </c>
      <c r="AX348" s="11" t="s">
        <v>76</v>
      </c>
      <c r="AY348" s="182" t="s">
        <v>176</v>
      </c>
    </row>
    <row r="349" spans="2:65" s="12" customFormat="1" ht="16.5" customHeight="1">
      <c r="B349" s="183"/>
      <c r="C349" s="184"/>
      <c r="D349" s="184"/>
      <c r="E349" s="185" t="s">
        <v>4</v>
      </c>
      <c r="F349" s="264" t="s">
        <v>186</v>
      </c>
      <c r="G349" s="265"/>
      <c r="H349" s="265"/>
      <c r="I349" s="265"/>
      <c r="J349" s="184"/>
      <c r="K349" s="186">
        <v>0.24399999999999999</v>
      </c>
      <c r="L349" s="184"/>
      <c r="M349" s="184"/>
      <c r="N349" s="184"/>
      <c r="O349" s="184"/>
      <c r="P349" s="184"/>
      <c r="Q349" s="184"/>
      <c r="R349" s="187"/>
      <c r="T349" s="188"/>
      <c r="U349" s="184"/>
      <c r="V349" s="184"/>
      <c r="W349" s="184"/>
      <c r="X349" s="184"/>
      <c r="Y349" s="184"/>
      <c r="Z349" s="184"/>
      <c r="AA349" s="189"/>
      <c r="AT349" s="190" t="s">
        <v>184</v>
      </c>
      <c r="AU349" s="190" t="s">
        <v>112</v>
      </c>
      <c r="AV349" s="12" t="s">
        <v>181</v>
      </c>
      <c r="AW349" s="12" t="s">
        <v>33</v>
      </c>
      <c r="AX349" s="12" t="s">
        <v>84</v>
      </c>
      <c r="AY349" s="190" t="s">
        <v>176</v>
      </c>
    </row>
    <row r="350" spans="2:65" s="1" customFormat="1" ht="16.5" customHeight="1">
      <c r="B350" s="132"/>
      <c r="C350" s="161" t="s">
        <v>505</v>
      </c>
      <c r="D350" s="161" t="s">
        <v>177</v>
      </c>
      <c r="E350" s="162" t="s">
        <v>506</v>
      </c>
      <c r="F350" s="266" t="s">
        <v>507</v>
      </c>
      <c r="G350" s="266"/>
      <c r="H350" s="266"/>
      <c r="I350" s="266"/>
      <c r="J350" s="163" t="s">
        <v>221</v>
      </c>
      <c r="K350" s="164">
        <v>17.914000000000001</v>
      </c>
      <c r="L350" s="258">
        <v>0</v>
      </c>
      <c r="M350" s="258"/>
      <c r="N350" s="267">
        <f>ROUND(L350*K350,2)</f>
        <v>0</v>
      </c>
      <c r="O350" s="267"/>
      <c r="P350" s="267"/>
      <c r="Q350" s="267"/>
      <c r="R350" s="135"/>
      <c r="T350" s="165" t="s">
        <v>4</v>
      </c>
      <c r="U350" s="44" t="s">
        <v>41</v>
      </c>
      <c r="V350" s="36"/>
      <c r="W350" s="166">
        <f>V350*K350</f>
        <v>0</v>
      </c>
      <c r="X350" s="166">
        <v>1.2E-4</v>
      </c>
      <c r="Y350" s="166">
        <f>X350*K350</f>
        <v>2.1496800000000002E-3</v>
      </c>
      <c r="Z350" s="166">
        <v>0</v>
      </c>
      <c r="AA350" s="167">
        <f>Z350*K350</f>
        <v>0</v>
      </c>
      <c r="AR350" s="20" t="s">
        <v>181</v>
      </c>
      <c r="AT350" s="20" t="s">
        <v>177</v>
      </c>
      <c r="AU350" s="20" t="s">
        <v>112</v>
      </c>
      <c r="AY350" s="20" t="s">
        <v>176</v>
      </c>
      <c r="BE350" s="106">
        <f>IF(U350="základní",N350,0)</f>
        <v>0</v>
      </c>
      <c r="BF350" s="106">
        <f>IF(U350="snížená",N350,0)</f>
        <v>0</v>
      </c>
      <c r="BG350" s="106">
        <f>IF(U350="zákl. přenesená",N350,0)</f>
        <v>0</v>
      </c>
      <c r="BH350" s="106">
        <f>IF(U350="sníž. přenesená",N350,0)</f>
        <v>0</v>
      </c>
      <c r="BI350" s="106">
        <f>IF(U350="nulová",N350,0)</f>
        <v>0</v>
      </c>
      <c r="BJ350" s="20" t="s">
        <v>84</v>
      </c>
      <c r="BK350" s="106">
        <f>ROUND(L350*K350,2)</f>
        <v>0</v>
      </c>
      <c r="BL350" s="20" t="s">
        <v>181</v>
      </c>
      <c r="BM350" s="20" t="s">
        <v>508</v>
      </c>
    </row>
    <row r="351" spans="2:65" s="11" customFormat="1" ht="16.5" customHeight="1">
      <c r="B351" s="175"/>
      <c r="C351" s="176"/>
      <c r="D351" s="176"/>
      <c r="E351" s="177" t="s">
        <v>4</v>
      </c>
      <c r="F351" s="268" t="s">
        <v>509</v>
      </c>
      <c r="G351" s="269"/>
      <c r="H351" s="269"/>
      <c r="I351" s="269"/>
      <c r="J351" s="176"/>
      <c r="K351" s="178">
        <v>17.914000000000001</v>
      </c>
      <c r="L351" s="176"/>
      <c r="M351" s="176"/>
      <c r="N351" s="176"/>
      <c r="O351" s="176"/>
      <c r="P351" s="176"/>
      <c r="Q351" s="176"/>
      <c r="R351" s="179"/>
      <c r="T351" s="180"/>
      <c r="U351" s="176"/>
      <c r="V351" s="176"/>
      <c r="W351" s="176"/>
      <c r="X351" s="176"/>
      <c r="Y351" s="176"/>
      <c r="Z351" s="176"/>
      <c r="AA351" s="181"/>
      <c r="AT351" s="182" t="s">
        <v>184</v>
      </c>
      <c r="AU351" s="182" t="s">
        <v>112</v>
      </c>
      <c r="AV351" s="11" t="s">
        <v>112</v>
      </c>
      <c r="AW351" s="11" t="s">
        <v>33</v>
      </c>
      <c r="AX351" s="11" t="s">
        <v>76</v>
      </c>
      <c r="AY351" s="182" t="s">
        <v>176</v>
      </c>
    </row>
    <row r="352" spans="2:65" s="12" customFormat="1" ht="16.5" customHeight="1">
      <c r="B352" s="183"/>
      <c r="C352" s="184"/>
      <c r="D352" s="184"/>
      <c r="E352" s="185" t="s">
        <v>4</v>
      </c>
      <c r="F352" s="264" t="s">
        <v>186</v>
      </c>
      <c r="G352" s="265"/>
      <c r="H352" s="265"/>
      <c r="I352" s="265"/>
      <c r="J352" s="184"/>
      <c r="K352" s="186">
        <v>17.914000000000001</v>
      </c>
      <c r="L352" s="184"/>
      <c r="M352" s="184"/>
      <c r="N352" s="184"/>
      <c r="O352" s="184"/>
      <c r="P352" s="184"/>
      <c r="Q352" s="184"/>
      <c r="R352" s="187"/>
      <c r="T352" s="188"/>
      <c r="U352" s="184"/>
      <c r="V352" s="184"/>
      <c r="W352" s="184"/>
      <c r="X352" s="184"/>
      <c r="Y352" s="184"/>
      <c r="Z352" s="184"/>
      <c r="AA352" s="189"/>
      <c r="AT352" s="190" t="s">
        <v>184</v>
      </c>
      <c r="AU352" s="190" t="s">
        <v>112</v>
      </c>
      <c r="AV352" s="12" t="s">
        <v>181</v>
      </c>
      <c r="AW352" s="12" t="s">
        <v>33</v>
      </c>
      <c r="AX352" s="12" t="s">
        <v>84</v>
      </c>
      <c r="AY352" s="190" t="s">
        <v>176</v>
      </c>
    </row>
    <row r="353" spans="2:65" s="9" customFormat="1" ht="29.85" customHeight="1">
      <c r="B353" s="150"/>
      <c r="C353" s="151"/>
      <c r="D353" s="160" t="s">
        <v>129</v>
      </c>
      <c r="E353" s="160"/>
      <c r="F353" s="160"/>
      <c r="G353" s="160"/>
      <c r="H353" s="160"/>
      <c r="I353" s="160"/>
      <c r="J353" s="160"/>
      <c r="K353" s="160"/>
      <c r="L353" s="160"/>
      <c r="M353" s="160"/>
      <c r="N353" s="252">
        <f>BK353</f>
        <v>0</v>
      </c>
      <c r="O353" s="253"/>
      <c r="P353" s="253"/>
      <c r="Q353" s="253"/>
      <c r="R353" s="153"/>
      <c r="T353" s="154"/>
      <c r="U353" s="151"/>
      <c r="V353" s="151"/>
      <c r="W353" s="155">
        <f>SUM(W354:W410)</f>
        <v>0</v>
      </c>
      <c r="X353" s="151"/>
      <c r="Y353" s="155">
        <f>SUM(Y354:Y410)</f>
        <v>0.91650595000000012</v>
      </c>
      <c r="Z353" s="151"/>
      <c r="AA353" s="156">
        <f>SUM(AA354:AA410)</f>
        <v>26.848427000000001</v>
      </c>
      <c r="AR353" s="157" t="s">
        <v>84</v>
      </c>
      <c r="AT353" s="158" t="s">
        <v>75</v>
      </c>
      <c r="AU353" s="158" t="s">
        <v>84</v>
      </c>
      <c r="AY353" s="157" t="s">
        <v>176</v>
      </c>
      <c r="BK353" s="159">
        <f>SUM(BK354:BK410)</f>
        <v>0</v>
      </c>
    </row>
    <row r="354" spans="2:65" s="1" customFormat="1" ht="38.25" customHeight="1">
      <c r="B354" s="132"/>
      <c r="C354" s="161" t="s">
        <v>510</v>
      </c>
      <c r="D354" s="161" t="s">
        <v>177</v>
      </c>
      <c r="E354" s="162" t="s">
        <v>511</v>
      </c>
      <c r="F354" s="266" t="s">
        <v>512</v>
      </c>
      <c r="G354" s="266"/>
      <c r="H354" s="266"/>
      <c r="I354" s="266"/>
      <c r="J354" s="163" t="s">
        <v>221</v>
      </c>
      <c r="K354" s="164">
        <v>168.5</v>
      </c>
      <c r="L354" s="258">
        <v>0</v>
      </c>
      <c r="M354" s="258"/>
      <c r="N354" s="267">
        <f>ROUND(L354*K354,2)</f>
        <v>0</v>
      </c>
      <c r="O354" s="267"/>
      <c r="P354" s="267"/>
      <c r="Q354" s="267"/>
      <c r="R354" s="135"/>
      <c r="T354" s="165" t="s">
        <v>4</v>
      </c>
      <c r="U354" s="44" t="s">
        <v>41</v>
      </c>
      <c r="V354" s="36"/>
      <c r="W354" s="166">
        <f>V354*K354</f>
        <v>0</v>
      </c>
      <c r="X354" s="166">
        <v>1.2999999999999999E-4</v>
      </c>
      <c r="Y354" s="166">
        <f>X354*K354</f>
        <v>2.1904999999999997E-2</v>
      </c>
      <c r="Z354" s="166">
        <v>0</v>
      </c>
      <c r="AA354" s="167">
        <f>Z354*K354</f>
        <v>0</v>
      </c>
      <c r="AR354" s="20" t="s">
        <v>181</v>
      </c>
      <c r="AT354" s="20" t="s">
        <v>177</v>
      </c>
      <c r="AU354" s="20" t="s">
        <v>112</v>
      </c>
      <c r="AY354" s="20" t="s">
        <v>176</v>
      </c>
      <c r="BE354" s="106">
        <f>IF(U354="základní",N354,0)</f>
        <v>0</v>
      </c>
      <c r="BF354" s="106">
        <f>IF(U354="snížená",N354,0)</f>
        <v>0</v>
      </c>
      <c r="BG354" s="106">
        <f>IF(U354="zákl. přenesená",N354,0)</f>
        <v>0</v>
      </c>
      <c r="BH354" s="106">
        <f>IF(U354="sníž. přenesená",N354,0)</f>
        <v>0</v>
      </c>
      <c r="BI354" s="106">
        <f>IF(U354="nulová",N354,0)</f>
        <v>0</v>
      </c>
      <c r="BJ354" s="20" t="s">
        <v>84</v>
      </c>
      <c r="BK354" s="106">
        <f>ROUND(L354*K354,2)</f>
        <v>0</v>
      </c>
      <c r="BL354" s="20" t="s">
        <v>181</v>
      </c>
      <c r="BM354" s="20" t="s">
        <v>513</v>
      </c>
    </row>
    <row r="355" spans="2:65" s="1" customFormat="1" ht="25.5" customHeight="1">
      <c r="B355" s="132"/>
      <c r="C355" s="161" t="s">
        <v>514</v>
      </c>
      <c r="D355" s="161" t="s">
        <v>177</v>
      </c>
      <c r="E355" s="162" t="s">
        <v>515</v>
      </c>
      <c r="F355" s="266" t="s">
        <v>516</v>
      </c>
      <c r="G355" s="266"/>
      <c r="H355" s="266"/>
      <c r="I355" s="266"/>
      <c r="J355" s="163" t="s">
        <v>517</v>
      </c>
      <c r="K355" s="164">
        <v>11.36</v>
      </c>
      <c r="L355" s="258">
        <v>0</v>
      </c>
      <c r="M355" s="258"/>
      <c r="N355" s="267">
        <f>ROUND(L355*K355,2)</f>
        <v>0</v>
      </c>
      <c r="O355" s="267"/>
      <c r="P355" s="267"/>
      <c r="Q355" s="267"/>
      <c r="R355" s="135"/>
      <c r="T355" s="165" t="s">
        <v>4</v>
      </c>
      <c r="U355" s="44" t="s">
        <v>41</v>
      </c>
      <c r="V355" s="36"/>
      <c r="W355" s="166">
        <f>V355*K355</f>
        <v>0</v>
      </c>
      <c r="X355" s="166">
        <v>0</v>
      </c>
      <c r="Y355" s="166">
        <f>X355*K355</f>
        <v>0</v>
      </c>
      <c r="Z355" s="166">
        <v>0</v>
      </c>
      <c r="AA355" s="167">
        <f>Z355*K355</f>
        <v>0</v>
      </c>
      <c r="AR355" s="20" t="s">
        <v>181</v>
      </c>
      <c r="AT355" s="20" t="s">
        <v>177</v>
      </c>
      <c r="AU355" s="20" t="s">
        <v>112</v>
      </c>
      <c r="AY355" s="20" t="s">
        <v>176</v>
      </c>
      <c r="BE355" s="106">
        <f>IF(U355="základní",N355,0)</f>
        <v>0</v>
      </c>
      <c r="BF355" s="106">
        <f>IF(U355="snížená",N355,0)</f>
        <v>0</v>
      </c>
      <c r="BG355" s="106">
        <f>IF(U355="zákl. přenesená",N355,0)</f>
        <v>0</v>
      </c>
      <c r="BH355" s="106">
        <f>IF(U355="sníž. přenesená",N355,0)</f>
        <v>0</v>
      </c>
      <c r="BI355" s="106">
        <f>IF(U355="nulová",N355,0)</f>
        <v>0</v>
      </c>
      <c r="BJ355" s="20" t="s">
        <v>84</v>
      </c>
      <c r="BK355" s="106">
        <f>ROUND(L355*K355,2)</f>
        <v>0</v>
      </c>
      <c r="BL355" s="20" t="s">
        <v>181</v>
      </c>
      <c r="BM355" s="20" t="s">
        <v>518</v>
      </c>
    </row>
    <row r="356" spans="2:65" s="11" customFormat="1" ht="16.5" customHeight="1">
      <c r="B356" s="175"/>
      <c r="C356" s="176"/>
      <c r="D356" s="176"/>
      <c r="E356" s="177" t="s">
        <v>4</v>
      </c>
      <c r="F356" s="268" t="s">
        <v>519</v>
      </c>
      <c r="G356" s="269"/>
      <c r="H356" s="269"/>
      <c r="I356" s="269"/>
      <c r="J356" s="176"/>
      <c r="K356" s="178">
        <v>11.36</v>
      </c>
      <c r="L356" s="176"/>
      <c r="M356" s="176"/>
      <c r="N356" s="176"/>
      <c r="O356" s="176"/>
      <c r="P356" s="176"/>
      <c r="Q356" s="176"/>
      <c r="R356" s="179"/>
      <c r="T356" s="180"/>
      <c r="U356" s="176"/>
      <c r="V356" s="176"/>
      <c r="W356" s="176"/>
      <c r="X356" s="176"/>
      <c r="Y356" s="176"/>
      <c r="Z356" s="176"/>
      <c r="AA356" s="181"/>
      <c r="AT356" s="182" t="s">
        <v>184</v>
      </c>
      <c r="AU356" s="182" t="s">
        <v>112</v>
      </c>
      <c r="AV356" s="11" t="s">
        <v>112</v>
      </c>
      <c r="AW356" s="11" t="s">
        <v>33</v>
      </c>
      <c r="AX356" s="11" t="s">
        <v>76</v>
      </c>
      <c r="AY356" s="182" t="s">
        <v>176</v>
      </c>
    </row>
    <row r="357" spans="2:65" s="12" customFormat="1" ht="16.5" customHeight="1">
      <c r="B357" s="183"/>
      <c r="C357" s="184"/>
      <c r="D357" s="184"/>
      <c r="E357" s="185" t="s">
        <v>4</v>
      </c>
      <c r="F357" s="264" t="s">
        <v>186</v>
      </c>
      <c r="G357" s="265"/>
      <c r="H357" s="265"/>
      <c r="I357" s="265"/>
      <c r="J357" s="184"/>
      <c r="K357" s="186">
        <v>11.36</v>
      </c>
      <c r="L357" s="184"/>
      <c r="M357" s="184"/>
      <c r="N357" s="184"/>
      <c r="O357" s="184"/>
      <c r="P357" s="184"/>
      <c r="Q357" s="184"/>
      <c r="R357" s="187"/>
      <c r="T357" s="188"/>
      <c r="U357" s="184"/>
      <c r="V357" s="184"/>
      <c r="W357" s="184"/>
      <c r="X357" s="184"/>
      <c r="Y357" s="184"/>
      <c r="Z357" s="184"/>
      <c r="AA357" s="189"/>
      <c r="AT357" s="190" t="s">
        <v>184</v>
      </c>
      <c r="AU357" s="190" t="s">
        <v>112</v>
      </c>
      <c r="AV357" s="12" t="s">
        <v>181</v>
      </c>
      <c r="AW357" s="12" t="s">
        <v>33</v>
      </c>
      <c r="AX357" s="12" t="s">
        <v>84</v>
      </c>
      <c r="AY357" s="190" t="s">
        <v>176</v>
      </c>
    </row>
    <row r="358" spans="2:65" s="1" customFormat="1" ht="25.5" customHeight="1">
      <c r="B358" s="132"/>
      <c r="C358" s="161" t="s">
        <v>520</v>
      </c>
      <c r="D358" s="161" t="s">
        <v>177</v>
      </c>
      <c r="E358" s="162" t="s">
        <v>521</v>
      </c>
      <c r="F358" s="266" t="s">
        <v>522</v>
      </c>
      <c r="G358" s="266"/>
      <c r="H358" s="266"/>
      <c r="I358" s="266"/>
      <c r="J358" s="163" t="s">
        <v>221</v>
      </c>
      <c r="K358" s="164">
        <v>199.46</v>
      </c>
      <c r="L358" s="258">
        <v>0</v>
      </c>
      <c r="M358" s="258"/>
      <c r="N358" s="267">
        <f>ROUND(L358*K358,2)</f>
        <v>0</v>
      </c>
      <c r="O358" s="267"/>
      <c r="P358" s="267"/>
      <c r="Q358" s="267"/>
      <c r="R358" s="135"/>
      <c r="T358" s="165" t="s">
        <v>4</v>
      </c>
      <c r="U358" s="44" t="s">
        <v>41</v>
      </c>
      <c r="V358" s="36"/>
      <c r="W358" s="166">
        <f>V358*K358</f>
        <v>0</v>
      </c>
      <c r="X358" s="166">
        <v>4.0000000000000003E-5</v>
      </c>
      <c r="Y358" s="166">
        <f>X358*K358</f>
        <v>7.9784000000000018E-3</v>
      </c>
      <c r="Z358" s="166">
        <v>0</v>
      </c>
      <c r="AA358" s="167">
        <f>Z358*K358</f>
        <v>0</v>
      </c>
      <c r="AR358" s="20" t="s">
        <v>181</v>
      </c>
      <c r="AT358" s="20" t="s">
        <v>177</v>
      </c>
      <c r="AU358" s="20" t="s">
        <v>112</v>
      </c>
      <c r="AY358" s="20" t="s">
        <v>176</v>
      </c>
      <c r="BE358" s="106">
        <f>IF(U358="základní",N358,0)</f>
        <v>0</v>
      </c>
      <c r="BF358" s="106">
        <f>IF(U358="snížená",N358,0)</f>
        <v>0</v>
      </c>
      <c r="BG358" s="106">
        <f>IF(U358="zákl. přenesená",N358,0)</f>
        <v>0</v>
      </c>
      <c r="BH358" s="106">
        <f>IF(U358="sníž. přenesená",N358,0)</f>
        <v>0</v>
      </c>
      <c r="BI358" s="106">
        <f>IF(U358="nulová",N358,0)</f>
        <v>0</v>
      </c>
      <c r="BJ358" s="20" t="s">
        <v>84</v>
      </c>
      <c r="BK358" s="106">
        <f>ROUND(L358*K358,2)</f>
        <v>0</v>
      </c>
      <c r="BL358" s="20" t="s">
        <v>181</v>
      </c>
      <c r="BM358" s="20" t="s">
        <v>523</v>
      </c>
    </row>
    <row r="359" spans="2:65" s="11" customFormat="1" ht="16.5" customHeight="1">
      <c r="B359" s="175"/>
      <c r="C359" s="176"/>
      <c r="D359" s="176"/>
      <c r="E359" s="177" t="s">
        <v>4</v>
      </c>
      <c r="F359" s="268" t="s">
        <v>524</v>
      </c>
      <c r="G359" s="269"/>
      <c r="H359" s="269"/>
      <c r="I359" s="269"/>
      <c r="J359" s="176"/>
      <c r="K359" s="178">
        <v>7.66</v>
      </c>
      <c r="L359" s="176"/>
      <c r="M359" s="176"/>
      <c r="N359" s="176"/>
      <c r="O359" s="176"/>
      <c r="P359" s="176"/>
      <c r="Q359" s="176"/>
      <c r="R359" s="179"/>
      <c r="T359" s="180"/>
      <c r="U359" s="176"/>
      <c r="V359" s="176"/>
      <c r="W359" s="176"/>
      <c r="X359" s="176"/>
      <c r="Y359" s="176"/>
      <c r="Z359" s="176"/>
      <c r="AA359" s="181"/>
      <c r="AT359" s="182" t="s">
        <v>184</v>
      </c>
      <c r="AU359" s="182" t="s">
        <v>112</v>
      </c>
      <c r="AV359" s="11" t="s">
        <v>112</v>
      </c>
      <c r="AW359" s="11" t="s">
        <v>33</v>
      </c>
      <c r="AX359" s="11" t="s">
        <v>76</v>
      </c>
      <c r="AY359" s="182" t="s">
        <v>176</v>
      </c>
    </row>
    <row r="360" spans="2:65" s="11" customFormat="1" ht="16.5" customHeight="1">
      <c r="B360" s="175"/>
      <c r="C360" s="176"/>
      <c r="D360" s="176"/>
      <c r="E360" s="177" t="s">
        <v>4</v>
      </c>
      <c r="F360" s="272" t="s">
        <v>525</v>
      </c>
      <c r="G360" s="273"/>
      <c r="H360" s="273"/>
      <c r="I360" s="273"/>
      <c r="J360" s="176"/>
      <c r="K360" s="178">
        <v>7.48</v>
      </c>
      <c r="L360" s="176"/>
      <c r="M360" s="176"/>
      <c r="N360" s="176"/>
      <c r="O360" s="176"/>
      <c r="P360" s="176"/>
      <c r="Q360" s="176"/>
      <c r="R360" s="179"/>
      <c r="T360" s="180"/>
      <c r="U360" s="176"/>
      <c r="V360" s="176"/>
      <c r="W360" s="176"/>
      <c r="X360" s="176"/>
      <c r="Y360" s="176"/>
      <c r="Z360" s="176"/>
      <c r="AA360" s="181"/>
      <c r="AT360" s="182" t="s">
        <v>184</v>
      </c>
      <c r="AU360" s="182" t="s">
        <v>112</v>
      </c>
      <c r="AV360" s="11" t="s">
        <v>112</v>
      </c>
      <c r="AW360" s="11" t="s">
        <v>33</v>
      </c>
      <c r="AX360" s="11" t="s">
        <v>76</v>
      </c>
      <c r="AY360" s="182" t="s">
        <v>176</v>
      </c>
    </row>
    <row r="361" spans="2:65" s="11" customFormat="1" ht="16.5" customHeight="1">
      <c r="B361" s="175"/>
      <c r="C361" s="176"/>
      <c r="D361" s="176"/>
      <c r="E361" s="177" t="s">
        <v>4</v>
      </c>
      <c r="F361" s="272" t="s">
        <v>526</v>
      </c>
      <c r="G361" s="273"/>
      <c r="H361" s="273"/>
      <c r="I361" s="273"/>
      <c r="J361" s="176"/>
      <c r="K361" s="178">
        <v>184.32</v>
      </c>
      <c r="L361" s="176"/>
      <c r="M361" s="176"/>
      <c r="N361" s="176"/>
      <c r="O361" s="176"/>
      <c r="P361" s="176"/>
      <c r="Q361" s="176"/>
      <c r="R361" s="179"/>
      <c r="T361" s="180"/>
      <c r="U361" s="176"/>
      <c r="V361" s="176"/>
      <c r="W361" s="176"/>
      <c r="X361" s="176"/>
      <c r="Y361" s="176"/>
      <c r="Z361" s="176"/>
      <c r="AA361" s="181"/>
      <c r="AT361" s="182" t="s">
        <v>184</v>
      </c>
      <c r="AU361" s="182" t="s">
        <v>112</v>
      </c>
      <c r="AV361" s="11" t="s">
        <v>112</v>
      </c>
      <c r="AW361" s="11" t="s">
        <v>33</v>
      </c>
      <c r="AX361" s="11" t="s">
        <v>76</v>
      </c>
      <c r="AY361" s="182" t="s">
        <v>176</v>
      </c>
    </row>
    <row r="362" spans="2:65" s="12" customFormat="1" ht="16.5" customHeight="1">
      <c r="B362" s="183"/>
      <c r="C362" s="184"/>
      <c r="D362" s="184"/>
      <c r="E362" s="185" t="s">
        <v>4</v>
      </c>
      <c r="F362" s="264" t="s">
        <v>186</v>
      </c>
      <c r="G362" s="265"/>
      <c r="H362" s="265"/>
      <c r="I362" s="265"/>
      <c r="J362" s="184"/>
      <c r="K362" s="186">
        <v>199.46</v>
      </c>
      <c r="L362" s="184"/>
      <c r="M362" s="184"/>
      <c r="N362" s="184"/>
      <c r="O362" s="184"/>
      <c r="P362" s="184"/>
      <c r="Q362" s="184"/>
      <c r="R362" s="187"/>
      <c r="T362" s="188"/>
      <c r="U362" s="184"/>
      <c r="V362" s="184"/>
      <c r="W362" s="184"/>
      <c r="X362" s="184"/>
      <c r="Y362" s="184"/>
      <c r="Z362" s="184"/>
      <c r="AA362" s="189"/>
      <c r="AT362" s="190" t="s">
        <v>184</v>
      </c>
      <c r="AU362" s="190" t="s">
        <v>112</v>
      </c>
      <c r="AV362" s="12" t="s">
        <v>181</v>
      </c>
      <c r="AW362" s="12" t="s">
        <v>33</v>
      </c>
      <c r="AX362" s="12" t="s">
        <v>84</v>
      </c>
      <c r="AY362" s="190" t="s">
        <v>176</v>
      </c>
    </row>
    <row r="363" spans="2:65" s="1" customFormat="1" ht="25.5" customHeight="1">
      <c r="B363" s="132"/>
      <c r="C363" s="161" t="s">
        <v>527</v>
      </c>
      <c r="D363" s="161" t="s">
        <v>177</v>
      </c>
      <c r="E363" s="162" t="s">
        <v>528</v>
      </c>
      <c r="F363" s="266" t="s">
        <v>529</v>
      </c>
      <c r="G363" s="266"/>
      <c r="H363" s="266"/>
      <c r="I363" s="266"/>
      <c r="J363" s="163" t="s">
        <v>180</v>
      </c>
      <c r="K363" s="164">
        <v>2.4820000000000002</v>
      </c>
      <c r="L363" s="258">
        <v>0</v>
      </c>
      <c r="M363" s="258"/>
      <c r="N363" s="267">
        <f>ROUND(L363*K363,2)</f>
        <v>0</v>
      </c>
      <c r="O363" s="267"/>
      <c r="P363" s="267"/>
      <c r="Q363" s="267"/>
      <c r="R363" s="135"/>
      <c r="T363" s="165" t="s">
        <v>4</v>
      </c>
      <c r="U363" s="44" t="s">
        <v>41</v>
      </c>
      <c r="V363" s="36"/>
      <c r="W363" s="166">
        <f>V363*K363</f>
        <v>0</v>
      </c>
      <c r="X363" s="166">
        <v>0</v>
      </c>
      <c r="Y363" s="166">
        <f>X363*K363</f>
        <v>0</v>
      </c>
      <c r="Z363" s="166">
        <v>1.671</v>
      </c>
      <c r="AA363" s="167">
        <f>Z363*K363</f>
        <v>4.1474220000000006</v>
      </c>
      <c r="AR363" s="20" t="s">
        <v>181</v>
      </c>
      <c r="AT363" s="20" t="s">
        <v>177</v>
      </c>
      <c r="AU363" s="20" t="s">
        <v>112</v>
      </c>
      <c r="AY363" s="20" t="s">
        <v>176</v>
      </c>
      <c r="BE363" s="106">
        <f>IF(U363="základní",N363,0)</f>
        <v>0</v>
      </c>
      <c r="BF363" s="106">
        <f>IF(U363="snížená",N363,0)</f>
        <v>0</v>
      </c>
      <c r="BG363" s="106">
        <f>IF(U363="zákl. přenesená",N363,0)</f>
        <v>0</v>
      </c>
      <c r="BH363" s="106">
        <f>IF(U363="sníž. přenesená",N363,0)</f>
        <v>0</v>
      </c>
      <c r="BI363" s="106">
        <f>IF(U363="nulová",N363,0)</f>
        <v>0</v>
      </c>
      <c r="BJ363" s="20" t="s">
        <v>84</v>
      </c>
      <c r="BK363" s="106">
        <f>ROUND(L363*K363,2)</f>
        <v>0</v>
      </c>
      <c r="BL363" s="20" t="s">
        <v>181</v>
      </c>
      <c r="BM363" s="20" t="s">
        <v>530</v>
      </c>
    </row>
    <row r="364" spans="2:65" s="11" customFormat="1" ht="16.5" customHeight="1">
      <c r="B364" s="175"/>
      <c r="C364" s="176"/>
      <c r="D364" s="176"/>
      <c r="E364" s="177" t="s">
        <v>4</v>
      </c>
      <c r="F364" s="268" t="s">
        <v>531</v>
      </c>
      <c r="G364" s="269"/>
      <c r="H364" s="269"/>
      <c r="I364" s="269"/>
      <c r="J364" s="176"/>
      <c r="K364" s="178">
        <v>1.925</v>
      </c>
      <c r="L364" s="176"/>
      <c r="M364" s="176"/>
      <c r="N364" s="176"/>
      <c r="O364" s="176"/>
      <c r="P364" s="176"/>
      <c r="Q364" s="176"/>
      <c r="R364" s="179"/>
      <c r="T364" s="180"/>
      <c r="U364" s="176"/>
      <c r="V364" s="176"/>
      <c r="W364" s="176"/>
      <c r="X364" s="176"/>
      <c r="Y364" s="176"/>
      <c r="Z364" s="176"/>
      <c r="AA364" s="181"/>
      <c r="AT364" s="182" t="s">
        <v>184</v>
      </c>
      <c r="AU364" s="182" t="s">
        <v>112</v>
      </c>
      <c r="AV364" s="11" t="s">
        <v>112</v>
      </c>
      <c r="AW364" s="11" t="s">
        <v>33</v>
      </c>
      <c r="AX364" s="11" t="s">
        <v>76</v>
      </c>
      <c r="AY364" s="182" t="s">
        <v>176</v>
      </c>
    </row>
    <row r="365" spans="2:65" s="11" customFormat="1" ht="16.5" customHeight="1">
      <c r="B365" s="175"/>
      <c r="C365" s="176"/>
      <c r="D365" s="176"/>
      <c r="E365" s="177" t="s">
        <v>4</v>
      </c>
      <c r="F365" s="272" t="s">
        <v>532</v>
      </c>
      <c r="G365" s="273"/>
      <c r="H365" s="273"/>
      <c r="I365" s="273"/>
      <c r="J365" s="176"/>
      <c r="K365" s="178">
        <v>0.55700000000000005</v>
      </c>
      <c r="L365" s="176"/>
      <c r="M365" s="176"/>
      <c r="N365" s="176"/>
      <c r="O365" s="176"/>
      <c r="P365" s="176"/>
      <c r="Q365" s="176"/>
      <c r="R365" s="179"/>
      <c r="T365" s="180"/>
      <c r="U365" s="176"/>
      <c r="V365" s="176"/>
      <c r="W365" s="176"/>
      <c r="X365" s="176"/>
      <c r="Y365" s="176"/>
      <c r="Z365" s="176"/>
      <c r="AA365" s="181"/>
      <c r="AT365" s="182" t="s">
        <v>184</v>
      </c>
      <c r="AU365" s="182" t="s">
        <v>112</v>
      </c>
      <c r="AV365" s="11" t="s">
        <v>112</v>
      </c>
      <c r="AW365" s="11" t="s">
        <v>33</v>
      </c>
      <c r="AX365" s="11" t="s">
        <v>76</v>
      </c>
      <c r="AY365" s="182" t="s">
        <v>176</v>
      </c>
    </row>
    <row r="366" spans="2:65" s="12" customFormat="1" ht="16.5" customHeight="1">
      <c r="B366" s="183"/>
      <c r="C366" s="184"/>
      <c r="D366" s="184"/>
      <c r="E366" s="185" t="s">
        <v>4</v>
      </c>
      <c r="F366" s="264" t="s">
        <v>186</v>
      </c>
      <c r="G366" s="265"/>
      <c r="H366" s="265"/>
      <c r="I366" s="265"/>
      <c r="J366" s="184"/>
      <c r="K366" s="186">
        <v>2.4820000000000002</v>
      </c>
      <c r="L366" s="184"/>
      <c r="M366" s="184"/>
      <c r="N366" s="184"/>
      <c r="O366" s="184"/>
      <c r="P366" s="184"/>
      <c r="Q366" s="184"/>
      <c r="R366" s="187"/>
      <c r="T366" s="188"/>
      <c r="U366" s="184"/>
      <c r="V366" s="184"/>
      <c r="W366" s="184"/>
      <c r="X366" s="184"/>
      <c r="Y366" s="184"/>
      <c r="Z366" s="184"/>
      <c r="AA366" s="189"/>
      <c r="AT366" s="190" t="s">
        <v>184</v>
      </c>
      <c r="AU366" s="190" t="s">
        <v>112</v>
      </c>
      <c r="AV366" s="12" t="s">
        <v>181</v>
      </c>
      <c r="AW366" s="12" t="s">
        <v>33</v>
      </c>
      <c r="AX366" s="12" t="s">
        <v>84</v>
      </c>
      <c r="AY366" s="190" t="s">
        <v>176</v>
      </c>
    </row>
    <row r="367" spans="2:65" s="1" customFormat="1" ht="25.5" customHeight="1">
      <c r="B367" s="132"/>
      <c r="C367" s="161" t="s">
        <v>533</v>
      </c>
      <c r="D367" s="161" t="s">
        <v>177</v>
      </c>
      <c r="E367" s="162" t="s">
        <v>534</v>
      </c>
      <c r="F367" s="266" t="s">
        <v>535</v>
      </c>
      <c r="G367" s="266"/>
      <c r="H367" s="266"/>
      <c r="I367" s="266"/>
      <c r="J367" s="163" t="s">
        <v>221</v>
      </c>
      <c r="K367" s="164">
        <v>2.8</v>
      </c>
      <c r="L367" s="258">
        <v>0</v>
      </c>
      <c r="M367" s="258"/>
      <c r="N367" s="267">
        <f>ROUND(L367*K367,2)</f>
        <v>0</v>
      </c>
      <c r="O367" s="267"/>
      <c r="P367" s="267"/>
      <c r="Q367" s="267"/>
      <c r="R367" s="135"/>
      <c r="T367" s="165" t="s">
        <v>4</v>
      </c>
      <c r="U367" s="44" t="s">
        <v>41</v>
      </c>
      <c r="V367" s="36"/>
      <c r="W367" s="166">
        <f>V367*K367</f>
        <v>0</v>
      </c>
      <c r="X367" s="166">
        <v>0</v>
      </c>
      <c r="Y367" s="166">
        <f>X367*K367</f>
        <v>0</v>
      </c>
      <c r="Z367" s="166">
        <v>0.55800000000000005</v>
      </c>
      <c r="AA367" s="167">
        <f>Z367*K367</f>
        <v>1.5624</v>
      </c>
      <c r="AR367" s="20" t="s">
        <v>181</v>
      </c>
      <c r="AT367" s="20" t="s">
        <v>177</v>
      </c>
      <c r="AU367" s="20" t="s">
        <v>112</v>
      </c>
      <c r="AY367" s="20" t="s">
        <v>176</v>
      </c>
      <c r="BE367" s="106">
        <f>IF(U367="základní",N367,0)</f>
        <v>0</v>
      </c>
      <c r="BF367" s="106">
        <f>IF(U367="snížená",N367,0)</f>
        <v>0</v>
      </c>
      <c r="BG367" s="106">
        <f>IF(U367="zákl. přenesená",N367,0)</f>
        <v>0</v>
      </c>
      <c r="BH367" s="106">
        <f>IF(U367="sníž. přenesená",N367,0)</f>
        <v>0</v>
      </c>
      <c r="BI367" s="106">
        <f>IF(U367="nulová",N367,0)</f>
        <v>0</v>
      </c>
      <c r="BJ367" s="20" t="s">
        <v>84</v>
      </c>
      <c r="BK367" s="106">
        <f>ROUND(L367*K367,2)</f>
        <v>0</v>
      </c>
      <c r="BL367" s="20" t="s">
        <v>181</v>
      </c>
      <c r="BM367" s="20" t="s">
        <v>536</v>
      </c>
    </row>
    <row r="368" spans="2:65" s="11" customFormat="1" ht="16.5" customHeight="1">
      <c r="B368" s="175"/>
      <c r="C368" s="176"/>
      <c r="D368" s="176"/>
      <c r="E368" s="177" t="s">
        <v>4</v>
      </c>
      <c r="F368" s="268" t="s">
        <v>537</v>
      </c>
      <c r="G368" s="269"/>
      <c r="H368" s="269"/>
      <c r="I368" s="269"/>
      <c r="J368" s="176"/>
      <c r="K368" s="178">
        <v>2.8</v>
      </c>
      <c r="L368" s="176"/>
      <c r="M368" s="176"/>
      <c r="N368" s="176"/>
      <c r="O368" s="176"/>
      <c r="P368" s="176"/>
      <c r="Q368" s="176"/>
      <c r="R368" s="179"/>
      <c r="T368" s="180"/>
      <c r="U368" s="176"/>
      <c r="V368" s="176"/>
      <c r="W368" s="176"/>
      <c r="X368" s="176"/>
      <c r="Y368" s="176"/>
      <c r="Z368" s="176"/>
      <c r="AA368" s="181"/>
      <c r="AT368" s="182" t="s">
        <v>184</v>
      </c>
      <c r="AU368" s="182" t="s">
        <v>112</v>
      </c>
      <c r="AV368" s="11" t="s">
        <v>112</v>
      </c>
      <c r="AW368" s="11" t="s">
        <v>33</v>
      </c>
      <c r="AX368" s="11" t="s">
        <v>76</v>
      </c>
      <c r="AY368" s="182" t="s">
        <v>176</v>
      </c>
    </row>
    <row r="369" spans="2:65" s="12" customFormat="1" ht="16.5" customHeight="1">
      <c r="B369" s="183"/>
      <c r="C369" s="184"/>
      <c r="D369" s="184"/>
      <c r="E369" s="185" t="s">
        <v>4</v>
      </c>
      <c r="F369" s="264" t="s">
        <v>186</v>
      </c>
      <c r="G369" s="265"/>
      <c r="H369" s="265"/>
      <c r="I369" s="265"/>
      <c r="J369" s="184"/>
      <c r="K369" s="186">
        <v>2.8</v>
      </c>
      <c r="L369" s="184"/>
      <c r="M369" s="184"/>
      <c r="N369" s="184"/>
      <c r="O369" s="184"/>
      <c r="P369" s="184"/>
      <c r="Q369" s="184"/>
      <c r="R369" s="187"/>
      <c r="T369" s="188"/>
      <c r="U369" s="184"/>
      <c r="V369" s="184"/>
      <c r="W369" s="184"/>
      <c r="X369" s="184"/>
      <c r="Y369" s="184"/>
      <c r="Z369" s="184"/>
      <c r="AA369" s="189"/>
      <c r="AT369" s="190" t="s">
        <v>184</v>
      </c>
      <c r="AU369" s="190" t="s">
        <v>112</v>
      </c>
      <c r="AV369" s="12" t="s">
        <v>181</v>
      </c>
      <c r="AW369" s="12" t="s">
        <v>33</v>
      </c>
      <c r="AX369" s="12" t="s">
        <v>84</v>
      </c>
      <c r="AY369" s="190" t="s">
        <v>176</v>
      </c>
    </row>
    <row r="370" spans="2:65" s="1" customFormat="1" ht="38.25" customHeight="1">
      <c r="B370" s="132"/>
      <c r="C370" s="161" t="s">
        <v>538</v>
      </c>
      <c r="D370" s="161" t="s">
        <v>177</v>
      </c>
      <c r="E370" s="162" t="s">
        <v>539</v>
      </c>
      <c r="F370" s="266" t="s">
        <v>540</v>
      </c>
      <c r="G370" s="266"/>
      <c r="H370" s="266"/>
      <c r="I370" s="266"/>
      <c r="J370" s="163" t="s">
        <v>180</v>
      </c>
      <c r="K370" s="164">
        <v>3.145</v>
      </c>
      <c r="L370" s="258">
        <v>0</v>
      </c>
      <c r="M370" s="258"/>
      <c r="N370" s="267">
        <f>ROUND(L370*K370,2)</f>
        <v>0</v>
      </c>
      <c r="O370" s="267"/>
      <c r="P370" s="267"/>
      <c r="Q370" s="267"/>
      <c r="R370" s="135"/>
      <c r="T370" s="165" t="s">
        <v>4</v>
      </c>
      <c r="U370" s="44" t="s">
        <v>41</v>
      </c>
      <c r="V370" s="36"/>
      <c r="W370" s="166">
        <f>V370*K370</f>
        <v>0</v>
      </c>
      <c r="X370" s="166">
        <v>0</v>
      </c>
      <c r="Y370" s="166">
        <f>X370*K370</f>
        <v>0</v>
      </c>
      <c r="Z370" s="166">
        <v>2.2000000000000002</v>
      </c>
      <c r="AA370" s="167">
        <f>Z370*K370</f>
        <v>6.9190000000000005</v>
      </c>
      <c r="AR370" s="20" t="s">
        <v>181</v>
      </c>
      <c r="AT370" s="20" t="s">
        <v>177</v>
      </c>
      <c r="AU370" s="20" t="s">
        <v>112</v>
      </c>
      <c r="AY370" s="20" t="s">
        <v>176</v>
      </c>
      <c r="BE370" s="106">
        <f>IF(U370="základní",N370,0)</f>
        <v>0</v>
      </c>
      <c r="BF370" s="106">
        <f>IF(U370="snížená",N370,0)</f>
        <v>0</v>
      </c>
      <c r="BG370" s="106">
        <f>IF(U370="zákl. přenesená",N370,0)</f>
        <v>0</v>
      </c>
      <c r="BH370" s="106">
        <f>IF(U370="sníž. přenesená",N370,0)</f>
        <v>0</v>
      </c>
      <c r="BI370" s="106">
        <f>IF(U370="nulová",N370,0)</f>
        <v>0</v>
      </c>
      <c r="BJ370" s="20" t="s">
        <v>84</v>
      </c>
      <c r="BK370" s="106">
        <f>ROUND(L370*K370,2)</f>
        <v>0</v>
      </c>
      <c r="BL370" s="20" t="s">
        <v>181</v>
      </c>
      <c r="BM370" s="20" t="s">
        <v>541</v>
      </c>
    </row>
    <row r="371" spans="2:65" s="10" customFormat="1" ht="25.5" customHeight="1">
      <c r="B371" s="168"/>
      <c r="C371" s="169"/>
      <c r="D371" s="169"/>
      <c r="E371" s="170" t="s">
        <v>4</v>
      </c>
      <c r="F371" s="270" t="s">
        <v>542</v>
      </c>
      <c r="G371" s="271"/>
      <c r="H371" s="271"/>
      <c r="I371" s="271"/>
      <c r="J371" s="169"/>
      <c r="K371" s="170" t="s">
        <v>4</v>
      </c>
      <c r="L371" s="169"/>
      <c r="M371" s="169"/>
      <c r="N371" s="169"/>
      <c r="O371" s="169"/>
      <c r="P371" s="169"/>
      <c r="Q371" s="169"/>
      <c r="R371" s="171"/>
      <c r="T371" s="172"/>
      <c r="U371" s="169"/>
      <c r="V371" s="169"/>
      <c r="W371" s="169"/>
      <c r="X371" s="169"/>
      <c r="Y371" s="169"/>
      <c r="Z371" s="169"/>
      <c r="AA371" s="173"/>
      <c r="AT371" s="174" t="s">
        <v>184</v>
      </c>
      <c r="AU371" s="174" t="s">
        <v>112</v>
      </c>
      <c r="AV371" s="10" t="s">
        <v>84</v>
      </c>
      <c r="AW371" s="10" t="s">
        <v>33</v>
      </c>
      <c r="AX371" s="10" t="s">
        <v>76</v>
      </c>
      <c r="AY371" s="174" t="s">
        <v>176</v>
      </c>
    </row>
    <row r="372" spans="2:65" s="11" customFormat="1" ht="16.5" customHeight="1">
      <c r="B372" s="175"/>
      <c r="C372" s="176"/>
      <c r="D372" s="176"/>
      <c r="E372" s="177" t="s">
        <v>4</v>
      </c>
      <c r="F372" s="272" t="s">
        <v>543</v>
      </c>
      <c r="G372" s="273"/>
      <c r="H372" s="273"/>
      <c r="I372" s="273"/>
      <c r="J372" s="176"/>
      <c r="K372" s="178">
        <v>3.145</v>
      </c>
      <c r="L372" s="176"/>
      <c r="M372" s="176"/>
      <c r="N372" s="176"/>
      <c r="O372" s="176"/>
      <c r="P372" s="176"/>
      <c r="Q372" s="176"/>
      <c r="R372" s="179"/>
      <c r="T372" s="180"/>
      <c r="U372" s="176"/>
      <c r="V372" s="176"/>
      <c r="W372" s="176"/>
      <c r="X372" s="176"/>
      <c r="Y372" s="176"/>
      <c r="Z372" s="176"/>
      <c r="AA372" s="181"/>
      <c r="AT372" s="182" t="s">
        <v>184</v>
      </c>
      <c r="AU372" s="182" t="s">
        <v>112</v>
      </c>
      <c r="AV372" s="11" t="s">
        <v>112</v>
      </c>
      <c r="AW372" s="11" t="s">
        <v>33</v>
      </c>
      <c r="AX372" s="11" t="s">
        <v>76</v>
      </c>
      <c r="AY372" s="182" t="s">
        <v>176</v>
      </c>
    </row>
    <row r="373" spans="2:65" s="12" customFormat="1" ht="16.5" customHeight="1">
      <c r="B373" s="183"/>
      <c r="C373" s="184"/>
      <c r="D373" s="184"/>
      <c r="E373" s="185" t="s">
        <v>4</v>
      </c>
      <c r="F373" s="264" t="s">
        <v>186</v>
      </c>
      <c r="G373" s="265"/>
      <c r="H373" s="265"/>
      <c r="I373" s="265"/>
      <c r="J373" s="184"/>
      <c r="K373" s="186">
        <v>3.145</v>
      </c>
      <c r="L373" s="184"/>
      <c r="M373" s="184"/>
      <c r="N373" s="184"/>
      <c r="O373" s="184"/>
      <c r="P373" s="184"/>
      <c r="Q373" s="184"/>
      <c r="R373" s="187"/>
      <c r="T373" s="188"/>
      <c r="U373" s="184"/>
      <c r="V373" s="184"/>
      <c r="W373" s="184"/>
      <c r="X373" s="184"/>
      <c r="Y373" s="184"/>
      <c r="Z373" s="184"/>
      <c r="AA373" s="189"/>
      <c r="AT373" s="190" t="s">
        <v>184</v>
      </c>
      <c r="AU373" s="190" t="s">
        <v>112</v>
      </c>
      <c r="AV373" s="12" t="s">
        <v>181</v>
      </c>
      <c r="AW373" s="12" t="s">
        <v>33</v>
      </c>
      <c r="AX373" s="12" t="s">
        <v>84</v>
      </c>
      <c r="AY373" s="190" t="s">
        <v>176</v>
      </c>
    </row>
    <row r="374" spans="2:65" s="1" customFormat="1" ht="38.25" customHeight="1">
      <c r="B374" s="132"/>
      <c r="C374" s="161" t="s">
        <v>544</v>
      </c>
      <c r="D374" s="161" t="s">
        <v>177</v>
      </c>
      <c r="E374" s="162" t="s">
        <v>545</v>
      </c>
      <c r="F374" s="266" t="s">
        <v>546</v>
      </c>
      <c r="G374" s="266"/>
      <c r="H374" s="266"/>
      <c r="I374" s="266"/>
      <c r="J374" s="163" t="s">
        <v>180</v>
      </c>
      <c r="K374" s="164">
        <v>3.145</v>
      </c>
      <c r="L374" s="258">
        <v>0</v>
      </c>
      <c r="M374" s="258"/>
      <c r="N374" s="267">
        <f>ROUND(L374*K374,2)</f>
        <v>0</v>
      </c>
      <c r="O374" s="267"/>
      <c r="P374" s="267"/>
      <c r="Q374" s="267"/>
      <c r="R374" s="135"/>
      <c r="T374" s="165" t="s">
        <v>4</v>
      </c>
      <c r="U374" s="44" t="s">
        <v>41</v>
      </c>
      <c r="V374" s="36"/>
      <c r="W374" s="166">
        <f>V374*K374</f>
        <v>0</v>
      </c>
      <c r="X374" s="166">
        <v>0</v>
      </c>
      <c r="Y374" s="166">
        <f>X374*K374</f>
        <v>0</v>
      </c>
      <c r="Z374" s="166">
        <v>2.9000000000000001E-2</v>
      </c>
      <c r="AA374" s="167">
        <f>Z374*K374</f>
        <v>9.1205000000000008E-2</v>
      </c>
      <c r="AR374" s="20" t="s">
        <v>181</v>
      </c>
      <c r="AT374" s="20" t="s">
        <v>177</v>
      </c>
      <c r="AU374" s="20" t="s">
        <v>112</v>
      </c>
      <c r="AY374" s="20" t="s">
        <v>176</v>
      </c>
      <c r="BE374" s="106">
        <f>IF(U374="základní",N374,0)</f>
        <v>0</v>
      </c>
      <c r="BF374" s="106">
        <f>IF(U374="snížená",N374,0)</f>
        <v>0</v>
      </c>
      <c r="BG374" s="106">
        <f>IF(U374="zákl. přenesená",N374,0)</f>
        <v>0</v>
      </c>
      <c r="BH374" s="106">
        <f>IF(U374="sníž. přenesená",N374,0)</f>
        <v>0</v>
      </c>
      <c r="BI374" s="106">
        <f>IF(U374="nulová",N374,0)</f>
        <v>0</v>
      </c>
      <c r="BJ374" s="20" t="s">
        <v>84</v>
      </c>
      <c r="BK374" s="106">
        <f>ROUND(L374*K374,2)</f>
        <v>0</v>
      </c>
      <c r="BL374" s="20" t="s">
        <v>181</v>
      </c>
      <c r="BM374" s="20" t="s">
        <v>547</v>
      </c>
    </row>
    <row r="375" spans="2:65" s="1" customFormat="1" ht="25.5" customHeight="1">
      <c r="B375" s="132"/>
      <c r="C375" s="161" t="s">
        <v>548</v>
      </c>
      <c r="D375" s="161" t="s">
        <v>177</v>
      </c>
      <c r="E375" s="162" t="s">
        <v>549</v>
      </c>
      <c r="F375" s="266" t="s">
        <v>550</v>
      </c>
      <c r="G375" s="266"/>
      <c r="H375" s="266"/>
      <c r="I375" s="266"/>
      <c r="J375" s="163" t="s">
        <v>221</v>
      </c>
      <c r="K375" s="164">
        <v>184.32</v>
      </c>
      <c r="L375" s="258">
        <v>0</v>
      </c>
      <c r="M375" s="258"/>
      <c r="N375" s="267">
        <f>ROUND(L375*K375,2)</f>
        <v>0</v>
      </c>
      <c r="O375" s="267"/>
      <c r="P375" s="267"/>
      <c r="Q375" s="267"/>
      <c r="R375" s="135"/>
      <c r="T375" s="165" t="s">
        <v>4</v>
      </c>
      <c r="U375" s="44" t="s">
        <v>41</v>
      </c>
      <c r="V375" s="36"/>
      <c r="W375" s="166">
        <f>V375*K375</f>
        <v>0</v>
      </c>
      <c r="X375" s="166">
        <v>0</v>
      </c>
      <c r="Y375" s="166">
        <f>X375*K375</f>
        <v>0</v>
      </c>
      <c r="Z375" s="166">
        <v>4.4999999999999998E-2</v>
      </c>
      <c r="AA375" s="167">
        <f>Z375*K375</f>
        <v>8.2943999999999996</v>
      </c>
      <c r="AR375" s="20" t="s">
        <v>181</v>
      </c>
      <c r="AT375" s="20" t="s">
        <v>177</v>
      </c>
      <c r="AU375" s="20" t="s">
        <v>112</v>
      </c>
      <c r="AY375" s="20" t="s">
        <v>176</v>
      </c>
      <c r="BE375" s="106">
        <f>IF(U375="základní",N375,0)</f>
        <v>0</v>
      </c>
      <c r="BF375" s="106">
        <f>IF(U375="snížená",N375,0)</f>
        <v>0</v>
      </c>
      <c r="BG375" s="106">
        <f>IF(U375="zákl. přenesená",N375,0)</f>
        <v>0</v>
      </c>
      <c r="BH375" s="106">
        <f>IF(U375="sníž. přenesená",N375,0)</f>
        <v>0</v>
      </c>
      <c r="BI375" s="106">
        <f>IF(U375="nulová",N375,0)</f>
        <v>0</v>
      </c>
      <c r="BJ375" s="20" t="s">
        <v>84</v>
      </c>
      <c r="BK375" s="106">
        <f>ROUND(L375*K375,2)</f>
        <v>0</v>
      </c>
      <c r="BL375" s="20" t="s">
        <v>181</v>
      </c>
      <c r="BM375" s="20" t="s">
        <v>551</v>
      </c>
    </row>
    <row r="376" spans="2:65" s="11" customFormat="1" ht="16.5" customHeight="1">
      <c r="B376" s="175"/>
      <c r="C376" s="176"/>
      <c r="D376" s="176"/>
      <c r="E376" s="177" t="s">
        <v>4</v>
      </c>
      <c r="F376" s="268" t="s">
        <v>552</v>
      </c>
      <c r="G376" s="269"/>
      <c r="H376" s="269"/>
      <c r="I376" s="269"/>
      <c r="J376" s="176"/>
      <c r="K376" s="178">
        <v>184.32</v>
      </c>
      <c r="L376" s="176"/>
      <c r="M376" s="176"/>
      <c r="N376" s="176"/>
      <c r="O376" s="176"/>
      <c r="P376" s="176"/>
      <c r="Q376" s="176"/>
      <c r="R376" s="179"/>
      <c r="T376" s="180"/>
      <c r="U376" s="176"/>
      <c r="V376" s="176"/>
      <c r="W376" s="176"/>
      <c r="X376" s="176"/>
      <c r="Y376" s="176"/>
      <c r="Z376" s="176"/>
      <c r="AA376" s="181"/>
      <c r="AT376" s="182" t="s">
        <v>184</v>
      </c>
      <c r="AU376" s="182" t="s">
        <v>112</v>
      </c>
      <c r="AV376" s="11" t="s">
        <v>112</v>
      </c>
      <c r="AW376" s="11" t="s">
        <v>33</v>
      </c>
      <c r="AX376" s="11" t="s">
        <v>76</v>
      </c>
      <c r="AY376" s="182" t="s">
        <v>176</v>
      </c>
    </row>
    <row r="377" spans="2:65" s="12" customFormat="1" ht="16.5" customHeight="1">
      <c r="B377" s="183"/>
      <c r="C377" s="184"/>
      <c r="D377" s="184"/>
      <c r="E377" s="185" t="s">
        <v>4</v>
      </c>
      <c r="F377" s="264" t="s">
        <v>186</v>
      </c>
      <c r="G377" s="265"/>
      <c r="H377" s="265"/>
      <c r="I377" s="265"/>
      <c r="J377" s="184"/>
      <c r="K377" s="186">
        <v>184.32</v>
      </c>
      <c r="L377" s="184"/>
      <c r="M377" s="184"/>
      <c r="N377" s="184"/>
      <c r="O377" s="184"/>
      <c r="P377" s="184"/>
      <c r="Q377" s="184"/>
      <c r="R377" s="187"/>
      <c r="T377" s="188"/>
      <c r="U377" s="184"/>
      <c r="V377" s="184"/>
      <c r="W377" s="184"/>
      <c r="X377" s="184"/>
      <c r="Y377" s="184"/>
      <c r="Z377" s="184"/>
      <c r="AA377" s="189"/>
      <c r="AT377" s="190" t="s">
        <v>184</v>
      </c>
      <c r="AU377" s="190" t="s">
        <v>112</v>
      </c>
      <c r="AV377" s="12" t="s">
        <v>181</v>
      </c>
      <c r="AW377" s="12" t="s">
        <v>33</v>
      </c>
      <c r="AX377" s="12" t="s">
        <v>84</v>
      </c>
      <c r="AY377" s="190" t="s">
        <v>176</v>
      </c>
    </row>
    <row r="378" spans="2:65" s="1" customFormat="1" ht="25.5" customHeight="1">
      <c r="B378" s="132"/>
      <c r="C378" s="161" t="s">
        <v>553</v>
      </c>
      <c r="D378" s="161" t="s">
        <v>177</v>
      </c>
      <c r="E378" s="162" t="s">
        <v>554</v>
      </c>
      <c r="F378" s="266" t="s">
        <v>555</v>
      </c>
      <c r="G378" s="266"/>
      <c r="H378" s="266"/>
      <c r="I378" s="266"/>
      <c r="J378" s="163" t="s">
        <v>180</v>
      </c>
      <c r="K378" s="164">
        <v>2.8239999999999998</v>
      </c>
      <c r="L378" s="258">
        <v>0</v>
      </c>
      <c r="M378" s="258"/>
      <c r="N378" s="267">
        <f>ROUND(L378*K378,2)</f>
        <v>0</v>
      </c>
      <c r="O378" s="267"/>
      <c r="P378" s="267"/>
      <c r="Q378" s="267"/>
      <c r="R378" s="135"/>
      <c r="T378" s="165" t="s">
        <v>4</v>
      </c>
      <c r="U378" s="44" t="s">
        <v>41</v>
      </c>
      <c r="V378" s="36"/>
      <c r="W378" s="166">
        <f>V378*K378</f>
        <v>0</v>
      </c>
      <c r="X378" s="166">
        <v>0</v>
      </c>
      <c r="Y378" s="166">
        <f>X378*K378</f>
        <v>0</v>
      </c>
      <c r="Z378" s="166">
        <v>2</v>
      </c>
      <c r="AA378" s="167">
        <f>Z378*K378</f>
        <v>5.6479999999999997</v>
      </c>
      <c r="AR378" s="20" t="s">
        <v>181</v>
      </c>
      <c r="AT378" s="20" t="s">
        <v>177</v>
      </c>
      <c r="AU378" s="20" t="s">
        <v>112</v>
      </c>
      <c r="AY378" s="20" t="s">
        <v>176</v>
      </c>
      <c r="BE378" s="106">
        <f>IF(U378="základní",N378,0)</f>
        <v>0</v>
      </c>
      <c r="BF378" s="106">
        <f>IF(U378="snížená",N378,0)</f>
        <v>0</v>
      </c>
      <c r="BG378" s="106">
        <f>IF(U378="zákl. přenesená",N378,0)</f>
        <v>0</v>
      </c>
      <c r="BH378" s="106">
        <f>IF(U378="sníž. přenesená",N378,0)</f>
        <v>0</v>
      </c>
      <c r="BI378" s="106">
        <f>IF(U378="nulová",N378,0)</f>
        <v>0</v>
      </c>
      <c r="BJ378" s="20" t="s">
        <v>84</v>
      </c>
      <c r="BK378" s="106">
        <f>ROUND(L378*K378,2)</f>
        <v>0</v>
      </c>
      <c r="BL378" s="20" t="s">
        <v>181</v>
      </c>
      <c r="BM378" s="20" t="s">
        <v>556</v>
      </c>
    </row>
    <row r="379" spans="2:65" s="10" customFormat="1" ht="16.5" customHeight="1">
      <c r="B379" s="168"/>
      <c r="C379" s="169"/>
      <c r="D379" s="169"/>
      <c r="E379" s="170" t="s">
        <v>4</v>
      </c>
      <c r="F379" s="270" t="s">
        <v>557</v>
      </c>
      <c r="G379" s="271"/>
      <c r="H379" s="271"/>
      <c r="I379" s="271"/>
      <c r="J379" s="169"/>
      <c r="K379" s="170" t="s">
        <v>4</v>
      </c>
      <c r="L379" s="169"/>
      <c r="M379" s="169"/>
      <c r="N379" s="169"/>
      <c r="O379" s="169"/>
      <c r="P379" s="169"/>
      <c r="Q379" s="169"/>
      <c r="R379" s="171"/>
      <c r="T379" s="172"/>
      <c r="U379" s="169"/>
      <c r="V379" s="169"/>
      <c r="W379" s="169"/>
      <c r="X379" s="169"/>
      <c r="Y379" s="169"/>
      <c r="Z379" s="169"/>
      <c r="AA379" s="173"/>
      <c r="AT379" s="174" t="s">
        <v>184</v>
      </c>
      <c r="AU379" s="174" t="s">
        <v>112</v>
      </c>
      <c r="AV379" s="10" t="s">
        <v>84</v>
      </c>
      <c r="AW379" s="10" t="s">
        <v>33</v>
      </c>
      <c r="AX379" s="10" t="s">
        <v>76</v>
      </c>
      <c r="AY379" s="174" t="s">
        <v>176</v>
      </c>
    </row>
    <row r="380" spans="2:65" s="11" customFormat="1" ht="16.5" customHeight="1">
      <c r="B380" s="175"/>
      <c r="C380" s="176"/>
      <c r="D380" s="176"/>
      <c r="E380" s="177" t="s">
        <v>4</v>
      </c>
      <c r="F380" s="272" t="s">
        <v>558</v>
      </c>
      <c r="G380" s="273"/>
      <c r="H380" s="273"/>
      <c r="I380" s="273"/>
      <c r="J380" s="176"/>
      <c r="K380" s="178">
        <v>1.3919999999999999</v>
      </c>
      <c r="L380" s="176"/>
      <c r="M380" s="176"/>
      <c r="N380" s="176"/>
      <c r="O380" s="176"/>
      <c r="P380" s="176"/>
      <c r="Q380" s="176"/>
      <c r="R380" s="179"/>
      <c r="T380" s="180"/>
      <c r="U380" s="176"/>
      <c r="V380" s="176"/>
      <c r="W380" s="176"/>
      <c r="X380" s="176"/>
      <c r="Y380" s="176"/>
      <c r="Z380" s="176"/>
      <c r="AA380" s="181"/>
      <c r="AT380" s="182" t="s">
        <v>184</v>
      </c>
      <c r="AU380" s="182" t="s">
        <v>112</v>
      </c>
      <c r="AV380" s="11" t="s">
        <v>112</v>
      </c>
      <c r="AW380" s="11" t="s">
        <v>33</v>
      </c>
      <c r="AX380" s="11" t="s">
        <v>76</v>
      </c>
      <c r="AY380" s="182" t="s">
        <v>176</v>
      </c>
    </row>
    <row r="381" spans="2:65" s="10" customFormat="1" ht="16.5" customHeight="1">
      <c r="B381" s="168"/>
      <c r="C381" s="169"/>
      <c r="D381" s="169"/>
      <c r="E381" s="170" t="s">
        <v>4</v>
      </c>
      <c r="F381" s="277" t="s">
        <v>559</v>
      </c>
      <c r="G381" s="278"/>
      <c r="H381" s="278"/>
      <c r="I381" s="278"/>
      <c r="J381" s="169"/>
      <c r="K381" s="170" t="s">
        <v>4</v>
      </c>
      <c r="L381" s="169"/>
      <c r="M381" s="169"/>
      <c r="N381" s="169"/>
      <c r="O381" s="169"/>
      <c r="P381" s="169"/>
      <c r="Q381" s="169"/>
      <c r="R381" s="171"/>
      <c r="T381" s="172"/>
      <c r="U381" s="169"/>
      <c r="V381" s="169"/>
      <c r="W381" s="169"/>
      <c r="X381" s="169"/>
      <c r="Y381" s="169"/>
      <c r="Z381" s="169"/>
      <c r="AA381" s="173"/>
      <c r="AT381" s="174" t="s">
        <v>184</v>
      </c>
      <c r="AU381" s="174" t="s">
        <v>112</v>
      </c>
      <c r="AV381" s="10" t="s">
        <v>84</v>
      </c>
      <c r="AW381" s="10" t="s">
        <v>33</v>
      </c>
      <c r="AX381" s="10" t="s">
        <v>76</v>
      </c>
      <c r="AY381" s="174" t="s">
        <v>176</v>
      </c>
    </row>
    <row r="382" spans="2:65" s="11" customFormat="1" ht="16.5" customHeight="1">
      <c r="B382" s="175"/>
      <c r="C382" s="176"/>
      <c r="D382" s="176"/>
      <c r="E382" s="177" t="s">
        <v>4</v>
      </c>
      <c r="F382" s="272" t="s">
        <v>560</v>
      </c>
      <c r="G382" s="273"/>
      <c r="H382" s="273"/>
      <c r="I382" s="273"/>
      <c r="J382" s="176"/>
      <c r="K382" s="178">
        <v>0.74099999999999999</v>
      </c>
      <c r="L382" s="176"/>
      <c r="M382" s="176"/>
      <c r="N382" s="176"/>
      <c r="O382" s="176"/>
      <c r="P382" s="176"/>
      <c r="Q382" s="176"/>
      <c r="R382" s="179"/>
      <c r="T382" s="180"/>
      <c r="U382" s="176"/>
      <c r="V382" s="176"/>
      <c r="W382" s="176"/>
      <c r="X382" s="176"/>
      <c r="Y382" s="176"/>
      <c r="Z382" s="176"/>
      <c r="AA382" s="181"/>
      <c r="AT382" s="182" t="s">
        <v>184</v>
      </c>
      <c r="AU382" s="182" t="s">
        <v>112</v>
      </c>
      <c r="AV382" s="11" t="s">
        <v>112</v>
      </c>
      <c r="AW382" s="11" t="s">
        <v>33</v>
      </c>
      <c r="AX382" s="11" t="s">
        <v>76</v>
      </c>
      <c r="AY382" s="182" t="s">
        <v>176</v>
      </c>
    </row>
    <row r="383" spans="2:65" s="10" customFormat="1" ht="16.5" customHeight="1">
      <c r="B383" s="168"/>
      <c r="C383" s="169"/>
      <c r="D383" s="169"/>
      <c r="E383" s="170" t="s">
        <v>4</v>
      </c>
      <c r="F383" s="277" t="s">
        <v>561</v>
      </c>
      <c r="G383" s="278"/>
      <c r="H383" s="278"/>
      <c r="I383" s="278"/>
      <c r="J383" s="169"/>
      <c r="K383" s="170" t="s">
        <v>4</v>
      </c>
      <c r="L383" s="169"/>
      <c r="M383" s="169"/>
      <c r="N383" s="169"/>
      <c r="O383" s="169"/>
      <c r="P383" s="169"/>
      <c r="Q383" s="169"/>
      <c r="R383" s="171"/>
      <c r="T383" s="172"/>
      <c r="U383" s="169"/>
      <c r="V383" s="169"/>
      <c r="W383" s="169"/>
      <c r="X383" s="169"/>
      <c r="Y383" s="169"/>
      <c r="Z383" s="169"/>
      <c r="AA383" s="173"/>
      <c r="AT383" s="174" t="s">
        <v>184</v>
      </c>
      <c r="AU383" s="174" t="s">
        <v>112</v>
      </c>
      <c r="AV383" s="10" t="s">
        <v>84</v>
      </c>
      <c r="AW383" s="10" t="s">
        <v>33</v>
      </c>
      <c r="AX383" s="10" t="s">
        <v>76</v>
      </c>
      <c r="AY383" s="174" t="s">
        <v>176</v>
      </c>
    </row>
    <row r="384" spans="2:65" s="11" customFormat="1" ht="16.5" customHeight="1">
      <c r="B384" s="175"/>
      <c r="C384" s="176"/>
      <c r="D384" s="176"/>
      <c r="E384" s="177" t="s">
        <v>4</v>
      </c>
      <c r="F384" s="272" t="s">
        <v>562</v>
      </c>
      <c r="G384" s="273"/>
      <c r="H384" s="273"/>
      <c r="I384" s="273"/>
      <c r="J384" s="176"/>
      <c r="K384" s="178">
        <v>0.69099999999999995</v>
      </c>
      <c r="L384" s="176"/>
      <c r="M384" s="176"/>
      <c r="N384" s="176"/>
      <c r="O384" s="176"/>
      <c r="P384" s="176"/>
      <c r="Q384" s="176"/>
      <c r="R384" s="179"/>
      <c r="T384" s="180"/>
      <c r="U384" s="176"/>
      <c r="V384" s="176"/>
      <c r="W384" s="176"/>
      <c r="X384" s="176"/>
      <c r="Y384" s="176"/>
      <c r="Z384" s="176"/>
      <c r="AA384" s="181"/>
      <c r="AT384" s="182" t="s">
        <v>184</v>
      </c>
      <c r="AU384" s="182" t="s">
        <v>112</v>
      </c>
      <c r="AV384" s="11" t="s">
        <v>112</v>
      </c>
      <c r="AW384" s="11" t="s">
        <v>33</v>
      </c>
      <c r="AX384" s="11" t="s">
        <v>76</v>
      </c>
      <c r="AY384" s="182" t="s">
        <v>176</v>
      </c>
    </row>
    <row r="385" spans="2:65" s="12" customFormat="1" ht="16.5" customHeight="1">
      <c r="B385" s="183"/>
      <c r="C385" s="184"/>
      <c r="D385" s="184"/>
      <c r="E385" s="185" t="s">
        <v>4</v>
      </c>
      <c r="F385" s="264" t="s">
        <v>186</v>
      </c>
      <c r="G385" s="265"/>
      <c r="H385" s="265"/>
      <c r="I385" s="265"/>
      <c r="J385" s="184"/>
      <c r="K385" s="186">
        <v>2.8239999999999998</v>
      </c>
      <c r="L385" s="184"/>
      <c r="M385" s="184"/>
      <c r="N385" s="184"/>
      <c r="O385" s="184"/>
      <c r="P385" s="184"/>
      <c r="Q385" s="184"/>
      <c r="R385" s="187"/>
      <c r="T385" s="188"/>
      <c r="U385" s="184"/>
      <c r="V385" s="184"/>
      <c r="W385" s="184"/>
      <c r="X385" s="184"/>
      <c r="Y385" s="184"/>
      <c r="Z385" s="184"/>
      <c r="AA385" s="189"/>
      <c r="AT385" s="190" t="s">
        <v>184</v>
      </c>
      <c r="AU385" s="190" t="s">
        <v>112</v>
      </c>
      <c r="AV385" s="12" t="s">
        <v>181</v>
      </c>
      <c r="AW385" s="12" t="s">
        <v>33</v>
      </c>
      <c r="AX385" s="12" t="s">
        <v>84</v>
      </c>
      <c r="AY385" s="190" t="s">
        <v>176</v>
      </c>
    </row>
    <row r="386" spans="2:65" s="1" customFormat="1" ht="25.5" customHeight="1">
      <c r="B386" s="132"/>
      <c r="C386" s="161" t="s">
        <v>563</v>
      </c>
      <c r="D386" s="161" t="s">
        <v>177</v>
      </c>
      <c r="E386" s="162" t="s">
        <v>564</v>
      </c>
      <c r="F386" s="266" t="s">
        <v>565</v>
      </c>
      <c r="G386" s="266"/>
      <c r="H386" s="266"/>
      <c r="I386" s="266"/>
      <c r="J386" s="163" t="s">
        <v>316</v>
      </c>
      <c r="K386" s="164">
        <v>6</v>
      </c>
      <c r="L386" s="258">
        <v>0</v>
      </c>
      <c r="M386" s="258"/>
      <c r="N386" s="267">
        <f>ROUND(L386*K386,2)</f>
        <v>0</v>
      </c>
      <c r="O386" s="267"/>
      <c r="P386" s="267"/>
      <c r="Q386" s="267"/>
      <c r="R386" s="135"/>
      <c r="T386" s="165" t="s">
        <v>4</v>
      </c>
      <c r="U386" s="44" t="s">
        <v>41</v>
      </c>
      <c r="V386" s="36"/>
      <c r="W386" s="166">
        <f>V386*K386</f>
        <v>0</v>
      </c>
      <c r="X386" s="166">
        <v>0</v>
      </c>
      <c r="Y386" s="166">
        <f>X386*K386</f>
        <v>0</v>
      </c>
      <c r="Z386" s="166">
        <v>3.1E-2</v>
      </c>
      <c r="AA386" s="167">
        <f>Z386*K386</f>
        <v>0.186</v>
      </c>
      <c r="AR386" s="20" t="s">
        <v>181</v>
      </c>
      <c r="AT386" s="20" t="s">
        <v>177</v>
      </c>
      <c r="AU386" s="20" t="s">
        <v>112</v>
      </c>
      <c r="AY386" s="20" t="s">
        <v>176</v>
      </c>
      <c r="BE386" s="106">
        <f>IF(U386="základní",N386,0)</f>
        <v>0</v>
      </c>
      <c r="BF386" s="106">
        <f>IF(U386="snížená",N386,0)</f>
        <v>0</v>
      </c>
      <c r="BG386" s="106">
        <f>IF(U386="zákl. přenesená",N386,0)</f>
        <v>0</v>
      </c>
      <c r="BH386" s="106">
        <f>IF(U386="sníž. přenesená",N386,0)</f>
        <v>0</v>
      </c>
      <c r="BI386" s="106">
        <f>IF(U386="nulová",N386,0)</f>
        <v>0</v>
      </c>
      <c r="BJ386" s="20" t="s">
        <v>84</v>
      </c>
      <c r="BK386" s="106">
        <f>ROUND(L386*K386,2)</f>
        <v>0</v>
      </c>
      <c r="BL386" s="20" t="s">
        <v>181</v>
      </c>
      <c r="BM386" s="20" t="s">
        <v>566</v>
      </c>
    </row>
    <row r="387" spans="2:65" s="10" customFormat="1" ht="16.5" customHeight="1">
      <c r="B387" s="168"/>
      <c r="C387" s="169"/>
      <c r="D387" s="169"/>
      <c r="E387" s="170" t="s">
        <v>4</v>
      </c>
      <c r="F387" s="270" t="s">
        <v>567</v>
      </c>
      <c r="G387" s="271"/>
      <c r="H387" s="271"/>
      <c r="I387" s="271"/>
      <c r="J387" s="169"/>
      <c r="K387" s="170" t="s">
        <v>4</v>
      </c>
      <c r="L387" s="169"/>
      <c r="M387" s="169"/>
      <c r="N387" s="169"/>
      <c r="O387" s="169"/>
      <c r="P387" s="169"/>
      <c r="Q387" s="169"/>
      <c r="R387" s="171"/>
      <c r="T387" s="172"/>
      <c r="U387" s="169"/>
      <c r="V387" s="169"/>
      <c r="W387" s="169"/>
      <c r="X387" s="169"/>
      <c r="Y387" s="169"/>
      <c r="Z387" s="169"/>
      <c r="AA387" s="173"/>
      <c r="AT387" s="174" t="s">
        <v>184</v>
      </c>
      <c r="AU387" s="174" t="s">
        <v>112</v>
      </c>
      <c r="AV387" s="10" t="s">
        <v>84</v>
      </c>
      <c r="AW387" s="10" t="s">
        <v>33</v>
      </c>
      <c r="AX387" s="10" t="s">
        <v>76</v>
      </c>
      <c r="AY387" s="174" t="s">
        <v>176</v>
      </c>
    </row>
    <row r="388" spans="2:65" s="11" customFormat="1" ht="16.5" customHeight="1">
      <c r="B388" s="175"/>
      <c r="C388" s="176"/>
      <c r="D388" s="176"/>
      <c r="E388" s="177" t="s">
        <v>4</v>
      </c>
      <c r="F388" s="272" t="s">
        <v>112</v>
      </c>
      <c r="G388" s="273"/>
      <c r="H388" s="273"/>
      <c r="I388" s="273"/>
      <c r="J388" s="176"/>
      <c r="K388" s="178">
        <v>2</v>
      </c>
      <c r="L388" s="176"/>
      <c r="M388" s="176"/>
      <c r="N388" s="176"/>
      <c r="O388" s="176"/>
      <c r="P388" s="176"/>
      <c r="Q388" s="176"/>
      <c r="R388" s="179"/>
      <c r="T388" s="180"/>
      <c r="U388" s="176"/>
      <c r="V388" s="176"/>
      <c r="W388" s="176"/>
      <c r="X388" s="176"/>
      <c r="Y388" s="176"/>
      <c r="Z388" s="176"/>
      <c r="AA388" s="181"/>
      <c r="AT388" s="182" t="s">
        <v>184</v>
      </c>
      <c r="AU388" s="182" t="s">
        <v>112</v>
      </c>
      <c r="AV388" s="11" t="s">
        <v>112</v>
      </c>
      <c r="AW388" s="11" t="s">
        <v>33</v>
      </c>
      <c r="AX388" s="11" t="s">
        <v>76</v>
      </c>
      <c r="AY388" s="182" t="s">
        <v>176</v>
      </c>
    </row>
    <row r="389" spans="2:65" s="10" customFormat="1" ht="16.5" customHeight="1">
      <c r="B389" s="168"/>
      <c r="C389" s="169"/>
      <c r="D389" s="169"/>
      <c r="E389" s="170" t="s">
        <v>4</v>
      </c>
      <c r="F389" s="277" t="s">
        <v>282</v>
      </c>
      <c r="G389" s="278"/>
      <c r="H389" s="278"/>
      <c r="I389" s="278"/>
      <c r="J389" s="169"/>
      <c r="K389" s="170" t="s">
        <v>4</v>
      </c>
      <c r="L389" s="169"/>
      <c r="M389" s="169"/>
      <c r="N389" s="169"/>
      <c r="O389" s="169"/>
      <c r="P389" s="169"/>
      <c r="Q389" s="169"/>
      <c r="R389" s="171"/>
      <c r="T389" s="172"/>
      <c r="U389" s="169"/>
      <c r="V389" s="169"/>
      <c r="W389" s="169"/>
      <c r="X389" s="169"/>
      <c r="Y389" s="169"/>
      <c r="Z389" s="169"/>
      <c r="AA389" s="173"/>
      <c r="AT389" s="174" t="s">
        <v>184</v>
      </c>
      <c r="AU389" s="174" t="s">
        <v>112</v>
      </c>
      <c r="AV389" s="10" t="s">
        <v>84</v>
      </c>
      <c r="AW389" s="10" t="s">
        <v>33</v>
      </c>
      <c r="AX389" s="10" t="s">
        <v>76</v>
      </c>
      <c r="AY389" s="174" t="s">
        <v>176</v>
      </c>
    </row>
    <row r="390" spans="2:65" s="11" customFormat="1" ht="16.5" customHeight="1">
      <c r="B390" s="175"/>
      <c r="C390" s="176"/>
      <c r="D390" s="176"/>
      <c r="E390" s="177" t="s">
        <v>4</v>
      </c>
      <c r="F390" s="272" t="s">
        <v>181</v>
      </c>
      <c r="G390" s="273"/>
      <c r="H390" s="273"/>
      <c r="I390" s="273"/>
      <c r="J390" s="176"/>
      <c r="K390" s="178">
        <v>4</v>
      </c>
      <c r="L390" s="176"/>
      <c r="M390" s="176"/>
      <c r="N390" s="176"/>
      <c r="O390" s="176"/>
      <c r="P390" s="176"/>
      <c r="Q390" s="176"/>
      <c r="R390" s="179"/>
      <c r="T390" s="180"/>
      <c r="U390" s="176"/>
      <c r="V390" s="176"/>
      <c r="W390" s="176"/>
      <c r="X390" s="176"/>
      <c r="Y390" s="176"/>
      <c r="Z390" s="176"/>
      <c r="AA390" s="181"/>
      <c r="AT390" s="182" t="s">
        <v>184</v>
      </c>
      <c r="AU390" s="182" t="s">
        <v>112</v>
      </c>
      <c r="AV390" s="11" t="s">
        <v>112</v>
      </c>
      <c r="AW390" s="11" t="s">
        <v>33</v>
      </c>
      <c r="AX390" s="11" t="s">
        <v>76</v>
      </c>
      <c r="AY390" s="182" t="s">
        <v>176</v>
      </c>
    </row>
    <row r="391" spans="2:65" s="12" customFormat="1" ht="16.5" customHeight="1">
      <c r="B391" s="183"/>
      <c r="C391" s="184"/>
      <c r="D391" s="184"/>
      <c r="E391" s="185" t="s">
        <v>4</v>
      </c>
      <c r="F391" s="264" t="s">
        <v>186</v>
      </c>
      <c r="G391" s="265"/>
      <c r="H391" s="265"/>
      <c r="I391" s="265"/>
      <c r="J391" s="184"/>
      <c r="K391" s="186">
        <v>6</v>
      </c>
      <c r="L391" s="184"/>
      <c r="M391" s="184"/>
      <c r="N391" s="184"/>
      <c r="O391" s="184"/>
      <c r="P391" s="184"/>
      <c r="Q391" s="184"/>
      <c r="R391" s="187"/>
      <c r="T391" s="188"/>
      <c r="U391" s="184"/>
      <c r="V391" s="184"/>
      <c r="W391" s="184"/>
      <c r="X391" s="184"/>
      <c r="Y391" s="184"/>
      <c r="Z391" s="184"/>
      <c r="AA391" s="189"/>
      <c r="AT391" s="190" t="s">
        <v>184</v>
      </c>
      <c r="AU391" s="190" t="s">
        <v>112</v>
      </c>
      <c r="AV391" s="12" t="s">
        <v>181</v>
      </c>
      <c r="AW391" s="12" t="s">
        <v>33</v>
      </c>
      <c r="AX391" s="12" t="s">
        <v>84</v>
      </c>
      <c r="AY391" s="190" t="s">
        <v>176</v>
      </c>
    </row>
    <row r="392" spans="2:65" s="1" customFormat="1" ht="25.5" customHeight="1">
      <c r="B392" s="132"/>
      <c r="C392" s="161" t="s">
        <v>568</v>
      </c>
      <c r="D392" s="161" t="s">
        <v>177</v>
      </c>
      <c r="E392" s="162" t="s">
        <v>569</v>
      </c>
      <c r="F392" s="266" t="s">
        <v>570</v>
      </c>
      <c r="G392" s="266"/>
      <c r="H392" s="266"/>
      <c r="I392" s="266"/>
      <c r="J392" s="163" t="s">
        <v>180</v>
      </c>
      <c r="K392" s="164">
        <v>1.6379999999999999</v>
      </c>
      <c r="L392" s="258">
        <v>0</v>
      </c>
      <c r="M392" s="258"/>
      <c r="N392" s="267">
        <f>ROUND(L392*K392,2)</f>
        <v>0</v>
      </c>
      <c r="O392" s="267"/>
      <c r="P392" s="267"/>
      <c r="Q392" s="267"/>
      <c r="R392" s="135"/>
      <c r="T392" s="165" t="s">
        <v>4</v>
      </c>
      <c r="U392" s="44" t="s">
        <v>41</v>
      </c>
      <c r="V392" s="36"/>
      <c r="W392" s="166">
        <f>V392*K392</f>
        <v>0</v>
      </c>
      <c r="X392" s="166">
        <v>0</v>
      </c>
      <c r="Y392" s="166">
        <f>X392*K392</f>
        <v>0</v>
      </c>
      <c r="Z392" s="166">
        <v>0</v>
      </c>
      <c r="AA392" s="167">
        <f>Z392*K392</f>
        <v>0</v>
      </c>
      <c r="AR392" s="20" t="s">
        <v>181</v>
      </c>
      <c r="AT392" s="20" t="s">
        <v>177</v>
      </c>
      <c r="AU392" s="20" t="s">
        <v>112</v>
      </c>
      <c r="AY392" s="20" t="s">
        <v>176</v>
      </c>
      <c r="BE392" s="106">
        <f>IF(U392="základní",N392,0)</f>
        <v>0</v>
      </c>
      <c r="BF392" s="106">
        <f>IF(U392="snížená",N392,0)</f>
        <v>0</v>
      </c>
      <c r="BG392" s="106">
        <f>IF(U392="zákl. přenesená",N392,0)</f>
        <v>0</v>
      </c>
      <c r="BH392" s="106">
        <f>IF(U392="sníž. přenesená",N392,0)</f>
        <v>0</v>
      </c>
      <c r="BI392" s="106">
        <f>IF(U392="nulová",N392,0)</f>
        <v>0</v>
      </c>
      <c r="BJ392" s="20" t="s">
        <v>84</v>
      </c>
      <c r="BK392" s="106">
        <f>ROUND(L392*K392,2)</f>
        <v>0</v>
      </c>
      <c r="BL392" s="20" t="s">
        <v>181</v>
      </c>
      <c r="BM392" s="20" t="s">
        <v>571</v>
      </c>
    </row>
    <row r="393" spans="2:65" s="11" customFormat="1" ht="16.5" customHeight="1">
      <c r="B393" s="175"/>
      <c r="C393" s="176"/>
      <c r="D393" s="176"/>
      <c r="E393" s="177" t="s">
        <v>4</v>
      </c>
      <c r="F393" s="268" t="s">
        <v>572</v>
      </c>
      <c r="G393" s="269"/>
      <c r="H393" s="269"/>
      <c r="I393" s="269"/>
      <c r="J393" s="176"/>
      <c r="K393" s="178">
        <v>0.63</v>
      </c>
      <c r="L393" s="176"/>
      <c r="M393" s="176"/>
      <c r="N393" s="176"/>
      <c r="O393" s="176"/>
      <c r="P393" s="176"/>
      <c r="Q393" s="176"/>
      <c r="R393" s="179"/>
      <c r="T393" s="180"/>
      <c r="U393" s="176"/>
      <c r="V393" s="176"/>
      <c r="W393" s="176"/>
      <c r="X393" s="176"/>
      <c r="Y393" s="176"/>
      <c r="Z393" s="176"/>
      <c r="AA393" s="181"/>
      <c r="AT393" s="182" t="s">
        <v>184</v>
      </c>
      <c r="AU393" s="182" t="s">
        <v>112</v>
      </c>
      <c r="AV393" s="11" t="s">
        <v>112</v>
      </c>
      <c r="AW393" s="11" t="s">
        <v>33</v>
      </c>
      <c r="AX393" s="11" t="s">
        <v>76</v>
      </c>
      <c r="AY393" s="182" t="s">
        <v>176</v>
      </c>
    </row>
    <row r="394" spans="2:65" s="11" customFormat="1" ht="16.5" customHeight="1">
      <c r="B394" s="175"/>
      <c r="C394" s="176"/>
      <c r="D394" s="176"/>
      <c r="E394" s="177" t="s">
        <v>4</v>
      </c>
      <c r="F394" s="272" t="s">
        <v>573</v>
      </c>
      <c r="G394" s="273"/>
      <c r="H394" s="273"/>
      <c r="I394" s="273"/>
      <c r="J394" s="176"/>
      <c r="K394" s="178">
        <v>1.008</v>
      </c>
      <c r="L394" s="176"/>
      <c r="M394" s="176"/>
      <c r="N394" s="176"/>
      <c r="O394" s="176"/>
      <c r="P394" s="176"/>
      <c r="Q394" s="176"/>
      <c r="R394" s="179"/>
      <c r="T394" s="180"/>
      <c r="U394" s="176"/>
      <c r="V394" s="176"/>
      <c r="W394" s="176"/>
      <c r="X394" s="176"/>
      <c r="Y394" s="176"/>
      <c r="Z394" s="176"/>
      <c r="AA394" s="181"/>
      <c r="AT394" s="182" t="s">
        <v>184</v>
      </c>
      <c r="AU394" s="182" t="s">
        <v>112</v>
      </c>
      <c r="AV394" s="11" t="s">
        <v>112</v>
      </c>
      <c r="AW394" s="11" t="s">
        <v>33</v>
      </c>
      <c r="AX394" s="11" t="s">
        <v>76</v>
      </c>
      <c r="AY394" s="182" t="s">
        <v>176</v>
      </c>
    </row>
    <row r="395" spans="2:65" s="12" customFormat="1" ht="16.5" customHeight="1">
      <c r="B395" s="183"/>
      <c r="C395" s="184"/>
      <c r="D395" s="184"/>
      <c r="E395" s="185" t="s">
        <v>4</v>
      </c>
      <c r="F395" s="264" t="s">
        <v>186</v>
      </c>
      <c r="G395" s="265"/>
      <c r="H395" s="265"/>
      <c r="I395" s="265"/>
      <c r="J395" s="184"/>
      <c r="K395" s="186">
        <v>1.6379999999999999</v>
      </c>
      <c r="L395" s="184"/>
      <c r="M395" s="184"/>
      <c r="N395" s="184"/>
      <c r="O395" s="184"/>
      <c r="P395" s="184"/>
      <c r="Q395" s="184"/>
      <c r="R395" s="187"/>
      <c r="T395" s="188"/>
      <c r="U395" s="184"/>
      <c r="V395" s="184"/>
      <c r="W395" s="184"/>
      <c r="X395" s="184"/>
      <c r="Y395" s="184"/>
      <c r="Z395" s="184"/>
      <c r="AA395" s="189"/>
      <c r="AT395" s="190" t="s">
        <v>184</v>
      </c>
      <c r="AU395" s="190" t="s">
        <v>112</v>
      </c>
      <c r="AV395" s="12" t="s">
        <v>181</v>
      </c>
      <c r="AW395" s="12" t="s">
        <v>33</v>
      </c>
      <c r="AX395" s="12" t="s">
        <v>84</v>
      </c>
      <c r="AY395" s="190" t="s">
        <v>176</v>
      </c>
    </row>
    <row r="396" spans="2:65" s="1" customFormat="1" ht="16.5" customHeight="1">
      <c r="B396" s="132"/>
      <c r="C396" s="161" t="s">
        <v>574</v>
      </c>
      <c r="D396" s="161" t="s">
        <v>177</v>
      </c>
      <c r="E396" s="162" t="s">
        <v>575</v>
      </c>
      <c r="F396" s="266" t="s">
        <v>576</v>
      </c>
      <c r="G396" s="266"/>
      <c r="H396" s="266"/>
      <c r="I396" s="266"/>
      <c r="J396" s="163" t="s">
        <v>221</v>
      </c>
      <c r="K396" s="164">
        <v>16.38</v>
      </c>
      <c r="L396" s="258">
        <v>0</v>
      </c>
      <c r="M396" s="258"/>
      <c r="N396" s="267">
        <f>ROUND(L396*K396,2)</f>
        <v>0</v>
      </c>
      <c r="O396" s="267"/>
      <c r="P396" s="267"/>
      <c r="Q396" s="267"/>
      <c r="R396" s="135"/>
      <c r="T396" s="165" t="s">
        <v>4</v>
      </c>
      <c r="U396" s="44" t="s">
        <v>41</v>
      </c>
      <c r="V396" s="36"/>
      <c r="W396" s="166">
        <f>V396*K396</f>
        <v>0</v>
      </c>
      <c r="X396" s="166">
        <v>1.208E-2</v>
      </c>
      <c r="Y396" s="166">
        <f>X396*K396</f>
        <v>0.1978704</v>
      </c>
      <c r="Z396" s="166">
        <v>0</v>
      </c>
      <c r="AA396" s="167">
        <f>Z396*K396</f>
        <v>0</v>
      </c>
      <c r="AR396" s="20" t="s">
        <v>181</v>
      </c>
      <c r="AT396" s="20" t="s">
        <v>177</v>
      </c>
      <c r="AU396" s="20" t="s">
        <v>112</v>
      </c>
      <c r="AY396" s="20" t="s">
        <v>176</v>
      </c>
      <c r="BE396" s="106">
        <f>IF(U396="základní",N396,0)</f>
        <v>0</v>
      </c>
      <c r="BF396" s="106">
        <f>IF(U396="snížená",N396,0)</f>
        <v>0</v>
      </c>
      <c r="BG396" s="106">
        <f>IF(U396="zákl. přenesená",N396,0)</f>
        <v>0</v>
      </c>
      <c r="BH396" s="106">
        <f>IF(U396="sníž. přenesená",N396,0)</f>
        <v>0</v>
      </c>
      <c r="BI396" s="106">
        <f>IF(U396="nulová",N396,0)</f>
        <v>0</v>
      </c>
      <c r="BJ396" s="20" t="s">
        <v>84</v>
      </c>
      <c r="BK396" s="106">
        <f>ROUND(L396*K396,2)</f>
        <v>0</v>
      </c>
      <c r="BL396" s="20" t="s">
        <v>181</v>
      </c>
      <c r="BM396" s="20" t="s">
        <v>577</v>
      </c>
    </row>
    <row r="397" spans="2:65" s="10" customFormat="1" ht="16.5" customHeight="1">
      <c r="B397" s="168"/>
      <c r="C397" s="169"/>
      <c r="D397" s="169"/>
      <c r="E397" s="170" t="s">
        <v>4</v>
      </c>
      <c r="F397" s="270" t="s">
        <v>578</v>
      </c>
      <c r="G397" s="271"/>
      <c r="H397" s="271"/>
      <c r="I397" s="271"/>
      <c r="J397" s="169"/>
      <c r="K397" s="170" t="s">
        <v>4</v>
      </c>
      <c r="L397" s="169"/>
      <c r="M397" s="169"/>
      <c r="N397" s="169"/>
      <c r="O397" s="169"/>
      <c r="P397" s="169"/>
      <c r="Q397" s="169"/>
      <c r="R397" s="171"/>
      <c r="T397" s="172"/>
      <c r="U397" s="169"/>
      <c r="V397" s="169"/>
      <c r="W397" s="169"/>
      <c r="X397" s="169"/>
      <c r="Y397" s="169"/>
      <c r="Z397" s="169"/>
      <c r="AA397" s="173"/>
      <c r="AT397" s="174" t="s">
        <v>184</v>
      </c>
      <c r="AU397" s="174" t="s">
        <v>112</v>
      </c>
      <c r="AV397" s="10" t="s">
        <v>84</v>
      </c>
      <c r="AW397" s="10" t="s">
        <v>33</v>
      </c>
      <c r="AX397" s="10" t="s">
        <v>76</v>
      </c>
      <c r="AY397" s="174" t="s">
        <v>176</v>
      </c>
    </row>
    <row r="398" spans="2:65" s="11" customFormat="1" ht="16.5" customHeight="1">
      <c r="B398" s="175"/>
      <c r="C398" s="176"/>
      <c r="D398" s="176"/>
      <c r="E398" s="177" t="s">
        <v>4</v>
      </c>
      <c r="F398" s="272" t="s">
        <v>579</v>
      </c>
      <c r="G398" s="273"/>
      <c r="H398" s="273"/>
      <c r="I398" s="273"/>
      <c r="J398" s="176"/>
      <c r="K398" s="178">
        <v>6.3</v>
      </c>
      <c r="L398" s="176"/>
      <c r="M398" s="176"/>
      <c r="N398" s="176"/>
      <c r="O398" s="176"/>
      <c r="P398" s="176"/>
      <c r="Q398" s="176"/>
      <c r="R398" s="179"/>
      <c r="T398" s="180"/>
      <c r="U398" s="176"/>
      <c r="V398" s="176"/>
      <c r="W398" s="176"/>
      <c r="X398" s="176"/>
      <c r="Y398" s="176"/>
      <c r="Z398" s="176"/>
      <c r="AA398" s="181"/>
      <c r="AT398" s="182" t="s">
        <v>184</v>
      </c>
      <c r="AU398" s="182" t="s">
        <v>112</v>
      </c>
      <c r="AV398" s="11" t="s">
        <v>112</v>
      </c>
      <c r="AW398" s="11" t="s">
        <v>33</v>
      </c>
      <c r="AX398" s="11" t="s">
        <v>76</v>
      </c>
      <c r="AY398" s="182" t="s">
        <v>176</v>
      </c>
    </row>
    <row r="399" spans="2:65" s="11" customFormat="1" ht="16.5" customHeight="1">
      <c r="B399" s="175"/>
      <c r="C399" s="176"/>
      <c r="D399" s="176"/>
      <c r="E399" s="177" t="s">
        <v>4</v>
      </c>
      <c r="F399" s="272" t="s">
        <v>580</v>
      </c>
      <c r="G399" s="273"/>
      <c r="H399" s="273"/>
      <c r="I399" s="273"/>
      <c r="J399" s="176"/>
      <c r="K399" s="178">
        <v>5.04</v>
      </c>
      <c r="L399" s="176"/>
      <c r="M399" s="176"/>
      <c r="N399" s="176"/>
      <c r="O399" s="176"/>
      <c r="P399" s="176"/>
      <c r="Q399" s="176"/>
      <c r="R399" s="179"/>
      <c r="T399" s="180"/>
      <c r="U399" s="176"/>
      <c r="V399" s="176"/>
      <c r="W399" s="176"/>
      <c r="X399" s="176"/>
      <c r="Y399" s="176"/>
      <c r="Z399" s="176"/>
      <c r="AA399" s="181"/>
      <c r="AT399" s="182" t="s">
        <v>184</v>
      </c>
      <c r="AU399" s="182" t="s">
        <v>112</v>
      </c>
      <c r="AV399" s="11" t="s">
        <v>112</v>
      </c>
      <c r="AW399" s="11" t="s">
        <v>33</v>
      </c>
      <c r="AX399" s="11" t="s">
        <v>76</v>
      </c>
      <c r="AY399" s="182" t="s">
        <v>176</v>
      </c>
    </row>
    <row r="400" spans="2:65" s="11" customFormat="1" ht="16.5" customHeight="1">
      <c r="B400" s="175"/>
      <c r="C400" s="176"/>
      <c r="D400" s="176"/>
      <c r="E400" s="177" t="s">
        <v>4</v>
      </c>
      <c r="F400" s="272" t="s">
        <v>581</v>
      </c>
      <c r="G400" s="273"/>
      <c r="H400" s="273"/>
      <c r="I400" s="273"/>
      <c r="J400" s="176"/>
      <c r="K400" s="178">
        <v>5.04</v>
      </c>
      <c r="L400" s="176"/>
      <c r="M400" s="176"/>
      <c r="N400" s="176"/>
      <c r="O400" s="176"/>
      <c r="P400" s="176"/>
      <c r="Q400" s="176"/>
      <c r="R400" s="179"/>
      <c r="T400" s="180"/>
      <c r="U400" s="176"/>
      <c r="V400" s="176"/>
      <c r="W400" s="176"/>
      <c r="X400" s="176"/>
      <c r="Y400" s="176"/>
      <c r="Z400" s="176"/>
      <c r="AA400" s="181"/>
      <c r="AT400" s="182" t="s">
        <v>184</v>
      </c>
      <c r="AU400" s="182" t="s">
        <v>112</v>
      </c>
      <c r="AV400" s="11" t="s">
        <v>112</v>
      </c>
      <c r="AW400" s="11" t="s">
        <v>33</v>
      </c>
      <c r="AX400" s="11" t="s">
        <v>76</v>
      </c>
      <c r="AY400" s="182" t="s">
        <v>176</v>
      </c>
    </row>
    <row r="401" spans="2:65" s="12" customFormat="1" ht="16.5" customHeight="1">
      <c r="B401" s="183"/>
      <c r="C401" s="184"/>
      <c r="D401" s="184"/>
      <c r="E401" s="185" t="s">
        <v>4</v>
      </c>
      <c r="F401" s="264" t="s">
        <v>186</v>
      </c>
      <c r="G401" s="265"/>
      <c r="H401" s="265"/>
      <c r="I401" s="265"/>
      <c r="J401" s="184"/>
      <c r="K401" s="186">
        <v>16.38</v>
      </c>
      <c r="L401" s="184"/>
      <c r="M401" s="184"/>
      <c r="N401" s="184"/>
      <c r="O401" s="184"/>
      <c r="P401" s="184"/>
      <c r="Q401" s="184"/>
      <c r="R401" s="187"/>
      <c r="T401" s="188"/>
      <c r="U401" s="184"/>
      <c r="V401" s="184"/>
      <c r="W401" s="184"/>
      <c r="X401" s="184"/>
      <c r="Y401" s="184"/>
      <c r="Z401" s="184"/>
      <c r="AA401" s="189"/>
      <c r="AT401" s="190" t="s">
        <v>184</v>
      </c>
      <c r="AU401" s="190" t="s">
        <v>112</v>
      </c>
      <c r="AV401" s="12" t="s">
        <v>181</v>
      </c>
      <c r="AW401" s="12" t="s">
        <v>33</v>
      </c>
      <c r="AX401" s="12" t="s">
        <v>84</v>
      </c>
      <c r="AY401" s="190" t="s">
        <v>176</v>
      </c>
    </row>
    <row r="402" spans="2:65" s="1" customFormat="1" ht="25.5" customHeight="1">
      <c r="B402" s="132"/>
      <c r="C402" s="161" t="s">
        <v>582</v>
      </c>
      <c r="D402" s="161" t="s">
        <v>177</v>
      </c>
      <c r="E402" s="162" t="s">
        <v>583</v>
      </c>
      <c r="F402" s="266" t="s">
        <v>584</v>
      </c>
      <c r="G402" s="266"/>
      <c r="H402" s="266"/>
      <c r="I402" s="266"/>
      <c r="J402" s="163" t="s">
        <v>221</v>
      </c>
      <c r="K402" s="164">
        <v>5.04</v>
      </c>
      <c r="L402" s="258">
        <v>0</v>
      </c>
      <c r="M402" s="258"/>
      <c r="N402" s="267">
        <f>ROUND(L402*K402,2)</f>
        <v>0</v>
      </c>
      <c r="O402" s="267"/>
      <c r="P402" s="267"/>
      <c r="Q402" s="267"/>
      <c r="R402" s="135"/>
      <c r="T402" s="165" t="s">
        <v>4</v>
      </c>
      <c r="U402" s="44" t="s">
        <v>41</v>
      </c>
      <c r="V402" s="36"/>
      <c r="W402" s="166">
        <f>V402*K402</f>
        <v>0</v>
      </c>
      <c r="X402" s="166">
        <v>0</v>
      </c>
      <c r="Y402" s="166">
        <f>X402*K402</f>
        <v>0</v>
      </c>
      <c r="Z402" s="166">
        <v>0</v>
      </c>
      <c r="AA402" s="167">
        <f>Z402*K402</f>
        <v>0</v>
      </c>
      <c r="AR402" s="20" t="s">
        <v>181</v>
      </c>
      <c r="AT402" s="20" t="s">
        <v>177</v>
      </c>
      <c r="AU402" s="20" t="s">
        <v>112</v>
      </c>
      <c r="AY402" s="20" t="s">
        <v>176</v>
      </c>
      <c r="BE402" s="106">
        <f>IF(U402="základní",N402,0)</f>
        <v>0</v>
      </c>
      <c r="BF402" s="106">
        <f>IF(U402="snížená",N402,0)</f>
        <v>0</v>
      </c>
      <c r="BG402" s="106">
        <f>IF(U402="zákl. přenesená",N402,0)</f>
        <v>0</v>
      </c>
      <c r="BH402" s="106">
        <f>IF(U402="sníž. přenesená",N402,0)</f>
        <v>0</v>
      </c>
      <c r="BI402" s="106">
        <f>IF(U402="nulová",N402,0)</f>
        <v>0</v>
      </c>
      <c r="BJ402" s="20" t="s">
        <v>84</v>
      </c>
      <c r="BK402" s="106">
        <f>ROUND(L402*K402,2)</f>
        <v>0</v>
      </c>
      <c r="BL402" s="20" t="s">
        <v>181</v>
      </c>
      <c r="BM402" s="20" t="s">
        <v>585</v>
      </c>
    </row>
    <row r="403" spans="2:65" s="10" customFormat="1" ht="16.5" customHeight="1">
      <c r="B403" s="168"/>
      <c r="C403" s="169"/>
      <c r="D403" s="169"/>
      <c r="E403" s="170" t="s">
        <v>4</v>
      </c>
      <c r="F403" s="270" t="s">
        <v>586</v>
      </c>
      <c r="G403" s="271"/>
      <c r="H403" s="271"/>
      <c r="I403" s="271"/>
      <c r="J403" s="169"/>
      <c r="K403" s="170" t="s">
        <v>4</v>
      </c>
      <c r="L403" s="169"/>
      <c r="M403" s="169"/>
      <c r="N403" s="169"/>
      <c r="O403" s="169"/>
      <c r="P403" s="169"/>
      <c r="Q403" s="169"/>
      <c r="R403" s="171"/>
      <c r="T403" s="172"/>
      <c r="U403" s="169"/>
      <c r="V403" s="169"/>
      <c r="W403" s="169"/>
      <c r="X403" s="169"/>
      <c r="Y403" s="169"/>
      <c r="Z403" s="169"/>
      <c r="AA403" s="173"/>
      <c r="AT403" s="174" t="s">
        <v>184</v>
      </c>
      <c r="AU403" s="174" t="s">
        <v>112</v>
      </c>
      <c r="AV403" s="10" t="s">
        <v>84</v>
      </c>
      <c r="AW403" s="10" t="s">
        <v>33</v>
      </c>
      <c r="AX403" s="10" t="s">
        <v>76</v>
      </c>
      <c r="AY403" s="174" t="s">
        <v>176</v>
      </c>
    </row>
    <row r="404" spans="2:65" s="11" customFormat="1" ht="16.5" customHeight="1">
      <c r="B404" s="175"/>
      <c r="C404" s="176"/>
      <c r="D404" s="176"/>
      <c r="E404" s="177" t="s">
        <v>4</v>
      </c>
      <c r="F404" s="272" t="s">
        <v>587</v>
      </c>
      <c r="G404" s="273"/>
      <c r="H404" s="273"/>
      <c r="I404" s="273"/>
      <c r="J404" s="176"/>
      <c r="K404" s="178">
        <v>5.04</v>
      </c>
      <c r="L404" s="176"/>
      <c r="M404" s="176"/>
      <c r="N404" s="176"/>
      <c r="O404" s="176"/>
      <c r="P404" s="176"/>
      <c r="Q404" s="176"/>
      <c r="R404" s="179"/>
      <c r="T404" s="180"/>
      <c r="U404" s="176"/>
      <c r="V404" s="176"/>
      <c r="W404" s="176"/>
      <c r="X404" s="176"/>
      <c r="Y404" s="176"/>
      <c r="Z404" s="176"/>
      <c r="AA404" s="181"/>
      <c r="AT404" s="182" t="s">
        <v>184</v>
      </c>
      <c r="AU404" s="182" t="s">
        <v>112</v>
      </c>
      <c r="AV404" s="11" t="s">
        <v>112</v>
      </c>
      <c r="AW404" s="11" t="s">
        <v>33</v>
      </c>
      <c r="AX404" s="11" t="s">
        <v>76</v>
      </c>
      <c r="AY404" s="182" t="s">
        <v>176</v>
      </c>
    </row>
    <row r="405" spans="2:65" s="12" customFormat="1" ht="16.5" customHeight="1">
      <c r="B405" s="183"/>
      <c r="C405" s="184"/>
      <c r="D405" s="184"/>
      <c r="E405" s="185" t="s">
        <v>4</v>
      </c>
      <c r="F405" s="264" t="s">
        <v>186</v>
      </c>
      <c r="G405" s="265"/>
      <c r="H405" s="265"/>
      <c r="I405" s="265"/>
      <c r="J405" s="184"/>
      <c r="K405" s="186">
        <v>5.04</v>
      </c>
      <c r="L405" s="184"/>
      <c r="M405" s="184"/>
      <c r="N405" s="184"/>
      <c r="O405" s="184"/>
      <c r="P405" s="184"/>
      <c r="Q405" s="184"/>
      <c r="R405" s="187"/>
      <c r="T405" s="188"/>
      <c r="U405" s="184"/>
      <c r="V405" s="184"/>
      <c r="W405" s="184"/>
      <c r="X405" s="184"/>
      <c r="Y405" s="184"/>
      <c r="Z405" s="184"/>
      <c r="AA405" s="189"/>
      <c r="AT405" s="190" t="s">
        <v>184</v>
      </c>
      <c r="AU405" s="190" t="s">
        <v>112</v>
      </c>
      <c r="AV405" s="12" t="s">
        <v>181</v>
      </c>
      <c r="AW405" s="12" t="s">
        <v>33</v>
      </c>
      <c r="AX405" s="12" t="s">
        <v>84</v>
      </c>
      <c r="AY405" s="190" t="s">
        <v>176</v>
      </c>
    </row>
    <row r="406" spans="2:65" s="1" customFormat="1" ht="16.5" customHeight="1">
      <c r="B406" s="132"/>
      <c r="C406" s="161" t="s">
        <v>588</v>
      </c>
      <c r="D406" s="161" t="s">
        <v>177</v>
      </c>
      <c r="E406" s="162" t="s">
        <v>589</v>
      </c>
      <c r="F406" s="266" t="s">
        <v>590</v>
      </c>
      <c r="G406" s="266"/>
      <c r="H406" s="266"/>
      <c r="I406" s="266"/>
      <c r="J406" s="163" t="s">
        <v>221</v>
      </c>
      <c r="K406" s="164">
        <v>16.38</v>
      </c>
      <c r="L406" s="258">
        <v>0</v>
      </c>
      <c r="M406" s="258"/>
      <c r="N406" s="267">
        <f>ROUND(L406*K406,2)</f>
        <v>0</v>
      </c>
      <c r="O406" s="267"/>
      <c r="P406" s="267"/>
      <c r="Q406" s="267"/>
      <c r="R406" s="135"/>
      <c r="T406" s="165" t="s">
        <v>4</v>
      </c>
      <c r="U406" s="44" t="s">
        <v>41</v>
      </c>
      <c r="V406" s="36"/>
      <c r="W406" s="166">
        <f>V406*K406</f>
        <v>0</v>
      </c>
      <c r="X406" s="166">
        <v>0</v>
      </c>
      <c r="Y406" s="166">
        <f>X406*K406</f>
        <v>0</v>
      </c>
      <c r="Z406" s="166">
        <v>0</v>
      </c>
      <c r="AA406" s="167">
        <f>Z406*K406</f>
        <v>0</v>
      </c>
      <c r="AR406" s="20" t="s">
        <v>181</v>
      </c>
      <c r="AT406" s="20" t="s">
        <v>177</v>
      </c>
      <c r="AU406" s="20" t="s">
        <v>112</v>
      </c>
      <c r="AY406" s="20" t="s">
        <v>176</v>
      </c>
      <c r="BE406" s="106">
        <f>IF(U406="základní",N406,0)</f>
        <v>0</v>
      </c>
      <c r="BF406" s="106">
        <f>IF(U406="snížená",N406,0)</f>
        <v>0</v>
      </c>
      <c r="BG406" s="106">
        <f>IF(U406="zákl. přenesená",N406,0)</f>
        <v>0</v>
      </c>
      <c r="BH406" s="106">
        <f>IF(U406="sníž. přenesená",N406,0)</f>
        <v>0</v>
      </c>
      <c r="BI406" s="106">
        <f>IF(U406="nulová",N406,0)</f>
        <v>0</v>
      </c>
      <c r="BJ406" s="20" t="s">
        <v>84</v>
      </c>
      <c r="BK406" s="106">
        <f>ROUND(L406*K406,2)</f>
        <v>0</v>
      </c>
      <c r="BL406" s="20" t="s">
        <v>181</v>
      </c>
      <c r="BM406" s="20" t="s">
        <v>591</v>
      </c>
    </row>
    <row r="407" spans="2:65" s="1" customFormat="1" ht="25.5" customHeight="1">
      <c r="B407" s="132"/>
      <c r="C407" s="161" t="s">
        <v>592</v>
      </c>
      <c r="D407" s="161" t="s">
        <v>177</v>
      </c>
      <c r="E407" s="162" t="s">
        <v>593</v>
      </c>
      <c r="F407" s="266" t="s">
        <v>594</v>
      </c>
      <c r="G407" s="266"/>
      <c r="H407" s="266"/>
      <c r="I407" s="266"/>
      <c r="J407" s="163" t="s">
        <v>221</v>
      </c>
      <c r="K407" s="164">
        <v>16.38</v>
      </c>
      <c r="L407" s="258">
        <v>0</v>
      </c>
      <c r="M407" s="258"/>
      <c r="N407" s="267">
        <f>ROUND(L407*K407,2)</f>
        <v>0</v>
      </c>
      <c r="O407" s="267"/>
      <c r="P407" s="267"/>
      <c r="Q407" s="267"/>
      <c r="R407" s="135"/>
      <c r="T407" s="165" t="s">
        <v>4</v>
      </c>
      <c r="U407" s="44" t="s">
        <v>41</v>
      </c>
      <c r="V407" s="36"/>
      <c r="W407" s="166">
        <f>V407*K407</f>
        <v>0</v>
      </c>
      <c r="X407" s="166">
        <v>0</v>
      </c>
      <c r="Y407" s="166">
        <f>X407*K407</f>
        <v>0</v>
      </c>
      <c r="Z407" s="166">
        <v>0</v>
      </c>
      <c r="AA407" s="167">
        <f>Z407*K407</f>
        <v>0</v>
      </c>
      <c r="AR407" s="20" t="s">
        <v>181</v>
      </c>
      <c r="AT407" s="20" t="s">
        <v>177</v>
      </c>
      <c r="AU407" s="20" t="s">
        <v>112</v>
      </c>
      <c r="AY407" s="20" t="s">
        <v>176</v>
      </c>
      <c r="BE407" s="106">
        <f>IF(U407="základní",N407,0)</f>
        <v>0</v>
      </c>
      <c r="BF407" s="106">
        <f>IF(U407="snížená",N407,0)</f>
        <v>0</v>
      </c>
      <c r="BG407" s="106">
        <f>IF(U407="zákl. přenesená",N407,0)</f>
        <v>0</v>
      </c>
      <c r="BH407" s="106">
        <f>IF(U407="sníž. přenesená",N407,0)</f>
        <v>0</v>
      </c>
      <c r="BI407" s="106">
        <f>IF(U407="nulová",N407,0)</f>
        <v>0</v>
      </c>
      <c r="BJ407" s="20" t="s">
        <v>84</v>
      </c>
      <c r="BK407" s="106">
        <f>ROUND(L407*K407,2)</f>
        <v>0</v>
      </c>
      <c r="BL407" s="20" t="s">
        <v>181</v>
      </c>
      <c r="BM407" s="20" t="s">
        <v>595</v>
      </c>
    </row>
    <row r="408" spans="2:65" s="1" customFormat="1" ht="16.5" customHeight="1">
      <c r="B408" s="132"/>
      <c r="C408" s="161" t="s">
        <v>596</v>
      </c>
      <c r="D408" s="161" t="s">
        <v>177</v>
      </c>
      <c r="E408" s="162" t="s">
        <v>597</v>
      </c>
      <c r="F408" s="266" t="s">
        <v>598</v>
      </c>
      <c r="G408" s="266"/>
      <c r="H408" s="266"/>
      <c r="I408" s="266"/>
      <c r="J408" s="163" t="s">
        <v>216</v>
      </c>
      <c r="K408" s="164">
        <v>0.65500000000000003</v>
      </c>
      <c r="L408" s="258">
        <v>0</v>
      </c>
      <c r="M408" s="258"/>
      <c r="N408" s="267">
        <f>ROUND(L408*K408,2)</f>
        <v>0</v>
      </c>
      <c r="O408" s="267"/>
      <c r="P408" s="267"/>
      <c r="Q408" s="267"/>
      <c r="R408" s="135"/>
      <c r="T408" s="165" t="s">
        <v>4</v>
      </c>
      <c r="U408" s="44" t="s">
        <v>41</v>
      </c>
      <c r="V408" s="36"/>
      <c r="W408" s="166">
        <f>V408*K408</f>
        <v>0</v>
      </c>
      <c r="X408" s="166">
        <v>1.0515300000000001</v>
      </c>
      <c r="Y408" s="166">
        <f>X408*K408</f>
        <v>0.68875215000000012</v>
      </c>
      <c r="Z408" s="166">
        <v>0</v>
      </c>
      <c r="AA408" s="167">
        <f>Z408*K408</f>
        <v>0</v>
      </c>
      <c r="AR408" s="20" t="s">
        <v>181</v>
      </c>
      <c r="AT408" s="20" t="s">
        <v>177</v>
      </c>
      <c r="AU408" s="20" t="s">
        <v>112</v>
      </c>
      <c r="AY408" s="20" t="s">
        <v>176</v>
      </c>
      <c r="BE408" s="106">
        <f>IF(U408="základní",N408,0)</f>
        <v>0</v>
      </c>
      <c r="BF408" s="106">
        <f>IF(U408="snížená",N408,0)</f>
        <v>0</v>
      </c>
      <c r="BG408" s="106">
        <f>IF(U408="zákl. přenesená",N408,0)</f>
        <v>0</v>
      </c>
      <c r="BH408" s="106">
        <f>IF(U408="sníž. přenesená",N408,0)</f>
        <v>0</v>
      </c>
      <c r="BI408" s="106">
        <f>IF(U408="nulová",N408,0)</f>
        <v>0</v>
      </c>
      <c r="BJ408" s="20" t="s">
        <v>84</v>
      </c>
      <c r="BK408" s="106">
        <f>ROUND(L408*K408,2)</f>
        <v>0</v>
      </c>
      <c r="BL408" s="20" t="s">
        <v>181</v>
      </c>
      <c r="BM408" s="20" t="s">
        <v>599</v>
      </c>
    </row>
    <row r="409" spans="2:65" s="11" customFormat="1" ht="16.5" customHeight="1">
      <c r="B409" s="175"/>
      <c r="C409" s="176"/>
      <c r="D409" s="176"/>
      <c r="E409" s="177" t="s">
        <v>4</v>
      </c>
      <c r="F409" s="268" t="s">
        <v>600</v>
      </c>
      <c r="G409" s="269"/>
      <c r="H409" s="269"/>
      <c r="I409" s="269"/>
      <c r="J409" s="176"/>
      <c r="K409" s="178">
        <v>0.65500000000000003</v>
      </c>
      <c r="L409" s="176"/>
      <c r="M409" s="176"/>
      <c r="N409" s="176"/>
      <c r="O409" s="176"/>
      <c r="P409" s="176"/>
      <c r="Q409" s="176"/>
      <c r="R409" s="179"/>
      <c r="T409" s="180"/>
      <c r="U409" s="176"/>
      <c r="V409" s="176"/>
      <c r="W409" s="176"/>
      <c r="X409" s="176"/>
      <c r="Y409" s="176"/>
      <c r="Z409" s="176"/>
      <c r="AA409" s="181"/>
      <c r="AT409" s="182" t="s">
        <v>184</v>
      </c>
      <c r="AU409" s="182" t="s">
        <v>112</v>
      </c>
      <c r="AV409" s="11" t="s">
        <v>112</v>
      </c>
      <c r="AW409" s="11" t="s">
        <v>33</v>
      </c>
      <c r="AX409" s="11" t="s">
        <v>76</v>
      </c>
      <c r="AY409" s="182" t="s">
        <v>176</v>
      </c>
    </row>
    <row r="410" spans="2:65" s="12" customFormat="1" ht="16.5" customHeight="1">
      <c r="B410" s="183"/>
      <c r="C410" s="184"/>
      <c r="D410" s="184"/>
      <c r="E410" s="185" t="s">
        <v>4</v>
      </c>
      <c r="F410" s="264" t="s">
        <v>186</v>
      </c>
      <c r="G410" s="265"/>
      <c r="H410" s="265"/>
      <c r="I410" s="265"/>
      <c r="J410" s="184"/>
      <c r="K410" s="186">
        <v>0.65500000000000003</v>
      </c>
      <c r="L410" s="184"/>
      <c r="M410" s="184"/>
      <c r="N410" s="184"/>
      <c r="O410" s="184"/>
      <c r="P410" s="184"/>
      <c r="Q410" s="184"/>
      <c r="R410" s="187"/>
      <c r="T410" s="188"/>
      <c r="U410" s="184"/>
      <c r="V410" s="184"/>
      <c r="W410" s="184"/>
      <c r="X410" s="184"/>
      <c r="Y410" s="184"/>
      <c r="Z410" s="184"/>
      <c r="AA410" s="189"/>
      <c r="AT410" s="190" t="s">
        <v>184</v>
      </c>
      <c r="AU410" s="190" t="s">
        <v>112</v>
      </c>
      <c r="AV410" s="12" t="s">
        <v>181</v>
      </c>
      <c r="AW410" s="12" t="s">
        <v>33</v>
      </c>
      <c r="AX410" s="12" t="s">
        <v>84</v>
      </c>
      <c r="AY410" s="190" t="s">
        <v>176</v>
      </c>
    </row>
    <row r="411" spans="2:65" s="9" customFormat="1" ht="29.85" customHeight="1">
      <c r="B411" s="150"/>
      <c r="C411" s="151"/>
      <c r="D411" s="160" t="s">
        <v>130</v>
      </c>
      <c r="E411" s="160"/>
      <c r="F411" s="160"/>
      <c r="G411" s="160"/>
      <c r="H411" s="160"/>
      <c r="I411" s="160"/>
      <c r="J411" s="160"/>
      <c r="K411" s="160"/>
      <c r="L411" s="160"/>
      <c r="M411" s="160"/>
      <c r="N411" s="252">
        <f>BK411</f>
        <v>0</v>
      </c>
      <c r="O411" s="253"/>
      <c r="P411" s="253"/>
      <c r="Q411" s="253"/>
      <c r="R411" s="153"/>
      <c r="T411" s="154"/>
      <c r="U411" s="151"/>
      <c r="V411" s="151"/>
      <c r="W411" s="155">
        <f>SUM(W412:W432)</f>
        <v>0</v>
      </c>
      <c r="X411" s="151"/>
      <c r="Y411" s="155">
        <f>SUM(Y412:Y432)</f>
        <v>0</v>
      </c>
      <c r="Z411" s="151"/>
      <c r="AA411" s="156">
        <f>SUM(AA412:AA432)</f>
        <v>69.12</v>
      </c>
      <c r="AR411" s="157" t="s">
        <v>84</v>
      </c>
      <c r="AT411" s="158" t="s">
        <v>75</v>
      </c>
      <c r="AU411" s="158" t="s">
        <v>84</v>
      </c>
      <c r="AY411" s="157" t="s">
        <v>176</v>
      </c>
      <c r="BK411" s="159">
        <f>SUM(BK412:BK432)</f>
        <v>0</v>
      </c>
    </row>
    <row r="412" spans="2:65" s="1" customFormat="1" ht="25.5" customHeight="1">
      <c r="B412" s="132"/>
      <c r="C412" s="161" t="s">
        <v>601</v>
      </c>
      <c r="D412" s="161" t="s">
        <v>177</v>
      </c>
      <c r="E412" s="162" t="s">
        <v>602</v>
      </c>
      <c r="F412" s="266" t="s">
        <v>603</v>
      </c>
      <c r="G412" s="266"/>
      <c r="H412" s="266"/>
      <c r="I412" s="266"/>
      <c r="J412" s="163" t="s">
        <v>180</v>
      </c>
      <c r="K412" s="164">
        <v>46.08</v>
      </c>
      <c r="L412" s="258">
        <v>0</v>
      </c>
      <c r="M412" s="258"/>
      <c r="N412" s="267">
        <f>ROUND(L412*K412,2)</f>
        <v>0</v>
      </c>
      <c r="O412" s="267"/>
      <c r="P412" s="267"/>
      <c r="Q412" s="267"/>
      <c r="R412" s="135"/>
      <c r="T412" s="165" t="s">
        <v>4</v>
      </c>
      <c r="U412" s="44" t="s">
        <v>41</v>
      </c>
      <c r="V412" s="36"/>
      <c r="W412" s="166">
        <f>V412*K412</f>
        <v>0</v>
      </c>
      <c r="X412" s="166">
        <v>0</v>
      </c>
      <c r="Y412" s="166">
        <f>X412*K412</f>
        <v>0</v>
      </c>
      <c r="Z412" s="166">
        <v>1.5</v>
      </c>
      <c r="AA412" s="167">
        <f>Z412*K412</f>
        <v>69.12</v>
      </c>
      <c r="AR412" s="20" t="s">
        <v>181</v>
      </c>
      <c r="AT412" s="20" t="s">
        <v>177</v>
      </c>
      <c r="AU412" s="20" t="s">
        <v>112</v>
      </c>
      <c r="AY412" s="20" t="s">
        <v>176</v>
      </c>
      <c r="BE412" s="106">
        <f>IF(U412="základní",N412,0)</f>
        <v>0</v>
      </c>
      <c r="BF412" s="106">
        <f>IF(U412="snížená",N412,0)</f>
        <v>0</v>
      </c>
      <c r="BG412" s="106">
        <f>IF(U412="zákl. přenesená",N412,0)</f>
        <v>0</v>
      </c>
      <c r="BH412" s="106">
        <f>IF(U412="sníž. přenesená",N412,0)</f>
        <v>0</v>
      </c>
      <c r="BI412" s="106">
        <f>IF(U412="nulová",N412,0)</f>
        <v>0</v>
      </c>
      <c r="BJ412" s="20" t="s">
        <v>84</v>
      </c>
      <c r="BK412" s="106">
        <f>ROUND(L412*K412,2)</f>
        <v>0</v>
      </c>
      <c r="BL412" s="20" t="s">
        <v>181</v>
      </c>
      <c r="BM412" s="20" t="s">
        <v>604</v>
      </c>
    </row>
    <row r="413" spans="2:65" s="10" customFormat="1" ht="16.5" customHeight="1">
      <c r="B413" s="168"/>
      <c r="C413" s="169"/>
      <c r="D413" s="169"/>
      <c r="E413" s="170" t="s">
        <v>4</v>
      </c>
      <c r="F413" s="270" t="s">
        <v>605</v>
      </c>
      <c r="G413" s="271"/>
      <c r="H413" s="271"/>
      <c r="I413" s="271"/>
      <c r="J413" s="169"/>
      <c r="K413" s="170" t="s">
        <v>4</v>
      </c>
      <c r="L413" s="169"/>
      <c r="M413" s="169"/>
      <c r="N413" s="169"/>
      <c r="O413" s="169"/>
      <c r="P413" s="169"/>
      <c r="Q413" s="169"/>
      <c r="R413" s="171"/>
      <c r="T413" s="172"/>
      <c r="U413" s="169"/>
      <c r="V413" s="169"/>
      <c r="W413" s="169"/>
      <c r="X413" s="169"/>
      <c r="Y413" s="169"/>
      <c r="Z413" s="169"/>
      <c r="AA413" s="173"/>
      <c r="AT413" s="174" t="s">
        <v>184</v>
      </c>
      <c r="AU413" s="174" t="s">
        <v>112</v>
      </c>
      <c r="AV413" s="10" t="s">
        <v>84</v>
      </c>
      <c r="AW413" s="10" t="s">
        <v>33</v>
      </c>
      <c r="AX413" s="10" t="s">
        <v>76</v>
      </c>
      <c r="AY413" s="174" t="s">
        <v>176</v>
      </c>
    </row>
    <row r="414" spans="2:65" s="11" customFormat="1" ht="16.5" customHeight="1">
      <c r="B414" s="175"/>
      <c r="C414" s="176"/>
      <c r="D414" s="176"/>
      <c r="E414" s="177" t="s">
        <v>4</v>
      </c>
      <c r="F414" s="272" t="s">
        <v>606</v>
      </c>
      <c r="G414" s="273"/>
      <c r="H414" s="273"/>
      <c r="I414" s="273"/>
      <c r="J414" s="176"/>
      <c r="K414" s="178">
        <v>46.08</v>
      </c>
      <c r="L414" s="176"/>
      <c r="M414" s="176"/>
      <c r="N414" s="176"/>
      <c r="O414" s="176"/>
      <c r="P414" s="176"/>
      <c r="Q414" s="176"/>
      <c r="R414" s="179"/>
      <c r="T414" s="180"/>
      <c r="U414" s="176"/>
      <c r="V414" s="176"/>
      <c r="W414" s="176"/>
      <c r="X414" s="176"/>
      <c r="Y414" s="176"/>
      <c r="Z414" s="176"/>
      <c r="AA414" s="181"/>
      <c r="AT414" s="182" t="s">
        <v>184</v>
      </c>
      <c r="AU414" s="182" t="s">
        <v>112</v>
      </c>
      <c r="AV414" s="11" t="s">
        <v>112</v>
      </c>
      <c r="AW414" s="11" t="s">
        <v>33</v>
      </c>
      <c r="AX414" s="11" t="s">
        <v>76</v>
      </c>
      <c r="AY414" s="182" t="s">
        <v>176</v>
      </c>
    </row>
    <row r="415" spans="2:65" s="12" customFormat="1" ht="16.5" customHeight="1">
      <c r="B415" s="183"/>
      <c r="C415" s="184"/>
      <c r="D415" s="184"/>
      <c r="E415" s="185" t="s">
        <v>4</v>
      </c>
      <c r="F415" s="264" t="s">
        <v>186</v>
      </c>
      <c r="G415" s="265"/>
      <c r="H415" s="265"/>
      <c r="I415" s="265"/>
      <c r="J415" s="184"/>
      <c r="K415" s="186">
        <v>46.08</v>
      </c>
      <c r="L415" s="184"/>
      <c r="M415" s="184"/>
      <c r="N415" s="184"/>
      <c r="O415" s="184"/>
      <c r="P415" s="184"/>
      <c r="Q415" s="184"/>
      <c r="R415" s="187"/>
      <c r="T415" s="188"/>
      <c r="U415" s="184"/>
      <c r="V415" s="184"/>
      <c r="W415" s="184"/>
      <c r="X415" s="184"/>
      <c r="Y415" s="184"/>
      <c r="Z415" s="184"/>
      <c r="AA415" s="189"/>
      <c r="AT415" s="190" t="s">
        <v>184</v>
      </c>
      <c r="AU415" s="190" t="s">
        <v>112</v>
      </c>
      <c r="AV415" s="12" t="s">
        <v>181</v>
      </c>
      <c r="AW415" s="12" t="s">
        <v>33</v>
      </c>
      <c r="AX415" s="12" t="s">
        <v>84</v>
      </c>
      <c r="AY415" s="190" t="s">
        <v>176</v>
      </c>
    </row>
    <row r="416" spans="2:65" s="1" customFormat="1" ht="38.25" customHeight="1">
      <c r="B416" s="132"/>
      <c r="C416" s="161" t="s">
        <v>607</v>
      </c>
      <c r="D416" s="161" t="s">
        <v>177</v>
      </c>
      <c r="E416" s="162" t="s">
        <v>608</v>
      </c>
      <c r="F416" s="266" t="s">
        <v>609</v>
      </c>
      <c r="G416" s="266"/>
      <c r="H416" s="266"/>
      <c r="I416" s="266"/>
      <c r="J416" s="163" t="s">
        <v>216</v>
      </c>
      <c r="K416" s="164">
        <v>129.30000000000001</v>
      </c>
      <c r="L416" s="258">
        <v>0</v>
      </c>
      <c r="M416" s="258"/>
      <c r="N416" s="267">
        <f>ROUND(L416*K416,2)</f>
        <v>0</v>
      </c>
      <c r="O416" s="267"/>
      <c r="P416" s="267"/>
      <c r="Q416" s="267"/>
      <c r="R416" s="135"/>
      <c r="T416" s="165" t="s">
        <v>4</v>
      </c>
      <c r="U416" s="44" t="s">
        <v>41</v>
      </c>
      <c r="V416" s="36"/>
      <c r="W416" s="166">
        <f>V416*K416</f>
        <v>0</v>
      </c>
      <c r="X416" s="166">
        <v>0</v>
      </c>
      <c r="Y416" s="166">
        <f>X416*K416</f>
        <v>0</v>
      </c>
      <c r="Z416" s="166">
        <v>0</v>
      </c>
      <c r="AA416" s="167">
        <f>Z416*K416</f>
        <v>0</v>
      </c>
      <c r="AR416" s="20" t="s">
        <v>181</v>
      </c>
      <c r="AT416" s="20" t="s">
        <v>177</v>
      </c>
      <c r="AU416" s="20" t="s">
        <v>112</v>
      </c>
      <c r="AY416" s="20" t="s">
        <v>176</v>
      </c>
      <c r="BE416" s="106">
        <f>IF(U416="základní",N416,0)</f>
        <v>0</v>
      </c>
      <c r="BF416" s="106">
        <f>IF(U416="snížená",N416,0)</f>
        <v>0</v>
      </c>
      <c r="BG416" s="106">
        <f>IF(U416="zákl. přenesená",N416,0)</f>
        <v>0</v>
      </c>
      <c r="BH416" s="106">
        <f>IF(U416="sníž. přenesená",N416,0)</f>
        <v>0</v>
      </c>
      <c r="BI416" s="106">
        <f>IF(U416="nulová",N416,0)</f>
        <v>0</v>
      </c>
      <c r="BJ416" s="20" t="s">
        <v>84</v>
      </c>
      <c r="BK416" s="106">
        <f>ROUND(L416*K416,2)</f>
        <v>0</v>
      </c>
      <c r="BL416" s="20" t="s">
        <v>181</v>
      </c>
      <c r="BM416" s="20" t="s">
        <v>610</v>
      </c>
    </row>
    <row r="417" spans="2:65" s="1" customFormat="1" ht="25.5" customHeight="1">
      <c r="B417" s="132"/>
      <c r="C417" s="161" t="s">
        <v>611</v>
      </c>
      <c r="D417" s="161" t="s">
        <v>177</v>
      </c>
      <c r="E417" s="162" t="s">
        <v>612</v>
      </c>
      <c r="F417" s="266" t="s">
        <v>613</v>
      </c>
      <c r="G417" s="266"/>
      <c r="H417" s="266"/>
      <c r="I417" s="266"/>
      <c r="J417" s="163" t="s">
        <v>216</v>
      </c>
      <c r="K417" s="164">
        <v>1551.6</v>
      </c>
      <c r="L417" s="258">
        <v>0</v>
      </c>
      <c r="M417" s="258"/>
      <c r="N417" s="267">
        <f>ROUND(L417*K417,2)</f>
        <v>0</v>
      </c>
      <c r="O417" s="267"/>
      <c r="P417" s="267"/>
      <c r="Q417" s="267"/>
      <c r="R417" s="135"/>
      <c r="T417" s="165" t="s">
        <v>4</v>
      </c>
      <c r="U417" s="44" t="s">
        <v>41</v>
      </c>
      <c r="V417" s="36"/>
      <c r="W417" s="166">
        <f>V417*K417</f>
        <v>0</v>
      </c>
      <c r="X417" s="166">
        <v>0</v>
      </c>
      <c r="Y417" s="166">
        <f>X417*K417</f>
        <v>0</v>
      </c>
      <c r="Z417" s="166">
        <v>0</v>
      </c>
      <c r="AA417" s="167">
        <f>Z417*K417</f>
        <v>0</v>
      </c>
      <c r="AR417" s="20" t="s">
        <v>181</v>
      </c>
      <c r="AT417" s="20" t="s">
        <v>177</v>
      </c>
      <c r="AU417" s="20" t="s">
        <v>112</v>
      </c>
      <c r="AY417" s="20" t="s">
        <v>176</v>
      </c>
      <c r="BE417" s="106">
        <f>IF(U417="základní",N417,0)</f>
        <v>0</v>
      </c>
      <c r="BF417" s="106">
        <f>IF(U417="snížená",N417,0)</f>
        <v>0</v>
      </c>
      <c r="BG417" s="106">
        <f>IF(U417="zákl. přenesená",N417,0)</f>
        <v>0</v>
      </c>
      <c r="BH417" s="106">
        <f>IF(U417="sníž. přenesená",N417,0)</f>
        <v>0</v>
      </c>
      <c r="BI417" s="106">
        <f>IF(U417="nulová",N417,0)</f>
        <v>0</v>
      </c>
      <c r="BJ417" s="20" t="s">
        <v>84</v>
      </c>
      <c r="BK417" s="106">
        <f>ROUND(L417*K417,2)</f>
        <v>0</v>
      </c>
      <c r="BL417" s="20" t="s">
        <v>181</v>
      </c>
      <c r="BM417" s="20" t="s">
        <v>614</v>
      </c>
    </row>
    <row r="418" spans="2:65" s="1" customFormat="1" ht="38.25" customHeight="1">
      <c r="B418" s="132"/>
      <c r="C418" s="161" t="s">
        <v>615</v>
      </c>
      <c r="D418" s="161" t="s">
        <v>177</v>
      </c>
      <c r="E418" s="162" t="s">
        <v>616</v>
      </c>
      <c r="F418" s="266" t="s">
        <v>617</v>
      </c>
      <c r="G418" s="266"/>
      <c r="H418" s="266"/>
      <c r="I418" s="266"/>
      <c r="J418" s="163" t="s">
        <v>216</v>
      </c>
      <c r="K418" s="164">
        <v>129.30000000000001</v>
      </c>
      <c r="L418" s="258">
        <v>0</v>
      </c>
      <c r="M418" s="258"/>
      <c r="N418" s="267">
        <f>ROUND(L418*K418,2)</f>
        <v>0</v>
      </c>
      <c r="O418" s="267"/>
      <c r="P418" s="267"/>
      <c r="Q418" s="267"/>
      <c r="R418" s="135"/>
      <c r="T418" s="165" t="s">
        <v>4</v>
      </c>
      <c r="U418" s="44" t="s">
        <v>41</v>
      </c>
      <c r="V418" s="36"/>
      <c r="W418" s="166">
        <f>V418*K418</f>
        <v>0</v>
      </c>
      <c r="X418" s="166">
        <v>0</v>
      </c>
      <c r="Y418" s="166">
        <f>X418*K418</f>
        <v>0</v>
      </c>
      <c r="Z418" s="166">
        <v>0</v>
      </c>
      <c r="AA418" s="167">
        <f>Z418*K418</f>
        <v>0</v>
      </c>
      <c r="AR418" s="20" t="s">
        <v>181</v>
      </c>
      <c r="AT418" s="20" t="s">
        <v>177</v>
      </c>
      <c r="AU418" s="20" t="s">
        <v>112</v>
      </c>
      <c r="AY418" s="20" t="s">
        <v>176</v>
      </c>
      <c r="BE418" s="106">
        <f>IF(U418="základní",N418,0)</f>
        <v>0</v>
      </c>
      <c r="BF418" s="106">
        <f>IF(U418="snížená",N418,0)</f>
        <v>0</v>
      </c>
      <c r="BG418" s="106">
        <f>IF(U418="zákl. přenesená",N418,0)</f>
        <v>0</v>
      </c>
      <c r="BH418" s="106">
        <f>IF(U418="sníž. přenesená",N418,0)</f>
        <v>0</v>
      </c>
      <c r="BI418" s="106">
        <f>IF(U418="nulová",N418,0)</f>
        <v>0</v>
      </c>
      <c r="BJ418" s="20" t="s">
        <v>84</v>
      </c>
      <c r="BK418" s="106">
        <f>ROUND(L418*K418,2)</f>
        <v>0</v>
      </c>
      <c r="BL418" s="20" t="s">
        <v>181</v>
      </c>
      <c r="BM418" s="20" t="s">
        <v>618</v>
      </c>
    </row>
    <row r="419" spans="2:65" s="1" customFormat="1" ht="38.25" customHeight="1">
      <c r="B419" s="132"/>
      <c r="C419" s="161" t="s">
        <v>619</v>
      </c>
      <c r="D419" s="161" t="s">
        <v>177</v>
      </c>
      <c r="E419" s="162" t="s">
        <v>620</v>
      </c>
      <c r="F419" s="266" t="s">
        <v>621</v>
      </c>
      <c r="G419" s="266"/>
      <c r="H419" s="266"/>
      <c r="I419" s="266"/>
      <c r="J419" s="163" t="s">
        <v>216</v>
      </c>
      <c r="K419" s="164">
        <v>7.01</v>
      </c>
      <c r="L419" s="258">
        <v>0</v>
      </c>
      <c r="M419" s="258"/>
      <c r="N419" s="267">
        <f>ROUND(L419*K419,2)</f>
        <v>0</v>
      </c>
      <c r="O419" s="267"/>
      <c r="P419" s="267"/>
      <c r="Q419" s="267"/>
      <c r="R419" s="135"/>
      <c r="T419" s="165" t="s">
        <v>4</v>
      </c>
      <c r="U419" s="44" t="s">
        <v>41</v>
      </c>
      <c r="V419" s="36"/>
      <c r="W419" s="166">
        <f>V419*K419</f>
        <v>0</v>
      </c>
      <c r="X419" s="166">
        <v>0</v>
      </c>
      <c r="Y419" s="166">
        <f>X419*K419</f>
        <v>0</v>
      </c>
      <c r="Z419" s="166">
        <v>0</v>
      </c>
      <c r="AA419" s="167">
        <f>Z419*K419</f>
        <v>0</v>
      </c>
      <c r="AR419" s="20" t="s">
        <v>181</v>
      </c>
      <c r="AT419" s="20" t="s">
        <v>177</v>
      </c>
      <c r="AU419" s="20" t="s">
        <v>112</v>
      </c>
      <c r="AY419" s="20" t="s">
        <v>176</v>
      </c>
      <c r="BE419" s="106">
        <f>IF(U419="základní",N419,0)</f>
        <v>0</v>
      </c>
      <c r="BF419" s="106">
        <f>IF(U419="snížená",N419,0)</f>
        <v>0</v>
      </c>
      <c r="BG419" s="106">
        <f>IF(U419="zákl. přenesená",N419,0)</f>
        <v>0</v>
      </c>
      <c r="BH419" s="106">
        <f>IF(U419="sníž. přenesená",N419,0)</f>
        <v>0</v>
      </c>
      <c r="BI419" s="106">
        <f>IF(U419="nulová",N419,0)</f>
        <v>0</v>
      </c>
      <c r="BJ419" s="20" t="s">
        <v>84</v>
      </c>
      <c r="BK419" s="106">
        <f>ROUND(L419*K419,2)</f>
        <v>0</v>
      </c>
      <c r="BL419" s="20" t="s">
        <v>181</v>
      </c>
      <c r="BM419" s="20" t="s">
        <v>622</v>
      </c>
    </row>
    <row r="420" spans="2:65" s="11" customFormat="1" ht="16.5" customHeight="1">
      <c r="B420" s="175"/>
      <c r="C420" s="176"/>
      <c r="D420" s="176"/>
      <c r="E420" s="177" t="s">
        <v>4</v>
      </c>
      <c r="F420" s="268" t="s">
        <v>623</v>
      </c>
      <c r="G420" s="269"/>
      <c r="H420" s="269"/>
      <c r="I420" s="269"/>
      <c r="J420" s="176"/>
      <c r="K420" s="178">
        <v>7.01</v>
      </c>
      <c r="L420" s="176"/>
      <c r="M420" s="176"/>
      <c r="N420" s="176"/>
      <c r="O420" s="176"/>
      <c r="P420" s="176"/>
      <c r="Q420" s="176"/>
      <c r="R420" s="179"/>
      <c r="T420" s="180"/>
      <c r="U420" s="176"/>
      <c r="V420" s="176"/>
      <c r="W420" s="176"/>
      <c r="X420" s="176"/>
      <c r="Y420" s="176"/>
      <c r="Z420" s="176"/>
      <c r="AA420" s="181"/>
      <c r="AT420" s="182" t="s">
        <v>184</v>
      </c>
      <c r="AU420" s="182" t="s">
        <v>112</v>
      </c>
      <c r="AV420" s="11" t="s">
        <v>112</v>
      </c>
      <c r="AW420" s="11" t="s">
        <v>33</v>
      </c>
      <c r="AX420" s="11" t="s">
        <v>76</v>
      </c>
      <c r="AY420" s="182" t="s">
        <v>176</v>
      </c>
    </row>
    <row r="421" spans="2:65" s="12" customFormat="1" ht="16.5" customHeight="1">
      <c r="B421" s="183"/>
      <c r="C421" s="184"/>
      <c r="D421" s="184"/>
      <c r="E421" s="185" t="s">
        <v>4</v>
      </c>
      <c r="F421" s="264" t="s">
        <v>186</v>
      </c>
      <c r="G421" s="265"/>
      <c r="H421" s="265"/>
      <c r="I421" s="265"/>
      <c r="J421" s="184"/>
      <c r="K421" s="186">
        <v>7.01</v>
      </c>
      <c r="L421" s="184"/>
      <c r="M421" s="184"/>
      <c r="N421" s="184"/>
      <c r="O421" s="184"/>
      <c r="P421" s="184"/>
      <c r="Q421" s="184"/>
      <c r="R421" s="187"/>
      <c r="T421" s="188"/>
      <c r="U421" s="184"/>
      <c r="V421" s="184"/>
      <c r="W421" s="184"/>
      <c r="X421" s="184"/>
      <c r="Y421" s="184"/>
      <c r="Z421" s="184"/>
      <c r="AA421" s="189"/>
      <c r="AT421" s="190" t="s">
        <v>184</v>
      </c>
      <c r="AU421" s="190" t="s">
        <v>112</v>
      </c>
      <c r="AV421" s="12" t="s">
        <v>181</v>
      </c>
      <c r="AW421" s="12" t="s">
        <v>33</v>
      </c>
      <c r="AX421" s="12" t="s">
        <v>84</v>
      </c>
      <c r="AY421" s="190" t="s">
        <v>176</v>
      </c>
    </row>
    <row r="422" spans="2:65" s="1" customFormat="1" ht="38.25" customHeight="1">
      <c r="B422" s="132"/>
      <c r="C422" s="161" t="s">
        <v>624</v>
      </c>
      <c r="D422" s="161" t="s">
        <v>177</v>
      </c>
      <c r="E422" s="162" t="s">
        <v>625</v>
      </c>
      <c r="F422" s="266" t="s">
        <v>626</v>
      </c>
      <c r="G422" s="266"/>
      <c r="H422" s="266"/>
      <c r="I422" s="266"/>
      <c r="J422" s="163" t="s">
        <v>216</v>
      </c>
      <c r="K422" s="164">
        <v>20.757000000000001</v>
      </c>
      <c r="L422" s="258">
        <v>0</v>
      </c>
      <c r="M422" s="258"/>
      <c r="N422" s="267">
        <f>ROUND(L422*K422,2)</f>
        <v>0</v>
      </c>
      <c r="O422" s="267"/>
      <c r="P422" s="267"/>
      <c r="Q422" s="267"/>
      <c r="R422" s="135"/>
      <c r="T422" s="165" t="s">
        <v>4</v>
      </c>
      <c r="U422" s="44" t="s">
        <v>41</v>
      </c>
      <c r="V422" s="36"/>
      <c r="W422" s="166">
        <f>V422*K422</f>
        <v>0</v>
      </c>
      <c r="X422" s="166">
        <v>0</v>
      </c>
      <c r="Y422" s="166">
        <f>X422*K422</f>
        <v>0</v>
      </c>
      <c r="Z422" s="166">
        <v>0</v>
      </c>
      <c r="AA422" s="167">
        <f>Z422*K422</f>
        <v>0</v>
      </c>
      <c r="AR422" s="20" t="s">
        <v>181</v>
      </c>
      <c r="AT422" s="20" t="s">
        <v>177</v>
      </c>
      <c r="AU422" s="20" t="s">
        <v>112</v>
      </c>
      <c r="AY422" s="20" t="s">
        <v>176</v>
      </c>
      <c r="BE422" s="106">
        <f>IF(U422="základní",N422,0)</f>
        <v>0</v>
      </c>
      <c r="BF422" s="106">
        <f>IF(U422="snížená",N422,0)</f>
        <v>0</v>
      </c>
      <c r="BG422" s="106">
        <f>IF(U422="zákl. přenesená",N422,0)</f>
        <v>0</v>
      </c>
      <c r="BH422" s="106">
        <f>IF(U422="sníž. přenesená",N422,0)</f>
        <v>0</v>
      </c>
      <c r="BI422" s="106">
        <f>IF(U422="nulová",N422,0)</f>
        <v>0</v>
      </c>
      <c r="BJ422" s="20" t="s">
        <v>84</v>
      </c>
      <c r="BK422" s="106">
        <f>ROUND(L422*K422,2)</f>
        <v>0</v>
      </c>
      <c r="BL422" s="20" t="s">
        <v>181</v>
      </c>
      <c r="BM422" s="20" t="s">
        <v>627</v>
      </c>
    </row>
    <row r="423" spans="2:65" s="11" customFormat="1" ht="16.5" customHeight="1">
      <c r="B423" s="175"/>
      <c r="C423" s="176"/>
      <c r="D423" s="176"/>
      <c r="E423" s="177" t="s">
        <v>4</v>
      </c>
      <c r="F423" s="268" t="s">
        <v>628</v>
      </c>
      <c r="G423" s="269"/>
      <c r="H423" s="269"/>
      <c r="I423" s="269"/>
      <c r="J423" s="176"/>
      <c r="K423" s="178">
        <v>20.757000000000001</v>
      </c>
      <c r="L423" s="176"/>
      <c r="M423" s="176"/>
      <c r="N423" s="176"/>
      <c r="O423" s="176"/>
      <c r="P423" s="176"/>
      <c r="Q423" s="176"/>
      <c r="R423" s="179"/>
      <c r="T423" s="180"/>
      <c r="U423" s="176"/>
      <c r="V423" s="176"/>
      <c r="W423" s="176"/>
      <c r="X423" s="176"/>
      <c r="Y423" s="176"/>
      <c r="Z423" s="176"/>
      <c r="AA423" s="181"/>
      <c r="AT423" s="182" t="s">
        <v>184</v>
      </c>
      <c r="AU423" s="182" t="s">
        <v>112</v>
      </c>
      <c r="AV423" s="11" t="s">
        <v>112</v>
      </c>
      <c r="AW423" s="11" t="s">
        <v>33</v>
      </c>
      <c r="AX423" s="11" t="s">
        <v>76</v>
      </c>
      <c r="AY423" s="182" t="s">
        <v>176</v>
      </c>
    </row>
    <row r="424" spans="2:65" s="12" customFormat="1" ht="16.5" customHeight="1">
      <c r="B424" s="183"/>
      <c r="C424" s="184"/>
      <c r="D424" s="184"/>
      <c r="E424" s="185" t="s">
        <v>4</v>
      </c>
      <c r="F424" s="264" t="s">
        <v>186</v>
      </c>
      <c r="G424" s="265"/>
      <c r="H424" s="265"/>
      <c r="I424" s="265"/>
      <c r="J424" s="184"/>
      <c r="K424" s="186">
        <v>20.757000000000001</v>
      </c>
      <c r="L424" s="184"/>
      <c r="M424" s="184"/>
      <c r="N424" s="184"/>
      <c r="O424" s="184"/>
      <c r="P424" s="184"/>
      <c r="Q424" s="184"/>
      <c r="R424" s="187"/>
      <c r="T424" s="188"/>
      <c r="U424" s="184"/>
      <c r="V424" s="184"/>
      <c r="W424" s="184"/>
      <c r="X424" s="184"/>
      <c r="Y424" s="184"/>
      <c r="Z424" s="184"/>
      <c r="AA424" s="189"/>
      <c r="AT424" s="190" t="s">
        <v>184</v>
      </c>
      <c r="AU424" s="190" t="s">
        <v>112</v>
      </c>
      <c r="AV424" s="12" t="s">
        <v>181</v>
      </c>
      <c r="AW424" s="12" t="s">
        <v>33</v>
      </c>
      <c r="AX424" s="12" t="s">
        <v>84</v>
      </c>
      <c r="AY424" s="190" t="s">
        <v>176</v>
      </c>
    </row>
    <row r="425" spans="2:65" s="1" customFormat="1" ht="25.5" customHeight="1">
      <c r="B425" s="132"/>
      <c r="C425" s="161" t="s">
        <v>629</v>
      </c>
      <c r="D425" s="161" t="s">
        <v>177</v>
      </c>
      <c r="E425" s="162" t="s">
        <v>630</v>
      </c>
      <c r="F425" s="266" t="s">
        <v>631</v>
      </c>
      <c r="G425" s="266"/>
      <c r="H425" s="266"/>
      <c r="I425" s="266"/>
      <c r="J425" s="163" t="s">
        <v>216</v>
      </c>
      <c r="K425" s="164">
        <v>12.196999999999999</v>
      </c>
      <c r="L425" s="258">
        <v>0</v>
      </c>
      <c r="M425" s="258"/>
      <c r="N425" s="267">
        <f>ROUND(L425*K425,2)</f>
        <v>0</v>
      </c>
      <c r="O425" s="267"/>
      <c r="P425" s="267"/>
      <c r="Q425" s="267"/>
      <c r="R425" s="135"/>
      <c r="T425" s="165" t="s">
        <v>4</v>
      </c>
      <c r="U425" s="44" t="s">
        <v>41</v>
      </c>
      <c r="V425" s="36"/>
      <c r="W425" s="166">
        <f>V425*K425</f>
        <v>0</v>
      </c>
      <c r="X425" s="166">
        <v>0</v>
      </c>
      <c r="Y425" s="166">
        <f>X425*K425</f>
        <v>0</v>
      </c>
      <c r="Z425" s="166">
        <v>0</v>
      </c>
      <c r="AA425" s="167">
        <f>Z425*K425</f>
        <v>0</v>
      </c>
      <c r="AR425" s="20" t="s">
        <v>181</v>
      </c>
      <c r="AT425" s="20" t="s">
        <v>177</v>
      </c>
      <c r="AU425" s="20" t="s">
        <v>112</v>
      </c>
      <c r="AY425" s="20" t="s">
        <v>176</v>
      </c>
      <c r="BE425" s="106">
        <f>IF(U425="základní",N425,0)</f>
        <v>0</v>
      </c>
      <c r="BF425" s="106">
        <f>IF(U425="snížená",N425,0)</f>
        <v>0</v>
      </c>
      <c r="BG425" s="106">
        <f>IF(U425="zákl. přenesená",N425,0)</f>
        <v>0</v>
      </c>
      <c r="BH425" s="106">
        <f>IF(U425="sníž. přenesená",N425,0)</f>
        <v>0</v>
      </c>
      <c r="BI425" s="106">
        <f>IF(U425="nulová",N425,0)</f>
        <v>0</v>
      </c>
      <c r="BJ425" s="20" t="s">
        <v>84</v>
      </c>
      <c r="BK425" s="106">
        <f>ROUND(L425*K425,2)</f>
        <v>0</v>
      </c>
      <c r="BL425" s="20" t="s">
        <v>181</v>
      </c>
      <c r="BM425" s="20" t="s">
        <v>632</v>
      </c>
    </row>
    <row r="426" spans="2:65" s="11" customFormat="1" ht="16.5" customHeight="1">
      <c r="B426" s="175"/>
      <c r="C426" s="176"/>
      <c r="D426" s="176"/>
      <c r="E426" s="177" t="s">
        <v>4</v>
      </c>
      <c r="F426" s="268" t="s">
        <v>633</v>
      </c>
      <c r="G426" s="269"/>
      <c r="H426" s="269"/>
      <c r="I426" s="269"/>
      <c r="J426" s="176"/>
      <c r="K426" s="178">
        <v>12.196999999999999</v>
      </c>
      <c r="L426" s="176"/>
      <c r="M426" s="176"/>
      <c r="N426" s="176"/>
      <c r="O426" s="176"/>
      <c r="P426" s="176"/>
      <c r="Q426" s="176"/>
      <c r="R426" s="179"/>
      <c r="T426" s="180"/>
      <c r="U426" s="176"/>
      <c r="V426" s="176"/>
      <c r="W426" s="176"/>
      <c r="X426" s="176"/>
      <c r="Y426" s="176"/>
      <c r="Z426" s="176"/>
      <c r="AA426" s="181"/>
      <c r="AT426" s="182" t="s">
        <v>184</v>
      </c>
      <c r="AU426" s="182" t="s">
        <v>112</v>
      </c>
      <c r="AV426" s="11" t="s">
        <v>112</v>
      </c>
      <c r="AW426" s="11" t="s">
        <v>33</v>
      </c>
      <c r="AX426" s="11" t="s">
        <v>76</v>
      </c>
      <c r="AY426" s="182" t="s">
        <v>176</v>
      </c>
    </row>
    <row r="427" spans="2:65" s="12" customFormat="1" ht="16.5" customHeight="1">
      <c r="B427" s="183"/>
      <c r="C427" s="184"/>
      <c r="D427" s="184"/>
      <c r="E427" s="185" t="s">
        <v>4</v>
      </c>
      <c r="F427" s="264" t="s">
        <v>186</v>
      </c>
      <c r="G427" s="265"/>
      <c r="H427" s="265"/>
      <c r="I427" s="265"/>
      <c r="J427" s="184"/>
      <c r="K427" s="186">
        <v>12.196999999999999</v>
      </c>
      <c r="L427" s="184"/>
      <c r="M427" s="184"/>
      <c r="N427" s="184"/>
      <c r="O427" s="184"/>
      <c r="P427" s="184"/>
      <c r="Q427" s="184"/>
      <c r="R427" s="187"/>
      <c r="T427" s="188"/>
      <c r="U427" s="184"/>
      <c r="V427" s="184"/>
      <c r="W427" s="184"/>
      <c r="X427" s="184"/>
      <c r="Y427" s="184"/>
      <c r="Z427" s="184"/>
      <c r="AA427" s="189"/>
      <c r="AT427" s="190" t="s">
        <v>184</v>
      </c>
      <c r="AU427" s="190" t="s">
        <v>112</v>
      </c>
      <c r="AV427" s="12" t="s">
        <v>181</v>
      </c>
      <c r="AW427" s="12" t="s">
        <v>33</v>
      </c>
      <c r="AX427" s="12" t="s">
        <v>84</v>
      </c>
      <c r="AY427" s="190" t="s">
        <v>176</v>
      </c>
    </row>
    <row r="428" spans="2:65" s="1" customFormat="1" ht="38.25" customHeight="1">
      <c r="B428" s="132"/>
      <c r="C428" s="161" t="s">
        <v>634</v>
      </c>
      <c r="D428" s="161" t="s">
        <v>177</v>
      </c>
      <c r="E428" s="162" t="s">
        <v>635</v>
      </c>
      <c r="F428" s="266" t="s">
        <v>636</v>
      </c>
      <c r="G428" s="266"/>
      <c r="H428" s="266"/>
      <c r="I428" s="266"/>
      <c r="J428" s="163" t="s">
        <v>216</v>
      </c>
      <c r="K428" s="164">
        <v>0.11799999999999999</v>
      </c>
      <c r="L428" s="258">
        <v>0</v>
      </c>
      <c r="M428" s="258"/>
      <c r="N428" s="267">
        <f>ROUND(L428*K428,2)</f>
        <v>0</v>
      </c>
      <c r="O428" s="267"/>
      <c r="P428" s="267"/>
      <c r="Q428" s="267"/>
      <c r="R428" s="135"/>
      <c r="T428" s="165" t="s">
        <v>4</v>
      </c>
      <c r="U428" s="44" t="s">
        <v>41</v>
      </c>
      <c r="V428" s="36"/>
      <c r="W428" s="166">
        <f>V428*K428</f>
        <v>0</v>
      </c>
      <c r="X428" s="166">
        <v>0</v>
      </c>
      <c r="Y428" s="166">
        <f>X428*K428</f>
        <v>0</v>
      </c>
      <c r="Z428" s="166">
        <v>0</v>
      </c>
      <c r="AA428" s="167">
        <f>Z428*K428</f>
        <v>0</v>
      </c>
      <c r="AR428" s="20" t="s">
        <v>181</v>
      </c>
      <c r="AT428" s="20" t="s">
        <v>177</v>
      </c>
      <c r="AU428" s="20" t="s">
        <v>112</v>
      </c>
      <c r="AY428" s="20" t="s">
        <v>176</v>
      </c>
      <c r="BE428" s="106">
        <f>IF(U428="základní",N428,0)</f>
        <v>0</v>
      </c>
      <c r="BF428" s="106">
        <f>IF(U428="snížená",N428,0)</f>
        <v>0</v>
      </c>
      <c r="BG428" s="106">
        <f>IF(U428="zákl. přenesená",N428,0)</f>
        <v>0</v>
      </c>
      <c r="BH428" s="106">
        <f>IF(U428="sníž. přenesená",N428,0)</f>
        <v>0</v>
      </c>
      <c r="BI428" s="106">
        <f>IF(U428="nulová",N428,0)</f>
        <v>0</v>
      </c>
      <c r="BJ428" s="20" t="s">
        <v>84</v>
      </c>
      <c r="BK428" s="106">
        <f>ROUND(L428*K428,2)</f>
        <v>0</v>
      </c>
      <c r="BL428" s="20" t="s">
        <v>181</v>
      </c>
      <c r="BM428" s="20" t="s">
        <v>637</v>
      </c>
    </row>
    <row r="429" spans="2:65" s="1" customFormat="1" ht="38.25" customHeight="1">
      <c r="B429" s="132"/>
      <c r="C429" s="161" t="s">
        <v>638</v>
      </c>
      <c r="D429" s="161" t="s">
        <v>177</v>
      </c>
      <c r="E429" s="162" t="s">
        <v>639</v>
      </c>
      <c r="F429" s="266" t="s">
        <v>640</v>
      </c>
      <c r="G429" s="266"/>
      <c r="H429" s="266"/>
      <c r="I429" s="266"/>
      <c r="J429" s="163" t="s">
        <v>216</v>
      </c>
      <c r="K429" s="164">
        <v>2.2850000000000001</v>
      </c>
      <c r="L429" s="258">
        <v>0</v>
      </c>
      <c r="M429" s="258"/>
      <c r="N429" s="267">
        <f>ROUND(L429*K429,2)</f>
        <v>0</v>
      </c>
      <c r="O429" s="267"/>
      <c r="P429" s="267"/>
      <c r="Q429" s="267"/>
      <c r="R429" s="135"/>
      <c r="T429" s="165" t="s">
        <v>4</v>
      </c>
      <c r="U429" s="44" t="s">
        <v>41</v>
      </c>
      <c r="V429" s="36"/>
      <c r="W429" s="166">
        <f>V429*K429</f>
        <v>0</v>
      </c>
      <c r="X429" s="166">
        <v>0</v>
      </c>
      <c r="Y429" s="166">
        <f>X429*K429</f>
        <v>0</v>
      </c>
      <c r="Z429" s="166">
        <v>0</v>
      </c>
      <c r="AA429" s="167">
        <f>Z429*K429</f>
        <v>0</v>
      </c>
      <c r="AR429" s="20" t="s">
        <v>181</v>
      </c>
      <c r="AT429" s="20" t="s">
        <v>177</v>
      </c>
      <c r="AU429" s="20" t="s">
        <v>112</v>
      </c>
      <c r="AY429" s="20" t="s">
        <v>176</v>
      </c>
      <c r="BE429" s="106">
        <f>IF(U429="základní",N429,0)</f>
        <v>0</v>
      </c>
      <c r="BF429" s="106">
        <f>IF(U429="snížená",N429,0)</f>
        <v>0</v>
      </c>
      <c r="BG429" s="106">
        <f>IF(U429="zákl. přenesená",N429,0)</f>
        <v>0</v>
      </c>
      <c r="BH429" s="106">
        <f>IF(U429="sníž. přenesená",N429,0)</f>
        <v>0</v>
      </c>
      <c r="BI429" s="106">
        <f>IF(U429="nulová",N429,0)</f>
        <v>0</v>
      </c>
      <c r="BJ429" s="20" t="s">
        <v>84</v>
      </c>
      <c r="BK429" s="106">
        <f>ROUND(L429*K429,2)</f>
        <v>0</v>
      </c>
      <c r="BL429" s="20" t="s">
        <v>181</v>
      </c>
      <c r="BM429" s="20" t="s">
        <v>641</v>
      </c>
    </row>
    <row r="430" spans="2:65" s="1" customFormat="1" ht="38.25" customHeight="1">
      <c r="B430" s="132"/>
      <c r="C430" s="161" t="s">
        <v>642</v>
      </c>
      <c r="D430" s="161" t="s">
        <v>177</v>
      </c>
      <c r="E430" s="162" t="s">
        <v>643</v>
      </c>
      <c r="F430" s="266" t="s">
        <v>644</v>
      </c>
      <c r="G430" s="266"/>
      <c r="H430" s="266"/>
      <c r="I430" s="266"/>
      <c r="J430" s="163" t="s">
        <v>216</v>
      </c>
      <c r="K430" s="164">
        <v>69.858000000000004</v>
      </c>
      <c r="L430" s="258">
        <v>0</v>
      </c>
      <c r="M430" s="258"/>
      <c r="N430" s="267">
        <f>ROUND(L430*K430,2)</f>
        <v>0</v>
      </c>
      <c r="O430" s="267"/>
      <c r="P430" s="267"/>
      <c r="Q430" s="267"/>
      <c r="R430" s="135"/>
      <c r="T430" s="165" t="s">
        <v>4</v>
      </c>
      <c r="U430" s="44" t="s">
        <v>41</v>
      </c>
      <c r="V430" s="36"/>
      <c r="W430" s="166">
        <f>V430*K430</f>
        <v>0</v>
      </c>
      <c r="X430" s="166">
        <v>0</v>
      </c>
      <c r="Y430" s="166">
        <f>X430*K430</f>
        <v>0</v>
      </c>
      <c r="Z430" s="166">
        <v>0</v>
      </c>
      <c r="AA430" s="167">
        <f>Z430*K430</f>
        <v>0</v>
      </c>
      <c r="AR430" s="20" t="s">
        <v>181</v>
      </c>
      <c r="AT430" s="20" t="s">
        <v>177</v>
      </c>
      <c r="AU430" s="20" t="s">
        <v>112</v>
      </c>
      <c r="AY430" s="20" t="s">
        <v>176</v>
      </c>
      <c r="BE430" s="106">
        <f>IF(U430="základní",N430,0)</f>
        <v>0</v>
      </c>
      <c r="BF430" s="106">
        <f>IF(U430="snížená",N430,0)</f>
        <v>0</v>
      </c>
      <c r="BG430" s="106">
        <f>IF(U430="zákl. přenesená",N430,0)</f>
        <v>0</v>
      </c>
      <c r="BH430" s="106">
        <f>IF(U430="sníž. přenesená",N430,0)</f>
        <v>0</v>
      </c>
      <c r="BI430" s="106">
        <f>IF(U430="nulová",N430,0)</f>
        <v>0</v>
      </c>
      <c r="BJ430" s="20" t="s">
        <v>84</v>
      </c>
      <c r="BK430" s="106">
        <f>ROUND(L430*K430,2)</f>
        <v>0</v>
      </c>
      <c r="BL430" s="20" t="s">
        <v>181</v>
      </c>
      <c r="BM430" s="20" t="s">
        <v>645</v>
      </c>
    </row>
    <row r="431" spans="2:65" s="11" customFormat="1" ht="16.5" customHeight="1">
      <c r="B431" s="175"/>
      <c r="C431" s="176"/>
      <c r="D431" s="176"/>
      <c r="E431" s="177" t="s">
        <v>4</v>
      </c>
      <c r="F431" s="268" t="s">
        <v>646</v>
      </c>
      <c r="G431" s="269"/>
      <c r="H431" s="269"/>
      <c r="I431" s="269"/>
      <c r="J431" s="176"/>
      <c r="K431" s="178">
        <v>69.858000000000004</v>
      </c>
      <c r="L431" s="176"/>
      <c r="M431" s="176"/>
      <c r="N431" s="176"/>
      <c r="O431" s="176"/>
      <c r="P431" s="176"/>
      <c r="Q431" s="176"/>
      <c r="R431" s="179"/>
      <c r="T431" s="180"/>
      <c r="U431" s="176"/>
      <c r="V431" s="176"/>
      <c r="W431" s="176"/>
      <c r="X431" s="176"/>
      <c r="Y431" s="176"/>
      <c r="Z431" s="176"/>
      <c r="AA431" s="181"/>
      <c r="AT431" s="182" t="s">
        <v>184</v>
      </c>
      <c r="AU431" s="182" t="s">
        <v>112</v>
      </c>
      <c r="AV431" s="11" t="s">
        <v>112</v>
      </c>
      <c r="AW431" s="11" t="s">
        <v>33</v>
      </c>
      <c r="AX431" s="11" t="s">
        <v>76</v>
      </c>
      <c r="AY431" s="182" t="s">
        <v>176</v>
      </c>
    </row>
    <row r="432" spans="2:65" s="12" customFormat="1" ht="16.5" customHeight="1">
      <c r="B432" s="183"/>
      <c r="C432" s="184"/>
      <c r="D432" s="184"/>
      <c r="E432" s="185" t="s">
        <v>4</v>
      </c>
      <c r="F432" s="264" t="s">
        <v>186</v>
      </c>
      <c r="G432" s="265"/>
      <c r="H432" s="265"/>
      <c r="I432" s="265"/>
      <c r="J432" s="184"/>
      <c r="K432" s="186">
        <v>69.858000000000004</v>
      </c>
      <c r="L432" s="184"/>
      <c r="M432" s="184"/>
      <c r="N432" s="184"/>
      <c r="O432" s="184"/>
      <c r="P432" s="184"/>
      <c r="Q432" s="184"/>
      <c r="R432" s="187"/>
      <c r="T432" s="188"/>
      <c r="U432" s="184"/>
      <c r="V432" s="184"/>
      <c r="W432" s="184"/>
      <c r="X432" s="184"/>
      <c r="Y432" s="184"/>
      <c r="Z432" s="184"/>
      <c r="AA432" s="189"/>
      <c r="AT432" s="190" t="s">
        <v>184</v>
      </c>
      <c r="AU432" s="190" t="s">
        <v>112</v>
      </c>
      <c r="AV432" s="12" t="s">
        <v>181</v>
      </c>
      <c r="AW432" s="12" t="s">
        <v>33</v>
      </c>
      <c r="AX432" s="12" t="s">
        <v>84</v>
      </c>
      <c r="AY432" s="190" t="s">
        <v>176</v>
      </c>
    </row>
    <row r="433" spans="2:65" s="9" customFormat="1" ht="29.85" customHeight="1">
      <c r="B433" s="150"/>
      <c r="C433" s="151"/>
      <c r="D433" s="160" t="s">
        <v>131</v>
      </c>
      <c r="E433" s="160"/>
      <c r="F433" s="160"/>
      <c r="G433" s="160"/>
      <c r="H433" s="160"/>
      <c r="I433" s="160"/>
      <c r="J433" s="160"/>
      <c r="K433" s="160"/>
      <c r="L433" s="160"/>
      <c r="M433" s="160"/>
      <c r="N433" s="252">
        <f>BK433</f>
        <v>0</v>
      </c>
      <c r="O433" s="253"/>
      <c r="P433" s="253"/>
      <c r="Q433" s="253"/>
      <c r="R433" s="153"/>
      <c r="T433" s="154"/>
      <c r="U433" s="151"/>
      <c r="V433" s="151"/>
      <c r="W433" s="155">
        <f>W434</f>
        <v>0</v>
      </c>
      <c r="X433" s="151"/>
      <c r="Y433" s="155">
        <f>Y434</f>
        <v>0</v>
      </c>
      <c r="Z433" s="151"/>
      <c r="AA433" s="156">
        <f>AA434</f>
        <v>0</v>
      </c>
      <c r="AR433" s="157" t="s">
        <v>84</v>
      </c>
      <c r="AT433" s="158" t="s">
        <v>75</v>
      </c>
      <c r="AU433" s="158" t="s">
        <v>84</v>
      </c>
      <c r="AY433" s="157" t="s">
        <v>176</v>
      </c>
      <c r="BK433" s="159">
        <f>BK434</f>
        <v>0</v>
      </c>
    </row>
    <row r="434" spans="2:65" s="1" customFormat="1" ht="25.5" customHeight="1">
      <c r="B434" s="132"/>
      <c r="C434" s="161" t="s">
        <v>647</v>
      </c>
      <c r="D434" s="161" t="s">
        <v>177</v>
      </c>
      <c r="E434" s="162" t="s">
        <v>648</v>
      </c>
      <c r="F434" s="266" t="s">
        <v>649</v>
      </c>
      <c r="G434" s="266"/>
      <c r="H434" s="266"/>
      <c r="I434" s="266"/>
      <c r="J434" s="163" t="s">
        <v>216</v>
      </c>
      <c r="K434" s="164">
        <v>64.424000000000007</v>
      </c>
      <c r="L434" s="258">
        <v>0</v>
      </c>
      <c r="M434" s="258"/>
      <c r="N434" s="267">
        <f>ROUND(L434*K434,2)</f>
        <v>0</v>
      </c>
      <c r="O434" s="267"/>
      <c r="P434" s="267"/>
      <c r="Q434" s="267"/>
      <c r="R434" s="135"/>
      <c r="T434" s="165" t="s">
        <v>4</v>
      </c>
      <c r="U434" s="44" t="s">
        <v>41</v>
      </c>
      <c r="V434" s="36"/>
      <c r="W434" s="166">
        <f>V434*K434</f>
        <v>0</v>
      </c>
      <c r="X434" s="166">
        <v>0</v>
      </c>
      <c r="Y434" s="166">
        <f>X434*K434</f>
        <v>0</v>
      </c>
      <c r="Z434" s="166">
        <v>0</v>
      </c>
      <c r="AA434" s="167">
        <f>Z434*K434</f>
        <v>0</v>
      </c>
      <c r="AR434" s="20" t="s">
        <v>181</v>
      </c>
      <c r="AT434" s="20" t="s">
        <v>177</v>
      </c>
      <c r="AU434" s="20" t="s">
        <v>112</v>
      </c>
      <c r="AY434" s="20" t="s">
        <v>176</v>
      </c>
      <c r="BE434" s="106">
        <f>IF(U434="základní",N434,0)</f>
        <v>0</v>
      </c>
      <c r="BF434" s="106">
        <f>IF(U434="snížená",N434,0)</f>
        <v>0</v>
      </c>
      <c r="BG434" s="106">
        <f>IF(U434="zákl. přenesená",N434,0)</f>
        <v>0</v>
      </c>
      <c r="BH434" s="106">
        <f>IF(U434="sníž. přenesená",N434,0)</f>
        <v>0</v>
      </c>
      <c r="BI434" s="106">
        <f>IF(U434="nulová",N434,0)</f>
        <v>0</v>
      </c>
      <c r="BJ434" s="20" t="s">
        <v>84</v>
      </c>
      <c r="BK434" s="106">
        <f>ROUND(L434*K434,2)</f>
        <v>0</v>
      </c>
      <c r="BL434" s="20" t="s">
        <v>181</v>
      </c>
      <c r="BM434" s="20" t="s">
        <v>650</v>
      </c>
    </row>
    <row r="435" spans="2:65" s="9" customFormat="1" ht="37.35" customHeight="1">
      <c r="B435" s="150"/>
      <c r="C435" s="151"/>
      <c r="D435" s="152" t="s">
        <v>132</v>
      </c>
      <c r="E435" s="152"/>
      <c r="F435" s="152"/>
      <c r="G435" s="152"/>
      <c r="H435" s="152"/>
      <c r="I435" s="152"/>
      <c r="J435" s="152"/>
      <c r="K435" s="152"/>
      <c r="L435" s="152"/>
      <c r="M435" s="152"/>
      <c r="N435" s="262">
        <f>BK435</f>
        <v>0</v>
      </c>
      <c r="O435" s="263"/>
      <c r="P435" s="263"/>
      <c r="Q435" s="263"/>
      <c r="R435" s="153"/>
      <c r="T435" s="154"/>
      <c r="U435" s="151"/>
      <c r="V435" s="151"/>
      <c r="W435" s="155">
        <f>W436+W441+W463+W468+W473+W478+W546+W585+W600+W610+W682+W695+W719+W724+W743+W750+W756</f>
        <v>0</v>
      </c>
      <c r="X435" s="151"/>
      <c r="Y435" s="155">
        <f>Y436+Y441+Y463+Y468+Y473+Y478+Y546+Y585+Y600+Y610+Y682+Y695+Y719+Y724+Y743+Y750+Y756</f>
        <v>60.935543499999987</v>
      </c>
      <c r="Z435" s="151"/>
      <c r="AA435" s="156">
        <f>AA436+AA441+AA463+AA468+AA473+AA478+AA546+AA585+AA600+AA610+AA682+AA695+AA719+AA724+AA743+AA750+AA756</f>
        <v>33.331176000000006</v>
      </c>
      <c r="AR435" s="157" t="s">
        <v>112</v>
      </c>
      <c r="AT435" s="158" t="s">
        <v>75</v>
      </c>
      <c r="AU435" s="158" t="s">
        <v>76</v>
      </c>
      <c r="AY435" s="157" t="s">
        <v>176</v>
      </c>
      <c r="BK435" s="159">
        <f>BK436+BK441+BK463+BK468+BK473+BK478+BK546+BK585+BK600+BK610+BK682+BK695+BK719+BK724+BK743+BK750+BK756</f>
        <v>0</v>
      </c>
    </row>
    <row r="436" spans="2:65" s="9" customFormat="1" ht="19.899999999999999" customHeight="1">
      <c r="B436" s="150"/>
      <c r="C436" s="151"/>
      <c r="D436" s="160" t="s">
        <v>133</v>
      </c>
      <c r="E436" s="160"/>
      <c r="F436" s="160"/>
      <c r="G436" s="160"/>
      <c r="H436" s="160"/>
      <c r="I436" s="160"/>
      <c r="J436" s="160"/>
      <c r="K436" s="160"/>
      <c r="L436" s="160"/>
      <c r="M436" s="160"/>
      <c r="N436" s="252">
        <f>BK436</f>
        <v>0</v>
      </c>
      <c r="O436" s="253"/>
      <c r="P436" s="253"/>
      <c r="Q436" s="253"/>
      <c r="R436" s="153"/>
      <c r="T436" s="154"/>
      <c r="U436" s="151"/>
      <c r="V436" s="151"/>
      <c r="W436" s="155">
        <f>SUM(W437:W440)</f>
        <v>0</v>
      </c>
      <c r="X436" s="151"/>
      <c r="Y436" s="155">
        <f>SUM(Y437:Y440)</f>
        <v>9.2700000000000005E-3</v>
      </c>
      <c r="Z436" s="151"/>
      <c r="AA436" s="156">
        <f>SUM(AA437:AA440)</f>
        <v>0</v>
      </c>
      <c r="AR436" s="157" t="s">
        <v>112</v>
      </c>
      <c r="AT436" s="158" t="s">
        <v>75</v>
      </c>
      <c r="AU436" s="158" t="s">
        <v>84</v>
      </c>
      <c r="AY436" s="157" t="s">
        <v>176</v>
      </c>
      <c r="BK436" s="159">
        <f>SUM(BK437:BK440)</f>
        <v>0</v>
      </c>
    </row>
    <row r="437" spans="2:65" s="1" customFormat="1" ht="25.5" customHeight="1">
      <c r="B437" s="132"/>
      <c r="C437" s="161" t="s">
        <v>651</v>
      </c>
      <c r="D437" s="161" t="s">
        <v>177</v>
      </c>
      <c r="E437" s="162" t="s">
        <v>652</v>
      </c>
      <c r="F437" s="266" t="s">
        <v>653</v>
      </c>
      <c r="G437" s="266"/>
      <c r="H437" s="266"/>
      <c r="I437" s="266"/>
      <c r="J437" s="163" t="s">
        <v>221</v>
      </c>
      <c r="K437" s="164">
        <v>3.09</v>
      </c>
      <c r="L437" s="258">
        <v>0</v>
      </c>
      <c r="M437" s="258"/>
      <c r="N437" s="267">
        <f>ROUND(L437*K437,2)</f>
        <v>0</v>
      </c>
      <c r="O437" s="267"/>
      <c r="P437" s="267"/>
      <c r="Q437" s="267"/>
      <c r="R437" s="135"/>
      <c r="T437" s="165" t="s">
        <v>4</v>
      </c>
      <c r="U437" s="44" t="s">
        <v>41</v>
      </c>
      <c r="V437" s="36"/>
      <c r="W437" s="166">
        <f>V437*K437</f>
        <v>0</v>
      </c>
      <c r="X437" s="166">
        <v>3.0000000000000001E-3</v>
      </c>
      <c r="Y437" s="166">
        <f>X437*K437</f>
        <v>9.2700000000000005E-3</v>
      </c>
      <c r="Z437" s="166">
        <v>0</v>
      </c>
      <c r="AA437" s="167">
        <f>Z437*K437</f>
        <v>0</v>
      </c>
      <c r="AR437" s="20" t="s">
        <v>252</v>
      </c>
      <c r="AT437" s="20" t="s">
        <v>177</v>
      </c>
      <c r="AU437" s="20" t="s">
        <v>112</v>
      </c>
      <c r="AY437" s="20" t="s">
        <v>176</v>
      </c>
      <c r="BE437" s="106">
        <f>IF(U437="základní",N437,0)</f>
        <v>0</v>
      </c>
      <c r="BF437" s="106">
        <f>IF(U437="snížená",N437,0)</f>
        <v>0</v>
      </c>
      <c r="BG437" s="106">
        <f>IF(U437="zákl. přenesená",N437,0)</f>
        <v>0</v>
      </c>
      <c r="BH437" s="106">
        <f>IF(U437="sníž. přenesená",N437,0)</f>
        <v>0</v>
      </c>
      <c r="BI437" s="106">
        <f>IF(U437="nulová",N437,0)</f>
        <v>0</v>
      </c>
      <c r="BJ437" s="20" t="s">
        <v>84</v>
      </c>
      <c r="BK437" s="106">
        <f>ROUND(L437*K437,2)</f>
        <v>0</v>
      </c>
      <c r="BL437" s="20" t="s">
        <v>252</v>
      </c>
      <c r="BM437" s="20" t="s">
        <v>654</v>
      </c>
    </row>
    <row r="438" spans="2:65" s="11" customFormat="1" ht="16.5" customHeight="1">
      <c r="B438" s="175"/>
      <c r="C438" s="176"/>
      <c r="D438" s="176"/>
      <c r="E438" s="177" t="s">
        <v>4</v>
      </c>
      <c r="F438" s="268" t="s">
        <v>655</v>
      </c>
      <c r="G438" s="269"/>
      <c r="H438" s="269"/>
      <c r="I438" s="269"/>
      <c r="J438" s="176"/>
      <c r="K438" s="178">
        <v>3.09</v>
      </c>
      <c r="L438" s="176"/>
      <c r="M438" s="176"/>
      <c r="N438" s="176"/>
      <c r="O438" s="176"/>
      <c r="P438" s="176"/>
      <c r="Q438" s="176"/>
      <c r="R438" s="179"/>
      <c r="T438" s="180"/>
      <c r="U438" s="176"/>
      <c r="V438" s="176"/>
      <c r="W438" s="176"/>
      <c r="X438" s="176"/>
      <c r="Y438" s="176"/>
      <c r="Z438" s="176"/>
      <c r="AA438" s="181"/>
      <c r="AT438" s="182" t="s">
        <v>184</v>
      </c>
      <c r="AU438" s="182" t="s">
        <v>112</v>
      </c>
      <c r="AV438" s="11" t="s">
        <v>112</v>
      </c>
      <c r="AW438" s="11" t="s">
        <v>33</v>
      </c>
      <c r="AX438" s="11" t="s">
        <v>76</v>
      </c>
      <c r="AY438" s="182" t="s">
        <v>176</v>
      </c>
    </row>
    <row r="439" spans="2:65" s="12" customFormat="1" ht="16.5" customHeight="1">
      <c r="B439" s="183"/>
      <c r="C439" s="184"/>
      <c r="D439" s="184"/>
      <c r="E439" s="185" t="s">
        <v>4</v>
      </c>
      <c r="F439" s="264" t="s">
        <v>186</v>
      </c>
      <c r="G439" s="265"/>
      <c r="H439" s="265"/>
      <c r="I439" s="265"/>
      <c r="J439" s="184"/>
      <c r="K439" s="186">
        <v>3.09</v>
      </c>
      <c r="L439" s="184"/>
      <c r="M439" s="184"/>
      <c r="N439" s="184"/>
      <c r="O439" s="184"/>
      <c r="P439" s="184"/>
      <c r="Q439" s="184"/>
      <c r="R439" s="187"/>
      <c r="T439" s="188"/>
      <c r="U439" s="184"/>
      <c r="V439" s="184"/>
      <c r="W439" s="184"/>
      <c r="X439" s="184"/>
      <c r="Y439" s="184"/>
      <c r="Z439" s="184"/>
      <c r="AA439" s="189"/>
      <c r="AT439" s="190" t="s">
        <v>184</v>
      </c>
      <c r="AU439" s="190" t="s">
        <v>112</v>
      </c>
      <c r="AV439" s="12" t="s">
        <v>181</v>
      </c>
      <c r="AW439" s="12" t="s">
        <v>33</v>
      </c>
      <c r="AX439" s="12" t="s">
        <v>84</v>
      </c>
      <c r="AY439" s="190" t="s">
        <v>176</v>
      </c>
    </row>
    <row r="440" spans="2:65" s="1" customFormat="1" ht="38.25" customHeight="1">
      <c r="B440" s="132"/>
      <c r="C440" s="161" t="s">
        <v>656</v>
      </c>
      <c r="D440" s="161" t="s">
        <v>177</v>
      </c>
      <c r="E440" s="162" t="s">
        <v>657</v>
      </c>
      <c r="F440" s="266" t="s">
        <v>658</v>
      </c>
      <c r="G440" s="266"/>
      <c r="H440" s="266"/>
      <c r="I440" s="266"/>
      <c r="J440" s="163" t="s">
        <v>216</v>
      </c>
      <c r="K440" s="164">
        <v>8.9999999999999993E-3</v>
      </c>
      <c r="L440" s="258">
        <v>0</v>
      </c>
      <c r="M440" s="258"/>
      <c r="N440" s="267">
        <f>ROUND(L440*K440,2)</f>
        <v>0</v>
      </c>
      <c r="O440" s="267"/>
      <c r="P440" s="267"/>
      <c r="Q440" s="267"/>
      <c r="R440" s="135"/>
      <c r="T440" s="165" t="s">
        <v>4</v>
      </c>
      <c r="U440" s="44" t="s">
        <v>41</v>
      </c>
      <c r="V440" s="36"/>
      <c r="W440" s="166">
        <f>V440*K440</f>
        <v>0</v>
      </c>
      <c r="X440" s="166">
        <v>0</v>
      </c>
      <c r="Y440" s="166">
        <f>X440*K440</f>
        <v>0</v>
      </c>
      <c r="Z440" s="166">
        <v>0</v>
      </c>
      <c r="AA440" s="167">
        <f>Z440*K440</f>
        <v>0</v>
      </c>
      <c r="AR440" s="20" t="s">
        <v>252</v>
      </c>
      <c r="AT440" s="20" t="s">
        <v>177</v>
      </c>
      <c r="AU440" s="20" t="s">
        <v>112</v>
      </c>
      <c r="AY440" s="20" t="s">
        <v>176</v>
      </c>
      <c r="BE440" s="106">
        <f>IF(U440="základní",N440,0)</f>
        <v>0</v>
      </c>
      <c r="BF440" s="106">
        <f>IF(U440="snížená",N440,0)</f>
        <v>0</v>
      </c>
      <c r="BG440" s="106">
        <f>IF(U440="zákl. přenesená",N440,0)</f>
        <v>0</v>
      </c>
      <c r="BH440" s="106">
        <f>IF(U440="sníž. přenesená",N440,0)</f>
        <v>0</v>
      </c>
      <c r="BI440" s="106">
        <f>IF(U440="nulová",N440,0)</f>
        <v>0</v>
      </c>
      <c r="BJ440" s="20" t="s">
        <v>84</v>
      </c>
      <c r="BK440" s="106">
        <f>ROUND(L440*K440,2)</f>
        <v>0</v>
      </c>
      <c r="BL440" s="20" t="s">
        <v>252</v>
      </c>
      <c r="BM440" s="20" t="s">
        <v>659</v>
      </c>
    </row>
    <row r="441" spans="2:65" s="9" customFormat="1" ht="29.85" customHeight="1">
      <c r="B441" s="150"/>
      <c r="C441" s="151"/>
      <c r="D441" s="160" t="s">
        <v>134</v>
      </c>
      <c r="E441" s="160"/>
      <c r="F441" s="160"/>
      <c r="G441" s="160"/>
      <c r="H441" s="160"/>
      <c r="I441" s="160"/>
      <c r="J441" s="160"/>
      <c r="K441" s="160"/>
      <c r="L441" s="160"/>
      <c r="M441" s="160"/>
      <c r="N441" s="248">
        <f>BK441</f>
        <v>0</v>
      </c>
      <c r="O441" s="249"/>
      <c r="P441" s="249"/>
      <c r="Q441" s="249"/>
      <c r="R441" s="153"/>
      <c r="T441" s="154"/>
      <c r="U441" s="151"/>
      <c r="V441" s="151"/>
      <c r="W441" s="155">
        <f>SUM(W442:W462)</f>
        <v>0</v>
      </c>
      <c r="X441" s="151"/>
      <c r="Y441" s="155">
        <f>SUM(Y442:Y462)</f>
        <v>2.3825897999999999</v>
      </c>
      <c r="Z441" s="151"/>
      <c r="AA441" s="156">
        <f>SUM(AA442:AA462)</f>
        <v>2.2848000000000002</v>
      </c>
      <c r="AR441" s="157" t="s">
        <v>112</v>
      </c>
      <c r="AT441" s="158" t="s">
        <v>75</v>
      </c>
      <c r="AU441" s="158" t="s">
        <v>84</v>
      </c>
      <c r="AY441" s="157" t="s">
        <v>176</v>
      </c>
      <c r="BK441" s="159">
        <f>SUM(BK442:BK462)</f>
        <v>0</v>
      </c>
    </row>
    <row r="442" spans="2:65" s="1" customFormat="1" ht="38.25" customHeight="1">
      <c r="B442" s="132"/>
      <c r="C442" s="161" t="s">
        <v>660</v>
      </c>
      <c r="D442" s="161" t="s">
        <v>177</v>
      </c>
      <c r="E442" s="162" t="s">
        <v>661</v>
      </c>
      <c r="F442" s="266" t="s">
        <v>662</v>
      </c>
      <c r="G442" s="266"/>
      <c r="H442" s="266"/>
      <c r="I442" s="266"/>
      <c r="J442" s="163" t="s">
        <v>221</v>
      </c>
      <c r="K442" s="164">
        <v>184.32</v>
      </c>
      <c r="L442" s="258">
        <v>0</v>
      </c>
      <c r="M442" s="258"/>
      <c r="N442" s="267">
        <f>ROUND(L442*K442,2)</f>
        <v>0</v>
      </c>
      <c r="O442" s="267"/>
      <c r="P442" s="267"/>
      <c r="Q442" s="267"/>
      <c r="R442" s="135"/>
      <c r="T442" s="165" t="s">
        <v>4</v>
      </c>
      <c r="U442" s="44" t="s">
        <v>41</v>
      </c>
      <c r="V442" s="36"/>
      <c r="W442" s="166">
        <f>V442*K442</f>
        <v>0</v>
      </c>
      <c r="X442" s="166">
        <v>0</v>
      </c>
      <c r="Y442" s="166">
        <f>X442*K442</f>
        <v>0</v>
      </c>
      <c r="Z442" s="166">
        <v>0</v>
      </c>
      <c r="AA442" s="167">
        <f>Z442*K442</f>
        <v>0</v>
      </c>
      <c r="AR442" s="20" t="s">
        <v>252</v>
      </c>
      <c r="AT442" s="20" t="s">
        <v>177</v>
      </c>
      <c r="AU442" s="20" t="s">
        <v>112</v>
      </c>
      <c r="AY442" s="20" t="s">
        <v>176</v>
      </c>
      <c r="BE442" s="106">
        <f>IF(U442="základní",N442,0)</f>
        <v>0</v>
      </c>
      <c r="BF442" s="106">
        <f>IF(U442="snížená",N442,0)</f>
        <v>0</v>
      </c>
      <c r="BG442" s="106">
        <f>IF(U442="zákl. přenesená",N442,0)</f>
        <v>0</v>
      </c>
      <c r="BH442" s="106">
        <f>IF(U442="sníž. přenesená",N442,0)</f>
        <v>0</v>
      </c>
      <c r="BI442" s="106">
        <f>IF(U442="nulová",N442,0)</f>
        <v>0</v>
      </c>
      <c r="BJ442" s="20" t="s">
        <v>84</v>
      </c>
      <c r="BK442" s="106">
        <f>ROUND(L442*K442,2)</f>
        <v>0</v>
      </c>
      <c r="BL442" s="20" t="s">
        <v>252</v>
      </c>
      <c r="BM442" s="20" t="s">
        <v>663</v>
      </c>
    </row>
    <row r="443" spans="2:65" s="11" customFormat="1" ht="16.5" customHeight="1">
      <c r="B443" s="175"/>
      <c r="C443" s="176"/>
      <c r="D443" s="176"/>
      <c r="E443" s="177" t="s">
        <v>4</v>
      </c>
      <c r="F443" s="268" t="s">
        <v>664</v>
      </c>
      <c r="G443" s="269"/>
      <c r="H443" s="269"/>
      <c r="I443" s="269"/>
      <c r="J443" s="176"/>
      <c r="K443" s="178">
        <v>17.914000000000001</v>
      </c>
      <c r="L443" s="176"/>
      <c r="M443" s="176"/>
      <c r="N443" s="176"/>
      <c r="O443" s="176"/>
      <c r="P443" s="176"/>
      <c r="Q443" s="176"/>
      <c r="R443" s="179"/>
      <c r="T443" s="180"/>
      <c r="U443" s="176"/>
      <c r="V443" s="176"/>
      <c r="W443" s="176"/>
      <c r="X443" s="176"/>
      <c r="Y443" s="176"/>
      <c r="Z443" s="176"/>
      <c r="AA443" s="181"/>
      <c r="AT443" s="182" t="s">
        <v>184</v>
      </c>
      <c r="AU443" s="182" t="s">
        <v>112</v>
      </c>
      <c r="AV443" s="11" t="s">
        <v>112</v>
      </c>
      <c r="AW443" s="11" t="s">
        <v>33</v>
      </c>
      <c r="AX443" s="11" t="s">
        <v>76</v>
      </c>
      <c r="AY443" s="182" t="s">
        <v>176</v>
      </c>
    </row>
    <row r="444" spans="2:65" s="11" customFormat="1" ht="16.5" customHeight="1">
      <c r="B444" s="175"/>
      <c r="C444" s="176"/>
      <c r="D444" s="176"/>
      <c r="E444" s="177" t="s">
        <v>4</v>
      </c>
      <c r="F444" s="272" t="s">
        <v>665</v>
      </c>
      <c r="G444" s="273"/>
      <c r="H444" s="273"/>
      <c r="I444" s="273"/>
      <c r="J444" s="176"/>
      <c r="K444" s="178">
        <v>166.40600000000001</v>
      </c>
      <c r="L444" s="176"/>
      <c r="M444" s="176"/>
      <c r="N444" s="176"/>
      <c r="O444" s="176"/>
      <c r="P444" s="176"/>
      <c r="Q444" s="176"/>
      <c r="R444" s="179"/>
      <c r="T444" s="180"/>
      <c r="U444" s="176"/>
      <c r="V444" s="176"/>
      <c r="W444" s="176"/>
      <c r="X444" s="176"/>
      <c r="Y444" s="176"/>
      <c r="Z444" s="176"/>
      <c r="AA444" s="181"/>
      <c r="AT444" s="182" t="s">
        <v>184</v>
      </c>
      <c r="AU444" s="182" t="s">
        <v>112</v>
      </c>
      <c r="AV444" s="11" t="s">
        <v>112</v>
      </c>
      <c r="AW444" s="11" t="s">
        <v>33</v>
      </c>
      <c r="AX444" s="11" t="s">
        <v>76</v>
      </c>
      <c r="AY444" s="182" t="s">
        <v>176</v>
      </c>
    </row>
    <row r="445" spans="2:65" s="12" customFormat="1" ht="16.5" customHeight="1">
      <c r="B445" s="183"/>
      <c r="C445" s="184"/>
      <c r="D445" s="184"/>
      <c r="E445" s="185" t="s">
        <v>4</v>
      </c>
      <c r="F445" s="264" t="s">
        <v>186</v>
      </c>
      <c r="G445" s="265"/>
      <c r="H445" s="265"/>
      <c r="I445" s="265"/>
      <c r="J445" s="184"/>
      <c r="K445" s="186">
        <v>184.32</v>
      </c>
      <c r="L445" s="184"/>
      <c r="M445" s="184"/>
      <c r="N445" s="184"/>
      <c r="O445" s="184"/>
      <c r="P445" s="184"/>
      <c r="Q445" s="184"/>
      <c r="R445" s="187"/>
      <c r="T445" s="188"/>
      <c r="U445" s="184"/>
      <c r="V445" s="184"/>
      <c r="W445" s="184"/>
      <c r="X445" s="184"/>
      <c r="Y445" s="184"/>
      <c r="Z445" s="184"/>
      <c r="AA445" s="189"/>
      <c r="AT445" s="190" t="s">
        <v>184</v>
      </c>
      <c r="AU445" s="190" t="s">
        <v>112</v>
      </c>
      <c r="AV445" s="12" t="s">
        <v>181</v>
      </c>
      <c r="AW445" s="12" t="s">
        <v>33</v>
      </c>
      <c r="AX445" s="12" t="s">
        <v>84</v>
      </c>
      <c r="AY445" s="190" t="s">
        <v>176</v>
      </c>
    </row>
    <row r="446" spans="2:65" s="1" customFormat="1" ht="16.5" customHeight="1">
      <c r="B446" s="132"/>
      <c r="C446" s="191" t="s">
        <v>666</v>
      </c>
      <c r="D446" s="191" t="s">
        <v>309</v>
      </c>
      <c r="E446" s="192" t="s">
        <v>667</v>
      </c>
      <c r="F446" s="274" t="s">
        <v>668</v>
      </c>
      <c r="G446" s="274"/>
      <c r="H446" s="274"/>
      <c r="I446" s="274"/>
      <c r="J446" s="193" t="s">
        <v>221</v>
      </c>
      <c r="K446" s="194">
        <v>188.006</v>
      </c>
      <c r="L446" s="275">
        <v>0</v>
      </c>
      <c r="M446" s="275"/>
      <c r="N446" s="276">
        <f>ROUND(L446*K446,2)</f>
        <v>0</v>
      </c>
      <c r="O446" s="267"/>
      <c r="P446" s="267"/>
      <c r="Q446" s="267"/>
      <c r="R446" s="135"/>
      <c r="T446" s="165" t="s">
        <v>4</v>
      </c>
      <c r="U446" s="44" t="s">
        <v>41</v>
      </c>
      <c r="V446" s="36"/>
      <c r="W446" s="166">
        <f>V446*K446</f>
        <v>0</v>
      </c>
      <c r="X446" s="166">
        <v>3.5999999999999999E-3</v>
      </c>
      <c r="Y446" s="166">
        <f>X446*K446</f>
        <v>0.67682160000000002</v>
      </c>
      <c r="Z446" s="166">
        <v>0</v>
      </c>
      <c r="AA446" s="167">
        <f>Z446*K446</f>
        <v>0</v>
      </c>
      <c r="AR446" s="20" t="s">
        <v>353</v>
      </c>
      <c r="AT446" s="20" t="s">
        <v>309</v>
      </c>
      <c r="AU446" s="20" t="s">
        <v>112</v>
      </c>
      <c r="AY446" s="20" t="s">
        <v>176</v>
      </c>
      <c r="BE446" s="106">
        <f>IF(U446="základní",N446,0)</f>
        <v>0</v>
      </c>
      <c r="BF446" s="106">
        <f>IF(U446="snížená",N446,0)</f>
        <v>0</v>
      </c>
      <c r="BG446" s="106">
        <f>IF(U446="zákl. přenesená",N446,0)</f>
        <v>0</v>
      </c>
      <c r="BH446" s="106">
        <f>IF(U446="sníž. přenesená",N446,0)</f>
        <v>0</v>
      </c>
      <c r="BI446" s="106">
        <f>IF(U446="nulová",N446,0)</f>
        <v>0</v>
      </c>
      <c r="BJ446" s="20" t="s">
        <v>84</v>
      </c>
      <c r="BK446" s="106">
        <f>ROUND(L446*K446,2)</f>
        <v>0</v>
      </c>
      <c r="BL446" s="20" t="s">
        <v>252</v>
      </c>
      <c r="BM446" s="20" t="s">
        <v>669</v>
      </c>
    </row>
    <row r="447" spans="2:65" s="1" customFormat="1" ht="38.25" customHeight="1">
      <c r="B447" s="132"/>
      <c r="C447" s="161" t="s">
        <v>670</v>
      </c>
      <c r="D447" s="161" t="s">
        <v>177</v>
      </c>
      <c r="E447" s="162" t="s">
        <v>671</v>
      </c>
      <c r="F447" s="266" t="s">
        <v>672</v>
      </c>
      <c r="G447" s="266"/>
      <c r="H447" s="266"/>
      <c r="I447" s="266"/>
      <c r="J447" s="163" t="s">
        <v>221</v>
      </c>
      <c r="K447" s="164">
        <v>226.65</v>
      </c>
      <c r="L447" s="258">
        <v>0</v>
      </c>
      <c r="M447" s="258"/>
      <c r="N447" s="267">
        <f>ROUND(L447*K447,2)</f>
        <v>0</v>
      </c>
      <c r="O447" s="267"/>
      <c r="P447" s="267"/>
      <c r="Q447" s="267"/>
      <c r="R447" s="135"/>
      <c r="T447" s="165" t="s">
        <v>4</v>
      </c>
      <c r="U447" s="44" t="s">
        <v>41</v>
      </c>
      <c r="V447" s="36"/>
      <c r="W447" s="166">
        <f>V447*K447</f>
        <v>0</v>
      </c>
      <c r="X447" s="166">
        <v>0</v>
      </c>
      <c r="Y447" s="166">
        <f>X447*K447</f>
        <v>0</v>
      </c>
      <c r="Z447" s="166">
        <v>0</v>
      </c>
      <c r="AA447" s="167">
        <f>Z447*K447</f>
        <v>0</v>
      </c>
      <c r="AR447" s="20" t="s">
        <v>252</v>
      </c>
      <c r="AT447" s="20" t="s">
        <v>177</v>
      </c>
      <c r="AU447" s="20" t="s">
        <v>112</v>
      </c>
      <c r="AY447" s="20" t="s">
        <v>176</v>
      </c>
      <c r="BE447" s="106">
        <f>IF(U447="základní",N447,0)</f>
        <v>0</v>
      </c>
      <c r="BF447" s="106">
        <f>IF(U447="snížená",N447,0)</f>
        <v>0</v>
      </c>
      <c r="BG447" s="106">
        <f>IF(U447="zákl. přenesená",N447,0)</f>
        <v>0</v>
      </c>
      <c r="BH447" s="106">
        <f>IF(U447="sníž. přenesená",N447,0)</f>
        <v>0</v>
      </c>
      <c r="BI447" s="106">
        <f>IF(U447="nulová",N447,0)</f>
        <v>0</v>
      </c>
      <c r="BJ447" s="20" t="s">
        <v>84</v>
      </c>
      <c r="BK447" s="106">
        <f>ROUND(L447*K447,2)</f>
        <v>0</v>
      </c>
      <c r="BL447" s="20" t="s">
        <v>252</v>
      </c>
      <c r="BM447" s="20" t="s">
        <v>673</v>
      </c>
    </row>
    <row r="448" spans="2:65" s="11" customFormat="1" ht="16.5" customHeight="1">
      <c r="B448" s="175"/>
      <c r="C448" s="176"/>
      <c r="D448" s="176"/>
      <c r="E448" s="177" t="s">
        <v>4</v>
      </c>
      <c r="F448" s="268" t="s">
        <v>674</v>
      </c>
      <c r="G448" s="269"/>
      <c r="H448" s="269"/>
      <c r="I448" s="269"/>
      <c r="J448" s="176"/>
      <c r="K448" s="178">
        <v>170.4</v>
      </c>
      <c r="L448" s="176"/>
      <c r="M448" s="176"/>
      <c r="N448" s="176"/>
      <c r="O448" s="176"/>
      <c r="P448" s="176"/>
      <c r="Q448" s="176"/>
      <c r="R448" s="179"/>
      <c r="T448" s="180"/>
      <c r="U448" s="176"/>
      <c r="V448" s="176"/>
      <c r="W448" s="176"/>
      <c r="X448" s="176"/>
      <c r="Y448" s="176"/>
      <c r="Z448" s="176"/>
      <c r="AA448" s="181"/>
      <c r="AT448" s="182" t="s">
        <v>184</v>
      </c>
      <c r="AU448" s="182" t="s">
        <v>112</v>
      </c>
      <c r="AV448" s="11" t="s">
        <v>112</v>
      </c>
      <c r="AW448" s="11" t="s">
        <v>33</v>
      </c>
      <c r="AX448" s="11" t="s">
        <v>76</v>
      </c>
      <c r="AY448" s="182" t="s">
        <v>176</v>
      </c>
    </row>
    <row r="449" spans="2:65" s="11" customFormat="1" ht="16.5" customHeight="1">
      <c r="B449" s="175"/>
      <c r="C449" s="176"/>
      <c r="D449" s="176"/>
      <c r="E449" s="177" t="s">
        <v>4</v>
      </c>
      <c r="F449" s="272" t="s">
        <v>675</v>
      </c>
      <c r="G449" s="273"/>
      <c r="H449" s="273"/>
      <c r="I449" s="273"/>
      <c r="J449" s="176"/>
      <c r="K449" s="178">
        <v>56.25</v>
      </c>
      <c r="L449" s="176"/>
      <c r="M449" s="176"/>
      <c r="N449" s="176"/>
      <c r="O449" s="176"/>
      <c r="P449" s="176"/>
      <c r="Q449" s="176"/>
      <c r="R449" s="179"/>
      <c r="T449" s="180"/>
      <c r="U449" s="176"/>
      <c r="V449" s="176"/>
      <c r="W449" s="176"/>
      <c r="X449" s="176"/>
      <c r="Y449" s="176"/>
      <c r="Z449" s="176"/>
      <c r="AA449" s="181"/>
      <c r="AT449" s="182" t="s">
        <v>184</v>
      </c>
      <c r="AU449" s="182" t="s">
        <v>112</v>
      </c>
      <c r="AV449" s="11" t="s">
        <v>112</v>
      </c>
      <c r="AW449" s="11" t="s">
        <v>33</v>
      </c>
      <c r="AX449" s="11" t="s">
        <v>76</v>
      </c>
      <c r="AY449" s="182" t="s">
        <v>176</v>
      </c>
    </row>
    <row r="450" spans="2:65" s="12" customFormat="1" ht="16.5" customHeight="1">
      <c r="B450" s="183"/>
      <c r="C450" s="184"/>
      <c r="D450" s="184"/>
      <c r="E450" s="185" t="s">
        <v>4</v>
      </c>
      <c r="F450" s="264" t="s">
        <v>186</v>
      </c>
      <c r="G450" s="265"/>
      <c r="H450" s="265"/>
      <c r="I450" s="265"/>
      <c r="J450" s="184"/>
      <c r="K450" s="186">
        <v>226.65</v>
      </c>
      <c r="L450" s="184"/>
      <c r="M450" s="184"/>
      <c r="N450" s="184"/>
      <c r="O450" s="184"/>
      <c r="P450" s="184"/>
      <c r="Q450" s="184"/>
      <c r="R450" s="187"/>
      <c r="T450" s="188"/>
      <c r="U450" s="184"/>
      <c r="V450" s="184"/>
      <c r="W450" s="184"/>
      <c r="X450" s="184"/>
      <c r="Y450" s="184"/>
      <c r="Z450" s="184"/>
      <c r="AA450" s="189"/>
      <c r="AT450" s="190" t="s">
        <v>184</v>
      </c>
      <c r="AU450" s="190" t="s">
        <v>112</v>
      </c>
      <c r="AV450" s="12" t="s">
        <v>181</v>
      </c>
      <c r="AW450" s="12" t="s">
        <v>33</v>
      </c>
      <c r="AX450" s="12" t="s">
        <v>84</v>
      </c>
      <c r="AY450" s="190" t="s">
        <v>176</v>
      </c>
    </row>
    <row r="451" spans="2:65" s="1" customFormat="1" ht="16.5" customHeight="1">
      <c r="B451" s="132"/>
      <c r="C451" s="191" t="s">
        <v>676</v>
      </c>
      <c r="D451" s="191" t="s">
        <v>309</v>
      </c>
      <c r="E451" s="192" t="s">
        <v>677</v>
      </c>
      <c r="F451" s="274" t="s">
        <v>678</v>
      </c>
      <c r="G451" s="274"/>
      <c r="H451" s="274"/>
      <c r="I451" s="274"/>
      <c r="J451" s="193" t="s">
        <v>221</v>
      </c>
      <c r="K451" s="194">
        <v>167.48500000000001</v>
      </c>
      <c r="L451" s="275">
        <v>0</v>
      </c>
      <c r="M451" s="275"/>
      <c r="N451" s="276">
        <f>ROUND(L451*K451,2)</f>
        <v>0</v>
      </c>
      <c r="O451" s="267"/>
      <c r="P451" s="267"/>
      <c r="Q451" s="267"/>
      <c r="R451" s="135"/>
      <c r="T451" s="165" t="s">
        <v>4</v>
      </c>
      <c r="U451" s="44" t="s">
        <v>41</v>
      </c>
      <c r="V451" s="36"/>
      <c r="W451" s="166">
        <f>V451*K451</f>
        <v>0</v>
      </c>
      <c r="X451" s="166">
        <v>2.8800000000000002E-3</v>
      </c>
      <c r="Y451" s="166">
        <f>X451*K451</f>
        <v>0.48235680000000009</v>
      </c>
      <c r="Z451" s="166">
        <v>0</v>
      </c>
      <c r="AA451" s="167">
        <f>Z451*K451</f>
        <v>0</v>
      </c>
      <c r="AR451" s="20" t="s">
        <v>353</v>
      </c>
      <c r="AT451" s="20" t="s">
        <v>309</v>
      </c>
      <c r="AU451" s="20" t="s">
        <v>112</v>
      </c>
      <c r="AY451" s="20" t="s">
        <v>176</v>
      </c>
      <c r="BE451" s="106">
        <f>IF(U451="základní",N451,0)</f>
        <v>0</v>
      </c>
      <c r="BF451" s="106">
        <f>IF(U451="snížená",N451,0)</f>
        <v>0</v>
      </c>
      <c r="BG451" s="106">
        <f>IF(U451="zákl. přenesená",N451,0)</f>
        <v>0</v>
      </c>
      <c r="BH451" s="106">
        <f>IF(U451="sníž. přenesená",N451,0)</f>
        <v>0</v>
      </c>
      <c r="BI451" s="106">
        <f>IF(U451="nulová",N451,0)</f>
        <v>0</v>
      </c>
      <c r="BJ451" s="20" t="s">
        <v>84</v>
      </c>
      <c r="BK451" s="106">
        <f>ROUND(L451*K451,2)</f>
        <v>0</v>
      </c>
      <c r="BL451" s="20" t="s">
        <v>252</v>
      </c>
      <c r="BM451" s="20" t="s">
        <v>679</v>
      </c>
    </row>
    <row r="452" spans="2:65" s="1" customFormat="1" ht="16.5" customHeight="1">
      <c r="B452" s="132"/>
      <c r="C452" s="191" t="s">
        <v>680</v>
      </c>
      <c r="D452" s="191" t="s">
        <v>309</v>
      </c>
      <c r="E452" s="192" t="s">
        <v>681</v>
      </c>
      <c r="F452" s="274" t="s">
        <v>682</v>
      </c>
      <c r="G452" s="274"/>
      <c r="H452" s="274"/>
      <c r="I452" s="274"/>
      <c r="J452" s="193" t="s">
        <v>221</v>
      </c>
      <c r="K452" s="194">
        <v>61.875</v>
      </c>
      <c r="L452" s="275">
        <v>0</v>
      </c>
      <c r="M452" s="275"/>
      <c r="N452" s="276">
        <f>ROUND(L452*K452,2)</f>
        <v>0</v>
      </c>
      <c r="O452" s="267"/>
      <c r="P452" s="267"/>
      <c r="Q452" s="267"/>
      <c r="R452" s="135"/>
      <c r="T452" s="165" t="s">
        <v>4</v>
      </c>
      <c r="U452" s="44" t="s">
        <v>41</v>
      </c>
      <c r="V452" s="36"/>
      <c r="W452" s="166">
        <f>V452*K452</f>
        <v>0</v>
      </c>
      <c r="X452" s="166">
        <v>2.8800000000000002E-3</v>
      </c>
      <c r="Y452" s="166">
        <f>X452*K452</f>
        <v>0.17820000000000003</v>
      </c>
      <c r="Z452" s="166">
        <v>0</v>
      </c>
      <c r="AA452" s="167">
        <f>Z452*K452</f>
        <v>0</v>
      </c>
      <c r="AR452" s="20" t="s">
        <v>353</v>
      </c>
      <c r="AT452" s="20" t="s">
        <v>309</v>
      </c>
      <c r="AU452" s="20" t="s">
        <v>112</v>
      </c>
      <c r="AY452" s="20" t="s">
        <v>176</v>
      </c>
      <c r="BE452" s="106">
        <f>IF(U452="základní",N452,0)</f>
        <v>0</v>
      </c>
      <c r="BF452" s="106">
        <f>IF(U452="snížená",N452,0)</f>
        <v>0</v>
      </c>
      <c r="BG452" s="106">
        <f>IF(U452="zákl. přenesená",N452,0)</f>
        <v>0</v>
      </c>
      <c r="BH452" s="106">
        <f>IF(U452="sníž. přenesená",N452,0)</f>
        <v>0</v>
      </c>
      <c r="BI452" s="106">
        <f>IF(U452="nulová",N452,0)</f>
        <v>0</v>
      </c>
      <c r="BJ452" s="20" t="s">
        <v>84</v>
      </c>
      <c r="BK452" s="106">
        <f>ROUND(L452*K452,2)</f>
        <v>0</v>
      </c>
      <c r="BL452" s="20" t="s">
        <v>252</v>
      </c>
      <c r="BM452" s="20" t="s">
        <v>683</v>
      </c>
    </row>
    <row r="453" spans="2:65" s="1" customFormat="1" ht="16.5" customHeight="1">
      <c r="B453" s="132"/>
      <c r="C453" s="191" t="s">
        <v>684</v>
      </c>
      <c r="D453" s="191" t="s">
        <v>309</v>
      </c>
      <c r="E453" s="192" t="s">
        <v>685</v>
      </c>
      <c r="F453" s="274" t="s">
        <v>686</v>
      </c>
      <c r="G453" s="274"/>
      <c r="H453" s="274"/>
      <c r="I453" s="274"/>
      <c r="J453" s="193" t="s">
        <v>221</v>
      </c>
      <c r="K453" s="194">
        <v>61.875</v>
      </c>
      <c r="L453" s="275">
        <v>0</v>
      </c>
      <c r="M453" s="275"/>
      <c r="N453" s="276">
        <f>ROUND(L453*K453,2)</f>
        <v>0</v>
      </c>
      <c r="O453" s="267"/>
      <c r="P453" s="267"/>
      <c r="Q453" s="267"/>
      <c r="R453" s="135"/>
      <c r="T453" s="165" t="s">
        <v>4</v>
      </c>
      <c r="U453" s="44" t="s">
        <v>41</v>
      </c>
      <c r="V453" s="36"/>
      <c r="W453" s="166">
        <f>V453*K453</f>
        <v>0</v>
      </c>
      <c r="X453" s="166">
        <v>5.9999999999999995E-4</v>
      </c>
      <c r="Y453" s="166">
        <f>X453*K453</f>
        <v>3.7124999999999998E-2</v>
      </c>
      <c r="Z453" s="166">
        <v>0</v>
      </c>
      <c r="AA453" s="167">
        <f>Z453*K453</f>
        <v>0</v>
      </c>
      <c r="AR453" s="20" t="s">
        <v>353</v>
      </c>
      <c r="AT453" s="20" t="s">
        <v>309</v>
      </c>
      <c r="AU453" s="20" t="s">
        <v>112</v>
      </c>
      <c r="AY453" s="20" t="s">
        <v>176</v>
      </c>
      <c r="BE453" s="106">
        <f>IF(U453="základní",N453,0)</f>
        <v>0</v>
      </c>
      <c r="BF453" s="106">
        <f>IF(U453="snížená",N453,0)</f>
        <v>0</v>
      </c>
      <c r="BG453" s="106">
        <f>IF(U453="zákl. přenesená",N453,0)</f>
        <v>0</v>
      </c>
      <c r="BH453" s="106">
        <f>IF(U453="sníž. přenesená",N453,0)</f>
        <v>0</v>
      </c>
      <c r="BI453" s="106">
        <f>IF(U453="nulová",N453,0)</f>
        <v>0</v>
      </c>
      <c r="BJ453" s="20" t="s">
        <v>84</v>
      </c>
      <c r="BK453" s="106">
        <f>ROUND(L453*K453,2)</f>
        <v>0</v>
      </c>
      <c r="BL453" s="20" t="s">
        <v>252</v>
      </c>
      <c r="BM453" s="20" t="s">
        <v>687</v>
      </c>
    </row>
    <row r="454" spans="2:65" s="1" customFormat="1" ht="38.25" customHeight="1">
      <c r="B454" s="132"/>
      <c r="C454" s="161" t="s">
        <v>688</v>
      </c>
      <c r="D454" s="161" t="s">
        <v>177</v>
      </c>
      <c r="E454" s="162" t="s">
        <v>689</v>
      </c>
      <c r="F454" s="266" t="s">
        <v>690</v>
      </c>
      <c r="G454" s="266"/>
      <c r="H454" s="266"/>
      <c r="I454" s="266"/>
      <c r="J454" s="163" t="s">
        <v>221</v>
      </c>
      <c r="K454" s="164">
        <v>170.4</v>
      </c>
      <c r="L454" s="258">
        <v>0</v>
      </c>
      <c r="M454" s="258"/>
      <c r="N454" s="267">
        <f>ROUND(L454*K454,2)</f>
        <v>0</v>
      </c>
      <c r="O454" s="267"/>
      <c r="P454" s="267"/>
      <c r="Q454" s="267"/>
      <c r="R454" s="135"/>
      <c r="T454" s="165" t="s">
        <v>4</v>
      </c>
      <c r="U454" s="44" t="s">
        <v>41</v>
      </c>
      <c r="V454" s="36"/>
      <c r="W454" s="166">
        <f>V454*K454</f>
        <v>0</v>
      </c>
      <c r="X454" s="166">
        <v>0</v>
      </c>
      <c r="Y454" s="166">
        <f>X454*K454</f>
        <v>0</v>
      </c>
      <c r="Z454" s="166">
        <v>0</v>
      </c>
      <c r="AA454" s="167">
        <f>Z454*K454</f>
        <v>0</v>
      </c>
      <c r="AR454" s="20" t="s">
        <v>252</v>
      </c>
      <c r="AT454" s="20" t="s">
        <v>177</v>
      </c>
      <c r="AU454" s="20" t="s">
        <v>112</v>
      </c>
      <c r="AY454" s="20" t="s">
        <v>176</v>
      </c>
      <c r="BE454" s="106">
        <f>IF(U454="základní",N454,0)</f>
        <v>0</v>
      </c>
      <c r="BF454" s="106">
        <f>IF(U454="snížená",N454,0)</f>
        <v>0</v>
      </c>
      <c r="BG454" s="106">
        <f>IF(U454="zákl. přenesená",N454,0)</f>
        <v>0</v>
      </c>
      <c r="BH454" s="106">
        <f>IF(U454="sníž. přenesená",N454,0)</f>
        <v>0</v>
      </c>
      <c r="BI454" s="106">
        <f>IF(U454="nulová",N454,0)</f>
        <v>0</v>
      </c>
      <c r="BJ454" s="20" t="s">
        <v>84</v>
      </c>
      <c r="BK454" s="106">
        <f>ROUND(L454*K454,2)</f>
        <v>0</v>
      </c>
      <c r="BL454" s="20" t="s">
        <v>252</v>
      </c>
      <c r="BM454" s="20" t="s">
        <v>691</v>
      </c>
    </row>
    <row r="455" spans="2:65" s="11" customFormat="1" ht="16.5" customHeight="1">
      <c r="B455" s="175"/>
      <c r="C455" s="176"/>
      <c r="D455" s="176"/>
      <c r="E455" s="177" t="s">
        <v>4</v>
      </c>
      <c r="F455" s="268" t="s">
        <v>674</v>
      </c>
      <c r="G455" s="269"/>
      <c r="H455" s="269"/>
      <c r="I455" s="269"/>
      <c r="J455" s="176"/>
      <c r="K455" s="178">
        <v>170.4</v>
      </c>
      <c r="L455" s="176"/>
      <c r="M455" s="176"/>
      <c r="N455" s="176"/>
      <c r="O455" s="176"/>
      <c r="P455" s="176"/>
      <c r="Q455" s="176"/>
      <c r="R455" s="179"/>
      <c r="T455" s="180"/>
      <c r="U455" s="176"/>
      <c r="V455" s="176"/>
      <c r="W455" s="176"/>
      <c r="X455" s="176"/>
      <c r="Y455" s="176"/>
      <c r="Z455" s="176"/>
      <c r="AA455" s="181"/>
      <c r="AT455" s="182" t="s">
        <v>184</v>
      </c>
      <c r="AU455" s="182" t="s">
        <v>112</v>
      </c>
      <c r="AV455" s="11" t="s">
        <v>112</v>
      </c>
      <c r="AW455" s="11" t="s">
        <v>33</v>
      </c>
      <c r="AX455" s="11" t="s">
        <v>76</v>
      </c>
      <c r="AY455" s="182" t="s">
        <v>176</v>
      </c>
    </row>
    <row r="456" spans="2:65" s="12" customFormat="1" ht="16.5" customHeight="1">
      <c r="B456" s="183"/>
      <c r="C456" s="184"/>
      <c r="D456" s="184"/>
      <c r="E456" s="185" t="s">
        <v>4</v>
      </c>
      <c r="F456" s="264" t="s">
        <v>186</v>
      </c>
      <c r="G456" s="265"/>
      <c r="H456" s="265"/>
      <c r="I456" s="265"/>
      <c r="J456" s="184"/>
      <c r="K456" s="186">
        <v>170.4</v>
      </c>
      <c r="L456" s="184"/>
      <c r="M456" s="184"/>
      <c r="N456" s="184"/>
      <c r="O456" s="184"/>
      <c r="P456" s="184"/>
      <c r="Q456" s="184"/>
      <c r="R456" s="187"/>
      <c r="T456" s="188"/>
      <c r="U456" s="184"/>
      <c r="V456" s="184"/>
      <c r="W456" s="184"/>
      <c r="X456" s="184"/>
      <c r="Y456" s="184"/>
      <c r="Z456" s="184"/>
      <c r="AA456" s="189"/>
      <c r="AT456" s="190" t="s">
        <v>184</v>
      </c>
      <c r="AU456" s="190" t="s">
        <v>112</v>
      </c>
      <c r="AV456" s="12" t="s">
        <v>181</v>
      </c>
      <c r="AW456" s="12" t="s">
        <v>33</v>
      </c>
      <c r="AX456" s="12" t="s">
        <v>84</v>
      </c>
      <c r="AY456" s="190" t="s">
        <v>176</v>
      </c>
    </row>
    <row r="457" spans="2:65" s="1" customFormat="1" ht="16.5" customHeight="1">
      <c r="B457" s="132"/>
      <c r="C457" s="191" t="s">
        <v>692</v>
      </c>
      <c r="D457" s="191" t="s">
        <v>309</v>
      </c>
      <c r="E457" s="192" t="s">
        <v>693</v>
      </c>
      <c r="F457" s="274" t="s">
        <v>694</v>
      </c>
      <c r="G457" s="274"/>
      <c r="H457" s="274"/>
      <c r="I457" s="274"/>
      <c r="J457" s="193" t="s">
        <v>221</v>
      </c>
      <c r="K457" s="194">
        <v>173.80799999999999</v>
      </c>
      <c r="L457" s="275">
        <v>0</v>
      </c>
      <c r="M457" s="275"/>
      <c r="N457" s="276">
        <f>ROUND(L457*K457,2)</f>
        <v>0</v>
      </c>
      <c r="O457" s="267"/>
      <c r="P457" s="267"/>
      <c r="Q457" s="267"/>
      <c r="R457" s="135"/>
      <c r="T457" s="165" t="s">
        <v>4</v>
      </c>
      <c r="U457" s="44" t="s">
        <v>41</v>
      </c>
      <c r="V457" s="36"/>
      <c r="W457" s="166">
        <f>V457*K457</f>
        <v>0</v>
      </c>
      <c r="X457" s="166">
        <v>5.7999999999999996E-3</v>
      </c>
      <c r="Y457" s="166">
        <f>X457*K457</f>
        <v>1.0080863999999998</v>
      </c>
      <c r="Z457" s="166">
        <v>0</v>
      </c>
      <c r="AA457" s="167">
        <f>Z457*K457</f>
        <v>0</v>
      </c>
      <c r="AR457" s="20" t="s">
        <v>353</v>
      </c>
      <c r="AT457" s="20" t="s">
        <v>309</v>
      </c>
      <c r="AU457" s="20" t="s">
        <v>112</v>
      </c>
      <c r="AY457" s="20" t="s">
        <v>176</v>
      </c>
      <c r="BE457" s="106">
        <f>IF(U457="základní",N457,0)</f>
        <v>0</v>
      </c>
      <c r="BF457" s="106">
        <f>IF(U457="snížená",N457,0)</f>
        <v>0</v>
      </c>
      <c r="BG457" s="106">
        <f>IF(U457="zákl. přenesená",N457,0)</f>
        <v>0</v>
      </c>
      <c r="BH457" s="106">
        <f>IF(U457="sníž. přenesená",N457,0)</f>
        <v>0</v>
      </c>
      <c r="BI457" s="106">
        <f>IF(U457="nulová",N457,0)</f>
        <v>0</v>
      </c>
      <c r="BJ457" s="20" t="s">
        <v>84</v>
      </c>
      <c r="BK457" s="106">
        <f>ROUND(L457*K457,2)</f>
        <v>0</v>
      </c>
      <c r="BL457" s="20" t="s">
        <v>252</v>
      </c>
      <c r="BM457" s="20" t="s">
        <v>695</v>
      </c>
    </row>
    <row r="458" spans="2:65" s="1" customFormat="1" ht="38.25" customHeight="1">
      <c r="B458" s="132"/>
      <c r="C458" s="161" t="s">
        <v>696</v>
      </c>
      <c r="D458" s="161" t="s">
        <v>177</v>
      </c>
      <c r="E458" s="162" t="s">
        <v>697</v>
      </c>
      <c r="F458" s="266" t="s">
        <v>698</v>
      </c>
      <c r="G458" s="266"/>
      <c r="H458" s="266"/>
      <c r="I458" s="266"/>
      <c r="J458" s="163" t="s">
        <v>221</v>
      </c>
      <c r="K458" s="164">
        <v>285.60000000000002</v>
      </c>
      <c r="L458" s="258">
        <v>0</v>
      </c>
      <c r="M458" s="258"/>
      <c r="N458" s="267">
        <f>ROUND(L458*K458,2)</f>
        <v>0</v>
      </c>
      <c r="O458" s="267"/>
      <c r="P458" s="267"/>
      <c r="Q458" s="267"/>
      <c r="R458" s="135"/>
      <c r="T458" s="165" t="s">
        <v>4</v>
      </c>
      <c r="U458" s="44" t="s">
        <v>41</v>
      </c>
      <c r="V458" s="36"/>
      <c r="W458" s="166">
        <f>V458*K458</f>
        <v>0</v>
      </c>
      <c r="X458" s="166">
        <v>0</v>
      </c>
      <c r="Y458" s="166">
        <f>X458*K458</f>
        <v>0</v>
      </c>
      <c r="Z458" s="166">
        <v>8.0000000000000002E-3</v>
      </c>
      <c r="AA458" s="167">
        <f>Z458*K458</f>
        <v>2.2848000000000002</v>
      </c>
      <c r="AR458" s="20" t="s">
        <v>252</v>
      </c>
      <c r="AT458" s="20" t="s">
        <v>177</v>
      </c>
      <c r="AU458" s="20" t="s">
        <v>112</v>
      </c>
      <c r="AY458" s="20" t="s">
        <v>176</v>
      </c>
      <c r="BE458" s="106">
        <f>IF(U458="základní",N458,0)</f>
        <v>0</v>
      </c>
      <c r="BF458" s="106">
        <f>IF(U458="snížená",N458,0)</f>
        <v>0</v>
      </c>
      <c r="BG458" s="106">
        <f>IF(U458="zákl. přenesená",N458,0)</f>
        <v>0</v>
      </c>
      <c r="BH458" s="106">
        <f>IF(U458="sníž. přenesená",N458,0)</f>
        <v>0</v>
      </c>
      <c r="BI458" s="106">
        <f>IF(U458="nulová",N458,0)</f>
        <v>0</v>
      </c>
      <c r="BJ458" s="20" t="s">
        <v>84</v>
      </c>
      <c r="BK458" s="106">
        <f>ROUND(L458*K458,2)</f>
        <v>0</v>
      </c>
      <c r="BL458" s="20" t="s">
        <v>252</v>
      </c>
      <c r="BM458" s="20" t="s">
        <v>699</v>
      </c>
    </row>
    <row r="459" spans="2:65" s="10" customFormat="1" ht="25.5" customHeight="1">
      <c r="B459" s="168"/>
      <c r="C459" s="169"/>
      <c r="D459" s="169"/>
      <c r="E459" s="170" t="s">
        <v>4</v>
      </c>
      <c r="F459" s="270" t="s">
        <v>700</v>
      </c>
      <c r="G459" s="271"/>
      <c r="H459" s="271"/>
      <c r="I459" s="271"/>
      <c r="J459" s="169"/>
      <c r="K459" s="170" t="s">
        <v>4</v>
      </c>
      <c r="L459" s="169"/>
      <c r="M459" s="169"/>
      <c r="N459" s="169"/>
      <c r="O459" s="169"/>
      <c r="P459" s="169"/>
      <c r="Q459" s="169"/>
      <c r="R459" s="171"/>
      <c r="T459" s="172"/>
      <c r="U459" s="169"/>
      <c r="V459" s="169"/>
      <c r="W459" s="169"/>
      <c r="X459" s="169"/>
      <c r="Y459" s="169"/>
      <c r="Z459" s="169"/>
      <c r="AA459" s="173"/>
      <c r="AT459" s="174" t="s">
        <v>184</v>
      </c>
      <c r="AU459" s="174" t="s">
        <v>112</v>
      </c>
      <c r="AV459" s="10" t="s">
        <v>84</v>
      </c>
      <c r="AW459" s="10" t="s">
        <v>33</v>
      </c>
      <c r="AX459" s="10" t="s">
        <v>76</v>
      </c>
      <c r="AY459" s="174" t="s">
        <v>176</v>
      </c>
    </row>
    <row r="460" spans="2:65" s="11" customFormat="1" ht="16.5" customHeight="1">
      <c r="B460" s="175"/>
      <c r="C460" s="176"/>
      <c r="D460" s="176"/>
      <c r="E460" s="177" t="s">
        <v>4</v>
      </c>
      <c r="F460" s="272" t="s">
        <v>701</v>
      </c>
      <c r="G460" s="273"/>
      <c r="H460" s="273"/>
      <c r="I460" s="273"/>
      <c r="J460" s="176"/>
      <c r="K460" s="178">
        <v>285.60000000000002</v>
      </c>
      <c r="L460" s="176"/>
      <c r="M460" s="176"/>
      <c r="N460" s="176"/>
      <c r="O460" s="176"/>
      <c r="P460" s="176"/>
      <c r="Q460" s="176"/>
      <c r="R460" s="179"/>
      <c r="T460" s="180"/>
      <c r="U460" s="176"/>
      <c r="V460" s="176"/>
      <c r="W460" s="176"/>
      <c r="X460" s="176"/>
      <c r="Y460" s="176"/>
      <c r="Z460" s="176"/>
      <c r="AA460" s="181"/>
      <c r="AT460" s="182" t="s">
        <v>184</v>
      </c>
      <c r="AU460" s="182" t="s">
        <v>112</v>
      </c>
      <c r="AV460" s="11" t="s">
        <v>112</v>
      </c>
      <c r="AW460" s="11" t="s">
        <v>33</v>
      </c>
      <c r="AX460" s="11" t="s">
        <v>76</v>
      </c>
      <c r="AY460" s="182" t="s">
        <v>176</v>
      </c>
    </row>
    <row r="461" spans="2:65" s="12" customFormat="1" ht="16.5" customHeight="1">
      <c r="B461" s="183"/>
      <c r="C461" s="184"/>
      <c r="D461" s="184"/>
      <c r="E461" s="185" t="s">
        <v>4</v>
      </c>
      <c r="F461" s="264" t="s">
        <v>186</v>
      </c>
      <c r="G461" s="265"/>
      <c r="H461" s="265"/>
      <c r="I461" s="265"/>
      <c r="J461" s="184"/>
      <c r="K461" s="186">
        <v>285.60000000000002</v>
      </c>
      <c r="L461" s="184"/>
      <c r="M461" s="184"/>
      <c r="N461" s="184"/>
      <c r="O461" s="184"/>
      <c r="P461" s="184"/>
      <c r="Q461" s="184"/>
      <c r="R461" s="187"/>
      <c r="T461" s="188"/>
      <c r="U461" s="184"/>
      <c r="V461" s="184"/>
      <c r="W461" s="184"/>
      <c r="X461" s="184"/>
      <c r="Y461" s="184"/>
      <c r="Z461" s="184"/>
      <c r="AA461" s="189"/>
      <c r="AT461" s="190" t="s">
        <v>184</v>
      </c>
      <c r="AU461" s="190" t="s">
        <v>112</v>
      </c>
      <c r="AV461" s="12" t="s">
        <v>181</v>
      </c>
      <c r="AW461" s="12" t="s">
        <v>33</v>
      </c>
      <c r="AX461" s="12" t="s">
        <v>84</v>
      </c>
      <c r="AY461" s="190" t="s">
        <v>176</v>
      </c>
    </row>
    <row r="462" spans="2:65" s="1" customFormat="1" ht="25.5" customHeight="1">
      <c r="B462" s="132"/>
      <c r="C462" s="161" t="s">
        <v>702</v>
      </c>
      <c r="D462" s="161" t="s">
        <v>177</v>
      </c>
      <c r="E462" s="162" t="s">
        <v>703</v>
      </c>
      <c r="F462" s="266" t="s">
        <v>704</v>
      </c>
      <c r="G462" s="266"/>
      <c r="H462" s="266"/>
      <c r="I462" s="266"/>
      <c r="J462" s="163" t="s">
        <v>216</v>
      </c>
      <c r="K462" s="164">
        <v>2.383</v>
      </c>
      <c r="L462" s="258">
        <v>0</v>
      </c>
      <c r="M462" s="258"/>
      <c r="N462" s="267">
        <f>ROUND(L462*K462,2)</f>
        <v>0</v>
      </c>
      <c r="O462" s="267"/>
      <c r="P462" s="267"/>
      <c r="Q462" s="267"/>
      <c r="R462" s="135"/>
      <c r="T462" s="165" t="s">
        <v>4</v>
      </c>
      <c r="U462" s="44" t="s">
        <v>41</v>
      </c>
      <c r="V462" s="36"/>
      <c r="W462" s="166">
        <f>V462*K462</f>
        <v>0</v>
      </c>
      <c r="X462" s="166">
        <v>0</v>
      </c>
      <c r="Y462" s="166">
        <f>X462*K462</f>
        <v>0</v>
      </c>
      <c r="Z462" s="166">
        <v>0</v>
      </c>
      <c r="AA462" s="167">
        <f>Z462*K462</f>
        <v>0</v>
      </c>
      <c r="AR462" s="20" t="s">
        <v>252</v>
      </c>
      <c r="AT462" s="20" t="s">
        <v>177</v>
      </c>
      <c r="AU462" s="20" t="s">
        <v>112</v>
      </c>
      <c r="AY462" s="20" t="s">
        <v>176</v>
      </c>
      <c r="BE462" s="106">
        <f>IF(U462="základní",N462,0)</f>
        <v>0</v>
      </c>
      <c r="BF462" s="106">
        <f>IF(U462="snížená",N462,0)</f>
        <v>0</v>
      </c>
      <c r="BG462" s="106">
        <f>IF(U462="zákl. přenesená",N462,0)</f>
        <v>0</v>
      </c>
      <c r="BH462" s="106">
        <f>IF(U462="sníž. přenesená",N462,0)</f>
        <v>0</v>
      </c>
      <c r="BI462" s="106">
        <f>IF(U462="nulová",N462,0)</f>
        <v>0</v>
      </c>
      <c r="BJ462" s="20" t="s">
        <v>84</v>
      </c>
      <c r="BK462" s="106">
        <f>ROUND(L462*K462,2)</f>
        <v>0</v>
      </c>
      <c r="BL462" s="20" t="s">
        <v>252</v>
      </c>
      <c r="BM462" s="20" t="s">
        <v>705</v>
      </c>
    </row>
    <row r="463" spans="2:65" s="9" customFormat="1" ht="29.85" customHeight="1">
      <c r="B463" s="150"/>
      <c r="C463" s="151"/>
      <c r="D463" s="160" t="s">
        <v>135</v>
      </c>
      <c r="E463" s="160"/>
      <c r="F463" s="160"/>
      <c r="G463" s="160"/>
      <c r="H463" s="160"/>
      <c r="I463" s="160"/>
      <c r="J463" s="160"/>
      <c r="K463" s="160"/>
      <c r="L463" s="160"/>
      <c r="M463" s="160"/>
      <c r="N463" s="248">
        <f>BK463</f>
        <v>0</v>
      </c>
      <c r="O463" s="249"/>
      <c r="P463" s="249"/>
      <c r="Q463" s="249"/>
      <c r="R463" s="153"/>
      <c r="T463" s="154"/>
      <c r="U463" s="151"/>
      <c r="V463" s="151"/>
      <c r="W463" s="155">
        <f>SUM(W464:W467)</f>
        <v>0</v>
      </c>
      <c r="X463" s="151"/>
      <c r="Y463" s="155">
        <f>SUM(Y464:Y467)</f>
        <v>0</v>
      </c>
      <c r="Z463" s="151"/>
      <c r="AA463" s="156">
        <f>SUM(AA464:AA467)</f>
        <v>0.11835</v>
      </c>
      <c r="AR463" s="157" t="s">
        <v>112</v>
      </c>
      <c r="AT463" s="158" t="s">
        <v>75</v>
      </c>
      <c r="AU463" s="158" t="s">
        <v>84</v>
      </c>
      <c r="AY463" s="157" t="s">
        <v>176</v>
      </c>
      <c r="BK463" s="159">
        <f>SUM(BK464:BK467)</f>
        <v>0</v>
      </c>
    </row>
    <row r="464" spans="2:65" s="1" customFormat="1" ht="16.5" customHeight="1">
      <c r="B464" s="132"/>
      <c r="C464" s="161" t="s">
        <v>706</v>
      </c>
      <c r="D464" s="161" t="s">
        <v>177</v>
      </c>
      <c r="E464" s="162" t="s">
        <v>707</v>
      </c>
      <c r="F464" s="266" t="s">
        <v>708</v>
      </c>
      <c r="G464" s="266"/>
      <c r="H464" s="266"/>
      <c r="I464" s="266"/>
      <c r="J464" s="163" t="s">
        <v>517</v>
      </c>
      <c r="K464" s="164">
        <v>45</v>
      </c>
      <c r="L464" s="258">
        <v>0</v>
      </c>
      <c r="M464" s="258"/>
      <c r="N464" s="267">
        <f>ROUND(L464*K464,2)</f>
        <v>0</v>
      </c>
      <c r="O464" s="267"/>
      <c r="P464" s="267"/>
      <c r="Q464" s="267"/>
      <c r="R464" s="135"/>
      <c r="T464" s="165" t="s">
        <v>4</v>
      </c>
      <c r="U464" s="44" t="s">
        <v>41</v>
      </c>
      <c r="V464" s="36"/>
      <c r="W464" s="166">
        <f>V464*K464</f>
        <v>0</v>
      </c>
      <c r="X464" s="166">
        <v>0</v>
      </c>
      <c r="Y464" s="166">
        <f>X464*K464</f>
        <v>0</v>
      </c>
      <c r="Z464" s="166">
        <v>2.63E-3</v>
      </c>
      <c r="AA464" s="167">
        <f>Z464*K464</f>
        <v>0.11835</v>
      </c>
      <c r="AR464" s="20" t="s">
        <v>252</v>
      </c>
      <c r="AT464" s="20" t="s">
        <v>177</v>
      </c>
      <c r="AU464" s="20" t="s">
        <v>112</v>
      </c>
      <c r="AY464" s="20" t="s">
        <v>176</v>
      </c>
      <c r="BE464" s="106">
        <f>IF(U464="základní",N464,0)</f>
        <v>0</v>
      </c>
      <c r="BF464" s="106">
        <f>IF(U464="snížená",N464,0)</f>
        <v>0</v>
      </c>
      <c r="BG464" s="106">
        <f>IF(U464="zákl. přenesená",N464,0)</f>
        <v>0</v>
      </c>
      <c r="BH464" s="106">
        <f>IF(U464="sníž. přenesená",N464,0)</f>
        <v>0</v>
      </c>
      <c r="BI464" s="106">
        <f>IF(U464="nulová",N464,0)</f>
        <v>0</v>
      </c>
      <c r="BJ464" s="20" t="s">
        <v>84</v>
      </c>
      <c r="BK464" s="106">
        <f>ROUND(L464*K464,2)</f>
        <v>0</v>
      </c>
      <c r="BL464" s="20" t="s">
        <v>252</v>
      </c>
      <c r="BM464" s="20" t="s">
        <v>709</v>
      </c>
    </row>
    <row r="465" spans="2:65" s="10" customFormat="1" ht="16.5" customHeight="1">
      <c r="B465" s="168"/>
      <c r="C465" s="169"/>
      <c r="D465" s="169"/>
      <c r="E465" s="170" t="s">
        <v>4</v>
      </c>
      <c r="F465" s="270" t="s">
        <v>710</v>
      </c>
      <c r="G465" s="271"/>
      <c r="H465" s="271"/>
      <c r="I465" s="271"/>
      <c r="J465" s="169"/>
      <c r="K465" s="170" t="s">
        <v>4</v>
      </c>
      <c r="L465" s="169"/>
      <c r="M465" s="169"/>
      <c r="N465" s="169"/>
      <c r="O465" s="169"/>
      <c r="P465" s="169"/>
      <c r="Q465" s="169"/>
      <c r="R465" s="171"/>
      <c r="T465" s="172"/>
      <c r="U465" s="169"/>
      <c r="V465" s="169"/>
      <c r="W465" s="169"/>
      <c r="X465" s="169"/>
      <c r="Y465" s="169"/>
      <c r="Z465" s="169"/>
      <c r="AA465" s="173"/>
      <c r="AT465" s="174" t="s">
        <v>184</v>
      </c>
      <c r="AU465" s="174" t="s">
        <v>112</v>
      </c>
      <c r="AV465" s="10" t="s">
        <v>84</v>
      </c>
      <c r="AW465" s="10" t="s">
        <v>33</v>
      </c>
      <c r="AX465" s="10" t="s">
        <v>76</v>
      </c>
      <c r="AY465" s="174" t="s">
        <v>176</v>
      </c>
    </row>
    <row r="466" spans="2:65" s="11" customFormat="1" ht="16.5" customHeight="1">
      <c r="B466" s="175"/>
      <c r="C466" s="176"/>
      <c r="D466" s="176"/>
      <c r="E466" s="177" t="s">
        <v>4</v>
      </c>
      <c r="F466" s="272" t="s">
        <v>414</v>
      </c>
      <c r="G466" s="273"/>
      <c r="H466" s="273"/>
      <c r="I466" s="273"/>
      <c r="J466" s="176"/>
      <c r="K466" s="178">
        <v>45</v>
      </c>
      <c r="L466" s="176"/>
      <c r="M466" s="176"/>
      <c r="N466" s="176"/>
      <c r="O466" s="176"/>
      <c r="P466" s="176"/>
      <c r="Q466" s="176"/>
      <c r="R466" s="179"/>
      <c r="T466" s="180"/>
      <c r="U466" s="176"/>
      <c r="V466" s="176"/>
      <c r="W466" s="176"/>
      <c r="X466" s="176"/>
      <c r="Y466" s="176"/>
      <c r="Z466" s="176"/>
      <c r="AA466" s="181"/>
      <c r="AT466" s="182" t="s">
        <v>184</v>
      </c>
      <c r="AU466" s="182" t="s">
        <v>112</v>
      </c>
      <c r="AV466" s="11" t="s">
        <v>112</v>
      </c>
      <c r="AW466" s="11" t="s">
        <v>33</v>
      </c>
      <c r="AX466" s="11" t="s">
        <v>76</v>
      </c>
      <c r="AY466" s="182" t="s">
        <v>176</v>
      </c>
    </row>
    <row r="467" spans="2:65" s="12" customFormat="1" ht="16.5" customHeight="1">
      <c r="B467" s="183"/>
      <c r="C467" s="184"/>
      <c r="D467" s="184"/>
      <c r="E467" s="185" t="s">
        <v>4</v>
      </c>
      <c r="F467" s="264" t="s">
        <v>186</v>
      </c>
      <c r="G467" s="265"/>
      <c r="H467" s="265"/>
      <c r="I467" s="265"/>
      <c r="J467" s="184"/>
      <c r="K467" s="186">
        <v>45</v>
      </c>
      <c r="L467" s="184"/>
      <c r="M467" s="184"/>
      <c r="N467" s="184"/>
      <c r="O467" s="184"/>
      <c r="P467" s="184"/>
      <c r="Q467" s="184"/>
      <c r="R467" s="187"/>
      <c r="T467" s="188"/>
      <c r="U467" s="184"/>
      <c r="V467" s="184"/>
      <c r="W467" s="184"/>
      <c r="X467" s="184"/>
      <c r="Y467" s="184"/>
      <c r="Z467" s="184"/>
      <c r="AA467" s="189"/>
      <c r="AT467" s="190" t="s">
        <v>184</v>
      </c>
      <c r="AU467" s="190" t="s">
        <v>112</v>
      </c>
      <c r="AV467" s="12" t="s">
        <v>181</v>
      </c>
      <c r="AW467" s="12" t="s">
        <v>33</v>
      </c>
      <c r="AX467" s="12" t="s">
        <v>84</v>
      </c>
      <c r="AY467" s="190" t="s">
        <v>176</v>
      </c>
    </row>
    <row r="468" spans="2:65" s="9" customFormat="1" ht="29.85" customHeight="1">
      <c r="B468" s="150"/>
      <c r="C468" s="151"/>
      <c r="D468" s="160" t="s">
        <v>136</v>
      </c>
      <c r="E468" s="160"/>
      <c r="F468" s="160"/>
      <c r="G468" s="160"/>
      <c r="H468" s="160"/>
      <c r="I468" s="160"/>
      <c r="J468" s="160"/>
      <c r="K468" s="160"/>
      <c r="L468" s="160"/>
      <c r="M468" s="160"/>
      <c r="N468" s="252">
        <f>BK468</f>
        <v>0</v>
      </c>
      <c r="O468" s="253"/>
      <c r="P468" s="253"/>
      <c r="Q468" s="253"/>
      <c r="R468" s="153"/>
      <c r="T468" s="154"/>
      <c r="U468" s="151"/>
      <c r="V468" s="151"/>
      <c r="W468" s="155">
        <f>SUM(W469:W472)</f>
        <v>0</v>
      </c>
      <c r="X468" s="151"/>
      <c r="Y468" s="155">
        <f>SUM(Y469:Y472)</f>
        <v>0</v>
      </c>
      <c r="Z468" s="151"/>
      <c r="AA468" s="156">
        <f>SUM(AA469:AA472)</f>
        <v>0.29819999999999997</v>
      </c>
      <c r="AR468" s="157" t="s">
        <v>112</v>
      </c>
      <c r="AT468" s="158" t="s">
        <v>75</v>
      </c>
      <c r="AU468" s="158" t="s">
        <v>84</v>
      </c>
      <c r="AY468" s="157" t="s">
        <v>176</v>
      </c>
      <c r="BK468" s="159">
        <f>SUM(BK469:BK472)</f>
        <v>0</v>
      </c>
    </row>
    <row r="469" spans="2:65" s="1" customFormat="1" ht="25.5" customHeight="1">
      <c r="B469" s="132"/>
      <c r="C469" s="161" t="s">
        <v>711</v>
      </c>
      <c r="D469" s="161" t="s">
        <v>177</v>
      </c>
      <c r="E469" s="162" t="s">
        <v>712</v>
      </c>
      <c r="F469" s="266" t="s">
        <v>713</v>
      </c>
      <c r="G469" s="266"/>
      <c r="H469" s="266"/>
      <c r="I469" s="266"/>
      <c r="J469" s="163" t="s">
        <v>517</v>
      </c>
      <c r="K469" s="164">
        <v>60</v>
      </c>
      <c r="L469" s="258">
        <v>0</v>
      </c>
      <c r="M469" s="258"/>
      <c r="N469" s="267">
        <f>ROUND(L469*K469,2)</f>
        <v>0</v>
      </c>
      <c r="O469" s="267"/>
      <c r="P469" s="267"/>
      <c r="Q469" s="267"/>
      <c r="R469" s="135"/>
      <c r="T469" s="165" t="s">
        <v>4</v>
      </c>
      <c r="U469" s="44" t="s">
        <v>41</v>
      </c>
      <c r="V469" s="36"/>
      <c r="W469" s="166">
        <f>V469*K469</f>
        <v>0</v>
      </c>
      <c r="X469" s="166">
        <v>0</v>
      </c>
      <c r="Y469" s="166">
        <f>X469*K469</f>
        <v>0</v>
      </c>
      <c r="Z469" s="166">
        <v>4.9699999999999996E-3</v>
      </c>
      <c r="AA469" s="167">
        <f>Z469*K469</f>
        <v>0.29819999999999997</v>
      </c>
      <c r="AR469" s="20" t="s">
        <v>252</v>
      </c>
      <c r="AT469" s="20" t="s">
        <v>177</v>
      </c>
      <c r="AU469" s="20" t="s">
        <v>112</v>
      </c>
      <c r="AY469" s="20" t="s">
        <v>176</v>
      </c>
      <c r="BE469" s="106">
        <f>IF(U469="základní",N469,0)</f>
        <v>0</v>
      </c>
      <c r="BF469" s="106">
        <f>IF(U469="snížená",N469,0)</f>
        <v>0</v>
      </c>
      <c r="BG469" s="106">
        <f>IF(U469="zákl. přenesená",N469,0)</f>
        <v>0</v>
      </c>
      <c r="BH469" s="106">
        <f>IF(U469="sníž. přenesená",N469,0)</f>
        <v>0</v>
      </c>
      <c r="BI469" s="106">
        <f>IF(U469="nulová",N469,0)</f>
        <v>0</v>
      </c>
      <c r="BJ469" s="20" t="s">
        <v>84</v>
      </c>
      <c r="BK469" s="106">
        <f>ROUND(L469*K469,2)</f>
        <v>0</v>
      </c>
      <c r="BL469" s="20" t="s">
        <v>252</v>
      </c>
      <c r="BM469" s="20" t="s">
        <v>714</v>
      </c>
    </row>
    <row r="470" spans="2:65" s="10" customFormat="1" ht="16.5" customHeight="1">
      <c r="B470" s="168"/>
      <c r="C470" s="169"/>
      <c r="D470" s="169"/>
      <c r="E470" s="170" t="s">
        <v>4</v>
      </c>
      <c r="F470" s="270" t="s">
        <v>715</v>
      </c>
      <c r="G470" s="271"/>
      <c r="H470" s="271"/>
      <c r="I470" s="271"/>
      <c r="J470" s="169"/>
      <c r="K470" s="170" t="s">
        <v>4</v>
      </c>
      <c r="L470" s="169"/>
      <c r="M470" s="169"/>
      <c r="N470" s="169"/>
      <c r="O470" s="169"/>
      <c r="P470" s="169"/>
      <c r="Q470" s="169"/>
      <c r="R470" s="171"/>
      <c r="T470" s="172"/>
      <c r="U470" s="169"/>
      <c r="V470" s="169"/>
      <c r="W470" s="169"/>
      <c r="X470" s="169"/>
      <c r="Y470" s="169"/>
      <c r="Z470" s="169"/>
      <c r="AA470" s="173"/>
      <c r="AT470" s="174" t="s">
        <v>184</v>
      </c>
      <c r="AU470" s="174" t="s">
        <v>112</v>
      </c>
      <c r="AV470" s="10" t="s">
        <v>84</v>
      </c>
      <c r="AW470" s="10" t="s">
        <v>33</v>
      </c>
      <c r="AX470" s="10" t="s">
        <v>76</v>
      </c>
      <c r="AY470" s="174" t="s">
        <v>176</v>
      </c>
    </row>
    <row r="471" spans="2:65" s="11" customFormat="1" ht="16.5" customHeight="1">
      <c r="B471" s="175"/>
      <c r="C471" s="176"/>
      <c r="D471" s="176"/>
      <c r="E471" s="177" t="s">
        <v>4</v>
      </c>
      <c r="F471" s="272" t="s">
        <v>510</v>
      </c>
      <c r="G471" s="273"/>
      <c r="H471" s="273"/>
      <c r="I471" s="273"/>
      <c r="J471" s="176"/>
      <c r="K471" s="178">
        <v>60</v>
      </c>
      <c r="L471" s="176"/>
      <c r="M471" s="176"/>
      <c r="N471" s="176"/>
      <c r="O471" s="176"/>
      <c r="P471" s="176"/>
      <c r="Q471" s="176"/>
      <c r="R471" s="179"/>
      <c r="T471" s="180"/>
      <c r="U471" s="176"/>
      <c r="V471" s="176"/>
      <c r="W471" s="176"/>
      <c r="X471" s="176"/>
      <c r="Y471" s="176"/>
      <c r="Z471" s="176"/>
      <c r="AA471" s="181"/>
      <c r="AT471" s="182" t="s">
        <v>184</v>
      </c>
      <c r="AU471" s="182" t="s">
        <v>112</v>
      </c>
      <c r="AV471" s="11" t="s">
        <v>112</v>
      </c>
      <c r="AW471" s="11" t="s">
        <v>33</v>
      </c>
      <c r="AX471" s="11" t="s">
        <v>76</v>
      </c>
      <c r="AY471" s="182" t="s">
        <v>176</v>
      </c>
    </row>
    <row r="472" spans="2:65" s="12" customFormat="1" ht="16.5" customHeight="1">
      <c r="B472" s="183"/>
      <c r="C472" s="184"/>
      <c r="D472" s="184"/>
      <c r="E472" s="185" t="s">
        <v>4</v>
      </c>
      <c r="F472" s="264" t="s">
        <v>186</v>
      </c>
      <c r="G472" s="265"/>
      <c r="H472" s="265"/>
      <c r="I472" s="265"/>
      <c r="J472" s="184"/>
      <c r="K472" s="186">
        <v>60</v>
      </c>
      <c r="L472" s="184"/>
      <c r="M472" s="184"/>
      <c r="N472" s="184"/>
      <c r="O472" s="184"/>
      <c r="P472" s="184"/>
      <c r="Q472" s="184"/>
      <c r="R472" s="187"/>
      <c r="T472" s="188"/>
      <c r="U472" s="184"/>
      <c r="V472" s="184"/>
      <c r="W472" s="184"/>
      <c r="X472" s="184"/>
      <c r="Y472" s="184"/>
      <c r="Z472" s="184"/>
      <c r="AA472" s="189"/>
      <c r="AT472" s="190" t="s">
        <v>184</v>
      </c>
      <c r="AU472" s="190" t="s">
        <v>112</v>
      </c>
      <c r="AV472" s="12" t="s">
        <v>181</v>
      </c>
      <c r="AW472" s="12" t="s">
        <v>33</v>
      </c>
      <c r="AX472" s="12" t="s">
        <v>84</v>
      </c>
      <c r="AY472" s="190" t="s">
        <v>176</v>
      </c>
    </row>
    <row r="473" spans="2:65" s="9" customFormat="1" ht="29.85" customHeight="1">
      <c r="B473" s="150"/>
      <c r="C473" s="151"/>
      <c r="D473" s="160" t="s">
        <v>137</v>
      </c>
      <c r="E473" s="160"/>
      <c r="F473" s="160"/>
      <c r="G473" s="160"/>
      <c r="H473" s="160"/>
      <c r="I473" s="160"/>
      <c r="J473" s="160"/>
      <c r="K473" s="160"/>
      <c r="L473" s="160"/>
      <c r="M473" s="160"/>
      <c r="N473" s="252">
        <f>BK473</f>
        <v>0</v>
      </c>
      <c r="O473" s="253"/>
      <c r="P473" s="253"/>
      <c r="Q473" s="253"/>
      <c r="R473" s="153"/>
      <c r="T473" s="154"/>
      <c r="U473" s="151"/>
      <c r="V473" s="151"/>
      <c r="W473" s="155">
        <f>SUM(W474:W477)</f>
        <v>0</v>
      </c>
      <c r="X473" s="151"/>
      <c r="Y473" s="155">
        <f>SUM(Y474:Y477)</f>
        <v>0</v>
      </c>
      <c r="Z473" s="151"/>
      <c r="AA473" s="156">
        <f>SUM(AA474:AA477)</f>
        <v>0.44</v>
      </c>
      <c r="AR473" s="157" t="s">
        <v>112</v>
      </c>
      <c r="AT473" s="158" t="s">
        <v>75</v>
      </c>
      <c r="AU473" s="158" t="s">
        <v>84</v>
      </c>
      <c r="AY473" s="157" t="s">
        <v>176</v>
      </c>
      <c r="BK473" s="159">
        <f>SUM(BK474:BK477)</f>
        <v>0</v>
      </c>
    </row>
    <row r="474" spans="2:65" s="1" customFormat="1" ht="38.25" customHeight="1">
      <c r="B474" s="132"/>
      <c r="C474" s="161" t="s">
        <v>716</v>
      </c>
      <c r="D474" s="161" t="s">
        <v>177</v>
      </c>
      <c r="E474" s="162" t="s">
        <v>717</v>
      </c>
      <c r="F474" s="266" t="s">
        <v>718</v>
      </c>
      <c r="G474" s="266"/>
      <c r="H474" s="266"/>
      <c r="I474" s="266"/>
      <c r="J474" s="163" t="s">
        <v>517</v>
      </c>
      <c r="K474" s="164">
        <v>55</v>
      </c>
      <c r="L474" s="258">
        <v>0</v>
      </c>
      <c r="M474" s="258"/>
      <c r="N474" s="267">
        <f>ROUND(L474*K474,2)</f>
        <v>0</v>
      </c>
      <c r="O474" s="267"/>
      <c r="P474" s="267"/>
      <c r="Q474" s="267"/>
      <c r="R474" s="135"/>
      <c r="T474" s="165" t="s">
        <v>4</v>
      </c>
      <c r="U474" s="44" t="s">
        <v>41</v>
      </c>
      <c r="V474" s="36"/>
      <c r="W474" s="166">
        <f>V474*K474</f>
        <v>0</v>
      </c>
      <c r="X474" s="166">
        <v>0</v>
      </c>
      <c r="Y474" s="166">
        <f>X474*K474</f>
        <v>0</v>
      </c>
      <c r="Z474" s="166">
        <v>8.0000000000000002E-3</v>
      </c>
      <c r="AA474" s="167">
        <f>Z474*K474</f>
        <v>0.44</v>
      </c>
      <c r="AR474" s="20" t="s">
        <v>252</v>
      </c>
      <c r="AT474" s="20" t="s">
        <v>177</v>
      </c>
      <c r="AU474" s="20" t="s">
        <v>112</v>
      </c>
      <c r="AY474" s="20" t="s">
        <v>176</v>
      </c>
      <c r="BE474" s="106">
        <f>IF(U474="základní",N474,0)</f>
        <v>0</v>
      </c>
      <c r="BF474" s="106">
        <f>IF(U474="snížená",N474,0)</f>
        <v>0</v>
      </c>
      <c r="BG474" s="106">
        <f>IF(U474="zákl. přenesená",N474,0)</f>
        <v>0</v>
      </c>
      <c r="BH474" s="106">
        <f>IF(U474="sníž. přenesená",N474,0)</f>
        <v>0</v>
      </c>
      <c r="BI474" s="106">
        <f>IF(U474="nulová",N474,0)</f>
        <v>0</v>
      </c>
      <c r="BJ474" s="20" t="s">
        <v>84</v>
      </c>
      <c r="BK474" s="106">
        <f>ROUND(L474*K474,2)</f>
        <v>0</v>
      </c>
      <c r="BL474" s="20" t="s">
        <v>252</v>
      </c>
      <c r="BM474" s="20" t="s">
        <v>719</v>
      </c>
    </row>
    <row r="475" spans="2:65" s="10" customFormat="1" ht="16.5" customHeight="1">
      <c r="B475" s="168"/>
      <c r="C475" s="169"/>
      <c r="D475" s="169"/>
      <c r="E475" s="170" t="s">
        <v>4</v>
      </c>
      <c r="F475" s="270" t="s">
        <v>720</v>
      </c>
      <c r="G475" s="271"/>
      <c r="H475" s="271"/>
      <c r="I475" s="271"/>
      <c r="J475" s="169"/>
      <c r="K475" s="170" t="s">
        <v>4</v>
      </c>
      <c r="L475" s="169"/>
      <c r="M475" s="169"/>
      <c r="N475" s="169"/>
      <c r="O475" s="169"/>
      <c r="P475" s="169"/>
      <c r="Q475" s="169"/>
      <c r="R475" s="171"/>
      <c r="T475" s="172"/>
      <c r="U475" s="169"/>
      <c r="V475" s="169"/>
      <c r="W475" s="169"/>
      <c r="X475" s="169"/>
      <c r="Y475" s="169"/>
      <c r="Z475" s="169"/>
      <c r="AA475" s="173"/>
      <c r="AT475" s="174" t="s">
        <v>184</v>
      </c>
      <c r="AU475" s="174" t="s">
        <v>112</v>
      </c>
      <c r="AV475" s="10" t="s">
        <v>84</v>
      </c>
      <c r="AW475" s="10" t="s">
        <v>33</v>
      </c>
      <c r="AX475" s="10" t="s">
        <v>76</v>
      </c>
      <c r="AY475" s="174" t="s">
        <v>176</v>
      </c>
    </row>
    <row r="476" spans="2:65" s="11" customFormat="1" ht="16.5" customHeight="1">
      <c r="B476" s="175"/>
      <c r="C476" s="176"/>
      <c r="D476" s="176"/>
      <c r="E476" s="177" t="s">
        <v>4</v>
      </c>
      <c r="F476" s="272" t="s">
        <v>486</v>
      </c>
      <c r="G476" s="273"/>
      <c r="H476" s="273"/>
      <c r="I476" s="273"/>
      <c r="J476" s="176"/>
      <c r="K476" s="178">
        <v>55</v>
      </c>
      <c r="L476" s="176"/>
      <c r="M476" s="176"/>
      <c r="N476" s="176"/>
      <c r="O476" s="176"/>
      <c r="P476" s="176"/>
      <c r="Q476" s="176"/>
      <c r="R476" s="179"/>
      <c r="T476" s="180"/>
      <c r="U476" s="176"/>
      <c r="V476" s="176"/>
      <c r="W476" s="176"/>
      <c r="X476" s="176"/>
      <c r="Y476" s="176"/>
      <c r="Z476" s="176"/>
      <c r="AA476" s="181"/>
      <c r="AT476" s="182" t="s">
        <v>184</v>
      </c>
      <c r="AU476" s="182" t="s">
        <v>112</v>
      </c>
      <c r="AV476" s="11" t="s">
        <v>112</v>
      </c>
      <c r="AW476" s="11" t="s">
        <v>33</v>
      </c>
      <c r="AX476" s="11" t="s">
        <v>76</v>
      </c>
      <c r="AY476" s="182" t="s">
        <v>176</v>
      </c>
    </row>
    <row r="477" spans="2:65" s="12" customFormat="1" ht="16.5" customHeight="1">
      <c r="B477" s="183"/>
      <c r="C477" s="184"/>
      <c r="D477" s="184"/>
      <c r="E477" s="185" t="s">
        <v>4</v>
      </c>
      <c r="F477" s="264" t="s">
        <v>186</v>
      </c>
      <c r="G477" s="265"/>
      <c r="H477" s="265"/>
      <c r="I477" s="265"/>
      <c r="J477" s="184"/>
      <c r="K477" s="186">
        <v>55</v>
      </c>
      <c r="L477" s="184"/>
      <c r="M477" s="184"/>
      <c r="N477" s="184"/>
      <c r="O477" s="184"/>
      <c r="P477" s="184"/>
      <c r="Q477" s="184"/>
      <c r="R477" s="187"/>
      <c r="T477" s="188"/>
      <c r="U477" s="184"/>
      <c r="V477" s="184"/>
      <c r="W477" s="184"/>
      <c r="X477" s="184"/>
      <c r="Y477" s="184"/>
      <c r="Z477" s="184"/>
      <c r="AA477" s="189"/>
      <c r="AT477" s="190" t="s">
        <v>184</v>
      </c>
      <c r="AU477" s="190" t="s">
        <v>112</v>
      </c>
      <c r="AV477" s="12" t="s">
        <v>181</v>
      </c>
      <c r="AW477" s="12" t="s">
        <v>33</v>
      </c>
      <c r="AX477" s="12" t="s">
        <v>84</v>
      </c>
      <c r="AY477" s="190" t="s">
        <v>176</v>
      </c>
    </row>
    <row r="478" spans="2:65" s="9" customFormat="1" ht="29.85" customHeight="1">
      <c r="B478" s="150"/>
      <c r="C478" s="151"/>
      <c r="D478" s="160" t="s">
        <v>138</v>
      </c>
      <c r="E478" s="160"/>
      <c r="F478" s="160"/>
      <c r="G478" s="160"/>
      <c r="H478" s="160"/>
      <c r="I478" s="160"/>
      <c r="J478" s="160"/>
      <c r="K478" s="160"/>
      <c r="L478" s="160"/>
      <c r="M478" s="160"/>
      <c r="N478" s="252">
        <f>BK478</f>
        <v>0</v>
      </c>
      <c r="O478" s="253"/>
      <c r="P478" s="253"/>
      <c r="Q478" s="253"/>
      <c r="R478" s="153"/>
      <c r="T478" s="154"/>
      <c r="U478" s="151"/>
      <c r="V478" s="151"/>
      <c r="W478" s="155">
        <f>SUM(W479:W545)</f>
        <v>0</v>
      </c>
      <c r="X478" s="151"/>
      <c r="Y478" s="155">
        <f>SUM(Y479:Y545)</f>
        <v>15.32952521</v>
      </c>
      <c r="Z478" s="151"/>
      <c r="AA478" s="156">
        <f>SUM(AA479:AA545)</f>
        <v>11.27773</v>
      </c>
      <c r="AR478" s="157" t="s">
        <v>112</v>
      </c>
      <c r="AT478" s="158" t="s">
        <v>75</v>
      </c>
      <c r="AU478" s="158" t="s">
        <v>84</v>
      </c>
      <c r="AY478" s="157" t="s">
        <v>176</v>
      </c>
      <c r="BK478" s="159">
        <f>SUM(BK479:BK545)</f>
        <v>0</v>
      </c>
    </row>
    <row r="479" spans="2:65" s="1" customFormat="1" ht="38.25" customHeight="1">
      <c r="B479" s="132"/>
      <c r="C479" s="161" t="s">
        <v>721</v>
      </c>
      <c r="D479" s="161" t="s">
        <v>177</v>
      </c>
      <c r="E479" s="162" t="s">
        <v>722</v>
      </c>
      <c r="F479" s="266" t="s">
        <v>723</v>
      </c>
      <c r="G479" s="266"/>
      <c r="H479" s="266"/>
      <c r="I479" s="266"/>
      <c r="J479" s="163" t="s">
        <v>180</v>
      </c>
      <c r="K479" s="164">
        <v>18.617000000000001</v>
      </c>
      <c r="L479" s="258">
        <v>0</v>
      </c>
      <c r="M479" s="258"/>
      <c r="N479" s="267">
        <f>ROUND(L479*K479,2)</f>
        <v>0</v>
      </c>
      <c r="O479" s="267"/>
      <c r="P479" s="267"/>
      <c r="Q479" s="267"/>
      <c r="R479" s="135"/>
      <c r="T479" s="165" t="s">
        <v>4</v>
      </c>
      <c r="U479" s="44" t="s">
        <v>41</v>
      </c>
      <c r="V479" s="36"/>
      <c r="W479" s="166">
        <f>V479*K479</f>
        <v>0</v>
      </c>
      <c r="X479" s="166">
        <v>1.08E-3</v>
      </c>
      <c r="Y479" s="166">
        <f>X479*K479</f>
        <v>2.010636E-2</v>
      </c>
      <c r="Z479" s="166">
        <v>0</v>
      </c>
      <c r="AA479" s="167">
        <f>Z479*K479</f>
        <v>0</v>
      </c>
      <c r="AR479" s="20" t="s">
        <v>252</v>
      </c>
      <c r="AT479" s="20" t="s">
        <v>177</v>
      </c>
      <c r="AU479" s="20" t="s">
        <v>112</v>
      </c>
      <c r="AY479" s="20" t="s">
        <v>176</v>
      </c>
      <c r="BE479" s="106">
        <f>IF(U479="základní",N479,0)</f>
        <v>0</v>
      </c>
      <c r="BF479" s="106">
        <f>IF(U479="snížená",N479,0)</f>
        <v>0</v>
      </c>
      <c r="BG479" s="106">
        <f>IF(U479="zákl. přenesená",N479,0)</f>
        <v>0</v>
      </c>
      <c r="BH479" s="106">
        <f>IF(U479="sníž. přenesená",N479,0)</f>
        <v>0</v>
      </c>
      <c r="BI479" s="106">
        <f>IF(U479="nulová",N479,0)</f>
        <v>0</v>
      </c>
      <c r="BJ479" s="20" t="s">
        <v>84</v>
      </c>
      <c r="BK479" s="106">
        <f>ROUND(L479*K479,2)</f>
        <v>0</v>
      </c>
      <c r="BL479" s="20" t="s">
        <v>252</v>
      </c>
      <c r="BM479" s="20" t="s">
        <v>724</v>
      </c>
    </row>
    <row r="480" spans="2:65" s="10" customFormat="1" ht="25.5" customHeight="1">
      <c r="B480" s="168"/>
      <c r="C480" s="169"/>
      <c r="D480" s="169"/>
      <c r="E480" s="170" t="s">
        <v>4</v>
      </c>
      <c r="F480" s="270" t="s">
        <v>725</v>
      </c>
      <c r="G480" s="271"/>
      <c r="H480" s="271"/>
      <c r="I480" s="271"/>
      <c r="J480" s="169"/>
      <c r="K480" s="170" t="s">
        <v>4</v>
      </c>
      <c r="L480" s="169"/>
      <c r="M480" s="169"/>
      <c r="N480" s="169"/>
      <c r="O480" s="169"/>
      <c r="P480" s="169"/>
      <c r="Q480" s="169"/>
      <c r="R480" s="171"/>
      <c r="T480" s="172"/>
      <c r="U480" s="169"/>
      <c r="V480" s="169"/>
      <c r="W480" s="169"/>
      <c r="X480" s="169"/>
      <c r="Y480" s="169"/>
      <c r="Z480" s="169"/>
      <c r="AA480" s="173"/>
      <c r="AT480" s="174" t="s">
        <v>184</v>
      </c>
      <c r="AU480" s="174" t="s">
        <v>112</v>
      </c>
      <c r="AV480" s="10" t="s">
        <v>84</v>
      </c>
      <c r="AW480" s="10" t="s">
        <v>33</v>
      </c>
      <c r="AX480" s="10" t="s">
        <v>76</v>
      </c>
      <c r="AY480" s="174" t="s">
        <v>176</v>
      </c>
    </row>
    <row r="481" spans="2:65" s="11" customFormat="1" ht="16.5" customHeight="1">
      <c r="B481" s="175"/>
      <c r="C481" s="176"/>
      <c r="D481" s="176"/>
      <c r="E481" s="177" t="s">
        <v>4</v>
      </c>
      <c r="F481" s="272" t="s">
        <v>726</v>
      </c>
      <c r="G481" s="273"/>
      <c r="H481" s="273"/>
      <c r="I481" s="273"/>
      <c r="J481" s="176"/>
      <c r="K481" s="178">
        <v>10.856999999999999</v>
      </c>
      <c r="L481" s="176"/>
      <c r="M481" s="176"/>
      <c r="N481" s="176"/>
      <c r="O481" s="176"/>
      <c r="P481" s="176"/>
      <c r="Q481" s="176"/>
      <c r="R481" s="179"/>
      <c r="T481" s="180"/>
      <c r="U481" s="176"/>
      <c r="V481" s="176"/>
      <c r="W481" s="176"/>
      <c r="X481" s="176"/>
      <c r="Y481" s="176"/>
      <c r="Z481" s="176"/>
      <c r="AA481" s="181"/>
      <c r="AT481" s="182" t="s">
        <v>184</v>
      </c>
      <c r="AU481" s="182" t="s">
        <v>112</v>
      </c>
      <c r="AV481" s="11" t="s">
        <v>112</v>
      </c>
      <c r="AW481" s="11" t="s">
        <v>33</v>
      </c>
      <c r="AX481" s="11" t="s">
        <v>76</v>
      </c>
      <c r="AY481" s="182" t="s">
        <v>176</v>
      </c>
    </row>
    <row r="482" spans="2:65" s="10" customFormat="1" ht="16.5" customHeight="1">
      <c r="B482" s="168"/>
      <c r="C482" s="169"/>
      <c r="D482" s="169"/>
      <c r="E482" s="170" t="s">
        <v>4</v>
      </c>
      <c r="F482" s="277" t="s">
        <v>727</v>
      </c>
      <c r="G482" s="278"/>
      <c r="H482" s="278"/>
      <c r="I482" s="278"/>
      <c r="J482" s="169"/>
      <c r="K482" s="170" t="s">
        <v>4</v>
      </c>
      <c r="L482" s="169"/>
      <c r="M482" s="169"/>
      <c r="N482" s="169"/>
      <c r="O482" s="169"/>
      <c r="P482" s="169"/>
      <c r="Q482" s="169"/>
      <c r="R482" s="171"/>
      <c r="T482" s="172"/>
      <c r="U482" s="169"/>
      <c r="V482" s="169"/>
      <c r="W482" s="169"/>
      <c r="X482" s="169"/>
      <c r="Y482" s="169"/>
      <c r="Z482" s="169"/>
      <c r="AA482" s="173"/>
      <c r="AT482" s="174" t="s">
        <v>184</v>
      </c>
      <c r="AU482" s="174" t="s">
        <v>112</v>
      </c>
      <c r="AV482" s="10" t="s">
        <v>84</v>
      </c>
      <c r="AW482" s="10" t="s">
        <v>33</v>
      </c>
      <c r="AX482" s="10" t="s">
        <v>76</v>
      </c>
      <c r="AY482" s="174" t="s">
        <v>176</v>
      </c>
    </row>
    <row r="483" spans="2:65" s="11" customFormat="1" ht="16.5" customHeight="1">
      <c r="B483" s="175"/>
      <c r="C483" s="176"/>
      <c r="D483" s="176"/>
      <c r="E483" s="177" t="s">
        <v>4</v>
      </c>
      <c r="F483" s="272" t="s">
        <v>728</v>
      </c>
      <c r="G483" s="273"/>
      <c r="H483" s="273"/>
      <c r="I483" s="273"/>
      <c r="J483" s="176"/>
      <c r="K483" s="178">
        <v>7.76</v>
      </c>
      <c r="L483" s="176"/>
      <c r="M483" s="176"/>
      <c r="N483" s="176"/>
      <c r="O483" s="176"/>
      <c r="P483" s="176"/>
      <c r="Q483" s="176"/>
      <c r="R483" s="179"/>
      <c r="T483" s="180"/>
      <c r="U483" s="176"/>
      <c r="V483" s="176"/>
      <c r="W483" s="176"/>
      <c r="X483" s="176"/>
      <c r="Y483" s="176"/>
      <c r="Z483" s="176"/>
      <c r="AA483" s="181"/>
      <c r="AT483" s="182" t="s">
        <v>184</v>
      </c>
      <c r="AU483" s="182" t="s">
        <v>112</v>
      </c>
      <c r="AV483" s="11" t="s">
        <v>112</v>
      </c>
      <c r="AW483" s="11" t="s">
        <v>33</v>
      </c>
      <c r="AX483" s="11" t="s">
        <v>76</v>
      </c>
      <c r="AY483" s="182" t="s">
        <v>176</v>
      </c>
    </row>
    <row r="484" spans="2:65" s="12" customFormat="1" ht="16.5" customHeight="1">
      <c r="B484" s="183"/>
      <c r="C484" s="184"/>
      <c r="D484" s="184"/>
      <c r="E484" s="185" t="s">
        <v>4</v>
      </c>
      <c r="F484" s="264" t="s">
        <v>186</v>
      </c>
      <c r="G484" s="265"/>
      <c r="H484" s="265"/>
      <c r="I484" s="265"/>
      <c r="J484" s="184"/>
      <c r="K484" s="186">
        <v>18.617000000000001</v>
      </c>
      <c r="L484" s="184"/>
      <c r="M484" s="184"/>
      <c r="N484" s="184"/>
      <c r="O484" s="184"/>
      <c r="P484" s="184"/>
      <c r="Q484" s="184"/>
      <c r="R484" s="187"/>
      <c r="T484" s="188"/>
      <c r="U484" s="184"/>
      <c r="V484" s="184"/>
      <c r="W484" s="184"/>
      <c r="X484" s="184"/>
      <c r="Y484" s="184"/>
      <c r="Z484" s="184"/>
      <c r="AA484" s="189"/>
      <c r="AT484" s="190" t="s">
        <v>184</v>
      </c>
      <c r="AU484" s="190" t="s">
        <v>112</v>
      </c>
      <c r="AV484" s="12" t="s">
        <v>181</v>
      </c>
      <c r="AW484" s="12" t="s">
        <v>33</v>
      </c>
      <c r="AX484" s="12" t="s">
        <v>84</v>
      </c>
      <c r="AY484" s="190" t="s">
        <v>176</v>
      </c>
    </row>
    <row r="485" spans="2:65" s="1" customFormat="1" ht="25.5" customHeight="1">
      <c r="B485" s="132"/>
      <c r="C485" s="161" t="s">
        <v>729</v>
      </c>
      <c r="D485" s="161" t="s">
        <v>177</v>
      </c>
      <c r="E485" s="162" t="s">
        <v>730</v>
      </c>
      <c r="F485" s="266" t="s">
        <v>731</v>
      </c>
      <c r="G485" s="266"/>
      <c r="H485" s="266"/>
      <c r="I485" s="266"/>
      <c r="J485" s="163" t="s">
        <v>221</v>
      </c>
      <c r="K485" s="164">
        <v>29</v>
      </c>
      <c r="L485" s="258">
        <v>0</v>
      </c>
      <c r="M485" s="258"/>
      <c r="N485" s="267">
        <f>ROUND(L485*K485,2)</f>
        <v>0</v>
      </c>
      <c r="O485" s="267"/>
      <c r="P485" s="267"/>
      <c r="Q485" s="267"/>
      <c r="R485" s="135"/>
      <c r="T485" s="165" t="s">
        <v>4</v>
      </c>
      <c r="U485" s="44" t="s">
        <v>41</v>
      </c>
      <c r="V485" s="36"/>
      <c r="W485" s="166">
        <f>V485*K485</f>
        <v>0</v>
      </c>
      <c r="X485" s="166">
        <v>0</v>
      </c>
      <c r="Y485" s="166">
        <f>X485*K485</f>
        <v>0</v>
      </c>
      <c r="Z485" s="166">
        <v>0</v>
      </c>
      <c r="AA485" s="167">
        <f>Z485*K485</f>
        <v>0</v>
      </c>
      <c r="AR485" s="20" t="s">
        <v>181</v>
      </c>
      <c r="AT485" s="20" t="s">
        <v>177</v>
      </c>
      <c r="AU485" s="20" t="s">
        <v>112</v>
      </c>
      <c r="AY485" s="20" t="s">
        <v>176</v>
      </c>
      <c r="BE485" s="106">
        <f>IF(U485="základní",N485,0)</f>
        <v>0</v>
      </c>
      <c r="BF485" s="106">
        <f>IF(U485="snížená",N485,0)</f>
        <v>0</v>
      </c>
      <c r="BG485" s="106">
        <f>IF(U485="zákl. přenesená",N485,0)</f>
        <v>0</v>
      </c>
      <c r="BH485" s="106">
        <f>IF(U485="sníž. přenesená",N485,0)</f>
        <v>0</v>
      </c>
      <c r="BI485" s="106">
        <f>IF(U485="nulová",N485,0)</f>
        <v>0</v>
      </c>
      <c r="BJ485" s="20" t="s">
        <v>84</v>
      </c>
      <c r="BK485" s="106">
        <f>ROUND(L485*K485,2)</f>
        <v>0</v>
      </c>
      <c r="BL485" s="20" t="s">
        <v>181</v>
      </c>
      <c r="BM485" s="20" t="s">
        <v>732</v>
      </c>
    </row>
    <row r="486" spans="2:65" s="11" customFormat="1" ht="16.5" customHeight="1">
      <c r="B486" s="175"/>
      <c r="C486" s="176"/>
      <c r="D486" s="176"/>
      <c r="E486" s="177" t="s">
        <v>4</v>
      </c>
      <c r="F486" s="268" t="s">
        <v>733</v>
      </c>
      <c r="G486" s="269"/>
      <c r="H486" s="269"/>
      <c r="I486" s="269"/>
      <c r="J486" s="176"/>
      <c r="K486" s="178">
        <v>29</v>
      </c>
      <c r="L486" s="176"/>
      <c r="M486" s="176"/>
      <c r="N486" s="176"/>
      <c r="O486" s="176"/>
      <c r="P486" s="176"/>
      <c r="Q486" s="176"/>
      <c r="R486" s="179"/>
      <c r="T486" s="180"/>
      <c r="U486" s="176"/>
      <c r="V486" s="176"/>
      <c r="W486" s="176"/>
      <c r="X486" s="176"/>
      <c r="Y486" s="176"/>
      <c r="Z486" s="176"/>
      <c r="AA486" s="181"/>
      <c r="AT486" s="182" t="s">
        <v>184</v>
      </c>
      <c r="AU486" s="182" t="s">
        <v>112</v>
      </c>
      <c r="AV486" s="11" t="s">
        <v>112</v>
      </c>
      <c r="AW486" s="11" t="s">
        <v>33</v>
      </c>
      <c r="AX486" s="11" t="s">
        <v>76</v>
      </c>
      <c r="AY486" s="182" t="s">
        <v>176</v>
      </c>
    </row>
    <row r="487" spans="2:65" s="12" customFormat="1" ht="16.5" customHeight="1">
      <c r="B487" s="183"/>
      <c r="C487" s="184"/>
      <c r="D487" s="184"/>
      <c r="E487" s="185" t="s">
        <v>4</v>
      </c>
      <c r="F487" s="264" t="s">
        <v>186</v>
      </c>
      <c r="G487" s="265"/>
      <c r="H487" s="265"/>
      <c r="I487" s="265"/>
      <c r="J487" s="184"/>
      <c r="K487" s="186">
        <v>29</v>
      </c>
      <c r="L487" s="184"/>
      <c r="M487" s="184"/>
      <c r="N487" s="184"/>
      <c r="O487" s="184"/>
      <c r="P487" s="184"/>
      <c r="Q487" s="184"/>
      <c r="R487" s="187"/>
      <c r="T487" s="188"/>
      <c r="U487" s="184"/>
      <c r="V487" s="184"/>
      <c r="W487" s="184"/>
      <c r="X487" s="184"/>
      <c r="Y487" s="184"/>
      <c r="Z487" s="184"/>
      <c r="AA487" s="189"/>
      <c r="AT487" s="190" t="s">
        <v>184</v>
      </c>
      <c r="AU487" s="190" t="s">
        <v>112</v>
      </c>
      <c r="AV487" s="12" t="s">
        <v>181</v>
      </c>
      <c r="AW487" s="12" t="s">
        <v>33</v>
      </c>
      <c r="AX487" s="12" t="s">
        <v>84</v>
      </c>
      <c r="AY487" s="190" t="s">
        <v>176</v>
      </c>
    </row>
    <row r="488" spans="2:65" s="1" customFormat="1" ht="25.5" customHeight="1">
      <c r="B488" s="132"/>
      <c r="C488" s="161" t="s">
        <v>734</v>
      </c>
      <c r="D488" s="161" t="s">
        <v>177</v>
      </c>
      <c r="E488" s="162" t="s">
        <v>735</v>
      </c>
      <c r="F488" s="266" t="s">
        <v>736</v>
      </c>
      <c r="G488" s="266"/>
      <c r="H488" s="266"/>
      <c r="I488" s="266"/>
      <c r="J488" s="163" t="s">
        <v>517</v>
      </c>
      <c r="K488" s="164">
        <v>560</v>
      </c>
      <c r="L488" s="258">
        <v>0</v>
      </c>
      <c r="M488" s="258"/>
      <c r="N488" s="267">
        <f>ROUND(L488*K488,2)</f>
        <v>0</v>
      </c>
      <c r="O488" s="267"/>
      <c r="P488" s="267"/>
      <c r="Q488" s="267"/>
      <c r="R488" s="135"/>
      <c r="T488" s="165" t="s">
        <v>4</v>
      </c>
      <c r="U488" s="44" t="s">
        <v>41</v>
      </c>
      <c r="V488" s="36"/>
      <c r="W488" s="166">
        <f>V488*K488</f>
        <v>0</v>
      </c>
      <c r="X488" s="166">
        <v>0</v>
      </c>
      <c r="Y488" s="166">
        <f>X488*K488</f>
        <v>0</v>
      </c>
      <c r="Z488" s="166">
        <v>1.4E-2</v>
      </c>
      <c r="AA488" s="167">
        <f>Z488*K488</f>
        <v>7.84</v>
      </c>
      <c r="AR488" s="20" t="s">
        <v>252</v>
      </c>
      <c r="AT488" s="20" t="s">
        <v>177</v>
      </c>
      <c r="AU488" s="20" t="s">
        <v>112</v>
      </c>
      <c r="AY488" s="20" t="s">
        <v>176</v>
      </c>
      <c r="BE488" s="106">
        <f>IF(U488="základní",N488,0)</f>
        <v>0</v>
      </c>
      <c r="BF488" s="106">
        <f>IF(U488="snížená",N488,0)</f>
        <v>0</v>
      </c>
      <c r="BG488" s="106">
        <f>IF(U488="zákl. přenesená",N488,0)</f>
        <v>0</v>
      </c>
      <c r="BH488" s="106">
        <f>IF(U488="sníž. přenesená",N488,0)</f>
        <v>0</v>
      </c>
      <c r="BI488" s="106">
        <f>IF(U488="nulová",N488,0)</f>
        <v>0</v>
      </c>
      <c r="BJ488" s="20" t="s">
        <v>84</v>
      </c>
      <c r="BK488" s="106">
        <f>ROUND(L488*K488,2)</f>
        <v>0</v>
      </c>
      <c r="BL488" s="20" t="s">
        <v>252</v>
      </c>
      <c r="BM488" s="20" t="s">
        <v>737</v>
      </c>
    </row>
    <row r="489" spans="2:65" s="11" customFormat="1" ht="16.5" customHeight="1">
      <c r="B489" s="175"/>
      <c r="C489" s="176"/>
      <c r="D489" s="176"/>
      <c r="E489" s="177" t="s">
        <v>4</v>
      </c>
      <c r="F489" s="268" t="s">
        <v>738</v>
      </c>
      <c r="G489" s="269"/>
      <c r="H489" s="269"/>
      <c r="I489" s="269"/>
      <c r="J489" s="176"/>
      <c r="K489" s="178">
        <v>560</v>
      </c>
      <c r="L489" s="176"/>
      <c r="M489" s="176"/>
      <c r="N489" s="176"/>
      <c r="O489" s="176"/>
      <c r="P489" s="176"/>
      <c r="Q489" s="176"/>
      <c r="R489" s="179"/>
      <c r="T489" s="180"/>
      <c r="U489" s="176"/>
      <c r="V489" s="176"/>
      <c r="W489" s="176"/>
      <c r="X489" s="176"/>
      <c r="Y489" s="176"/>
      <c r="Z489" s="176"/>
      <c r="AA489" s="181"/>
      <c r="AT489" s="182" t="s">
        <v>184</v>
      </c>
      <c r="AU489" s="182" t="s">
        <v>112</v>
      </c>
      <c r="AV489" s="11" t="s">
        <v>112</v>
      </c>
      <c r="AW489" s="11" t="s">
        <v>33</v>
      </c>
      <c r="AX489" s="11" t="s">
        <v>76</v>
      </c>
      <c r="AY489" s="182" t="s">
        <v>176</v>
      </c>
    </row>
    <row r="490" spans="2:65" s="12" customFormat="1" ht="16.5" customHeight="1">
      <c r="B490" s="183"/>
      <c r="C490" s="184"/>
      <c r="D490" s="184"/>
      <c r="E490" s="185" t="s">
        <v>4</v>
      </c>
      <c r="F490" s="264" t="s">
        <v>186</v>
      </c>
      <c r="G490" s="265"/>
      <c r="H490" s="265"/>
      <c r="I490" s="265"/>
      <c r="J490" s="184"/>
      <c r="K490" s="186">
        <v>560</v>
      </c>
      <c r="L490" s="184"/>
      <c r="M490" s="184"/>
      <c r="N490" s="184"/>
      <c r="O490" s="184"/>
      <c r="P490" s="184"/>
      <c r="Q490" s="184"/>
      <c r="R490" s="187"/>
      <c r="T490" s="188"/>
      <c r="U490" s="184"/>
      <c r="V490" s="184"/>
      <c r="W490" s="184"/>
      <c r="X490" s="184"/>
      <c r="Y490" s="184"/>
      <c r="Z490" s="184"/>
      <c r="AA490" s="189"/>
      <c r="AT490" s="190" t="s">
        <v>184</v>
      </c>
      <c r="AU490" s="190" t="s">
        <v>112</v>
      </c>
      <c r="AV490" s="12" t="s">
        <v>181</v>
      </c>
      <c r="AW490" s="12" t="s">
        <v>33</v>
      </c>
      <c r="AX490" s="12" t="s">
        <v>84</v>
      </c>
      <c r="AY490" s="190" t="s">
        <v>176</v>
      </c>
    </row>
    <row r="491" spans="2:65" s="1" customFormat="1" ht="38.25" customHeight="1">
      <c r="B491" s="132"/>
      <c r="C491" s="161" t="s">
        <v>739</v>
      </c>
      <c r="D491" s="161" t="s">
        <v>177</v>
      </c>
      <c r="E491" s="162" t="s">
        <v>740</v>
      </c>
      <c r="F491" s="266" t="s">
        <v>741</v>
      </c>
      <c r="G491" s="266"/>
      <c r="H491" s="266"/>
      <c r="I491" s="266"/>
      <c r="J491" s="163" t="s">
        <v>517</v>
      </c>
      <c r="K491" s="164">
        <v>559</v>
      </c>
      <c r="L491" s="258">
        <v>0</v>
      </c>
      <c r="M491" s="258"/>
      <c r="N491" s="267">
        <f>ROUND(L491*K491,2)</f>
        <v>0</v>
      </c>
      <c r="O491" s="267"/>
      <c r="P491" s="267"/>
      <c r="Q491" s="267"/>
      <c r="R491" s="135"/>
      <c r="T491" s="165" t="s">
        <v>4</v>
      </c>
      <c r="U491" s="44" t="s">
        <v>41</v>
      </c>
      <c r="V491" s="36"/>
      <c r="W491" s="166">
        <f>V491*K491</f>
        <v>0</v>
      </c>
      <c r="X491" s="166">
        <v>0</v>
      </c>
      <c r="Y491" s="166">
        <f>X491*K491</f>
        <v>0</v>
      </c>
      <c r="Z491" s="166">
        <v>0</v>
      </c>
      <c r="AA491" s="167">
        <f>Z491*K491</f>
        <v>0</v>
      </c>
      <c r="AR491" s="20" t="s">
        <v>252</v>
      </c>
      <c r="AT491" s="20" t="s">
        <v>177</v>
      </c>
      <c r="AU491" s="20" t="s">
        <v>112</v>
      </c>
      <c r="AY491" s="20" t="s">
        <v>176</v>
      </c>
      <c r="BE491" s="106">
        <f>IF(U491="základní",N491,0)</f>
        <v>0</v>
      </c>
      <c r="BF491" s="106">
        <f>IF(U491="snížená",N491,0)</f>
        <v>0</v>
      </c>
      <c r="BG491" s="106">
        <f>IF(U491="zákl. přenesená",N491,0)</f>
        <v>0</v>
      </c>
      <c r="BH491" s="106">
        <f>IF(U491="sníž. přenesená",N491,0)</f>
        <v>0</v>
      </c>
      <c r="BI491" s="106">
        <f>IF(U491="nulová",N491,0)</f>
        <v>0</v>
      </c>
      <c r="BJ491" s="20" t="s">
        <v>84</v>
      </c>
      <c r="BK491" s="106">
        <f>ROUND(L491*K491,2)</f>
        <v>0</v>
      </c>
      <c r="BL491" s="20" t="s">
        <v>252</v>
      </c>
      <c r="BM491" s="20" t="s">
        <v>742</v>
      </c>
    </row>
    <row r="492" spans="2:65" s="11" customFormat="1" ht="16.5" customHeight="1">
      <c r="B492" s="175"/>
      <c r="C492" s="176"/>
      <c r="D492" s="176"/>
      <c r="E492" s="177" t="s">
        <v>4</v>
      </c>
      <c r="F492" s="268" t="s">
        <v>743</v>
      </c>
      <c r="G492" s="269"/>
      <c r="H492" s="269"/>
      <c r="I492" s="269"/>
      <c r="J492" s="176"/>
      <c r="K492" s="178">
        <v>380</v>
      </c>
      <c r="L492" s="176"/>
      <c r="M492" s="176"/>
      <c r="N492" s="176"/>
      <c r="O492" s="176"/>
      <c r="P492" s="176"/>
      <c r="Q492" s="176"/>
      <c r="R492" s="179"/>
      <c r="T492" s="180"/>
      <c r="U492" s="176"/>
      <c r="V492" s="176"/>
      <c r="W492" s="176"/>
      <c r="X492" s="176"/>
      <c r="Y492" s="176"/>
      <c r="Z492" s="176"/>
      <c r="AA492" s="181"/>
      <c r="AT492" s="182" t="s">
        <v>184</v>
      </c>
      <c r="AU492" s="182" t="s">
        <v>112</v>
      </c>
      <c r="AV492" s="11" t="s">
        <v>112</v>
      </c>
      <c r="AW492" s="11" t="s">
        <v>33</v>
      </c>
      <c r="AX492" s="11" t="s">
        <v>76</v>
      </c>
      <c r="AY492" s="182" t="s">
        <v>176</v>
      </c>
    </row>
    <row r="493" spans="2:65" s="11" customFormat="1" ht="16.5" customHeight="1">
      <c r="B493" s="175"/>
      <c r="C493" s="176"/>
      <c r="D493" s="176"/>
      <c r="E493" s="177" t="s">
        <v>4</v>
      </c>
      <c r="F493" s="272" t="s">
        <v>744</v>
      </c>
      <c r="G493" s="273"/>
      <c r="H493" s="273"/>
      <c r="I493" s="273"/>
      <c r="J493" s="176"/>
      <c r="K493" s="178">
        <v>44</v>
      </c>
      <c r="L493" s="176"/>
      <c r="M493" s="176"/>
      <c r="N493" s="176"/>
      <c r="O493" s="176"/>
      <c r="P493" s="176"/>
      <c r="Q493" s="176"/>
      <c r="R493" s="179"/>
      <c r="T493" s="180"/>
      <c r="U493" s="176"/>
      <c r="V493" s="176"/>
      <c r="W493" s="176"/>
      <c r="X493" s="176"/>
      <c r="Y493" s="176"/>
      <c r="Z493" s="176"/>
      <c r="AA493" s="181"/>
      <c r="AT493" s="182" t="s">
        <v>184</v>
      </c>
      <c r="AU493" s="182" t="s">
        <v>112</v>
      </c>
      <c r="AV493" s="11" t="s">
        <v>112</v>
      </c>
      <c r="AW493" s="11" t="s">
        <v>33</v>
      </c>
      <c r="AX493" s="11" t="s">
        <v>76</v>
      </c>
      <c r="AY493" s="182" t="s">
        <v>176</v>
      </c>
    </row>
    <row r="494" spans="2:65" s="11" customFormat="1" ht="16.5" customHeight="1">
      <c r="B494" s="175"/>
      <c r="C494" s="176"/>
      <c r="D494" s="176"/>
      <c r="E494" s="177" t="s">
        <v>4</v>
      </c>
      <c r="F494" s="272" t="s">
        <v>745</v>
      </c>
      <c r="G494" s="273"/>
      <c r="H494" s="273"/>
      <c r="I494" s="273"/>
      <c r="J494" s="176"/>
      <c r="K494" s="178">
        <v>28</v>
      </c>
      <c r="L494" s="176"/>
      <c r="M494" s="176"/>
      <c r="N494" s="176"/>
      <c r="O494" s="176"/>
      <c r="P494" s="176"/>
      <c r="Q494" s="176"/>
      <c r="R494" s="179"/>
      <c r="T494" s="180"/>
      <c r="U494" s="176"/>
      <c r="V494" s="176"/>
      <c r="W494" s="176"/>
      <c r="X494" s="176"/>
      <c r="Y494" s="176"/>
      <c r="Z494" s="176"/>
      <c r="AA494" s="181"/>
      <c r="AT494" s="182" t="s">
        <v>184</v>
      </c>
      <c r="AU494" s="182" t="s">
        <v>112</v>
      </c>
      <c r="AV494" s="11" t="s">
        <v>112</v>
      </c>
      <c r="AW494" s="11" t="s">
        <v>33</v>
      </c>
      <c r="AX494" s="11" t="s">
        <v>76</v>
      </c>
      <c r="AY494" s="182" t="s">
        <v>176</v>
      </c>
    </row>
    <row r="495" spans="2:65" s="11" customFormat="1" ht="16.5" customHeight="1">
      <c r="B495" s="175"/>
      <c r="C495" s="176"/>
      <c r="D495" s="176"/>
      <c r="E495" s="177" t="s">
        <v>4</v>
      </c>
      <c r="F495" s="272" t="s">
        <v>746</v>
      </c>
      <c r="G495" s="273"/>
      <c r="H495" s="273"/>
      <c r="I495" s="273"/>
      <c r="J495" s="176"/>
      <c r="K495" s="178">
        <v>53</v>
      </c>
      <c r="L495" s="176"/>
      <c r="M495" s="176"/>
      <c r="N495" s="176"/>
      <c r="O495" s="176"/>
      <c r="P495" s="176"/>
      <c r="Q495" s="176"/>
      <c r="R495" s="179"/>
      <c r="T495" s="180"/>
      <c r="U495" s="176"/>
      <c r="V495" s="176"/>
      <c r="W495" s="176"/>
      <c r="X495" s="176"/>
      <c r="Y495" s="176"/>
      <c r="Z495" s="176"/>
      <c r="AA495" s="181"/>
      <c r="AT495" s="182" t="s">
        <v>184</v>
      </c>
      <c r="AU495" s="182" t="s">
        <v>112</v>
      </c>
      <c r="AV495" s="11" t="s">
        <v>112</v>
      </c>
      <c r="AW495" s="11" t="s">
        <v>33</v>
      </c>
      <c r="AX495" s="11" t="s">
        <v>76</v>
      </c>
      <c r="AY495" s="182" t="s">
        <v>176</v>
      </c>
    </row>
    <row r="496" spans="2:65" s="11" customFormat="1" ht="16.5" customHeight="1">
      <c r="B496" s="175"/>
      <c r="C496" s="176"/>
      <c r="D496" s="176"/>
      <c r="E496" s="177" t="s">
        <v>4</v>
      </c>
      <c r="F496" s="272" t="s">
        <v>747</v>
      </c>
      <c r="G496" s="273"/>
      <c r="H496" s="273"/>
      <c r="I496" s="273"/>
      <c r="J496" s="176"/>
      <c r="K496" s="178">
        <v>54</v>
      </c>
      <c r="L496" s="176"/>
      <c r="M496" s="176"/>
      <c r="N496" s="176"/>
      <c r="O496" s="176"/>
      <c r="P496" s="176"/>
      <c r="Q496" s="176"/>
      <c r="R496" s="179"/>
      <c r="T496" s="180"/>
      <c r="U496" s="176"/>
      <c r="V496" s="176"/>
      <c r="W496" s="176"/>
      <c r="X496" s="176"/>
      <c r="Y496" s="176"/>
      <c r="Z496" s="176"/>
      <c r="AA496" s="181"/>
      <c r="AT496" s="182" t="s">
        <v>184</v>
      </c>
      <c r="AU496" s="182" t="s">
        <v>112</v>
      </c>
      <c r="AV496" s="11" t="s">
        <v>112</v>
      </c>
      <c r="AW496" s="11" t="s">
        <v>33</v>
      </c>
      <c r="AX496" s="11" t="s">
        <v>76</v>
      </c>
      <c r="AY496" s="182" t="s">
        <v>176</v>
      </c>
    </row>
    <row r="497" spans="2:65" s="12" customFormat="1" ht="16.5" customHeight="1">
      <c r="B497" s="183"/>
      <c r="C497" s="184"/>
      <c r="D497" s="184"/>
      <c r="E497" s="185" t="s">
        <v>4</v>
      </c>
      <c r="F497" s="264" t="s">
        <v>186</v>
      </c>
      <c r="G497" s="265"/>
      <c r="H497" s="265"/>
      <c r="I497" s="265"/>
      <c r="J497" s="184"/>
      <c r="K497" s="186">
        <v>559</v>
      </c>
      <c r="L497" s="184"/>
      <c r="M497" s="184"/>
      <c r="N497" s="184"/>
      <c r="O497" s="184"/>
      <c r="P497" s="184"/>
      <c r="Q497" s="184"/>
      <c r="R497" s="187"/>
      <c r="T497" s="188"/>
      <c r="U497" s="184"/>
      <c r="V497" s="184"/>
      <c r="W497" s="184"/>
      <c r="X497" s="184"/>
      <c r="Y497" s="184"/>
      <c r="Z497" s="184"/>
      <c r="AA497" s="189"/>
      <c r="AT497" s="190" t="s">
        <v>184</v>
      </c>
      <c r="AU497" s="190" t="s">
        <v>112</v>
      </c>
      <c r="AV497" s="12" t="s">
        <v>181</v>
      </c>
      <c r="AW497" s="12" t="s">
        <v>33</v>
      </c>
      <c r="AX497" s="12" t="s">
        <v>84</v>
      </c>
      <c r="AY497" s="190" t="s">
        <v>176</v>
      </c>
    </row>
    <row r="498" spans="2:65" s="1" customFormat="1" ht="25.5" customHeight="1">
      <c r="B498" s="132"/>
      <c r="C498" s="191" t="s">
        <v>748</v>
      </c>
      <c r="D498" s="191" t="s">
        <v>309</v>
      </c>
      <c r="E498" s="192" t="s">
        <v>749</v>
      </c>
      <c r="F498" s="274" t="s">
        <v>750</v>
      </c>
      <c r="G498" s="274"/>
      <c r="H498" s="274"/>
      <c r="I498" s="274"/>
      <c r="J498" s="193" t="s">
        <v>180</v>
      </c>
      <c r="K498" s="194">
        <v>10.358000000000001</v>
      </c>
      <c r="L498" s="275">
        <v>0</v>
      </c>
      <c r="M498" s="275"/>
      <c r="N498" s="276">
        <f>ROUND(L498*K498,2)</f>
        <v>0</v>
      </c>
      <c r="O498" s="267"/>
      <c r="P498" s="267"/>
      <c r="Q498" s="267"/>
      <c r="R498" s="135"/>
      <c r="T498" s="165" t="s">
        <v>4</v>
      </c>
      <c r="U498" s="44" t="s">
        <v>41</v>
      </c>
      <c r="V498" s="36"/>
      <c r="W498" s="166">
        <f>V498*K498</f>
        <v>0</v>
      </c>
      <c r="X498" s="166">
        <v>0.55000000000000004</v>
      </c>
      <c r="Y498" s="166">
        <f>X498*K498</f>
        <v>5.6969000000000012</v>
      </c>
      <c r="Z498" s="166">
        <v>0</v>
      </c>
      <c r="AA498" s="167">
        <f>Z498*K498</f>
        <v>0</v>
      </c>
      <c r="AR498" s="20" t="s">
        <v>353</v>
      </c>
      <c r="AT498" s="20" t="s">
        <v>309</v>
      </c>
      <c r="AU498" s="20" t="s">
        <v>112</v>
      </c>
      <c r="AY498" s="20" t="s">
        <v>176</v>
      </c>
      <c r="BE498" s="106">
        <f>IF(U498="základní",N498,0)</f>
        <v>0</v>
      </c>
      <c r="BF498" s="106">
        <f>IF(U498="snížená",N498,0)</f>
        <v>0</v>
      </c>
      <c r="BG498" s="106">
        <f>IF(U498="zákl. přenesená",N498,0)</f>
        <v>0</v>
      </c>
      <c r="BH498" s="106">
        <f>IF(U498="sníž. přenesená",N498,0)</f>
        <v>0</v>
      </c>
      <c r="BI498" s="106">
        <f>IF(U498="nulová",N498,0)</f>
        <v>0</v>
      </c>
      <c r="BJ498" s="20" t="s">
        <v>84</v>
      </c>
      <c r="BK498" s="106">
        <f>ROUND(L498*K498,2)</f>
        <v>0</v>
      </c>
      <c r="BL498" s="20" t="s">
        <v>252</v>
      </c>
      <c r="BM498" s="20" t="s">
        <v>751</v>
      </c>
    </row>
    <row r="499" spans="2:65" s="11" customFormat="1" ht="16.5" customHeight="1">
      <c r="B499" s="175"/>
      <c r="C499" s="176"/>
      <c r="D499" s="176"/>
      <c r="E499" s="177" t="s">
        <v>4</v>
      </c>
      <c r="F499" s="268" t="s">
        <v>752</v>
      </c>
      <c r="G499" s="269"/>
      <c r="H499" s="269"/>
      <c r="I499" s="269"/>
      <c r="J499" s="176"/>
      <c r="K499" s="178">
        <v>7.6</v>
      </c>
      <c r="L499" s="176"/>
      <c r="M499" s="176"/>
      <c r="N499" s="176"/>
      <c r="O499" s="176"/>
      <c r="P499" s="176"/>
      <c r="Q499" s="176"/>
      <c r="R499" s="179"/>
      <c r="T499" s="180"/>
      <c r="U499" s="176"/>
      <c r="V499" s="176"/>
      <c r="W499" s="176"/>
      <c r="X499" s="176"/>
      <c r="Y499" s="176"/>
      <c r="Z499" s="176"/>
      <c r="AA499" s="181"/>
      <c r="AT499" s="182" t="s">
        <v>184</v>
      </c>
      <c r="AU499" s="182" t="s">
        <v>112</v>
      </c>
      <c r="AV499" s="11" t="s">
        <v>112</v>
      </c>
      <c r="AW499" s="11" t="s">
        <v>33</v>
      </c>
      <c r="AX499" s="11" t="s">
        <v>76</v>
      </c>
      <c r="AY499" s="182" t="s">
        <v>176</v>
      </c>
    </row>
    <row r="500" spans="2:65" s="11" customFormat="1" ht="16.5" customHeight="1">
      <c r="B500" s="175"/>
      <c r="C500" s="176"/>
      <c r="D500" s="176"/>
      <c r="E500" s="177" t="s">
        <v>4</v>
      </c>
      <c r="F500" s="272" t="s">
        <v>753</v>
      </c>
      <c r="G500" s="273"/>
      <c r="H500" s="273"/>
      <c r="I500" s="273"/>
      <c r="J500" s="176"/>
      <c r="K500" s="178">
        <v>0.96799999999999997</v>
      </c>
      <c r="L500" s="176"/>
      <c r="M500" s="176"/>
      <c r="N500" s="176"/>
      <c r="O500" s="176"/>
      <c r="P500" s="176"/>
      <c r="Q500" s="176"/>
      <c r="R500" s="179"/>
      <c r="T500" s="180"/>
      <c r="U500" s="176"/>
      <c r="V500" s="176"/>
      <c r="W500" s="176"/>
      <c r="X500" s="176"/>
      <c r="Y500" s="176"/>
      <c r="Z500" s="176"/>
      <c r="AA500" s="181"/>
      <c r="AT500" s="182" t="s">
        <v>184</v>
      </c>
      <c r="AU500" s="182" t="s">
        <v>112</v>
      </c>
      <c r="AV500" s="11" t="s">
        <v>112</v>
      </c>
      <c r="AW500" s="11" t="s">
        <v>33</v>
      </c>
      <c r="AX500" s="11" t="s">
        <v>76</v>
      </c>
      <c r="AY500" s="182" t="s">
        <v>176</v>
      </c>
    </row>
    <row r="501" spans="2:65" s="11" customFormat="1" ht="16.5" customHeight="1">
      <c r="B501" s="175"/>
      <c r="C501" s="176"/>
      <c r="D501" s="176"/>
      <c r="E501" s="177" t="s">
        <v>4</v>
      </c>
      <c r="F501" s="272" t="s">
        <v>754</v>
      </c>
      <c r="G501" s="273"/>
      <c r="H501" s="273"/>
      <c r="I501" s="273"/>
      <c r="J501" s="176"/>
      <c r="K501" s="178">
        <v>0.61599999999999999</v>
      </c>
      <c r="L501" s="176"/>
      <c r="M501" s="176"/>
      <c r="N501" s="176"/>
      <c r="O501" s="176"/>
      <c r="P501" s="176"/>
      <c r="Q501" s="176"/>
      <c r="R501" s="179"/>
      <c r="T501" s="180"/>
      <c r="U501" s="176"/>
      <c r="V501" s="176"/>
      <c r="W501" s="176"/>
      <c r="X501" s="176"/>
      <c r="Y501" s="176"/>
      <c r="Z501" s="176"/>
      <c r="AA501" s="181"/>
      <c r="AT501" s="182" t="s">
        <v>184</v>
      </c>
      <c r="AU501" s="182" t="s">
        <v>112</v>
      </c>
      <c r="AV501" s="11" t="s">
        <v>112</v>
      </c>
      <c r="AW501" s="11" t="s">
        <v>33</v>
      </c>
      <c r="AX501" s="11" t="s">
        <v>76</v>
      </c>
      <c r="AY501" s="182" t="s">
        <v>176</v>
      </c>
    </row>
    <row r="502" spans="2:65" s="11" customFormat="1" ht="16.5" customHeight="1">
      <c r="B502" s="175"/>
      <c r="C502" s="176"/>
      <c r="D502" s="176"/>
      <c r="E502" s="177" t="s">
        <v>4</v>
      </c>
      <c r="F502" s="272" t="s">
        <v>755</v>
      </c>
      <c r="G502" s="273"/>
      <c r="H502" s="273"/>
      <c r="I502" s="273"/>
      <c r="J502" s="176"/>
      <c r="K502" s="178">
        <v>0.74199999999999999</v>
      </c>
      <c r="L502" s="176"/>
      <c r="M502" s="176"/>
      <c r="N502" s="176"/>
      <c r="O502" s="176"/>
      <c r="P502" s="176"/>
      <c r="Q502" s="176"/>
      <c r="R502" s="179"/>
      <c r="T502" s="180"/>
      <c r="U502" s="176"/>
      <c r="V502" s="176"/>
      <c r="W502" s="176"/>
      <c r="X502" s="176"/>
      <c r="Y502" s="176"/>
      <c r="Z502" s="176"/>
      <c r="AA502" s="181"/>
      <c r="AT502" s="182" t="s">
        <v>184</v>
      </c>
      <c r="AU502" s="182" t="s">
        <v>112</v>
      </c>
      <c r="AV502" s="11" t="s">
        <v>112</v>
      </c>
      <c r="AW502" s="11" t="s">
        <v>33</v>
      </c>
      <c r="AX502" s="11" t="s">
        <v>76</v>
      </c>
      <c r="AY502" s="182" t="s">
        <v>176</v>
      </c>
    </row>
    <row r="503" spans="2:65" s="11" customFormat="1" ht="16.5" customHeight="1">
      <c r="B503" s="175"/>
      <c r="C503" s="176"/>
      <c r="D503" s="176"/>
      <c r="E503" s="177" t="s">
        <v>4</v>
      </c>
      <c r="F503" s="272" t="s">
        <v>756</v>
      </c>
      <c r="G503" s="273"/>
      <c r="H503" s="273"/>
      <c r="I503" s="273"/>
      <c r="J503" s="176"/>
      <c r="K503" s="178">
        <v>0.432</v>
      </c>
      <c r="L503" s="176"/>
      <c r="M503" s="176"/>
      <c r="N503" s="176"/>
      <c r="O503" s="176"/>
      <c r="P503" s="176"/>
      <c r="Q503" s="176"/>
      <c r="R503" s="179"/>
      <c r="T503" s="180"/>
      <c r="U503" s="176"/>
      <c r="V503" s="176"/>
      <c r="W503" s="176"/>
      <c r="X503" s="176"/>
      <c r="Y503" s="176"/>
      <c r="Z503" s="176"/>
      <c r="AA503" s="181"/>
      <c r="AT503" s="182" t="s">
        <v>184</v>
      </c>
      <c r="AU503" s="182" t="s">
        <v>112</v>
      </c>
      <c r="AV503" s="11" t="s">
        <v>112</v>
      </c>
      <c r="AW503" s="11" t="s">
        <v>33</v>
      </c>
      <c r="AX503" s="11" t="s">
        <v>76</v>
      </c>
      <c r="AY503" s="182" t="s">
        <v>176</v>
      </c>
    </row>
    <row r="504" spans="2:65" s="12" customFormat="1" ht="16.5" customHeight="1">
      <c r="B504" s="183"/>
      <c r="C504" s="184"/>
      <c r="D504" s="184"/>
      <c r="E504" s="185" t="s">
        <v>4</v>
      </c>
      <c r="F504" s="264" t="s">
        <v>186</v>
      </c>
      <c r="G504" s="265"/>
      <c r="H504" s="265"/>
      <c r="I504" s="265"/>
      <c r="J504" s="184"/>
      <c r="K504" s="186">
        <v>10.358000000000001</v>
      </c>
      <c r="L504" s="184"/>
      <c r="M504" s="184"/>
      <c r="N504" s="184"/>
      <c r="O504" s="184"/>
      <c r="P504" s="184"/>
      <c r="Q504" s="184"/>
      <c r="R504" s="187"/>
      <c r="T504" s="188"/>
      <c r="U504" s="184"/>
      <c r="V504" s="184"/>
      <c r="W504" s="184"/>
      <c r="X504" s="184"/>
      <c r="Y504" s="184"/>
      <c r="Z504" s="184"/>
      <c r="AA504" s="189"/>
      <c r="AT504" s="190" t="s">
        <v>184</v>
      </c>
      <c r="AU504" s="190" t="s">
        <v>112</v>
      </c>
      <c r="AV504" s="12" t="s">
        <v>181</v>
      </c>
      <c r="AW504" s="12" t="s">
        <v>33</v>
      </c>
      <c r="AX504" s="12" t="s">
        <v>84</v>
      </c>
      <c r="AY504" s="190" t="s">
        <v>176</v>
      </c>
    </row>
    <row r="505" spans="2:65" s="1" customFormat="1" ht="25.5" customHeight="1">
      <c r="B505" s="132"/>
      <c r="C505" s="161" t="s">
        <v>757</v>
      </c>
      <c r="D505" s="161" t="s">
        <v>177</v>
      </c>
      <c r="E505" s="162" t="s">
        <v>758</v>
      </c>
      <c r="F505" s="266" t="s">
        <v>759</v>
      </c>
      <c r="G505" s="266"/>
      <c r="H505" s="266"/>
      <c r="I505" s="266"/>
      <c r="J505" s="163" t="s">
        <v>221</v>
      </c>
      <c r="K505" s="164">
        <v>147.9</v>
      </c>
      <c r="L505" s="258">
        <v>0</v>
      </c>
      <c r="M505" s="258"/>
      <c r="N505" s="267">
        <f>ROUND(L505*K505,2)</f>
        <v>0</v>
      </c>
      <c r="O505" s="267"/>
      <c r="P505" s="267"/>
      <c r="Q505" s="267"/>
      <c r="R505" s="135"/>
      <c r="T505" s="165" t="s">
        <v>4</v>
      </c>
      <c r="U505" s="44" t="s">
        <v>41</v>
      </c>
      <c r="V505" s="36"/>
      <c r="W505" s="166">
        <f>V505*K505</f>
        <v>0</v>
      </c>
      <c r="X505" s="166">
        <v>1.423E-2</v>
      </c>
      <c r="Y505" s="166">
        <f>X505*K505</f>
        <v>2.1046170000000002</v>
      </c>
      <c r="Z505" s="166">
        <v>0</v>
      </c>
      <c r="AA505" s="167">
        <f>Z505*K505</f>
        <v>0</v>
      </c>
      <c r="AR505" s="20" t="s">
        <v>252</v>
      </c>
      <c r="AT505" s="20" t="s">
        <v>177</v>
      </c>
      <c r="AU505" s="20" t="s">
        <v>112</v>
      </c>
      <c r="AY505" s="20" t="s">
        <v>176</v>
      </c>
      <c r="BE505" s="106">
        <f>IF(U505="základní",N505,0)</f>
        <v>0</v>
      </c>
      <c r="BF505" s="106">
        <f>IF(U505="snížená",N505,0)</f>
        <v>0</v>
      </c>
      <c r="BG505" s="106">
        <f>IF(U505="zákl. přenesená",N505,0)</f>
        <v>0</v>
      </c>
      <c r="BH505" s="106">
        <f>IF(U505="sníž. přenesená",N505,0)</f>
        <v>0</v>
      </c>
      <c r="BI505" s="106">
        <f>IF(U505="nulová",N505,0)</f>
        <v>0</v>
      </c>
      <c r="BJ505" s="20" t="s">
        <v>84</v>
      </c>
      <c r="BK505" s="106">
        <f>ROUND(L505*K505,2)</f>
        <v>0</v>
      </c>
      <c r="BL505" s="20" t="s">
        <v>252</v>
      </c>
      <c r="BM505" s="20" t="s">
        <v>760</v>
      </c>
    </row>
    <row r="506" spans="2:65" s="11" customFormat="1" ht="16.5" customHeight="1">
      <c r="B506" s="175"/>
      <c r="C506" s="176"/>
      <c r="D506" s="176"/>
      <c r="E506" s="177" t="s">
        <v>4</v>
      </c>
      <c r="F506" s="268" t="s">
        <v>761</v>
      </c>
      <c r="G506" s="269"/>
      <c r="H506" s="269"/>
      <c r="I506" s="269"/>
      <c r="J506" s="176"/>
      <c r="K506" s="178">
        <v>147.9</v>
      </c>
      <c r="L506" s="176"/>
      <c r="M506" s="176"/>
      <c r="N506" s="176"/>
      <c r="O506" s="176"/>
      <c r="P506" s="176"/>
      <c r="Q506" s="176"/>
      <c r="R506" s="179"/>
      <c r="T506" s="180"/>
      <c r="U506" s="176"/>
      <c r="V506" s="176"/>
      <c r="W506" s="176"/>
      <c r="X506" s="176"/>
      <c r="Y506" s="176"/>
      <c r="Z506" s="176"/>
      <c r="AA506" s="181"/>
      <c r="AT506" s="182" t="s">
        <v>184</v>
      </c>
      <c r="AU506" s="182" t="s">
        <v>112</v>
      </c>
      <c r="AV506" s="11" t="s">
        <v>112</v>
      </c>
      <c r="AW506" s="11" t="s">
        <v>33</v>
      </c>
      <c r="AX506" s="11" t="s">
        <v>76</v>
      </c>
      <c r="AY506" s="182" t="s">
        <v>176</v>
      </c>
    </row>
    <row r="507" spans="2:65" s="12" customFormat="1" ht="16.5" customHeight="1">
      <c r="B507" s="183"/>
      <c r="C507" s="184"/>
      <c r="D507" s="184"/>
      <c r="E507" s="185" t="s">
        <v>4</v>
      </c>
      <c r="F507" s="264" t="s">
        <v>186</v>
      </c>
      <c r="G507" s="265"/>
      <c r="H507" s="265"/>
      <c r="I507" s="265"/>
      <c r="J507" s="184"/>
      <c r="K507" s="186">
        <v>147.9</v>
      </c>
      <c r="L507" s="184"/>
      <c r="M507" s="184"/>
      <c r="N507" s="184"/>
      <c r="O507" s="184"/>
      <c r="P507" s="184"/>
      <c r="Q507" s="184"/>
      <c r="R507" s="187"/>
      <c r="T507" s="188"/>
      <c r="U507" s="184"/>
      <c r="V507" s="184"/>
      <c r="W507" s="184"/>
      <c r="X507" s="184"/>
      <c r="Y507" s="184"/>
      <c r="Z507" s="184"/>
      <c r="AA507" s="189"/>
      <c r="AT507" s="190" t="s">
        <v>184</v>
      </c>
      <c r="AU507" s="190" t="s">
        <v>112</v>
      </c>
      <c r="AV507" s="12" t="s">
        <v>181</v>
      </c>
      <c r="AW507" s="12" t="s">
        <v>33</v>
      </c>
      <c r="AX507" s="12" t="s">
        <v>84</v>
      </c>
      <c r="AY507" s="190" t="s">
        <v>176</v>
      </c>
    </row>
    <row r="508" spans="2:65" s="1" customFormat="1" ht="38.25" customHeight="1">
      <c r="B508" s="132"/>
      <c r="C508" s="161" t="s">
        <v>762</v>
      </c>
      <c r="D508" s="161" t="s">
        <v>177</v>
      </c>
      <c r="E508" s="162" t="s">
        <v>763</v>
      </c>
      <c r="F508" s="266" t="s">
        <v>764</v>
      </c>
      <c r="G508" s="266"/>
      <c r="H508" s="266"/>
      <c r="I508" s="266"/>
      <c r="J508" s="163" t="s">
        <v>221</v>
      </c>
      <c r="K508" s="164">
        <v>204.15</v>
      </c>
      <c r="L508" s="258">
        <v>0</v>
      </c>
      <c r="M508" s="258"/>
      <c r="N508" s="267">
        <f>ROUND(L508*K508,2)</f>
        <v>0</v>
      </c>
      <c r="O508" s="267"/>
      <c r="P508" s="267"/>
      <c r="Q508" s="267"/>
      <c r="R508" s="135"/>
      <c r="T508" s="165" t="s">
        <v>4</v>
      </c>
      <c r="U508" s="44" t="s">
        <v>41</v>
      </c>
      <c r="V508" s="36"/>
      <c r="W508" s="166">
        <f>V508*K508</f>
        <v>0</v>
      </c>
      <c r="X508" s="166">
        <v>0</v>
      </c>
      <c r="Y508" s="166">
        <f>X508*K508</f>
        <v>0</v>
      </c>
      <c r="Z508" s="166">
        <v>0</v>
      </c>
      <c r="AA508" s="167">
        <f>Z508*K508</f>
        <v>0</v>
      </c>
      <c r="AR508" s="20" t="s">
        <v>252</v>
      </c>
      <c r="AT508" s="20" t="s">
        <v>177</v>
      </c>
      <c r="AU508" s="20" t="s">
        <v>112</v>
      </c>
      <c r="AY508" s="20" t="s">
        <v>176</v>
      </c>
      <c r="BE508" s="106">
        <f>IF(U508="základní",N508,0)</f>
        <v>0</v>
      </c>
      <c r="BF508" s="106">
        <f>IF(U508="snížená",N508,0)</f>
        <v>0</v>
      </c>
      <c r="BG508" s="106">
        <f>IF(U508="zákl. přenesená",N508,0)</f>
        <v>0</v>
      </c>
      <c r="BH508" s="106">
        <f>IF(U508="sníž. přenesená",N508,0)</f>
        <v>0</v>
      </c>
      <c r="BI508" s="106">
        <f>IF(U508="nulová",N508,0)</f>
        <v>0</v>
      </c>
      <c r="BJ508" s="20" t="s">
        <v>84</v>
      </c>
      <c r="BK508" s="106">
        <f>ROUND(L508*K508,2)</f>
        <v>0</v>
      </c>
      <c r="BL508" s="20" t="s">
        <v>252</v>
      </c>
      <c r="BM508" s="20" t="s">
        <v>765</v>
      </c>
    </row>
    <row r="509" spans="2:65" s="11" customFormat="1" ht="16.5" customHeight="1">
      <c r="B509" s="175"/>
      <c r="C509" s="176"/>
      <c r="D509" s="176"/>
      <c r="E509" s="177" t="s">
        <v>4</v>
      </c>
      <c r="F509" s="268" t="s">
        <v>761</v>
      </c>
      <c r="G509" s="269"/>
      <c r="H509" s="269"/>
      <c r="I509" s="269"/>
      <c r="J509" s="176"/>
      <c r="K509" s="178">
        <v>147.9</v>
      </c>
      <c r="L509" s="176"/>
      <c r="M509" s="176"/>
      <c r="N509" s="176"/>
      <c r="O509" s="176"/>
      <c r="P509" s="176"/>
      <c r="Q509" s="176"/>
      <c r="R509" s="179"/>
      <c r="T509" s="180"/>
      <c r="U509" s="176"/>
      <c r="V509" s="176"/>
      <c r="W509" s="176"/>
      <c r="X509" s="176"/>
      <c r="Y509" s="176"/>
      <c r="Z509" s="176"/>
      <c r="AA509" s="181"/>
      <c r="AT509" s="182" t="s">
        <v>184</v>
      </c>
      <c r="AU509" s="182" t="s">
        <v>112</v>
      </c>
      <c r="AV509" s="11" t="s">
        <v>112</v>
      </c>
      <c r="AW509" s="11" t="s">
        <v>33</v>
      </c>
      <c r="AX509" s="11" t="s">
        <v>76</v>
      </c>
      <c r="AY509" s="182" t="s">
        <v>176</v>
      </c>
    </row>
    <row r="510" spans="2:65" s="11" customFormat="1" ht="16.5" customHeight="1">
      <c r="B510" s="175"/>
      <c r="C510" s="176"/>
      <c r="D510" s="176"/>
      <c r="E510" s="177" t="s">
        <v>4</v>
      </c>
      <c r="F510" s="272" t="s">
        <v>766</v>
      </c>
      <c r="G510" s="273"/>
      <c r="H510" s="273"/>
      <c r="I510" s="273"/>
      <c r="J510" s="176"/>
      <c r="K510" s="178">
        <v>56.25</v>
      </c>
      <c r="L510" s="176"/>
      <c r="M510" s="176"/>
      <c r="N510" s="176"/>
      <c r="O510" s="176"/>
      <c r="P510" s="176"/>
      <c r="Q510" s="176"/>
      <c r="R510" s="179"/>
      <c r="T510" s="180"/>
      <c r="U510" s="176"/>
      <c r="V510" s="176"/>
      <c r="W510" s="176"/>
      <c r="X510" s="176"/>
      <c r="Y510" s="176"/>
      <c r="Z510" s="176"/>
      <c r="AA510" s="181"/>
      <c r="AT510" s="182" t="s">
        <v>184</v>
      </c>
      <c r="AU510" s="182" t="s">
        <v>112</v>
      </c>
      <c r="AV510" s="11" t="s">
        <v>112</v>
      </c>
      <c r="AW510" s="11" t="s">
        <v>33</v>
      </c>
      <c r="AX510" s="11" t="s">
        <v>76</v>
      </c>
      <c r="AY510" s="182" t="s">
        <v>176</v>
      </c>
    </row>
    <row r="511" spans="2:65" s="12" customFormat="1" ht="16.5" customHeight="1">
      <c r="B511" s="183"/>
      <c r="C511" s="184"/>
      <c r="D511" s="184"/>
      <c r="E511" s="185" t="s">
        <v>4</v>
      </c>
      <c r="F511" s="264" t="s">
        <v>186</v>
      </c>
      <c r="G511" s="265"/>
      <c r="H511" s="265"/>
      <c r="I511" s="265"/>
      <c r="J511" s="184"/>
      <c r="K511" s="186">
        <v>204.15</v>
      </c>
      <c r="L511" s="184"/>
      <c r="M511" s="184"/>
      <c r="N511" s="184"/>
      <c r="O511" s="184"/>
      <c r="P511" s="184"/>
      <c r="Q511" s="184"/>
      <c r="R511" s="187"/>
      <c r="T511" s="188"/>
      <c r="U511" s="184"/>
      <c r="V511" s="184"/>
      <c r="W511" s="184"/>
      <c r="X511" s="184"/>
      <c r="Y511" s="184"/>
      <c r="Z511" s="184"/>
      <c r="AA511" s="189"/>
      <c r="AT511" s="190" t="s">
        <v>184</v>
      </c>
      <c r="AU511" s="190" t="s">
        <v>112</v>
      </c>
      <c r="AV511" s="12" t="s">
        <v>181</v>
      </c>
      <c r="AW511" s="12" t="s">
        <v>33</v>
      </c>
      <c r="AX511" s="12" t="s">
        <v>84</v>
      </c>
      <c r="AY511" s="190" t="s">
        <v>176</v>
      </c>
    </row>
    <row r="512" spans="2:65" s="1" customFormat="1" ht="25.5" customHeight="1">
      <c r="B512" s="132"/>
      <c r="C512" s="191" t="s">
        <v>767</v>
      </c>
      <c r="D512" s="191" t="s">
        <v>309</v>
      </c>
      <c r="E512" s="192" t="s">
        <v>768</v>
      </c>
      <c r="F512" s="274" t="s">
        <v>769</v>
      </c>
      <c r="G512" s="274"/>
      <c r="H512" s="274"/>
      <c r="I512" s="274"/>
      <c r="J512" s="193" t="s">
        <v>180</v>
      </c>
      <c r="K512" s="194">
        <v>0.30599999999999999</v>
      </c>
      <c r="L512" s="275">
        <v>0</v>
      </c>
      <c r="M512" s="275"/>
      <c r="N512" s="276">
        <f>ROUND(L512*K512,2)</f>
        <v>0</v>
      </c>
      <c r="O512" s="267"/>
      <c r="P512" s="267"/>
      <c r="Q512" s="267"/>
      <c r="R512" s="135"/>
      <c r="T512" s="165" t="s">
        <v>4</v>
      </c>
      <c r="U512" s="44" t="s">
        <v>41</v>
      </c>
      <c r="V512" s="36"/>
      <c r="W512" s="166">
        <f>V512*K512</f>
        <v>0</v>
      </c>
      <c r="X512" s="166">
        <v>0.55000000000000004</v>
      </c>
      <c r="Y512" s="166">
        <f>X512*K512</f>
        <v>0.16830000000000001</v>
      </c>
      <c r="Z512" s="166">
        <v>0</v>
      </c>
      <c r="AA512" s="167">
        <f>Z512*K512</f>
        <v>0</v>
      </c>
      <c r="AR512" s="20" t="s">
        <v>353</v>
      </c>
      <c r="AT512" s="20" t="s">
        <v>309</v>
      </c>
      <c r="AU512" s="20" t="s">
        <v>112</v>
      </c>
      <c r="AY512" s="20" t="s">
        <v>176</v>
      </c>
      <c r="BE512" s="106">
        <f>IF(U512="základní",N512,0)</f>
        <v>0</v>
      </c>
      <c r="BF512" s="106">
        <f>IF(U512="snížená",N512,0)</f>
        <v>0</v>
      </c>
      <c r="BG512" s="106">
        <f>IF(U512="zákl. přenesená",N512,0)</f>
        <v>0</v>
      </c>
      <c r="BH512" s="106">
        <f>IF(U512="sníž. přenesená",N512,0)</f>
        <v>0</v>
      </c>
      <c r="BI512" s="106">
        <f>IF(U512="nulová",N512,0)</f>
        <v>0</v>
      </c>
      <c r="BJ512" s="20" t="s">
        <v>84</v>
      </c>
      <c r="BK512" s="106">
        <f>ROUND(L512*K512,2)</f>
        <v>0</v>
      </c>
      <c r="BL512" s="20" t="s">
        <v>252</v>
      </c>
      <c r="BM512" s="20" t="s">
        <v>770</v>
      </c>
    </row>
    <row r="513" spans="2:65" s="1" customFormat="1" ht="25.5" customHeight="1">
      <c r="B513" s="132"/>
      <c r="C513" s="161" t="s">
        <v>771</v>
      </c>
      <c r="D513" s="161" t="s">
        <v>177</v>
      </c>
      <c r="E513" s="162" t="s">
        <v>772</v>
      </c>
      <c r="F513" s="266" t="s">
        <v>773</v>
      </c>
      <c r="G513" s="266"/>
      <c r="H513" s="266"/>
      <c r="I513" s="266"/>
      <c r="J513" s="163" t="s">
        <v>180</v>
      </c>
      <c r="K513" s="164">
        <v>10.358000000000001</v>
      </c>
      <c r="L513" s="258">
        <v>0</v>
      </c>
      <c r="M513" s="258"/>
      <c r="N513" s="267">
        <f>ROUND(L513*K513,2)</f>
        <v>0</v>
      </c>
      <c r="O513" s="267"/>
      <c r="P513" s="267"/>
      <c r="Q513" s="267"/>
      <c r="R513" s="135"/>
      <c r="T513" s="165" t="s">
        <v>4</v>
      </c>
      <c r="U513" s="44" t="s">
        <v>41</v>
      </c>
      <c r="V513" s="36"/>
      <c r="W513" s="166">
        <f>V513*K513</f>
        <v>0</v>
      </c>
      <c r="X513" s="166">
        <v>2.3369999999999998E-2</v>
      </c>
      <c r="Y513" s="166">
        <f>X513*K513</f>
        <v>0.24206645999999998</v>
      </c>
      <c r="Z513" s="166">
        <v>0</v>
      </c>
      <c r="AA513" s="167">
        <f>Z513*K513</f>
        <v>0</v>
      </c>
      <c r="AR513" s="20" t="s">
        <v>252</v>
      </c>
      <c r="AT513" s="20" t="s">
        <v>177</v>
      </c>
      <c r="AU513" s="20" t="s">
        <v>112</v>
      </c>
      <c r="AY513" s="20" t="s">
        <v>176</v>
      </c>
      <c r="BE513" s="106">
        <f>IF(U513="základní",N513,0)</f>
        <v>0</v>
      </c>
      <c r="BF513" s="106">
        <f>IF(U513="snížená",N513,0)</f>
        <v>0</v>
      </c>
      <c r="BG513" s="106">
        <f>IF(U513="zákl. přenesená",N513,0)</f>
        <v>0</v>
      </c>
      <c r="BH513" s="106">
        <f>IF(U513="sníž. přenesená",N513,0)</f>
        <v>0</v>
      </c>
      <c r="BI513" s="106">
        <f>IF(U513="nulová",N513,0)</f>
        <v>0</v>
      </c>
      <c r="BJ513" s="20" t="s">
        <v>84</v>
      </c>
      <c r="BK513" s="106">
        <f>ROUND(L513*K513,2)</f>
        <v>0</v>
      </c>
      <c r="BL513" s="20" t="s">
        <v>252</v>
      </c>
      <c r="BM513" s="20" t="s">
        <v>774</v>
      </c>
    </row>
    <row r="514" spans="2:65" s="1" customFormat="1" ht="38.25" customHeight="1">
      <c r="B514" s="132"/>
      <c r="C514" s="161" t="s">
        <v>775</v>
      </c>
      <c r="D514" s="161" t="s">
        <v>177</v>
      </c>
      <c r="E514" s="162" t="s">
        <v>776</v>
      </c>
      <c r="F514" s="266" t="s">
        <v>777</v>
      </c>
      <c r="G514" s="266"/>
      <c r="H514" s="266"/>
      <c r="I514" s="266"/>
      <c r="J514" s="163" t="s">
        <v>221</v>
      </c>
      <c r="K514" s="164">
        <v>184.32</v>
      </c>
      <c r="L514" s="258">
        <v>0</v>
      </c>
      <c r="M514" s="258"/>
      <c r="N514" s="267">
        <f>ROUND(L514*K514,2)</f>
        <v>0</v>
      </c>
      <c r="O514" s="267"/>
      <c r="P514" s="267"/>
      <c r="Q514" s="267"/>
      <c r="R514" s="135"/>
      <c r="T514" s="165" t="s">
        <v>4</v>
      </c>
      <c r="U514" s="44" t="s">
        <v>41</v>
      </c>
      <c r="V514" s="36"/>
      <c r="W514" s="166">
        <f>V514*K514</f>
        <v>0</v>
      </c>
      <c r="X514" s="166">
        <v>3.6819999999999999E-2</v>
      </c>
      <c r="Y514" s="166">
        <f>X514*K514</f>
        <v>6.7866623999999991</v>
      </c>
      <c r="Z514" s="166">
        <v>0</v>
      </c>
      <c r="AA514" s="167">
        <f>Z514*K514</f>
        <v>0</v>
      </c>
      <c r="AR514" s="20" t="s">
        <v>252</v>
      </c>
      <c r="AT514" s="20" t="s">
        <v>177</v>
      </c>
      <c r="AU514" s="20" t="s">
        <v>112</v>
      </c>
      <c r="AY514" s="20" t="s">
        <v>176</v>
      </c>
      <c r="BE514" s="106">
        <f>IF(U514="základní",N514,0)</f>
        <v>0</v>
      </c>
      <c r="BF514" s="106">
        <f>IF(U514="snížená",N514,0)</f>
        <v>0</v>
      </c>
      <c r="BG514" s="106">
        <f>IF(U514="zákl. přenesená",N514,0)</f>
        <v>0</v>
      </c>
      <c r="BH514" s="106">
        <f>IF(U514="sníž. přenesená",N514,0)</f>
        <v>0</v>
      </c>
      <c r="BI514" s="106">
        <f>IF(U514="nulová",N514,0)</f>
        <v>0</v>
      </c>
      <c r="BJ514" s="20" t="s">
        <v>84</v>
      </c>
      <c r="BK514" s="106">
        <f>ROUND(L514*K514,2)</f>
        <v>0</v>
      </c>
      <c r="BL514" s="20" t="s">
        <v>252</v>
      </c>
      <c r="BM514" s="20" t="s">
        <v>778</v>
      </c>
    </row>
    <row r="515" spans="2:65" s="11" customFormat="1" ht="16.5" customHeight="1">
      <c r="B515" s="175"/>
      <c r="C515" s="176"/>
      <c r="D515" s="176"/>
      <c r="E515" s="177" t="s">
        <v>4</v>
      </c>
      <c r="F515" s="268" t="s">
        <v>664</v>
      </c>
      <c r="G515" s="269"/>
      <c r="H515" s="269"/>
      <c r="I515" s="269"/>
      <c r="J515" s="176"/>
      <c r="K515" s="178">
        <v>17.914000000000001</v>
      </c>
      <c r="L515" s="176"/>
      <c r="M515" s="176"/>
      <c r="N515" s="176"/>
      <c r="O515" s="176"/>
      <c r="P515" s="176"/>
      <c r="Q515" s="176"/>
      <c r="R515" s="179"/>
      <c r="T515" s="180"/>
      <c r="U515" s="176"/>
      <c r="V515" s="176"/>
      <c r="W515" s="176"/>
      <c r="X515" s="176"/>
      <c r="Y515" s="176"/>
      <c r="Z515" s="176"/>
      <c r="AA515" s="181"/>
      <c r="AT515" s="182" t="s">
        <v>184</v>
      </c>
      <c r="AU515" s="182" t="s">
        <v>112</v>
      </c>
      <c r="AV515" s="11" t="s">
        <v>112</v>
      </c>
      <c r="AW515" s="11" t="s">
        <v>33</v>
      </c>
      <c r="AX515" s="11" t="s">
        <v>76</v>
      </c>
      <c r="AY515" s="182" t="s">
        <v>176</v>
      </c>
    </row>
    <row r="516" spans="2:65" s="11" customFormat="1" ht="16.5" customHeight="1">
      <c r="B516" s="175"/>
      <c r="C516" s="176"/>
      <c r="D516" s="176"/>
      <c r="E516" s="177" t="s">
        <v>4</v>
      </c>
      <c r="F516" s="272" t="s">
        <v>665</v>
      </c>
      <c r="G516" s="273"/>
      <c r="H516" s="273"/>
      <c r="I516" s="273"/>
      <c r="J516" s="176"/>
      <c r="K516" s="178">
        <v>166.40600000000001</v>
      </c>
      <c r="L516" s="176"/>
      <c r="M516" s="176"/>
      <c r="N516" s="176"/>
      <c r="O516" s="176"/>
      <c r="P516" s="176"/>
      <c r="Q516" s="176"/>
      <c r="R516" s="179"/>
      <c r="T516" s="180"/>
      <c r="U516" s="176"/>
      <c r="V516" s="176"/>
      <c r="W516" s="176"/>
      <c r="X516" s="176"/>
      <c r="Y516" s="176"/>
      <c r="Z516" s="176"/>
      <c r="AA516" s="181"/>
      <c r="AT516" s="182" t="s">
        <v>184</v>
      </c>
      <c r="AU516" s="182" t="s">
        <v>112</v>
      </c>
      <c r="AV516" s="11" t="s">
        <v>112</v>
      </c>
      <c r="AW516" s="11" t="s">
        <v>33</v>
      </c>
      <c r="AX516" s="11" t="s">
        <v>76</v>
      </c>
      <c r="AY516" s="182" t="s">
        <v>176</v>
      </c>
    </row>
    <row r="517" spans="2:65" s="12" customFormat="1" ht="16.5" customHeight="1">
      <c r="B517" s="183"/>
      <c r="C517" s="184"/>
      <c r="D517" s="184"/>
      <c r="E517" s="185" t="s">
        <v>4</v>
      </c>
      <c r="F517" s="264" t="s">
        <v>186</v>
      </c>
      <c r="G517" s="265"/>
      <c r="H517" s="265"/>
      <c r="I517" s="265"/>
      <c r="J517" s="184"/>
      <c r="K517" s="186">
        <v>184.32</v>
      </c>
      <c r="L517" s="184"/>
      <c r="M517" s="184"/>
      <c r="N517" s="184"/>
      <c r="O517" s="184"/>
      <c r="P517" s="184"/>
      <c r="Q517" s="184"/>
      <c r="R517" s="187"/>
      <c r="T517" s="188"/>
      <c r="U517" s="184"/>
      <c r="V517" s="184"/>
      <c r="W517" s="184"/>
      <c r="X517" s="184"/>
      <c r="Y517" s="184"/>
      <c r="Z517" s="184"/>
      <c r="AA517" s="189"/>
      <c r="AT517" s="190" t="s">
        <v>184</v>
      </c>
      <c r="AU517" s="190" t="s">
        <v>112</v>
      </c>
      <c r="AV517" s="12" t="s">
        <v>181</v>
      </c>
      <c r="AW517" s="12" t="s">
        <v>33</v>
      </c>
      <c r="AX517" s="12" t="s">
        <v>84</v>
      </c>
      <c r="AY517" s="190" t="s">
        <v>176</v>
      </c>
    </row>
    <row r="518" spans="2:65" s="1" customFormat="1" ht="25.5" customHeight="1">
      <c r="B518" s="132"/>
      <c r="C518" s="161" t="s">
        <v>779</v>
      </c>
      <c r="D518" s="161" t="s">
        <v>177</v>
      </c>
      <c r="E518" s="162" t="s">
        <v>780</v>
      </c>
      <c r="F518" s="266" t="s">
        <v>781</v>
      </c>
      <c r="G518" s="266"/>
      <c r="H518" s="266"/>
      <c r="I518" s="266"/>
      <c r="J518" s="163" t="s">
        <v>221</v>
      </c>
      <c r="K518" s="164">
        <v>184.32</v>
      </c>
      <c r="L518" s="258">
        <v>0</v>
      </c>
      <c r="M518" s="258"/>
      <c r="N518" s="267">
        <f>ROUND(L518*K518,2)</f>
        <v>0</v>
      </c>
      <c r="O518" s="267"/>
      <c r="P518" s="267"/>
      <c r="Q518" s="267"/>
      <c r="R518" s="135"/>
      <c r="T518" s="165" t="s">
        <v>4</v>
      </c>
      <c r="U518" s="44" t="s">
        <v>41</v>
      </c>
      <c r="V518" s="36"/>
      <c r="W518" s="166">
        <f>V518*K518</f>
        <v>0</v>
      </c>
      <c r="X518" s="166">
        <v>1.9000000000000001E-4</v>
      </c>
      <c r="Y518" s="166">
        <f>X518*K518</f>
        <v>3.5020799999999998E-2</v>
      </c>
      <c r="Z518" s="166">
        <v>0</v>
      </c>
      <c r="AA518" s="167">
        <f>Z518*K518</f>
        <v>0</v>
      </c>
      <c r="AR518" s="20" t="s">
        <v>252</v>
      </c>
      <c r="AT518" s="20" t="s">
        <v>177</v>
      </c>
      <c r="AU518" s="20" t="s">
        <v>112</v>
      </c>
      <c r="AY518" s="20" t="s">
        <v>176</v>
      </c>
      <c r="BE518" s="106">
        <f>IF(U518="základní",N518,0)</f>
        <v>0</v>
      </c>
      <c r="BF518" s="106">
        <f>IF(U518="snížená",N518,0)</f>
        <v>0</v>
      </c>
      <c r="BG518" s="106">
        <f>IF(U518="zákl. přenesená",N518,0)</f>
        <v>0</v>
      </c>
      <c r="BH518" s="106">
        <f>IF(U518="sníž. přenesená",N518,0)</f>
        <v>0</v>
      </c>
      <c r="BI518" s="106">
        <f>IF(U518="nulová",N518,0)</f>
        <v>0</v>
      </c>
      <c r="BJ518" s="20" t="s">
        <v>84</v>
      </c>
      <c r="BK518" s="106">
        <f>ROUND(L518*K518,2)</f>
        <v>0</v>
      </c>
      <c r="BL518" s="20" t="s">
        <v>252</v>
      </c>
      <c r="BM518" s="20" t="s">
        <v>782</v>
      </c>
    </row>
    <row r="519" spans="2:65" s="11" customFormat="1" ht="16.5" customHeight="1">
      <c r="B519" s="175"/>
      <c r="C519" s="176"/>
      <c r="D519" s="176"/>
      <c r="E519" s="177" t="s">
        <v>4</v>
      </c>
      <c r="F519" s="268" t="s">
        <v>664</v>
      </c>
      <c r="G519" s="269"/>
      <c r="H519" s="269"/>
      <c r="I519" s="269"/>
      <c r="J519" s="176"/>
      <c r="K519" s="178">
        <v>17.914000000000001</v>
      </c>
      <c r="L519" s="176"/>
      <c r="M519" s="176"/>
      <c r="N519" s="176"/>
      <c r="O519" s="176"/>
      <c r="P519" s="176"/>
      <c r="Q519" s="176"/>
      <c r="R519" s="179"/>
      <c r="T519" s="180"/>
      <c r="U519" s="176"/>
      <c r="V519" s="176"/>
      <c r="W519" s="176"/>
      <c r="X519" s="176"/>
      <c r="Y519" s="176"/>
      <c r="Z519" s="176"/>
      <c r="AA519" s="181"/>
      <c r="AT519" s="182" t="s">
        <v>184</v>
      </c>
      <c r="AU519" s="182" t="s">
        <v>112</v>
      </c>
      <c r="AV519" s="11" t="s">
        <v>112</v>
      </c>
      <c r="AW519" s="11" t="s">
        <v>33</v>
      </c>
      <c r="AX519" s="11" t="s">
        <v>76</v>
      </c>
      <c r="AY519" s="182" t="s">
        <v>176</v>
      </c>
    </row>
    <row r="520" spans="2:65" s="11" customFormat="1" ht="16.5" customHeight="1">
      <c r="B520" s="175"/>
      <c r="C520" s="176"/>
      <c r="D520" s="176"/>
      <c r="E520" s="177" t="s">
        <v>4</v>
      </c>
      <c r="F520" s="272" t="s">
        <v>665</v>
      </c>
      <c r="G520" s="273"/>
      <c r="H520" s="273"/>
      <c r="I520" s="273"/>
      <c r="J520" s="176"/>
      <c r="K520" s="178">
        <v>166.40600000000001</v>
      </c>
      <c r="L520" s="176"/>
      <c r="M520" s="176"/>
      <c r="N520" s="176"/>
      <c r="O520" s="176"/>
      <c r="P520" s="176"/>
      <c r="Q520" s="176"/>
      <c r="R520" s="179"/>
      <c r="T520" s="180"/>
      <c r="U520" s="176"/>
      <c r="V520" s="176"/>
      <c r="W520" s="176"/>
      <c r="X520" s="176"/>
      <c r="Y520" s="176"/>
      <c r="Z520" s="176"/>
      <c r="AA520" s="181"/>
      <c r="AT520" s="182" t="s">
        <v>184</v>
      </c>
      <c r="AU520" s="182" t="s">
        <v>112</v>
      </c>
      <c r="AV520" s="11" t="s">
        <v>112</v>
      </c>
      <c r="AW520" s="11" t="s">
        <v>33</v>
      </c>
      <c r="AX520" s="11" t="s">
        <v>76</v>
      </c>
      <c r="AY520" s="182" t="s">
        <v>176</v>
      </c>
    </row>
    <row r="521" spans="2:65" s="12" customFormat="1" ht="16.5" customHeight="1">
      <c r="B521" s="183"/>
      <c r="C521" s="184"/>
      <c r="D521" s="184"/>
      <c r="E521" s="185" t="s">
        <v>4</v>
      </c>
      <c r="F521" s="264" t="s">
        <v>186</v>
      </c>
      <c r="G521" s="265"/>
      <c r="H521" s="265"/>
      <c r="I521" s="265"/>
      <c r="J521" s="184"/>
      <c r="K521" s="186">
        <v>184.32</v>
      </c>
      <c r="L521" s="184"/>
      <c r="M521" s="184"/>
      <c r="N521" s="184"/>
      <c r="O521" s="184"/>
      <c r="P521" s="184"/>
      <c r="Q521" s="184"/>
      <c r="R521" s="187"/>
      <c r="T521" s="188"/>
      <c r="U521" s="184"/>
      <c r="V521" s="184"/>
      <c r="W521" s="184"/>
      <c r="X521" s="184"/>
      <c r="Y521" s="184"/>
      <c r="Z521" s="184"/>
      <c r="AA521" s="189"/>
      <c r="AT521" s="190" t="s">
        <v>184</v>
      </c>
      <c r="AU521" s="190" t="s">
        <v>112</v>
      </c>
      <c r="AV521" s="12" t="s">
        <v>181</v>
      </c>
      <c r="AW521" s="12" t="s">
        <v>33</v>
      </c>
      <c r="AX521" s="12" t="s">
        <v>84</v>
      </c>
      <c r="AY521" s="190" t="s">
        <v>176</v>
      </c>
    </row>
    <row r="522" spans="2:65" s="1" customFormat="1" ht="25.5" customHeight="1">
      <c r="B522" s="132"/>
      <c r="C522" s="161" t="s">
        <v>783</v>
      </c>
      <c r="D522" s="161" t="s">
        <v>177</v>
      </c>
      <c r="E522" s="162" t="s">
        <v>784</v>
      </c>
      <c r="F522" s="266" t="s">
        <v>785</v>
      </c>
      <c r="G522" s="266"/>
      <c r="H522" s="266"/>
      <c r="I522" s="266"/>
      <c r="J522" s="163" t="s">
        <v>221</v>
      </c>
      <c r="K522" s="164">
        <v>194.39500000000001</v>
      </c>
      <c r="L522" s="258">
        <v>0</v>
      </c>
      <c r="M522" s="258"/>
      <c r="N522" s="267">
        <f>ROUND(L522*K522,2)</f>
        <v>0</v>
      </c>
      <c r="O522" s="267"/>
      <c r="P522" s="267"/>
      <c r="Q522" s="267"/>
      <c r="R522" s="135"/>
      <c r="T522" s="165" t="s">
        <v>4</v>
      </c>
      <c r="U522" s="44" t="s">
        <v>41</v>
      </c>
      <c r="V522" s="36"/>
      <c r="W522" s="166">
        <f>V522*K522</f>
        <v>0</v>
      </c>
      <c r="X522" s="166">
        <v>0</v>
      </c>
      <c r="Y522" s="166">
        <f>X522*K522</f>
        <v>0</v>
      </c>
      <c r="Z522" s="166">
        <v>1.4E-2</v>
      </c>
      <c r="AA522" s="167">
        <f>Z522*K522</f>
        <v>2.72153</v>
      </c>
      <c r="AR522" s="20" t="s">
        <v>252</v>
      </c>
      <c r="AT522" s="20" t="s">
        <v>177</v>
      </c>
      <c r="AU522" s="20" t="s">
        <v>112</v>
      </c>
      <c r="AY522" s="20" t="s">
        <v>176</v>
      </c>
      <c r="BE522" s="106">
        <f>IF(U522="základní",N522,0)</f>
        <v>0</v>
      </c>
      <c r="BF522" s="106">
        <f>IF(U522="snížená",N522,0)</f>
        <v>0</v>
      </c>
      <c r="BG522" s="106">
        <f>IF(U522="zákl. přenesená",N522,0)</f>
        <v>0</v>
      </c>
      <c r="BH522" s="106">
        <f>IF(U522="sníž. přenesená",N522,0)</f>
        <v>0</v>
      </c>
      <c r="BI522" s="106">
        <f>IF(U522="nulová",N522,0)</f>
        <v>0</v>
      </c>
      <c r="BJ522" s="20" t="s">
        <v>84</v>
      </c>
      <c r="BK522" s="106">
        <f>ROUND(L522*K522,2)</f>
        <v>0</v>
      </c>
      <c r="BL522" s="20" t="s">
        <v>252</v>
      </c>
      <c r="BM522" s="20" t="s">
        <v>786</v>
      </c>
    </row>
    <row r="523" spans="2:65" s="11" customFormat="1" ht="16.5" customHeight="1">
      <c r="B523" s="175"/>
      <c r="C523" s="176"/>
      <c r="D523" s="176"/>
      <c r="E523" s="177" t="s">
        <v>4</v>
      </c>
      <c r="F523" s="268" t="s">
        <v>787</v>
      </c>
      <c r="G523" s="269"/>
      <c r="H523" s="269"/>
      <c r="I523" s="269"/>
      <c r="J523" s="176"/>
      <c r="K523" s="178">
        <v>10.074999999999999</v>
      </c>
      <c r="L523" s="176"/>
      <c r="M523" s="176"/>
      <c r="N523" s="176"/>
      <c r="O523" s="176"/>
      <c r="P523" s="176"/>
      <c r="Q523" s="176"/>
      <c r="R523" s="179"/>
      <c r="T523" s="180"/>
      <c r="U523" s="176"/>
      <c r="V523" s="176"/>
      <c r="W523" s="176"/>
      <c r="X523" s="176"/>
      <c r="Y523" s="176"/>
      <c r="Z523" s="176"/>
      <c r="AA523" s="181"/>
      <c r="AT523" s="182" t="s">
        <v>184</v>
      </c>
      <c r="AU523" s="182" t="s">
        <v>112</v>
      </c>
      <c r="AV523" s="11" t="s">
        <v>112</v>
      </c>
      <c r="AW523" s="11" t="s">
        <v>33</v>
      </c>
      <c r="AX523" s="11" t="s">
        <v>76</v>
      </c>
      <c r="AY523" s="182" t="s">
        <v>176</v>
      </c>
    </row>
    <row r="524" spans="2:65" s="11" customFormat="1" ht="16.5" customHeight="1">
      <c r="B524" s="175"/>
      <c r="C524" s="176"/>
      <c r="D524" s="176"/>
      <c r="E524" s="177" t="s">
        <v>4</v>
      </c>
      <c r="F524" s="272" t="s">
        <v>526</v>
      </c>
      <c r="G524" s="273"/>
      <c r="H524" s="273"/>
      <c r="I524" s="273"/>
      <c r="J524" s="176"/>
      <c r="K524" s="178">
        <v>184.32</v>
      </c>
      <c r="L524" s="176"/>
      <c r="M524" s="176"/>
      <c r="N524" s="176"/>
      <c r="O524" s="176"/>
      <c r="P524" s="176"/>
      <c r="Q524" s="176"/>
      <c r="R524" s="179"/>
      <c r="T524" s="180"/>
      <c r="U524" s="176"/>
      <c r="V524" s="176"/>
      <c r="W524" s="176"/>
      <c r="X524" s="176"/>
      <c r="Y524" s="176"/>
      <c r="Z524" s="176"/>
      <c r="AA524" s="181"/>
      <c r="AT524" s="182" t="s">
        <v>184</v>
      </c>
      <c r="AU524" s="182" t="s">
        <v>112</v>
      </c>
      <c r="AV524" s="11" t="s">
        <v>112</v>
      </c>
      <c r="AW524" s="11" t="s">
        <v>33</v>
      </c>
      <c r="AX524" s="11" t="s">
        <v>76</v>
      </c>
      <c r="AY524" s="182" t="s">
        <v>176</v>
      </c>
    </row>
    <row r="525" spans="2:65" s="12" customFormat="1" ht="16.5" customHeight="1">
      <c r="B525" s="183"/>
      <c r="C525" s="184"/>
      <c r="D525" s="184"/>
      <c r="E525" s="185" t="s">
        <v>4</v>
      </c>
      <c r="F525" s="264" t="s">
        <v>186</v>
      </c>
      <c r="G525" s="265"/>
      <c r="H525" s="265"/>
      <c r="I525" s="265"/>
      <c r="J525" s="184"/>
      <c r="K525" s="186">
        <v>194.39500000000001</v>
      </c>
      <c r="L525" s="184"/>
      <c r="M525" s="184"/>
      <c r="N525" s="184"/>
      <c r="O525" s="184"/>
      <c r="P525" s="184"/>
      <c r="Q525" s="184"/>
      <c r="R525" s="187"/>
      <c r="T525" s="188"/>
      <c r="U525" s="184"/>
      <c r="V525" s="184"/>
      <c r="W525" s="184"/>
      <c r="X525" s="184"/>
      <c r="Y525" s="184"/>
      <c r="Z525" s="184"/>
      <c r="AA525" s="189"/>
      <c r="AT525" s="190" t="s">
        <v>184</v>
      </c>
      <c r="AU525" s="190" t="s">
        <v>112</v>
      </c>
      <c r="AV525" s="12" t="s">
        <v>181</v>
      </c>
      <c r="AW525" s="12" t="s">
        <v>33</v>
      </c>
      <c r="AX525" s="12" t="s">
        <v>84</v>
      </c>
      <c r="AY525" s="190" t="s">
        <v>176</v>
      </c>
    </row>
    <row r="526" spans="2:65" s="1" customFormat="1" ht="25.5" customHeight="1">
      <c r="B526" s="132"/>
      <c r="C526" s="161" t="s">
        <v>788</v>
      </c>
      <c r="D526" s="161" t="s">
        <v>177</v>
      </c>
      <c r="E526" s="162" t="s">
        <v>789</v>
      </c>
      <c r="F526" s="266" t="s">
        <v>790</v>
      </c>
      <c r="G526" s="266"/>
      <c r="H526" s="266"/>
      <c r="I526" s="266"/>
      <c r="J526" s="163" t="s">
        <v>221</v>
      </c>
      <c r="K526" s="164">
        <v>166.40600000000001</v>
      </c>
      <c r="L526" s="258">
        <v>0</v>
      </c>
      <c r="M526" s="258"/>
      <c r="N526" s="267">
        <f>ROUND(L526*K526,2)</f>
        <v>0</v>
      </c>
      <c r="O526" s="267"/>
      <c r="P526" s="267"/>
      <c r="Q526" s="267"/>
      <c r="R526" s="135"/>
      <c r="T526" s="165" t="s">
        <v>4</v>
      </c>
      <c r="U526" s="44" t="s">
        <v>41</v>
      </c>
      <c r="V526" s="36"/>
      <c r="W526" s="166">
        <f>V526*K526</f>
        <v>0</v>
      </c>
      <c r="X526" s="166">
        <v>0</v>
      </c>
      <c r="Y526" s="166">
        <f>X526*K526</f>
        <v>0</v>
      </c>
      <c r="Z526" s="166">
        <v>0</v>
      </c>
      <c r="AA526" s="167">
        <f>Z526*K526</f>
        <v>0</v>
      </c>
      <c r="AR526" s="20" t="s">
        <v>252</v>
      </c>
      <c r="AT526" s="20" t="s">
        <v>177</v>
      </c>
      <c r="AU526" s="20" t="s">
        <v>112</v>
      </c>
      <c r="AY526" s="20" t="s">
        <v>176</v>
      </c>
      <c r="BE526" s="106">
        <f>IF(U526="základní",N526,0)</f>
        <v>0</v>
      </c>
      <c r="BF526" s="106">
        <f>IF(U526="snížená",N526,0)</f>
        <v>0</v>
      </c>
      <c r="BG526" s="106">
        <f>IF(U526="zákl. přenesená",N526,0)</f>
        <v>0</v>
      </c>
      <c r="BH526" s="106">
        <f>IF(U526="sníž. přenesená",N526,0)</f>
        <v>0</v>
      </c>
      <c r="BI526" s="106">
        <f>IF(U526="nulová",N526,0)</f>
        <v>0</v>
      </c>
      <c r="BJ526" s="20" t="s">
        <v>84</v>
      </c>
      <c r="BK526" s="106">
        <f>ROUND(L526*K526,2)</f>
        <v>0</v>
      </c>
      <c r="BL526" s="20" t="s">
        <v>252</v>
      </c>
      <c r="BM526" s="20" t="s">
        <v>791</v>
      </c>
    </row>
    <row r="527" spans="2:65" s="11" customFormat="1" ht="16.5" customHeight="1">
      <c r="B527" s="175"/>
      <c r="C527" s="176"/>
      <c r="D527" s="176"/>
      <c r="E527" s="177" t="s">
        <v>4</v>
      </c>
      <c r="F527" s="268" t="s">
        <v>665</v>
      </c>
      <c r="G527" s="269"/>
      <c r="H527" s="269"/>
      <c r="I527" s="269"/>
      <c r="J527" s="176"/>
      <c r="K527" s="178">
        <v>166.40600000000001</v>
      </c>
      <c r="L527" s="176"/>
      <c r="M527" s="176"/>
      <c r="N527" s="176"/>
      <c r="O527" s="176"/>
      <c r="P527" s="176"/>
      <c r="Q527" s="176"/>
      <c r="R527" s="179"/>
      <c r="T527" s="180"/>
      <c r="U527" s="176"/>
      <c r="V527" s="176"/>
      <c r="W527" s="176"/>
      <c r="X527" s="176"/>
      <c r="Y527" s="176"/>
      <c r="Z527" s="176"/>
      <c r="AA527" s="181"/>
      <c r="AT527" s="182" t="s">
        <v>184</v>
      </c>
      <c r="AU527" s="182" t="s">
        <v>112</v>
      </c>
      <c r="AV527" s="11" t="s">
        <v>112</v>
      </c>
      <c r="AW527" s="11" t="s">
        <v>33</v>
      </c>
      <c r="AX527" s="11" t="s">
        <v>76</v>
      </c>
      <c r="AY527" s="182" t="s">
        <v>176</v>
      </c>
    </row>
    <row r="528" spans="2:65" s="12" customFormat="1" ht="16.5" customHeight="1">
      <c r="B528" s="183"/>
      <c r="C528" s="184"/>
      <c r="D528" s="184"/>
      <c r="E528" s="185" t="s">
        <v>4</v>
      </c>
      <c r="F528" s="264" t="s">
        <v>186</v>
      </c>
      <c r="G528" s="265"/>
      <c r="H528" s="265"/>
      <c r="I528" s="265"/>
      <c r="J528" s="184"/>
      <c r="K528" s="186">
        <v>166.40600000000001</v>
      </c>
      <c r="L528" s="184"/>
      <c r="M528" s="184"/>
      <c r="N528" s="184"/>
      <c r="O528" s="184"/>
      <c r="P528" s="184"/>
      <c r="Q528" s="184"/>
      <c r="R528" s="187"/>
      <c r="T528" s="188"/>
      <c r="U528" s="184"/>
      <c r="V528" s="184"/>
      <c r="W528" s="184"/>
      <c r="X528" s="184"/>
      <c r="Y528" s="184"/>
      <c r="Z528" s="184"/>
      <c r="AA528" s="189"/>
      <c r="AT528" s="190" t="s">
        <v>184</v>
      </c>
      <c r="AU528" s="190" t="s">
        <v>112</v>
      </c>
      <c r="AV528" s="12" t="s">
        <v>181</v>
      </c>
      <c r="AW528" s="12" t="s">
        <v>33</v>
      </c>
      <c r="AX528" s="12" t="s">
        <v>84</v>
      </c>
      <c r="AY528" s="190" t="s">
        <v>176</v>
      </c>
    </row>
    <row r="529" spans="2:65" s="1" customFormat="1" ht="25.5" customHeight="1">
      <c r="B529" s="132"/>
      <c r="C529" s="191" t="s">
        <v>792</v>
      </c>
      <c r="D529" s="191" t="s">
        <v>309</v>
      </c>
      <c r="E529" s="192" t="s">
        <v>793</v>
      </c>
      <c r="F529" s="274" t="s">
        <v>794</v>
      </c>
      <c r="G529" s="274"/>
      <c r="H529" s="274"/>
      <c r="I529" s="274"/>
      <c r="J529" s="193" t="s">
        <v>180</v>
      </c>
      <c r="K529" s="194">
        <v>0.499</v>
      </c>
      <c r="L529" s="275">
        <v>0</v>
      </c>
      <c r="M529" s="275"/>
      <c r="N529" s="276">
        <f>ROUND(L529*K529,2)</f>
        <v>0</v>
      </c>
      <c r="O529" s="267"/>
      <c r="P529" s="267"/>
      <c r="Q529" s="267"/>
      <c r="R529" s="135"/>
      <c r="T529" s="165" t="s">
        <v>4</v>
      </c>
      <c r="U529" s="44" t="s">
        <v>41</v>
      </c>
      <c r="V529" s="36"/>
      <c r="W529" s="166">
        <f>V529*K529</f>
        <v>0</v>
      </c>
      <c r="X529" s="166">
        <v>0.55000000000000004</v>
      </c>
      <c r="Y529" s="166">
        <f>X529*K529</f>
        <v>0.27445000000000003</v>
      </c>
      <c r="Z529" s="166">
        <v>0</v>
      </c>
      <c r="AA529" s="167">
        <f>Z529*K529</f>
        <v>0</v>
      </c>
      <c r="AR529" s="20" t="s">
        <v>353</v>
      </c>
      <c r="AT529" s="20" t="s">
        <v>309</v>
      </c>
      <c r="AU529" s="20" t="s">
        <v>112</v>
      </c>
      <c r="AY529" s="20" t="s">
        <v>176</v>
      </c>
      <c r="BE529" s="106">
        <f>IF(U529="základní",N529,0)</f>
        <v>0</v>
      </c>
      <c r="BF529" s="106">
        <f>IF(U529="snížená",N529,0)</f>
        <v>0</v>
      </c>
      <c r="BG529" s="106">
        <f>IF(U529="zákl. přenesená",N529,0)</f>
        <v>0</v>
      </c>
      <c r="BH529" s="106">
        <f>IF(U529="sníž. přenesená",N529,0)</f>
        <v>0</v>
      </c>
      <c r="BI529" s="106">
        <f>IF(U529="nulová",N529,0)</f>
        <v>0</v>
      </c>
      <c r="BJ529" s="20" t="s">
        <v>84</v>
      </c>
      <c r="BK529" s="106">
        <f>ROUND(L529*K529,2)</f>
        <v>0</v>
      </c>
      <c r="BL529" s="20" t="s">
        <v>252</v>
      </c>
      <c r="BM529" s="20" t="s">
        <v>795</v>
      </c>
    </row>
    <row r="530" spans="2:65" s="11" customFormat="1" ht="16.5" customHeight="1">
      <c r="B530" s="175"/>
      <c r="C530" s="176"/>
      <c r="D530" s="176"/>
      <c r="E530" s="177" t="s">
        <v>4</v>
      </c>
      <c r="F530" s="268" t="s">
        <v>796</v>
      </c>
      <c r="G530" s="269"/>
      <c r="H530" s="269"/>
      <c r="I530" s="269"/>
      <c r="J530" s="176"/>
      <c r="K530" s="178">
        <v>0.499</v>
      </c>
      <c r="L530" s="176"/>
      <c r="M530" s="176"/>
      <c r="N530" s="176"/>
      <c r="O530" s="176"/>
      <c r="P530" s="176"/>
      <c r="Q530" s="176"/>
      <c r="R530" s="179"/>
      <c r="T530" s="180"/>
      <c r="U530" s="176"/>
      <c r="V530" s="176"/>
      <c r="W530" s="176"/>
      <c r="X530" s="176"/>
      <c r="Y530" s="176"/>
      <c r="Z530" s="176"/>
      <c r="AA530" s="181"/>
      <c r="AT530" s="182" t="s">
        <v>184</v>
      </c>
      <c r="AU530" s="182" t="s">
        <v>112</v>
      </c>
      <c r="AV530" s="11" t="s">
        <v>112</v>
      </c>
      <c r="AW530" s="11" t="s">
        <v>33</v>
      </c>
      <c r="AX530" s="11" t="s">
        <v>76</v>
      </c>
      <c r="AY530" s="182" t="s">
        <v>176</v>
      </c>
    </row>
    <row r="531" spans="2:65" s="12" customFormat="1" ht="16.5" customHeight="1">
      <c r="B531" s="183"/>
      <c r="C531" s="184"/>
      <c r="D531" s="184"/>
      <c r="E531" s="185" t="s">
        <v>4</v>
      </c>
      <c r="F531" s="264" t="s">
        <v>186</v>
      </c>
      <c r="G531" s="265"/>
      <c r="H531" s="265"/>
      <c r="I531" s="265"/>
      <c r="J531" s="184"/>
      <c r="K531" s="186">
        <v>0.499</v>
      </c>
      <c r="L531" s="184"/>
      <c r="M531" s="184"/>
      <c r="N531" s="184"/>
      <c r="O531" s="184"/>
      <c r="P531" s="184"/>
      <c r="Q531" s="184"/>
      <c r="R531" s="187"/>
      <c r="T531" s="188"/>
      <c r="U531" s="184"/>
      <c r="V531" s="184"/>
      <c r="W531" s="184"/>
      <c r="X531" s="184"/>
      <c r="Y531" s="184"/>
      <c r="Z531" s="184"/>
      <c r="AA531" s="189"/>
      <c r="AT531" s="190" t="s">
        <v>184</v>
      </c>
      <c r="AU531" s="190" t="s">
        <v>112</v>
      </c>
      <c r="AV531" s="12" t="s">
        <v>181</v>
      </c>
      <c r="AW531" s="12" t="s">
        <v>33</v>
      </c>
      <c r="AX531" s="12" t="s">
        <v>84</v>
      </c>
      <c r="AY531" s="190" t="s">
        <v>176</v>
      </c>
    </row>
    <row r="532" spans="2:65" s="1" customFormat="1" ht="25.5" customHeight="1">
      <c r="B532" s="132"/>
      <c r="C532" s="161" t="s">
        <v>797</v>
      </c>
      <c r="D532" s="161" t="s">
        <v>177</v>
      </c>
      <c r="E532" s="162" t="s">
        <v>798</v>
      </c>
      <c r="F532" s="266" t="s">
        <v>799</v>
      </c>
      <c r="G532" s="266"/>
      <c r="H532" s="266"/>
      <c r="I532" s="266"/>
      <c r="J532" s="163" t="s">
        <v>517</v>
      </c>
      <c r="K532" s="164">
        <v>12.6</v>
      </c>
      <c r="L532" s="258">
        <v>0</v>
      </c>
      <c r="M532" s="258"/>
      <c r="N532" s="267">
        <f>ROUND(L532*K532,2)</f>
        <v>0</v>
      </c>
      <c r="O532" s="267"/>
      <c r="P532" s="267"/>
      <c r="Q532" s="267"/>
      <c r="R532" s="135"/>
      <c r="T532" s="165" t="s">
        <v>4</v>
      </c>
      <c r="U532" s="44" t="s">
        <v>41</v>
      </c>
      <c r="V532" s="36"/>
      <c r="W532" s="166">
        <f>V532*K532</f>
        <v>0</v>
      </c>
      <c r="X532" s="166">
        <v>0</v>
      </c>
      <c r="Y532" s="166">
        <f>X532*K532</f>
        <v>0</v>
      </c>
      <c r="Z532" s="166">
        <v>1.7000000000000001E-2</v>
      </c>
      <c r="AA532" s="167">
        <f>Z532*K532</f>
        <v>0.2142</v>
      </c>
      <c r="AR532" s="20" t="s">
        <v>252</v>
      </c>
      <c r="AT532" s="20" t="s">
        <v>177</v>
      </c>
      <c r="AU532" s="20" t="s">
        <v>112</v>
      </c>
      <c r="AY532" s="20" t="s">
        <v>176</v>
      </c>
      <c r="BE532" s="106">
        <f>IF(U532="základní",N532,0)</f>
        <v>0</v>
      </c>
      <c r="BF532" s="106">
        <f>IF(U532="snížená",N532,0)</f>
        <v>0</v>
      </c>
      <c r="BG532" s="106">
        <f>IF(U532="zákl. přenesená",N532,0)</f>
        <v>0</v>
      </c>
      <c r="BH532" s="106">
        <f>IF(U532="sníž. přenesená",N532,0)</f>
        <v>0</v>
      </c>
      <c r="BI532" s="106">
        <f>IF(U532="nulová",N532,0)</f>
        <v>0</v>
      </c>
      <c r="BJ532" s="20" t="s">
        <v>84</v>
      </c>
      <c r="BK532" s="106">
        <f>ROUND(L532*K532,2)</f>
        <v>0</v>
      </c>
      <c r="BL532" s="20" t="s">
        <v>252</v>
      </c>
      <c r="BM532" s="20" t="s">
        <v>800</v>
      </c>
    </row>
    <row r="533" spans="2:65" s="10" customFormat="1" ht="16.5" customHeight="1">
      <c r="B533" s="168"/>
      <c r="C533" s="169"/>
      <c r="D533" s="169"/>
      <c r="E533" s="170" t="s">
        <v>4</v>
      </c>
      <c r="F533" s="270" t="s">
        <v>801</v>
      </c>
      <c r="G533" s="271"/>
      <c r="H533" s="271"/>
      <c r="I533" s="271"/>
      <c r="J533" s="169"/>
      <c r="K533" s="170" t="s">
        <v>4</v>
      </c>
      <c r="L533" s="169"/>
      <c r="M533" s="169"/>
      <c r="N533" s="169"/>
      <c r="O533" s="169"/>
      <c r="P533" s="169"/>
      <c r="Q533" s="169"/>
      <c r="R533" s="171"/>
      <c r="T533" s="172"/>
      <c r="U533" s="169"/>
      <c r="V533" s="169"/>
      <c r="W533" s="169"/>
      <c r="X533" s="169"/>
      <c r="Y533" s="169"/>
      <c r="Z533" s="169"/>
      <c r="AA533" s="173"/>
      <c r="AT533" s="174" t="s">
        <v>184</v>
      </c>
      <c r="AU533" s="174" t="s">
        <v>112</v>
      </c>
      <c r="AV533" s="10" t="s">
        <v>84</v>
      </c>
      <c r="AW533" s="10" t="s">
        <v>33</v>
      </c>
      <c r="AX533" s="10" t="s">
        <v>76</v>
      </c>
      <c r="AY533" s="174" t="s">
        <v>176</v>
      </c>
    </row>
    <row r="534" spans="2:65" s="11" customFormat="1" ht="16.5" customHeight="1">
      <c r="B534" s="175"/>
      <c r="C534" s="176"/>
      <c r="D534" s="176"/>
      <c r="E534" s="177" t="s">
        <v>4</v>
      </c>
      <c r="F534" s="272" t="s">
        <v>802</v>
      </c>
      <c r="G534" s="273"/>
      <c r="H534" s="273"/>
      <c r="I534" s="273"/>
      <c r="J534" s="176"/>
      <c r="K534" s="178">
        <v>9.3000000000000007</v>
      </c>
      <c r="L534" s="176"/>
      <c r="M534" s="176"/>
      <c r="N534" s="176"/>
      <c r="O534" s="176"/>
      <c r="P534" s="176"/>
      <c r="Q534" s="176"/>
      <c r="R534" s="179"/>
      <c r="T534" s="180"/>
      <c r="U534" s="176"/>
      <c r="V534" s="176"/>
      <c r="W534" s="176"/>
      <c r="X534" s="176"/>
      <c r="Y534" s="176"/>
      <c r="Z534" s="176"/>
      <c r="AA534" s="181"/>
      <c r="AT534" s="182" t="s">
        <v>184</v>
      </c>
      <c r="AU534" s="182" t="s">
        <v>112</v>
      </c>
      <c r="AV534" s="11" t="s">
        <v>112</v>
      </c>
      <c r="AW534" s="11" t="s">
        <v>33</v>
      </c>
      <c r="AX534" s="11" t="s">
        <v>76</v>
      </c>
      <c r="AY534" s="182" t="s">
        <v>176</v>
      </c>
    </row>
    <row r="535" spans="2:65" s="10" customFormat="1" ht="16.5" customHeight="1">
      <c r="B535" s="168"/>
      <c r="C535" s="169"/>
      <c r="D535" s="169"/>
      <c r="E535" s="170" t="s">
        <v>4</v>
      </c>
      <c r="F535" s="277" t="s">
        <v>285</v>
      </c>
      <c r="G535" s="278"/>
      <c r="H535" s="278"/>
      <c r="I535" s="278"/>
      <c r="J535" s="169"/>
      <c r="K535" s="170" t="s">
        <v>4</v>
      </c>
      <c r="L535" s="169"/>
      <c r="M535" s="169"/>
      <c r="N535" s="169"/>
      <c r="O535" s="169"/>
      <c r="P535" s="169"/>
      <c r="Q535" s="169"/>
      <c r="R535" s="171"/>
      <c r="T535" s="172"/>
      <c r="U535" s="169"/>
      <c r="V535" s="169"/>
      <c r="W535" s="169"/>
      <c r="X535" s="169"/>
      <c r="Y535" s="169"/>
      <c r="Z535" s="169"/>
      <c r="AA535" s="173"/>
      <c r="AT535" s="174" t="s">
        <v>184</v>
      </c>
      <c r="AU535" s="174" t="s">
        <v>112</v>
      </c>
      <c r="AV535" s="10" t="s">
        <v>84</v>
      </c>
      <c r="AW535" s="10" t="s">
        <v>33</v>
      </c>
      <c r="AX535" s="10" t="s">
        <v>76</v>
      </c>
      <c r="AY535" s="174" t="s">
        <v>176</v>
      </c>
    </row>
    <row r="536" spans="2:65" s="11" customFormat="1" ht="16.5" customHeight="1">
      <c r="B536" s="175"/>
      <c r="C536" s="176"/>
      <c r="D536" s="176"/>
      <c r="E536" s="177" t="s">
        <v>4</v>
      </c>
      <c r="F536" s="272" t="s">
        <v>803</v>
      </c>
      <c r="G536" s="273"/>
      <c r="H536" s="273"/>
      <c r="I536" s="273"/>
      <c r="J536" s="176"/>
      <c r="K536" s="178">
        <v>3.3</v>
      </c>
      <c r="L536" s="176"/>
      <c r="M536" s="176"/>
      <c r="N536" s="176"/>
      <c r="O536" s="176"/>
      <c r="P536" s="176"/>
      <c r="Q536" s="176"/>
      <c r="R536" s="179"/>
      <c r="T536" s="180"/>
      <c r="U536" s="176"/>
      <c r="V536" s="176"/>
      <c r="W536" s="176"/>
      <c r="X536" s="176"/>
      <c r="Y536" s="176"/>
      <c r="Z536" s="176"/>
      <c r="AA536" s="181"/>
      <c r="AT536" s="182" t="s">
        <v>184</v>
      </c>
      <c r="AU536" s="182" t="s">
        <v>112</v>
      </c>
      <c r="AV536" s="11" t="s">
        <v>112</v>
      </c>
      <c r="AW536" s="11" t="s">
        <v>33</v>
      </c>
      <c r="AX536" s="11" t="s">
        <v>76</v>
      </c>
      <c r="AY536" s="182" t="s">
        <v>176</v>
      </c>
    </row>
    <row r="537" spans="2:65" s="12" customFormat="1" ht="16.5" customHeight="1">
      <c r="B537" s="183"/>
      <c r="C537" s="184"/>
      <c r="D537" s="184"/>
      <c r="E537" s="185" t="s">
        <v>4</v>
      </c>
      <c r="F537" s="264" t="s">
        <v>186</v>
      </c>
      <c r="G537" s="265"/>
      <c r="H537" s="265"/>
      <c r="I537" s="265"/>
      <c r="J537" s="184"/>
      <c r="K537" s="186">
        <v>12.6</v>
      </c>
      <c r="L537" s="184"/>
      <c r="M537" s="184"/>
      <c r="N537" s="184"/>
      <c r="O537" s="184"/>
      <c r="P537" s="184"/>
      <c r="Q537" s="184"/>
      <c r="R537" s="187"/>
      <c r="T537" s="188"/>
      <c r="U537" s="184"/>
      <c r="V537" s="184"/>
      <c r="W537" s="184"/>
      <c r="X537" s="184"/>
      <c r="Y537" s="184"/>
      <c r="Z537" s="184"/>
      <c r="AA537" s="189"/>
      <c r="AT537" s="190" t="s">
        <v>184</v>
      </c>
      <c r="AU537" s="190" t="s">
        <v>112</v>
      </c>
      <c r="AV537" s="12" t="s">
        <v>181</v>
      </c>
      <c r="AW537" s="12" t="s">
        <v>33</v>
      </c>
      <c r="AX537" s="12" t="s">
        <v>84</v>
      </c>
      <c r="AY537" s="190" t="s">
        <v>176</v>
      </c>
    </row>
    <row r="538" spans="2:65" s="1" customFormat="1" ht="38.25" customHeight="1">
      <c r="B538" s="132"/>
      <c r="C538" s="161" t="s">
        <v>804</v>
      </c>
      <c r="D538" s="161" t="s">
        <v>177</v>
      </c>
      <c r="E538" s="162" t="s">
        <v>805</v>
      </c>
      <c r="F538" s="266" t="s">
        <v>806</v>
      </c>
      <c r="G538" s="266"/>
      <c r="H538" s="266"/>
      <c r="I538" s="266"/>
      <c r="J538" s="163" t="s">
        <v>221</v>
      </c>
      <c r="K538" s="164">
        <v>12.55</v>
      </c>
      <c r="L538" s="258">
        <v>0</v>
      </c>
      <c r="M538" s="258"/>
      <c r="N538" s="267">
        <f>ROUND(L538*K538,2)</f>
        <v>0</v>
      </c>
      <c r="O538" s="267"/>
      <c r="P538" s="267"/>
      <c r="Q538" s="267"/>
      <c r="R538" s="135"/>
      <c r="T538" s="165" t="s">
        <v>4</v>
      </c>
      <c r="U538" s="44" t="s">
        <v>41</v>
      </c>
      <c r="V538" s="36"/>
      <c r="W538" s="166">
        <f>V538*K538</f>
        <v>0</v>
      </c>
      <c r="X538" s="166">
        <v>0</v>
      </c>
      <c r="Y538" s="166">
        <f>X538*K538</f>
        <v>0</v>
      </c>
      <c r="Z538" s="166">
        <v>0.04</v>
      </c>
      <c r="AA538" s="167">
        <f>Z538*K538</f>
        <v>0.502</v>
      </c>
      <c r="AR538" s="20" t="s">
        <v>252</v>
      </c>
      <c r="AT538" s="20" t="s">
        <v>177</v>
      </c>
      <c r="AU538" s="20" t="s">
        <v>112</v>
      </c>
      <c r="AY538" s="20" t="s">
        <v>176</v>
      </c>
      <c r="BE538" s="106">
        <f>IF(U538="základní",N538,0)</f>
        <v>0</v>
      </c>
      <c r="BF538" s="106">
        <f>IF(U538="snížená",N538,0)</f>
        <v>0</v>
      </c>
      <c r="BG538" s="106">
        <f>IF(U538="zákl. přenesená",N538,0)</f>
        <v>0</v>
      </c>
      <c r="BH538" s="106">
        <f>IF(U538="sníž. přenesená",N538,0)</f>
        <v>0</v>
      </c>
      <c r="BI538" s="106">
        <f>IF(U538="nulová",N538,0)</f>
        <v>0</v>
      </c>
      <c r="BJ538" s="20" t="s">
        <v>84</v>
      </c>
      <c r="BK538" s="106">
        <f>ROUND(L538*K538,2)</f>
        <v>0</v>
      </c>
      <c r="BL538" s="20" t="s">
        <v>252</v>
      </c>
      <c r="BM538" s="20" t="s">
        <v>807</v>
      </c>
    </row>
    <row r="539" spans="2:65" s="10" customFormat="1" ht="16.5" customHeight="1">
      <c r="B539" s="168"/>
      <c r="C539" s="169"/>
      <c r="D539" s="169"/>
      <c r="E539" s="170" t="s">
        <v>4</v>
      </c>
      <c r="F539" s="270" t="s">
        <v>808</v>
      </c>
      <c r="G539" s="271"/>
      <c r="H539" s="271"/>
      <c r="I539" s="271"/>
      <c r="J539" s="169"/>
      <c r="K539" s="170" t="s">
        <v>4</v>
      </c>
      <c r="L539" s="169"/>
      <c r="M539" s="169"/>
      <c r="N539" s="169"/>
      <c r="O539" s="169"/>
      <c r="P539" s="169"/>
      <c r="Q539" s="169"/>
      <c r="R539" s="171"/>
      <c r="T539" s="172"/>
      <c r="U539" s="169"/>
      <c r="V539" s="169"/>
      <c r="W539" s="169"/>
      <c r="X539" s="169"/>
      <c r="Y539" s="169"/>
      <c r="Z539" s="169"/>
      <c r="AA539" s="173"/>
      <c r="AT539" s="174" t="s">
        <v>184</v>
      </c>
      <c r="AU539" s="174" t="s">
        <v>112</v>
      </c>
      <c r="AV539" s="10" t="s">
        <v>84</v>
      </c>
      <c r="AW539" s="10" t="s">
        <v>33</v>
      </c>
      <c r="AX539" s="10" t="s">
        <v>76</v>
      </c>
      <c r="AY539" s="174" t="s">
        <v>176</v>
      </c>
    </row>
    <row r="540" spans="2:65" s="11" customFormat="1" ht="16.5" customHeight="1">
      <c r="B540" s="175"/>
      <c r="C540" s="176"/>
      <c r="D540" s="176"/>
      <c r="E540" s="177" t="s">
        <v>4</v>
      </c>
      <c r="F540" s="272" t="s">
        <v>809</v>
      </c>
      <c r="G540" s="273"/>
      <c r="H540" s="273"/>
      <c r="I540" s="273"/>
      <c r="J540" s="176"/>
      <c r="K540" s="178">
        <v>10.074999999999999</v>
      </c>
      <c r="L540" s="176"/>
      <c r="M540" s="176"/>
      <c r="N540" s="176"/>
      <c r="O540" s="176"/>
      <c r="P540" s="176"/>
      <c r="Q540" s="176"/>
      <c r="R540" s="179"/>
      <c r="T540" s="180"/>
      <c r="U540" s="176"/>
      <c r="V540" s="176"/>
      <c r="W540" s="176"/>
      <c r="X540" s="176"/>
      <c r="Y540" s="176"/>
      <c r="Z540" s="176"/>
      <c r="AA540" s="181"/>
      <c r="AT540" s="182" t="s">
        <v>184</v>
      </c>
      <c r="AU540" s="182" t="s">
        <v>112</v>
      </c>
      <c r="AV540" s="11" t="s">
        <v>112</v>
      </c>
      <c r="AW540" s="11" t="s">
        <v>33</v>
      </c>
      <c r="AX540" s="11" t="s">
        <v>76</v>
      </c>
      <c r="AY540" s="182" t="s">
        <v>176</v>
      </c>
    </row>
    <row r="541" spans="2:65" s="10" customFormat="1" ht="16.5" customHeight="1">
      <c r="B541" s="168"/>
      <c r="C541" s="169"/>
      <c r="D541" s="169"/>
      <c r="E541" s="170" t="s">
        <v>4</v>
      </c>
      <c r="F541" s="277" t="s">
        <v>810</v>
      </c>
      <c r="G541" s="278"/>
      <c r="H541" s="278"/>
      <c r="I541" s="278"/>
      <c r="J541" s="169"/>
      <c r="K541" s="170" t="s">
        <v>4</v>
      </c>
      <c r="L541" s="169"/>
      <c r="M541" s="169"/>
      <c r="N541" s="169"/>
      <c r="O541" s="169"/>
      <c r="P541" s="169"/>
      <c r="Q541" s="169"/>
      <c r="R541" s="171"/>
      <c r="T541" s="172"/>
      <c r="U541" s="169"/>
      <c r="V541" s="169"/>
      <c r="W541" s="169"/>
      <c r="X541" s="169"/>
      <c r="Y541" s="169"/>
      <c r="Z541" s="169"/>
      <c r="AA541" s="173"/>
      <c r="AT541" s="174" t="s">
        <v>184</v>
      </c>
      <c r="AU541" s="174" t="s">
        <v>112</v>
      </c>
      <c r="AV541" s="10" t="s">
        <v>84</v>
      </c>
      <c r="AW541" s="10" t="s">
        <v>33</v>
      </c>
      <c r="AX541" s="10" t="s">
        <v>76</v>
      </c>
      <c r="AY541" s="174" t="s">
        <v>176</v>
      </c>
    </row>
    <row r="542" spans="2:65" s="11" customFormat="1" ht="16.5" customHeight="1">
      <c r="B542" s="175"/>
      <c r="C542" s="176"/>
      <c r="D542" s="176"/>
      <c r="E542" s="177" t="s">
        <v>4</v>
      </c>
      <c r="F542" s="272" t="s">
        <v>811</v>
      </c>
      <c r="G542" s="273"/>
      <c r="H542" s="273"/>
      <c r="I542" s="273"/>
      <c r="J542" s="176"/>
      <c r="K542" s="178">
        <v>2.4750000000000001</v>
      </c>
      <c r="L542" s="176"/>
      <c r="M542" s="176"/>
      <c r="N542" s="176"/>
      <c r="O542" s="176"/>
      <c r="P542" s="176"/>
      <c r="Q542" s="176"/>
      <c r="R542" s="179"/>
      <c r="T542" s="180"/>
      <c r="U542" s="176"/>
      <c r="V542" s="176"/>
      <c r="W542" s="176"/>
      <c r="X542" s="176"/>
      <c r="Y542" s="176"/>
      <c r="Z542" s="176"/>
      <c r="AA542" s="181"/>
      <c r="AT542" s="182" t="s">
        <v>184</v>
      </c>
      <c r="AU542" s="182" t="s">
        <v>112</v>
      </c>
      <c r="AV542" s="11" t="s">
        <v>112</v>
      </c>
      <c r="AW542" s="11" t="s">
        <v>33</v>
      </c>
      <c r="AX542" s="11" t="s">
        <v>76</v>
      </c>
      <c r="AY542" s="182" t="s">
        <v>176</v>
      </c>
    </row>
    <row r="543" spans="2:65" s="12" customFormat="1" ht="16.5" customHeight="1">
      <c r="B543" s="183"/>
      <c r="C543" s="184"/>
      <c r="D543" s="184"/>
      <c r="E543" s="185" t="s">
        <v>4</v>
      </c>
      <c r="F543" s="264" t="s">
        <v>186</v>
      </c>
      <c r="G543" s="265"/>
      <c r="H543" s="265"/>
      <c r="I543" s="265"/>
      <c r="J543" s="184"/>
      <c r="K543" s="186">
        <v>12.55</v>
      </c>
      <c r="L543" s="184"/>
      <c r="M543" s="184"/>
      <c r="N543" s="184"/>
      <c r="O543" s="184"/>
      <c r="P543" s="184"/>
      <c r="Q543" s="184"/>
      <c r="R543" s="187"/>
      <c r="T543" s="188"/>
      <c r="U543" s="184"/>
      <c r="V543" s="184"/>
      <c r="W543" s="184"/>
      <c r="X543" s="184"/>
      <c r="Y543" s="184"/>
      <c r="Z543" s="184"/>
      <c r="AA543" s="189"/>
      <c r="AT543" s="190" t="s">
        <v>184</v>
      </c>
      <c r="AU543" s="190" t="s">
        <v>112</v>
      </c>
      <c r="AV543" s="12" t="s">
        <v>181</v>
      </c>
      <c r="AW543" s="12" t="s">
        <v>33</v>
      </c>
      <c r="AX543" s="12" t="s">
        <v>84</v>
      </c>
      <c r="AY543" s="190" t="s">
        <v>176</v>
      </c>
    </row>
    <row r="544" spans="2:65" s="1" customFormat="1" ht="25.5" customHeight="1">
      <c r="B544" s="132"/>
      <c r="C544" s="161" t="s">
        <v>812</v>
      </c>
      <c r="D544" s="161" t="s">
        <v>177</v>
      </c>
      <c r="E544" s="162" t="s">
        <v>813</v>
      </c>
      <c r="F544" s="266" t="s">
        <v>814</v>
      </c>
      <c r="G544" s="266"/>
      <c r="H544" s="266"/>
      <c r="I544" s="266"/>
      <c r="J544" s="163" t="s">
        <v>180</v>
      </c>
      <c r="K544" s="164">
        <v>0.499</v>
      </c>
      <c r="L544" s="258">
        <v>0</v>
      </c>
      <c r="M544" s="258"/>
      <c r="N544" s="267">
        <f>ROUND(L544*K544,2)</f>
        <v>0</v>
      </c>
      <c r="O544" s="267"/>
      <c r="P544" s="267"/>
      <c r="Q544" s="267"/>
      <c r="R544" s="135"/>
      <c r="T544" s="165" t="s">
        <v>4</v>
      </c>
      <c r="U544" s="44" t="s">
        <v>41</v>
      </c>
      <c r="V544" s="36"/>
      <c r="W544" s="166">
        <f>V544*K544</f>
        <v>0</v>
      </c>
      <c r="X544" s="166">
        <v>2.81E-3</v>
      </c>
      <c r="Y544" s="166">
        <f>X544*K544</f>
        <v>1.40219E-3</v>
      </c>
      <c r="Z544" s="166">
        <v>0</v>
      </c>
      <c r="AA544" s="167">
        <f>Z544*K544</f>
        <v>0</v>
      </c>
      <c r="AR544" s="20" t="s">
        <v>252</v>
      </c>
      <c r="AT544" s="20" t="s">
        <v>177</v>
      </c>
      <c r="AU544" s="20" t="s">
        <v>112</v>
      </c>
      <c r="AY544" s="20" t="s">
        <v>176</v>
      </c>
      <c r="BE544" s="106">
        <f>IF(U544="základní",N544,0)</f>
        <v>0</v>
      </c>
      <c r="BF544" s="106">
        <f>IF(U544="snížená",N544,0)</f>
        <v>0</v>
      </c>
      <c r="BG544" s="106">
        <f>IF(U544="zákl. přenesená",N544,0)</f>
        <v>0</v>
      </c>
      <c r="BH544" s="106">
        <f>IF(U544="sníž. přenesená",N544,0)</f>
        <v>0</v>
      </c>
      <c r="BI544" s="106">
        <f>IF(U544="nulová",N544,0)</f>
        <v>0</v>
      </c>
      <c r="BJ544" s="20" t="s">
        <v>84</v>
      </c>
      <c r="BK544" s="106">
        <f>ROUND(L544*K544,2)</f>
        <v>0</v>
      </c>
      <c r="BL544" s="20" t="s">
        <v>252</v>
      </c>
      <c r="BM544" s="20" t="s">
        <v>815</v>
      </c>
    </row>
    <row r="545" spans="2:65" s="1" customFormat="1" ht="25.5" customHeight="1">
      <c r="B545" s="132"/>
      <c r="C545" s="161" t="s">
        <v>816</v>
      </c>
      <c r="D545" s="161" t="s">
        <v>177</v>
      </c>
      <c r="E545" s="162" t="s">
        <v>817</v>
      </c>
      <c r="F545" s="266" t="s">
        <v>818</v>
      </c>
      <c r="G545" s="266"/>
      <c r="H545" s="266"/>
      <c r="I545" s="266"/>
      <c r="J545" s="163" t="s">
        <v>216</v>
      </c>
      <c r="K545" s="164">
        <v>15.33</v>
      </c>
      <c r="L545" s="258">
        <v>0</v>
      </c>
      <c r="M545" s="258"/>
      <c r="N545" s="267">
        <f>ROUND(L545*K545,2)</f>
        <v>0</v>
      </c>
      <c r="O545" s="267"/>
      <c r="P545" s="267"/>
      <c r="Q545" s="267"/>
      <c r="R545" s="135"/>
      <c r="T545" s="165" t="s">
        <v>4</v>
      </c>
      <c r="U545" s="44" t="s">
        <v>41</v>
      </c>
      <c r="V545" s="36"/>
      <c r="W545" s="166">
        <f>V545*K545</f>
        <v>0</v>
      </c>
      <c r="X545" s="166">
        <v>0</v>
      </c>
      <c r="Y545" s="166">
        <f>X545*K545</f>
        <v>0</v>
      </c>
      <c r="Z545" s="166">
        <v>0</v>
      </c>
      <c r="AA545" s="167">
        <f>Z545*K545</f>
        <v>0</v>
      </c>
      <c r="AR545" s="20" t="s">
        <v>252</v>
      </c>
      <c r="AT545" s="20" t="s">
        <v>177</v>
      </c>
      <c r="AU545" s="20" t="s">
        <v>112</v>
      </c>
      <c r="AY545" s="20" t="s">
        <v>176</v>
      </c>
      <c r="BE545" s="106">
        <f>IF(U545="základní",N545,0)</f>
        <v>0</v>
      </c>
      <c r="BF545" s="106">
        <f>IF(U545="snížená",N545,0)</f>
        <v>0</v>
      </c>
      <c r="BG545" s="106">
        <f>IF(U545="zákl. přenesená",N545,0)</f>
        <v>0</v>
      </c>
      <c r="BH545" s="106">
        <f>IF(U545="sníž. přenesená",N545,0)</f>
        <v>0</v>
      </c>
      <c r="BI545" s="106">
        <f>IF(U545="nulová",N545,0)</f>
        <v>0</v>
      </c>
      <c r="BJ545" s="20" t="s">
        <v>84</v>
      </c>
      <c r="BK545" s="106">
        <f>ROUND(L545*K545,2)</f>
        <v>0</v>
      </c>
      <c r="BL545" s="20" t="s">
        <v>252</v>
      </c>
      <c r="BM545" s="20" t="s">
        <v>819</v>
      </c>
    </row>
    <row r="546" spans="2:65" s="9" customFormat="1" ht="29.85" customHeight="1">
      <c r="B546" s="150"/>
      <c r="C546" s="151"/>
      <c r="D546" s="160" t="s">
        <v>139</v>
      </c>
      <c r="E546" s="160"/>
      <c r="F546" s="160"/>
      <c r="G546" s="160"/>
      <c r="H546" s="160"/>
      <c r="I546" s="160"/>
      <c r="J546" s="160"/>
      <c r="K546" s="160"/>
      <c r="L546" s="160"/>
      <c r="M546" s="160"/>
      <c r="N546" s="248">
        <f>BK546</f>
        <v>0</v>
      </c>
      <c r="O546" s="249"/>
      <c r="P546" s="249"/>
      <c r="Q546" s="249"/>
      <c r="R546" s="153"/>
      <c r="T546" s="154"/>
      <c r="U546" s="151"/>
      <c r="V546" s="151"/>
      <c r="W546" s="155">
        <f>SUM(W547:W584)</f>
        <v>0</v>
      </c>
      <c r="X546" s="151"/>
      <c r="Y546" s="155">
        <f>SUM(Y547:Y584)</f>
        <v>16.104619289999999</v>
      </c>
      <c r="Z546" s="151"/>
      <c r="AA546" s="156">
        <f>SUM(AA547:AA584)</f>
        <v>0</v>
      </c>
      <c r="AR546" s="157" t="s">
        <v>112</v>
      </c>
      <c r="AT546" s="158" t="s">
        <v>75</v>
      </c>
      <c r="AU546" s="158" t="s">
        <v>84</v>
      </c>
      <c r="AY546" s="157" t="s">
        <v>176</v>
      </c>
      <c r="BK546" s="159">
        <f>SUM(BK547:BK584)</f>
        <v>0</v>
      </c>
    </row>
    <row r="547" spans="2:65" s="1" customFormat="1" ht="38.25" customHeight="1">
      <c r="B547" s="132"/>
      <c r="C547" s="161" t="s">
        <v>820</v>
      </c>
      <c r="D547" s="161" t="s">
        <v>177</v>
      </c>
      <c r="E547" s="162" t="s">
        <v>821</v>
      </c>
      <c r="F547" s="266" t="s">
        <v>822</v>
      </c>
      <c r="G547" s="266"/>
      <c r="H547" s="266"/>
      <c r="I547" s="266"/>
      <c r="J547" s="163" t="s">
        <v>221</v>
      </c>
      <c r="K547" s="164">
        <v>22.209</v>
      </c>
      <c r="L547" s="258">
        <v>0</v>
      </c>
      <c r="M547" s="258"/>
      <c r="N547" s="267">
        <f>ROUND(L547*K547,2)</f>
        <v>0</v>
      </c>
      <c r="O547" s="267"/>
      <c r="P547" s="267"/>
      <c r="Q547" s="267"/>
      <c r="R547" s="135"/>
      <c r="T547" s="165" t="s">
        <v>4</v>
      </c>
      <c r="U547" s="44" t="s">
        <v>41</v>
      </c>
      <c r="V547" s="36"/>
      <c r="W547" s="166">
        <f>V547*K547</f>
        <v>0</v>
      </c>
      <c r="X547" s="166">
        <v>2.504E-2</v>
      </c>
      <c r="Y547" s="166">
        <f>X547*K547</f>
        <v>0.55611336</v>
      </c>
      <c r="Z547" s="166">
        <v>0</v>
      </c>
      <c r="AA547" s="167">
        <f>Z547*K547</f>
        <v>0</v>
      </c>
      <c r="AR547" s="20" t="s">
        <v>252</v>
      </c>
      <c r="AT547" s="20" t="s">
        <v>177</v>
      </c>
      <c r="AU547" s="20" t="s">
        <v>112</v>
      </c>
      <c r="AY547" s="20" t="s">
        <v>176</v>
      </c>
      <c r="BE547" s="106">
        <f>IF(U547="základní",N547,0)</f>
        <v>0</v>
      </c>
      <c r="BF547" s="106">
        <f>IF(U547="snížená",N547,0)</f>
        <v>0</v>
      </c>
      <c r="BG547" s="106">
        <f>IF(U547="zákl. přenesená",N547,0)</f>
        <v>0</v>
      </c>
      <c r="BH547" s="106">
        <f>IF(U547="sníž. přenesená",N547,0)</f>
        <v>0</v>
      </c>
      <c r="BI547" s="106">
        <f>IF(U547="nulová",N547,0)</f>
        <v>0</v>
      </c>
      <c r="BJ547" s="20" t="s">
        <v>84</v>
      </c>
      <c r="BK547" s="106">
        <f>ROUND(L547*K547,2)</f>
        <v>0</v>
      </c>
      <c r="BL547" s="20" t="s">
        <v>252</v>
      </c>
      <c r="BM547" s="20" t="s">
        <v>823</v>
      </c>
    </row>
    <row r="548" spans="2:65" s="10" customFormat="1" ht="16.5" customHeight="1">
      <c r="B548" s="168"/>
      <c r="C548" s="169"/>
      <c r="D548" s="169"/>
      <c r="E548" s="170" t="s">
        <v>4</v>
      </c>
      <c r="F548" s="270" t="s">
        <v>824</v>
      </c>
      <c r="G548" s="271"/>
      <c r="H548" s="271"/>
      <c r="I548" s="271"/>
      <c r="J548" s="169"/>
      <c r="K548" s="170" t="s">
        <v>4</v>
      </c>
      <c r="L548" s="169"/>
      <c r="M548" s="169"/>
      <c r="N548" s="169"/>
      <c r="O548" s="169"/>
      <c r="P548" s="169"/>
      <c r="Q548" s="169"/>
      <c r="R548" s="171"/>
      <c r="T548" s="172"/>
      <c r="U548" s="169"/>
      <c r="V548" s="169"/>
      <c r="W548" s="169"/>
      <c r="X548" s="169"/>
      <c r="Y548" s="169"/>
      <c r="Z548" s="169"/>
      <c r="AA548" s="173"/>
      <c r="AT548" s="174" t="s">
        <v>184</v>
      </c>
      <c r="AU548" s="174" t="s">
        <v>112</v>
      </c>
      <c r="AV548" s="10" t="s">
        <v>84</v>
      </c>
      <c r="AW548" s="10" t="s">
        <v>33</v>
      </c>
      <c r="AX548" s="10" t="s">
        <v>76</v>
      </c>
      <c r="AY548" s="174" t="s">
        <v>176</v>
      </c>
    </row>
    <row r="549" spans="2:65" s="11" customFormat="1" ht="16.5" customHeight="1">
      <c r="B549" s="175"/>
      <c r="C549" s="176"/>
      <c r="D549" s="176"/>
      <c r="E549" s="177" t="s">
        <v>4</v>
      </c>
      <c r="F549" s="272" t="s">
        <v>825</v>
      </c>
      <c r="G549" s="273"/>
      <c r="H549" s="273"/>
      <c r="I549" s="273"/>
      <c r="J549" s="176"/>
      <c r="K549" s="178">
        <v>21.385000000000002</v>
      </c>
      <c r="L549" s="176"/>
      <c r="M549" s="176"/>
      <c r="N549" s="176"/>
      <c r="O549" s="176"/>
      <c r="P549" s="176"/>
      <c r="Q549" s="176"/>
      <c r="R549" s="179"/>
      <c r="T549" s="180"/>
      <c r="U549" s="176"/>
      <c r="V549" s="176"/>
      <c r="W549" s="176"/>
      <c r="X549" s="176"/>
      <c r="Y549" s="176"/>
      <c r="Z549" s="176"/>
      <c r="AA549" s="181"/>
      <c r="AT549" s="182" t="s">
        <v>184</v>
      </c>
      <c r="AU549" s="182" t="s">
        <v>112</v>
      </c>
      <c r="AV549" s="11" t="s">
        <v>112</v>
      </c>
      <c r="AW549" s="11" t="s">
        <v>33</v>
      </c>
      <c r="AX549" s="11" t="s">
        <v>76</v>
      </c>
      <c r="AY549" s="182" t="s">
        <v>176</v>
      </c>
    </row>
    <row r="550" spans="2:65" s="11" customFormat="1" ht="16.5" customHeight="1">
      <c r="B550" s="175"/>
      <c r="C550" s="176"/>
      <c r="D550" s="176"/>
      <c r="E550" s="177" t="s">
        <v>4</v>
      </c>
      <c r="F550" s="272" t="s">
        <v>826</v>
      </c>
      <c r="G550" s="273"/>
      <c r="H550" s="273"/>
      <c r="I550" s="273"/>
      <c r="J550" s="176"/>
      <c r="K550" s="178">
        <v>2.4</v>
      </c>
      <c r="L550" s="176"/>
      <c r="M550" s="176"/>
      <c r="N550" s="176"/>
      <c r="O550" s="176"/>
      <c r="P550" s="176"/>
      <c r="Q550" s="176"/>
      <c r="R550" s="179"/>
      <c r="T550" s="180"/>
      <c r="U550" s="176"/>
      <c r="V550" s="176"/>
      <c r="W550" s="176"/>
      <c r="X550" s="176"/>
      <c r="Y550" s="176"/>
      <c r="Z550" s="176"/>
      <c r="AA550" s="181"/>
      <c r="AT550" s="182" t="s">
        <v>184</v>
      </c>
      <c r="AU550" s="182" t="s">
        <v>112</v>
      </c>
      <c r="AV550" s="11" t="s">
        <v>112</v>
      </c>
      <c r="AW550" s="11" t="s">
        <v>33</v>
      </c>
      <c r="AX550" s="11" t="s">
        <v>76</v>
      </c>
      <c r="AY550" s="182" t="s">
        <v>176</v>
      </c>
    </row>
    <row r="551" spans="2:65" s="11" customFormat="1" ht="16.5" customHeight="1">
      <c r="B551" s="175"/>
      <c r="C551" s="176"/>
      <c r="D551" s="176"/>
      <c r="E551" s="177" t="s">
        <v>4</v>
      </c>
      <c r="F551" s="272" t="s">
        <v>827</v>
      </c>
      <c r="G551" s="273"/>
      <c r="H551" s="273"/>
      <c r="I551" s="273"/>
      <c r="J551" s="176"/>
      <c r="K551" s="178">
        <v>-1.5760000000000001</v>
      </c>
      <c r="L551" s="176"/>
      <c r="M551" s="176"/>
      <c r="N551" s="176"/>
      <c r="O551" s="176"/>
      <c r="P551" s="176"/>
      <c r="Q551" s="176"/>
      <c r="R551" s="179"/>
      <c r="T551" s="180"/>
      <c r="U551" s="176"/>
      <c r="V551" s="176"/>
      <c r="W551" s="176"/>
      <c r="X551" s="176"/>
      <c r="Y551" s="176"/>
      <c r="Z551" s="176"/>
      <c r="AA551" s="181"/>
      <c r="AT551" s="182" t="s">
        <v>184</v>
      </c>
      <c r="AU551" s="182" t="s">
        <v>112</v>
      </c>
      <c r="AV551" s="11" t="s">
        <v>112</v>
      </c>
      <c r="AW551" s="11" t="s">
        <v>33</v>
      </c>
      <c r="AX551" s="11" t="s">
        <v>76</v>
      </c>
      <c r="AY551" s="182" t="s">
        <v>176</v>
      </c>
    </row>
    <row r="552" spans="2:65" s="12" customFormat="1" ht="16.5" customHeight="1">
      <c r="B552" s="183"/>
      <c r="C552" s="184"/>
      <c r="D552" s="184"/>
      <c r="E552" s="185" t="s">
        <v>4</v>
      </c>
      <c r="F552" s="264" t="s">
        <v>186</v>
      </c>
      <c r="G552" s="265"/>
      <c r="H552" s="265"/>
      <c r="I552" s="265"/>
      <c r="J552" s="184"/>
      <c r="K552" s="186">
        <v>22.209</v>
      </c>
      <c r="L552" s="184"/>
      <c r="M552" s="184"/>
      <c r="N552" s="184"/>
      <c r="O552" s="184"/>
      <c r="P552" s="184"/>
      <c r="Q552" s="184"/>
      <c r="R552" s="187"/>
      <c r="T552" s="188"/>
      <c r="U552" s="184"/>
      <c r="V552" s="184"/>
      <c r="W552" s="184"/>
      <c r="X552" s="184"/>
      <c r="Y552" s="184"/>
      <c r="Z552" s="184"/>
      <c r="AA552" s="189"/>
      <c r="AT552" s="190" t="s">
        <v>184</v>
      </c>
      <c r="AU552" s="190" t="s">
        <v>112</v>
      </c>
      <c r="AV552" s="12" t="s">
        <v>181</v>
      </c>
      <c r="AW552" s="12" t="s">
        <v>33</v>
      </c>
      <c r="AX552" s="12" t="s">
        <v>84</v>
      </c>
      <c r="AY552" s="190" t="s">
        <v>176</v>
      </c>
    </row>
    <row r="553" spans="2:65" s="1" customFormat="1" ht="38.25" customHeight="1">
      <c r="B553" s="132"/>
      <c r="C553" s="161" t="s">
        <v>828</v>
      </c>
      <c r="D553" s="161" t="s">
        <v>177</v>
      </c>
      <c r="E553" s="162" t="s">
        <v>829</v>
      </c>
      <c r="F553" s="266" t="s">
        <v>830</v>
      </c>
      <c r="G553" s="266"/>
      <c r="H553" s="266"/>
      <c r="I553" s="266"/>
      <c r="J553" s="163" t="s">
        <v>221</v>
      </c>
      <c r="K553" s="164">
        <v>42.125999999999998</v>
      </c>
      <c r="L553" s="258">
        <v>0</v>
      </c>
      <c r="M553" s="258"/>
      <c r="N553" s="267">
        <f>ROUND(L553*K553,2)</f>
        <v>0</v>
      </c>
      <c r="O553" s="267"/>
      <c r="P553" s="267"/>
      <c r="Q553" s="267"/>
      <c r="R553" s="135"/>
      <c r="T553" s="165" t="s">
        <v>4</v>
      </c>
      <c r="U553" s="44" t="s">
        <v>41</v>
      </c>
      <c r="V553" s="36"/>
      <c r="W553" s="166">
        <f>V553*K553</f>
        <v>0</v>
      </c>
      <c r="X553" s="166">
        <v>5.6959999999999997E-2</v>
      </c>
      <c r="Y553" s="166">
        <f>X553*K553</f>
        <v>2.3994969599999996</v>
      </c>
      <c r="Z553" s="166">
        <v>0</v>
      </c>
      <c r="AA553" s="167">
        <f>Z553*K553</f>
        <v>0</v>
      </c>
      <c r="AR553" s="20" t="s">
        <v>252</v>
      </c>
      <c r="AT553" s="20" t="s">
        <v>177</v>
      </c>
      <c r="AU553" s="20" t="s">
        <v>112</v>
      </c>
      <c r="AY553" s="20" t="s">
        <v>176</v>
      </c>
      <c r="BE553" s="106">
        <f>IF(U553="základní",N553,0)</f>
        <v>0</v>
      </c>
      <c r="BF553" s="106">
        <f>IF(U553="snížená",N553,0)</f>
        <v>0</v>
      </c>
      <c r="BG553" s="106">
        <f>IF(U553="zákl. přenesená",N553,0)</f>
        <v>0</v>
      </c>
      <c r="BH553" s="106">
        <f>IF(U553="sníž. přenesená",N553,0)</f>
        <v>0</v>
      </c>
      <c r="BI553" s="106">
        <f>IF(U553="nulová",N553,0)</f>
        <v>0</v>
      </c>
      <c r="BJ553" s="20" t="s">
        <v>84</v>
      </c>
      <c r="BK553" s="106">
        <f>ROUND(L553*K553,2)</f>
        <v>0</v>
      </c>
      <c r="BL553" s="20" t="s">
        <v>252</v>
      </c>
      <c r="BM553" s="20" t="s">
        <v>831</v>
      </c>
    </row>
    <row r="554" spans="2:65" s="10" customFormat="1" ht="16.5" customHeight="1">
      <c r="B554" s="168"/>
      <c r="C554" s="169"/>
      <c r="D554" s="169"/>
      <c r="E554" s="170" t="s">
        <v>4</v>
      </c>
      <c r="F554" s="270" t="s">
        <v>824</v>
      </c>
      <c r="G554" s="271"/>
      <c r="H554" s="271"/>
      <c r="I554" s="271"/>
      <c r="J554" s="169"/>
      <c r="K554" s="170" t="s">
        <v>4</v>
      </c>
      <c r="L554" s="169"/>
      <c r="M554" s="169"/>
      <c r="N554" s="169"/>
      <c r="O554" s="169"/>
      <c r="P554" s="169"/>
      <c r="Q554" s="169"/>
      <c r="R554" s="171"/>
      <c r="T554" s="172"/>
      <c r="U554" s="169"/>
      <c r="V554" s="169"/>
      <c r="W554" s="169"/>
      <c r="X554" s="169"/>
      <c r="Y554" s="169"/>
      <c r="Z554" s="169"/>
      <c r="AA554" s="173"/>
      <c r="AT554" s="174" t="s">
        <v>184</v>
      </c>
      <c r="AU554" s="174" t="s">
        <v>112</v>
      </c>
      <c r="AV554" s="10" t="s">
        <v>84</v>
      </c>
      <c r="AW554" s="10" t="s">
        <v>33</v>
      </c>
      <c r="AX554" s="10" t="s">
        <v>76</v>
      </c>
      <c r="AY554" s="174" t="s">
        <v>176</v>
      </c>
    </row>
    <row r="555" spans="2:65" s="11" customFormat="1" ht="16.5" customHeight="1">
      <c r="B555" s="175"/>
      <c r="C555" s="176"/>
      <c r="D555" s="176"/>
      <c r="E555" s="177" t="s">
        <v>4</v>
      </c>
      <c r="F555" s="272" t="s">
        <v>832</v>
      </c>
      <c r="G555" s="273"/>
      <c r="H555" s="273"/>
      <c r="I555" s="273"/>
      <c r="J555" s="176"/>
      <c r="K555" s="178">
        <v>45.671999999999997</v>
      </c>
      <c r="L555" s="176"/>
      <c r="M555" s="176"/>
      <c r="N555" s="176"/>
      <c r="O555" s="176"/>
      <c r="P555" s="176"/>
      <c r="Q555" s="176"/>
      <c r="R555" s="179"/>
      <c r="T555" s="180"/>
      <c r="U555" s="176"/>
      <c r="V555" s="176"/>
      <c r="W555" s="176"/>
      <c r="X555" s="176"/>
      <c r="Y555" s="176"/>
      <c r="Z555" s="176"/>
      <c r="AA555" s="181"/>
      <c r="AT555" s="182" t="s">
        <v>184</v>
      </c>
      <c r="AU555" s="182" t="s">
        <v>112</v>
      </c>
      <c r="AV555" s="11" t="s">
        <v>112</v>
      </c>
      <c r="AW555" s="11" t="s">
        <v>33</v>
      </c>
      <c r="AX555" s="11" t="s">
        <v>76</v>
      </c>
      <c r="AY555" s="182" t="s">
        <v>176</v>
      </c>
    </row>
    <row r="556" spans="2:65" s="11" customFormat="1" ht="16.5" customHeight="1">
      <c r="B556" s="175"/>
      <c r="C556" s="176"/>
      <c r="D556" s="176"/>
      <c r="E556" s="177" t="s">
        <v>4</v>
      </c>
      <c r="F556" s="272" t="s">
        <v>833</v>
      </c>
      <c r="G556" s="273"/>
      <c r="H556" s="273"/>
      <c r="I556" s="273"/>
      <c r="J556" s="176"/>
      <c r="K556" s="178">
        <v>-3.5459999999999998</v>
      </c>
      <c r="L556" s="176"/>
      <c r="M556" s="176"/>
      <c r="N556" s="176"/>
      <c r="O556" s="176"/>
      <c r="P556" s="176"/>
      <c r="Q556" s="176"/>
      <c r="R556" s="179"/>
      <c r="T556" s="180"/>
      <c r="U556" s="176"/>
      <c r="V556" s="176"/>
      <c r="W556" s="176"/>
      <c r="X556" s="176"/>
      <c r="Y556" s="176"/>
      <c r="Z556" s="176"/>
      <c r="AA556" s="181"/>
      <c r="AT556" s="182" t="s">
        <v>184</v>
      </c>
      <c r="AU556" s="182" t="s">
        <v>112</v>
      </c>
      <c r="AV556" s="11" t="s">
        <v>112</v>
      </c>
      <c r="AW556" s="11" t="s">
        <v>33</v>
      </c>
      <c r="AX556" s="11" t="s">
        <v>76</v>
      </c>
      <c r="AY556" s="182" t="s">
        <v>176</v>
      </c>
    </row>
    <row r="557" spans="2:65" s="12" customFormat="1" ht="16.5" customHeight="1">
      <c r="B557" s="183"/>
      <c r="C557" s="184"/>
      <c r="D557" s="184"/>
      <c r="E557" s="185" t="s">
        <v>4</v>
      </c>
      <c r="F557" s="264" t="s">
        <v>186</v>
      </c>
      <c r="G557" s="265"/>
      <c r="H557" s="265"/>
      <c r="I557" s="265"/>
      <c r="J557" s="184"/>
      <c r="K557" s="186">
        <v>42.125999999999998</v>
      </c>
      <c r="L557" s="184"/>
      <c r="M557" s="184"/>
      <c r="N557" s="184"/>
      <c r="O557" s="184"/>
      <c r="P557" s="184"/>
      <c r="Q557" s="184"/>
      <c r="R557" s="187"/>
      <c r="T557" s="188"/>
      <c r="U557" s="184"/>
      <c r="V557" s="184"/>
      <c r="W557" s="184"/>
      <c r="X557" s="184"/>
      <c r="Y557" s="184"/>
      <c r="Z557" s="184"/>
      <c r="AA557" s="189"/>
      <c r="AT557" s="190" t="s">
        <v>184</v>
      </c>
      <c r="AU557" s="190" t="s">
        <v>112</v>
      </c>
      <c r="AV557" s="12" t="s">
        <v>181</v>
      </c>
      <c r="AW557" s="12" t="s">
        <v>33</v>
      </c>
      <c r="AX557" s="12" t="s">
        <v>84</v>
      </c>
      <c r="AY557" s="190" t="s">
        <v>176</v>
      </c>
    </row>
    <row r="558" spans="2:65" s="1" customFormat="1" ht="38.25" customHeight="1">
      <c r="B558" s="132"/>
      <c r="C558" s="161" t="s">
        <v>834</v>
      </c>
      <c r="D558" s="161" t="s">
        <v>177</v>
      </c>
      <c r="E558" s="162" t="s">
        <v>835</v>
      </c>
      <c r="F558" s="266" t="s">
        <v>836</v>
      </c>
      <c r="G558" s="266"/>
      <c r="H558" s="266"/>
      <c r="I558" s="266"/>
      <c r="J558" s="163" t="s">
        <v>221</v>
      </c>
      <c r="K558" s="164">
        <v>15.75</v>
      </c>
      <c r="L558" s="258">
        <v>0</v>
      </c>
      <c r="M558" s="258"/>
      <c r="N558" s="267">
        <f>ROUND(L558*K558,2)</f>
        <v>0</v>
      </c>
      <c r="O558" s="267"/>
      <c r="P558" s="267"/>
      <c r="Q558" s="267"/>
      <c r="R558" s="135"/>
      <c r="T558" s="165" t="s">
        <v>4</v>
      </c>
      <c r="U558" s="44" t="s">
        <v>41</v>
      </c>
      <c r="V558" s="36"/>
      <c r="W558" s="166">
        <f>V558*K558</f>
        <v>0</v>
      </c>
      <c r="X558" s="166">
        <v>1.644E-2</v>
      </c>
      <c r="Y558" s="166">
        <f>X558*K558</f>
        <v>0.25892999999999999</v>
      </c>
      <c r="Z558" s="166">
        <v>0</v>
      </c>
      <c r="AA558" s="167">
        <f>Z558*K558</f>
        <v>0</v>
      </c>
      <c r="AR558" s="20" t="s">
        <v>252</v>
      </c>
      <c r="AT558" s="20" t="s">
        <v>177</v>
      </c>
      <c r="AU558" s="20" t="s">
        <v>112</v>
      </c>
      <c r="AY558" s="20" t="s">
        <v>176</v>
      </c>
      <c r="BE558" s="106">
        <f>IF(U558="základní",N558,0)</f>
        <v>0</v>
      </c>
      <c r="BF558" s="106">
        <f>IF(U558="snížená",N558,0)</f>
        <v>0</v>
      </c>
      <c r="BG558" s="106">
        <f>IF(U558="zákl. přenesená",N558,0)</f>
        <v>0</v>
      </c>
      <c r="BH558" s="106">
        <f>IF(U558="sníž. přenesená",N558,0)</f>
        <v>0</v>
      </c>
      <c r="BI558" s="106">
        <f>IF(U558="nulová",N558,0)</f>
        <v>0</v>
      </c>
      <c r="BJ558" s="20" t="s">
        <v>84</v>
      </c>
      <c r="BK558" s="106">
        <f>ROUND(L558*K558,2)</f>
        <v>0</v>
      </c>
      <c r="BL558" s="20" t="s">
        <v>252</v>
      </c>
      <c r="BM558" s="20" t="s">
        <v>837</v>
      </c>
    </row>
    <row r="559" spans="2:65" s="10" customFormat="1" ht="16.5" customHeight="1">
      <c r="B559" s="168"/>
      <c r="C559" s="169"/>
      <c r="D559" s="169"/>
      <c r="E559" s="170" t="s">
        <v>4</v>
      </c>
      <c r="F559" s="270" t="s">
        <v>824</v>
      </c>
      <c r="G559" s="271"/>
      <c r="H559" s="271"/>
      <c r="I559" s="271"/>
      <c r="J559" s="169"/>
      <c r="K559" s="170" t="s">
        <v>4</v>
      </c>
      <c r="L559" s="169"/>
      <c r="M559" s="169"/>
      <c r="N559" s="169"/>
      <c r="O559" s="169"/>
      <c r="P559" s="169"/>
      <c r="Q559" s="169"/>
      <c r="R559" s="171"/>
      <c r="T559" s="172"/>
      <c r="U559" s="169"/>
      <c r="V559" s="169"/>
      <c r="W559" s="169"/>
      <c r="X559" s="169"/>
      <c r="Y559" s="169"/>
      <c r="Z559" s="169"/>
      <c r="AA559" s="173"/>
      <c r="AT559" s="174" t="s">
        <v>184</v>
      </c>
      <c r="AU559" s="174" t="s">
        <v>112</v>
      </c>
      <c r="AV559" s="10" t="s">
        <v>84</v>
      </c>
      <c r="AW559" s="10" t="s">
        <v>33</v>
      </c>
      <c r="AX559" s="10" t="s">
        <v>76</v>
      </c>
      <c r="AY559" s="174" t="s">
        <v>176</v>
      </c>
    </row>
    <row r="560" spans="2:65" s="11" customFormat="1" ht="16.5" customHeight="1">
      <c r="B560" s="175"/>
      <c r="C560" s="176"/>
      <c r="D560" s="176"/>
      <c r="E560" s="177" t="s">
        <v>4</v>
      </c>
      <c r="F560" s="272" t="s">
        <v>838</v>
      </c>
      <c r="G560" s="273"/>
      <c r="H560" s="273"/>
      <c r="I560" s="273"/>
      <c r="J560" s="176"/>
      <c r="K560" s="178">
        <v>6.3</v>
      </c>
      <c r="L560" s="176"/>
      <c r="M560" s="176"/>
      <c r="N560" s="176"/>
      <c r="O560" s="176"/>
      <c r="P560" s="176"/>
      <c r="Q560" s="176"/>
      <c r="R560" s="179"/>
      <c r="T560" s="180"/>
      <c r="U560" s="176"/>
      <c r="V560" s="176"/>
      <c r="W560" s="176"/>
      <c r="X560" s="176"/>
      <c r="Y560" s="176"/>
      <c r="Z560" s="176"/>
      <c r="AA560" s="181"/>
      <c r="AT560" s="182" t="s">
        <v>184</v>
      </c>
      <c r="AU560" s="182" t="s">
        <v>112</v>
      </c>
      <c r="AV560" s="11" t="s">
        <v>112</v>
      </c>
      <c r="AW560" s="11" t="s">
        <v>33</v>
      </c>
      <c r="AX560" s="11" t="s">
        <v>76</v>
      </c>
      <c r="AY560" s="182" t="s">
        <v>176</v>
      </c>
    </row>
    <row r="561" spans="2:65" s="11" customFormat="1" ht="16.5" customHeight="1">
      <c r="B561" s="175"/>
      <c r="C561" s="176"/>
      <c r="D561" s="176"/>
      <c r="E561" s="177" t="s">
        <v>4</v>
      </c>
      <c r="F561" s="272" t="s">
        <v>839</v>
      </c>
      <c r="G561" s="273"/>
      <c r="H561" s="273"/>
      <c r="I561" s="273"/>
      <c r="J561" s="176"/>
      <c r="K561" s="178">
        <v>8.0500000000000007</v>
      </c>
      <c r="L561" s="176"/>
      <c r="M561" s="176"/>
      <c r="N561" s="176"/>
      <c r="O561" s="176"/>
      <c r="P561" s="176"/>
      <c r="Q561" s="176"/>
      <c r="R561" s="179"/>
      <c r="T561" s="180"/>
      <c r="U561" s="176"/>
      <c r="V561" s="176"/>
      <c r="W561" s="176"/>
      <c r="X561" s="176"/>
      <c r="Y561" s="176"/>
      <c r="Z561" s="176"/>
      <c r="AA561" s="181"/>
      <c r="AT561" s="182" t="s">
        <v>184</v>
      </c>
      <c r="AU561" s="182" t="s">
        <v>112</v>
      </c>
      <c r="AV561" s="11" t="s">
        <v>112</v>
      </c>
      <c r="AW561" s="11" t="s">
        <v>33</v>
      </c>
      <c r="AX561" s="11" t="s">
        <v>76</v>
      </c>
      <c r="AY561" s="182" t="s">
        <v>176</v>
      </c>
    </row>
    <row r="562" spans="2:65" s="11" customFormat="1" ht="16.5" customHeight="1">
      <c r="B562" s="175"/>
      <c r="C562" s="176"/>
      <c r="D562" s="176"/>
      <c r="E562" s="177" t="s">
        <v>4</v>
      </c>
      <c r="F562" s="272" t="s">
        <v>840</v>
      </c>
      <c r="G562" s="273"/>
      <c r="H562" s="273"/>
      <c r="I562" s="273"/>
      <c r="J562" s="176"/>
      <c r="K562" s="178">
        <v>1.4</v>
      </c>
      <c r="L562" s="176"/>
      <c r="M562" s="176"/>
      <c r="N562" s="176"/>
      <c r="O562" s="176"/>
      <c r="P562" s="176"/>
      <c r="Q562" s="176"/>
      <c r="R562" s="179"/>
      <c r="T562" s="180"/>
      <c r="U562" s="176"/>
      <c r="V562" s="176"/>
      <c r="W562" s="176"/>
      <c r="X562" s="176"/>
      <c r="Y562" s="176"/>
      <c r="Z562" s="176"/>
      <c r="AA562" s="181"/>
      <c r="AT562" s="182" t="s">
        <v>184</v>
      </c>
      <c r="AU562" s="182" t="s">
        <v>112</v>
      </c>
      <c r="AV562" s="11" t="s">
        <v>112</v>
      </c>
      <c r="AW562" s="11" t="s">
        <v>33</v>
      </c>
      <c r="AX562" s="11" t="s">
        <v>76</v>
      </c>
      <c r="AY562" s="182" t="s">
        <v>176</v>
      </c>
    </row>
    <row r="563" spans="2:65" s="12" customFormat="1" ht="16.5" customHeight="1">
      <c r="B563" s="183"/>
      <c r="C563" s="184"/>
      <c r="D563" s="184"/>
      <c r="E563" s="185" t="s">
        <v>4</v>
      </c>
      <c r="F563" s="264" t="s">
        <v>186</v>
      </c>
      <c r="G563" s="265"/>
      <c r="H563" s="265"/>
      <c r="I563" s="265"/>
      <c r="J563" s="184"/>
      <c r="K563" s="186">
        <v>15.75</v>
      </c>
      <c r="L563" s="184"/>
      <c r="M563" s="184"/>
      <c r="N563" s="184"/>
      <c r="O563" s="184"/>
      <c r="P563" s="184"/>
      <c r="Q563" s="184"/>
      <c r="R563" s="187"/>
      <c r="T563" s="188"/>
      <c r="U563" s="184"/>
      <c r="V563" s="184"/>
      <c r="W563" s="184"/>
      <c r="X563" s="184"/>
      <c r="Y563" s="184"/>
      <c r="Z563" s="184"/>
      <c r="AA563" s="189"/>
      <c r="AT563" s="190" t="s">
        <v>184</v>
      </c>
      <c r="AU563" s="190" t="s">
        <v>112</v>
      </c>
      <c r="AV563" s="12" t="s">
        <v>181</v>
      </c>
      <c r="AW563" s="12" t="s">
        <v>33</v>
      </c>
      <c r="AX563" s="12" t="s">
        <v>84</v>
      </c>
      <c r="AY563" s="190" t="s">
        <v>176</v>
      </c>
    </row>
    <row r="564" spans="2:65" s="1" customFormat="1" ht="25.5" customHeight="1">
      <c r="B564" s="132"/>
      <c r="C564" s="161" t="s">
        <v>841</v>
      </c>
      <c r="D564" s="161" t="s">
        <v>177</v>
      </c>
      <c r="E564" s="162" t="s">
        <v>842</v>
      </c>
      <c r="F564" s="266" t="s">
        <v>843</v>
      </c>
      <c r="G564" s="266"/>
      <c r="H564" s="266"/>
      <c r="I564" s="266"/>
      <c r="J564" s="163" t="s">
        <v>221</v>
      </c>
      <c r="K564" s="164">
        <v>202.39</v>
      </c>
      <c r="L564" s="258">
        <v>0</v>
      </c>
      <c r="M564" s="258"/>
      <c r="N564" s="267">
        <f>ROUND(L564*K564,2)</f>
        <v>0</v>
      </c>
      <c r="O564" s="267"/>
      <c r="P564" s="267"/>
      <c r="Q564" s="267"/>
      <c r="R564" s="135"/>
      <c r="T564" s="165" t="s">
        <v>4</v>
      </c>
      <c r="U564" s="44" t="s">
        <v>41</v>
      </c>
      <c r="V564" s="36"/>
      <c r="W564" s="166">
        <f>V564*K564</f>
        <v>0</v>
      </c>
      <c r="X564" s="166">
        <v>1.417E-2</v>
      </c>
      <c r="Y564" s="166">
        <f>X564*K564</f>
        <v>2.8678662999999998</v>
      </c>
      <c r="Z564" s="166">
        <v>0</v>
      </c>
      <c r="AA564" s="167">
        <f>Z564*K564</f>
        <v>0</v>
      </c>
      <c r="AR564" s="20" t="s">
        <v>252</v>
      </c>
      <c r="AT564" s="20" t="s">
        <v>177</v>
      </c>
      <c r="AU564" s="20" t="s">
        <v>112</v>
      </c>
      <c r="AY564" s="20" t="s">
        <v>176</v>
      </c>
      <c r="BE564" s="106">
        <f>IF(U564="základní",N564,0)</f>
        <v>0</v>
      </c>
      <c r="BF564" s="106">
        <f>IF(U564="snížená",N564,0)</f>
        <v>0</v>
      </c>
      <c r="BG564" s="106">
        <f>IF(U564="zákl. přenesená",N564,0)</f>
        <v>0</v>
      </c>
      <c r="BH564" s="106">
        <f>IF(U564="sníž. přenesená",N564,0)</f>
        <v>0</v>
      </c>
      <c r="BI564" s="106">
        <f>IF(U564="nulová",N564,0)</f>
        <v>0</v>
      </c>
      <c r="BJ564" s="20" t="s">
        <v>84</v>
      </c>
      <c r="BK564" s="106">
        <f>ROUND(L564*K564,2)</f>
        <v>0</v>
      </c>
      <c r="BL564" s="20" t="s">
        <v>252</v>
      </c>
      <c r="BM564" s="20" t="s">
        <v>844</v>
      </c>
    </row>
    <row r="565" spans="2:65" s="11" customFormat="1" ht="16.5" customHeight="1">
      <c r="B565" s="175"/>
      <c r="C565" s="176"/>
      <c r="D565" s="176"/>
      <c r="E565" s="177" t="s">
        <v>4</v>
      </c>
      <c r="F565" s="268" t="s">
        <v>845</v>
      </c>
      <c r="G565" s="269"/>
      <c r="H565" s="269"/>
      <c r="I565" s="269"/>
      <c r="J565" s="176"/>
      <c r="K565" s="178">
        <v>202.39</v>
      </c>
      <c r="L565" s="176"/>
      <c r="M565" s="176"/>
      <c r="N565" s="176"/>
      <c r="O565" s="176"/>
      <c r="P565" s="176"/>
      <c r="Q565" s="176"/>
      <c r="R565" s="179"/>
      <c r="T565" s="180"/>
      <c r="U565" s="176"/>
      <c r="V565" s="176"/>
      <c r="W565" s="176"/>
      <c r="X565" s="176"/>
      <c r="Y565" s="176"/>
      <c r="Z565" s="176"/>
      <c r="AA565" s="181"/>
      <c r="AT565" s="182" t="s">
        <v>184</v>
      </c>
      <c r="AU565" s="182" t="s">
        <v>112</v>
      </c>
      <c r="AV565" s="11" t="s">
        <v>112</v>
      </c>
      <c r="AW565" s="11" t="s">
        <v>33</v>
      </c>
      <c r="AX565" s="11" t="s">
        <v>76</v>
      </c>
      <c r="AY565" s="182" t="s">
        <v>176</v>
      </c>
    </row>
    <row r="566" spans="2:65" s="12" customFormat="1" ht="16.5" customHeight="1">
      <c r="B566" s="183"/>
      <c r="C566" s="184"/>
      <c r="D566" s="184"/>
      <c r="E566" s="185" t="s">
        <v>4</v>
      </c>
      <c r="F566" s="264" t="s">
        <v>186</v>
      </c>
      <c r="G566" s="265"/>
      <c r="H566" s="265"/>
      <c r="I566" s="265"/>
      <c r="J566" s="184"/>
      <c r="K566" s="186">
        <v>202.39</v>
      </c>
      <c r="L566" s="184"/>
      <c r="M566" s="184"/>
      <c r="N566" s="184"/>
      <c r="O566" s="184"/>
      <c r="P566" s="184"/>
      <c r="Q566" s="184"/>
      <c r="R566" s="187"/>
      <c r="T566" s="188"/>
      <c r="U566" s="184"/>
      <c r="V566" s="184"/>
      <c r="W566" s="184"/>
      <c r="X566" s="184"/>
      <c r="Y566" s="184"/>
      <c r="Z566" s="184"/>
      <c r="AA566" s="189"/>
      <c r="AT566" s="190" t="s">
        <v>184</v>
      </c>
      <c r="AU566" s="190" t="s">
        <v>112</v>
      </c>
      <c r="AV566" s="12" t="s">
        <v>181</v>
      </c>
      <c r="AW566" s="12" t="s">
        <v>33</v>
      </c>
      <c r="AX566" s="12" t="s">
        <v>84</v>
      </c>
      <c r="AY566" s="190" t="s">
        <v>176</v>
      </c>
    </row>
    <row r="567" spans="2:65" s="1" customFormat="1" ht="25.5" customHeight="1">
      <c r="B567" s="132"/>
      <c r="C567" s="161" t="s">
        <v>846</v>
      </c>
      <c r="D567" s="161" t="s">
        <v>177</v>
      </c>
      <c r="E567" s="162" t="s">
        <v>847</v>
      </c>
      <c r="F567" s="266" t="s">
        <v>848</v>
      </c>
      <c r="G567" s="266"/>
      <c r="H567" s="266"/>
      <c r="I567" s="266"/>
      <c r="J567" s="163" t="s">
        <v>221</v>
      </c>
      <c r="K567" s="164">
        <v>3.09</v>
      </c>
      <c r="L567" s="258">
        <v>0</v>
      </c>
      <c r="M567" s="258"/>
      <c r="N567" s="267">
        <f>ROUND(L567*K567,2)</f>
        <v>0</v>
      </c>
      <c r="O567" s="267"/>
      <c r="P567" s="267"/>
      <c r="Q567" s="267"/>
      <c r="R567" s="135"/>
      <c r="T567" s="165" t="s">
        <v>4</v>
      </c>
      <c r="U567" s="44" t="s">
        <v>41</v>
      </c>
      <c r="V567" s="36"/>
      <c r="W567" s="166">
        <f>V567*K567</f>
        <v>0</v>
      </c>
      <c r="X567" s="166">
        <v>1.2919999999999999E-2</v>
      </c>
      <c r="Y567" s="166">
        <f>X567*K567</f>
        <v>3.9922799999999994E-2</v>
      </c>
      <c r="Z567" s="166">
        <v>0</v>
      </c>
      <c r="AA567" s="167">
        <f>Z567*K567</f>
        <v>0</v>
      </c>
      <c r="AR567" s="20" t="s">
        <v>252</v>
      </c>
      <c r="AT567" s="20" t="s">
        <v>177</v>
      </c>
      <c r="AU567" s="20" t="s">
        <v>112</v>
      </c>
      <c r="AY567" s="20" t="s">
        <v>176</v>
      </c>
      <c r="BE567" s="106">
        <f>IF(U567="základní",N567,0)</f>
        <v>0</v>
      </c>
      <c r="BF567" s="106">
        <f>IF(U567="snížená",N567,0)</f>
        <v>0</v>
      </c>
      <c r="BG567" s="106">
        <f>IF(U567="zákl. přenesená",N567,0)</f>
        <v>0</v>
      </c>
      <c r="BH567" s="106">
        <f>IF(U567="sníž. přenesená",N567,0)</f>
        <v>0</v>
      </c>
      <c r="BI567" s="106">
        <f>IF(U567="nulová",N567,0)</f>
        <v>0</v>
      </c>
      <c r="BJ567" s="20" t="s">
        <v>84</v>
      </c>
      <c r="BK567" s="106">
        <f>ROUND(L567*K567,2)</f>
        <v>0</v>
      </c>
      <c r="BL567" s="20" t="s">
        <v>252</v>
      </c>
      <c r="BM567" s="20" t="s">
        <v>849</v>
      </c>
    </row>
    <row r="568" spans="2:65" s="11" customFormat="1" ht="16.5" customHeight="1">
      <c r="B568" s="175"/>
      <c r="C568" s="176"/>
      <c r="D568" s="176"/>
      <c r="E568" s="177" t="s">
        <v>4</v>
      </c>
      <c r="F568" s="268" t="s">
        <v>655</v>
      </c>
      <c r="G568" s="269"/>
      <c r="H568" s="269"/>
      <c r="I568" s="269"/>
      <c r="J568" s="176"/>
      <c r="K568" s="178">
        <v>3.09</v>
      </c>
      <c r="L568" s="176"/>
      <c r="M568" s="176"/>
      <c r="N568" s="176"/>
      <c r="O568" s="176"/>
      <c r="P568" s="176"/>
      <c r="Q568" s="176"/>
      <c r="R568" s="179"/>
      <c r="T568" s="180"/>
      <c r="U568" s="176"/>
      <c r="V568" s="176"/>
      <c r="W568" s="176"/>
      <c r="X568" s="176"/>
      <c r="Y568" s="176"/>
      <c r="Z568" s="176"/>
      <c r="AA568" s="181"/>
      <c r="AT568" s="182" t="s">
        <v>184</v>
      </c>
      <c r="AU568" s="182" t="s">
        <v>112</v>
      </c>
      <c r="AV568" s="11" t="s">
        <v>112</v>
      </c>
      <c r="AW568" s="11" t="s">
        <v>33</v>
      </c>
      <c r="AX568" s="11" t="s">
        <v>76</v>
      </c>
      <c r="AY568" s="182" t="s">
        <v>176</v>
      </c>
    </row>
    <row r="569" spans="2:65" s="12" customFormat="1" ht="16.5" customHeight="1">
      <c r="B569" s="183"/>
      <c r="C569" s="184"/>
      <c r="D569" s="184"/>
      <c r="E569" s="185" t="s">
        <v>4</v>
      </c>
      <c r="F569" s="264" t="s">
        <v>186</v>
      </c>
      <c r="G569" s="265"/>
      <c r="H569" s="265"/>
      <c r="I569" s="265"/>
      <c r="J569" s="184"/>
      <c r="K569" s="186">
        <v>3.09</v>
      </c>
      <c r="L569" s="184"/>
      <c r="M569" s="184"/>
      <c r="N569" s="184"/>
      <c r="O569" s="184"/>
      <c r="P569" s="184"/>
      <c r="Q569" s="184"/>
      <c r="R569" s="187"/>
      <c r="T569" s="188"/>
      <c r="U569" s="184"/>
      <c r="V569" s="184"/>
      <c r="W569" s="184"/>
      <c r="X569" s="184"/>
      <c r="Y569" s="184"/>
      <c r="Z569" s="184"/>
      <c r="AA569" s="189"/>
      <c r="AT569" s="190" t="s">
        <v>184</v>
      </c>
      <c r="AU569" s="190" t="s">
        <v>112</v>
      </c>
      <c r="AV569" s="12" t="s">
        <v>181</v>
      </c>
      <c r="AW569" s="12" t="s">
        <v>33</v>
      </c>
      <c r="AX569" s="12" t="s">
        <v>84</v>
      </c>
      <c r="AY569" s="190" t="s">
        <v>176</v>
      </c>
    </row>
    <row r="570" spans="2:65" s="1" customFormat="1" ht="25.5" customHeight="1">
      <c r="B570" s="132"/>
      <c r="C570" s="161" t="s">
        <v>850</v>
      </c>
      <c r="D570" s="161" t="s">
        <v>177</v>
      </c>
      <c r="E570" s="162" t="s">
        <v>851</v>
      </c>
      <c r="F570" s="266" t="s">
        <v>852</v>
      </c>
      <c r="G570" s="266"/>
      <c r="H570" s="266"/>
      <c r="I570" s="266"/>
      <c r="J570" s="163" t="s">
        <v>221</v>
      </c>
      <c r="K570" s="164">
        <v>226.65</v>
      </c>
      <c r="L570" s="258">
        <v>0</v>
      </c>
      <c r="M570" s="258"/>
      <c r="N570" s="267">
        <f>ROUND(L570*K570,2)</f>
        <v>0</v>
      </c>
      <c r="O570" s="267"/>
      <c r="P570" s="267"/>
      <c r="Q570" s="267"/>
      <c r="R570" s="135"/>
      <c r="T570" s="165" t="s">
        <v>4</v>
      </c>
      <c r="U570" s="44" t="s">
        <v>41</v>
      </c>
      <c r="V570" s="36"/>
      <c r="W570" s="166">
        <f>V570*K570</f>
        <v>0</v>
      </c>
      <c r="X570" s="166">
        <v>0</v>
      </c>
      <c r="Y570" s="166">
        <f>X570*K570</f>
        <v>0</v>
      </c>
      <c r="Z570" s="166">
        <v>0</v>
      </c>
      <c r="AA570" s="167">
        <f>Z570*K570</f>
        <v>0</v>
      </c>
      <c r="AR570" s="20" t="s">
        <v>252</v>
      </c>
      <c r="AT570" s="20" t="s">
        <v>177</v>
      </c>
      <c r="AU570" s="20" t="s">
        <v>112</v>
      </c>
      <c r="AY570" s="20" t="s">
        <v>176</v>
      </c>
      <c r="BE570" s="106">
        <f>IF(U570="základní",N570,0)</f>
        <v>0</v>
      </c>
      <c r="BF570" s="106">
        <f>IF(U570="snížená",N570,0)</f>
        <v>0</v>
      </c>
      <c r="BG570" s="106">
        <f>IF(U570="zákl. přenesená",N570,0)</f>
        <v>0</v>
      </c>
      <c r="BH570" s="106">
        <f>IF(U570="sníž. přenesená",N570,0)</f>
        <v>0</v>
      </c>
      <c r="BI570" s="106">
        <f>IF(U570="nulová",N570,0)</f>
        <v>0</v>
      </c>
      <c r="BJ570" s="20" t="s">
        <v>84</v>
      </c>
      <c r="BK570" s="106">
        <f>ROUND(L570*K570,2)</f>
        <v>0</v>
      </c>
      <c r="BL570" s="20" t="s">
        <v>252</v>
      </c>
      <c r="BM570" s="20" t="s">
        <v>853</v>
      </c>
    </row>
    <row r="571" spans="2:65" s="11" customFormat="1" ht="16.5" customHeight="1">
      <c r="B571" s="175"/>
      <c r="C571" s="176"/>
      <c r="D571" s="176"/>
      <c r="E571" s="177" t="s">
        <v>4</v>
      </c>
      <c r="F571" s="268" t="s">
        <v>674</v>
      </c>
      <c r="G571" s="269"/>
      <c r="H571" s="269"/>
      <c r="I571" s="269"/>
      <c r="J571" s="176"/>
      <c r="K571" s="178">
        <v>170.4</v>
      </c>
      <c r="L571" s="176"/>
      <c r="M571" s="176"/>
      <c r="N571" s="176"/>
      <c r="O571" s="176"/>
      <c r="P571" s="176"/>
      <c r="Q571" s="176"/>
      <c r="R571" s="179"/>
      <c r="T571" s="180"/>
      <c r="U571" s="176"/>
      <c r="V571" s="176"/>
      <c r="W571" s="176"/>
      <c r="X571" s="176"/>
      <c r="Y571" s="176"/>
      <c r="Z571" s="176"/>
      <c r="AA571" s="181"/>
      <c r="AT571" s="182" t="s">
        <v>184</v>
      </c>
      <c r="AU571" s="182" t="s">
        <v>112</v>
      </c>
      <c r="AV571" s="11" t="s">
        <v>112</v>
      </c>
      <c r="AW571" s="11" t="s">
        <v>33</v>
      </c>
      <c r="AX571" s="11" t="s">
        <v>76</v>
      </c>
      <c r="AY571" s="182" t="s">
        <v>176</v>
      </c>
    </row>
    <row r="572" spans="2:65" s="11" customFormat="1" ht="16.5" customHeight="1">
      <c r="B572" s="175"/>
      <c r="C572" s="176"/>
      <c r="D572" s="176"/>
      <c r="E572" s="177" t="s">
        <v>4</v>
      </c>
      <c r="F572" s="272" t="s">
        <v>675</v>
      </c>
      <c r="G572" s="273"/>
      <c r="H572" s="273"/>
      <c r="I572" s="273"/>
      <c r="J572" s="176"/>
      <c r="K572" s="178">
        <v>56.25</v>
      </c>
      <c r="L572" s="176"/>
      <c r="M572" s="176"/>
      <c r="N572" s="176"/>
      <c r="O572" s="176"/>
      <c r="P572" s="176"/>
      <c r="Q572" s="176"/>
      <c r="R572" s="179"/>
      <c r="T572" s="180"/>
      <c r="U572" s="176"/>
      <c r="V572" s="176"/>
      <c r="W572" s="176"/>
      <c r="X572" s="176"/>
      <c r="Y572" s="176"/>
      <c r="Z572" s="176"/>
      <c r="AA572" s="181"/>
      <c r="AT572" s="182" t="s">
        <v>184</v>
      </c>
      <c r="AU572" s="182" t="s">
        <v>112</v>
      </c>
      <c r="AV572" s="11" t="s">
        <v>112</v>
      </c>
      <c r="AW572" s="11" t="s">
        <v>33</v>
      </c>
      <c r="AX572" s="11" t="s">
        <v>76</v>
      </c>
      <c r="AY572" s="182" t="s">
        <v>176</v>
      </c>
    </row>
    <row r="573" spans="2:65" s="12" customFormat="1" ht="16.5" customHeight="1">
      <c r="B573" s="183"/>
      <c r="C573" s="184"/>
      <c r="D573" s="184"/>
      <c r="E573" s="185" t="s">
        <v>4</v>
      </c>
      <c r="F573" s="264" t="s">
        <v>186</v>
      </c>
      <c r="G573" s="265"/>
      <c r="H573" s="265"/>
      <c r="I573" s="265"/>
      <c r="J573" s="184"/>
      <c r="K573" s="186">
        <v>226.65</v>
      </c>
      <c r="L573" s="184"/>
      <c r="M573" s="184"/>
      <c r="N573" s="184"/>
      <c r="O573" s="184"/>
      <c r="P573" s="184"/>
      <c r="Q573" s="184"/>
      <c r="R573" s="187"/>
      <c r="T573" s="188"/>
      <c r="U573" s="184"/>
      <c r="V573" s="184"/>
      <c r="W573" s="184"/>
      <c r="X573" s="184"/>
      <c r="Y573" s="184"/>
      <c r="Z573" s="184"/>
      <c r="AA573" s="189"/>
      <c r="AT573" s="190" t="s">
        <v>184</v>
      </c>
      <c r="AU573" s="190" t="s">
        <v>112</v>
      </c>
      <c r="AV573" s="12" t="s">
        <v>181</v>
      </c>
      <c r="AW573" s="12" t="s">
        <v>33</v>
      </c>
      <c r="AX573" s="12" t="s">
        <v>84</v>
      </c>
      <c r="AY573" s="190" t="s">
        <v>176</v>
      </c>
    </row>
    <row r="574" spans="2:65" s="1" customFormat="1" ht="16.5" customHeight="1">
      <c r="B574" s="132"/>
      <c r="C574" s="191" t="s">
        <v>854</v>
      </c>
      <c r="D574" s="191" t="s">
        <v>309</v>
      </c>
      <c r="E574" s="192" t="s">
        <v>855</v>
      </c>
      <c r="F574" s="274" t="s">
        <v>856</v>
      </c>
      <c r="G574" s="274"/>
      <c r="H574" s="274"/>
      <c r="I574" s="274"/>
      <c r="J574" s="193" t="s">
        <v>221</v>
      </c>
      <c r="K574" s="194">
        <v>249.315</v>
      </c>
      <c r="L574" s="275">
        <v>0</v>
      </c>
      <c r="M574" s="275"/>
      <c r="N574" s="276">
        <f>ROUND(L574*K574,2)</f>
        <v>0</v>
      </c>
      <c r="O574" s="267"/>
      <c r="P574" s="267"/>
      <c r="Q574" s="267"/>
      <c r="R574" s="135"/>
      <c r="T574" s="165" t="s">
        <v>4</v>
      </c>
      <c r="U574" s="44" t="s">
        <v>41</v>
      </c>
      <c r="V574" s="36"/>
      <c r="W574" s="166">
        <f>V574*K574</f>
        <v>0</v>
      </c>
      <c r="X574" s="166">
        <v>1.7000000000000001E-4</v>
      </c>
      <c r="Y574" s="166">
        <f>X574*K574</f>
        <v>4.2383550000000006E-2</v>
      </c>
      <c r="Z574" s="166">
        <v>0</v>
      </c>
      <c r="AA574" s="167">
        <f>Z574*K574</f>
        <v>0</v>
      </c>
      <c r="AR574" s="20" t="s">
        <v>353</v>
      </c>
      <c r="AT574" s="20" t="s">
        <v>309</v>
      </c>
      <c r="AU574" s="20" t="s">
        <v>112</v>
      </c>
      <c r="AY574" s="20" t="s">
        <v>176</v>
      </c>
      <c r="BE574" s="106">
        <f>IF(U574="základní",N574,0)</f>
        <v>0</v>
      </c>
      <c r="BF574" s="106">
        <f>IF(U574="snížená",N574,0)</f>
        <v>0</v>
      </c>
      <c r="BG574" s="106">
        <f>IF(U574="zákl. přenesená",N574,0)</f>
        <v>0</v>
      </c>
      <c r="BH574" s="106">
        <f>IF(U574="sníž. přenesená",N574,0)</f>
        <v>0</v>
      </c>
      <c r="BI574" s="106">
        <f>IF(U574="nulová",N574,0)</f>
        <v>0</v>
      </c>
      <c r="BJ574" s="20" t="s">
        <v>84</v>
      </c>
      <c r="BK574" s="106">
        <f>ROUND(L574*K574,2)</f>
        <v>0</v>
      </c>
      <c r="BL574" s="20" t="s">
        <v>252</v>
      </c>
      <c r="BM574" s="20" t="s">
        <v>857</v>
      </c>
    </row>
    <row r="575" spans="2:65" s="1" customFormat="1" ht="38.25" customHeight="1">
      <c r="B575" s="132"/>
      <c r="C575" s="161" t="s">
        <v>858</v>
      </c>
      <c r="D575" s="161" t="s">
        <v>177</v>
      </c>
      <c r="E575" s="162" t="s">
        <v>859</v>
      </c>
      <c r="F575" s="266" t="s">
        <v>860</v>
      </c>
      <c r="G575" s="266"/>
      <c r="H575" s="266"/>
      <c r="I575" s="266"/>
      <c r="J575" s="163" t="s">
        <v>221</v>
      </c>
      <c r="K575" s="164">
        <v>156.65</v>
      </c>
      <c r="L575" s="258">
        <v>0</v>
      </c>
      <c r="M575" s="258"/>
      <c r="N575" s="267">
        <f>ROUND(L575*K575,2)</f>
        <v>0</v>
      </c>
      <c r="O575" s="267"/>
      <c r="P575" s="267"/>
      <c r="Q575" s="267"/>
      <c r="R575" s="135"/>
      <c r="T575" s="165" t="s">
        <v>4</v>
      </c>
      <c r="U575" s="44" t="s">
        <v>41</v>
      </c>
      <c r="V575" s="36"/>
      <c r="W575" s="166">
        <f>V575*K575</f>
        <v>0</v>
      </c>
      <c r="X575" s="166">
        <v>1.3140000000000001E-2</v>
      </c>
      <c r="Y575" s="166">
        <f>X575*K575</f>
        <v>2.0583810000000002</v>
      </c>
      <c r="Z575" s="166">
        <v>0</v>
      </c>
      <c r="AA575" s="167">
        <f>Z575*K575</f>
        <v>0</v>
      </c>
      <c r="AR575" s="20" t="s">
        <v>252</v>
      </c>
      <c r="AT575" s="20" t="s">
        <v>177</v>
      </c>
      <c r="AU575" s="20" t="s">
        <v>112</v>
      </c>
      <c r="AY575" s="20" t="s">
        <v>176</v>
      </c>
      <c r="BE575" s="106">
        <f>IF(U575="základní",N575,0)</f>
        <v>0</v>
      </c>
      <c r="BF575" s="106">
        <f>IF(U575="snížená",N575,0)</f>
        <v>0</v>
      </c>
      <c r="BG575" s="106">
        <f>IF(U575="zákl. přenesená",N575,0)</f>
        <v>0</v>
      </c>
      <c r="BH575" s="106">
        <f>IF(U575="sníž. přenesená",N575,0)</f>
        <v>0</v>
      </c>
      <c r="BI575" s="106">
        <f>IF(U575="nulová",N575,0)</f>
        <v>0</v>
      </c>
      <c r="BJ575" s="20" t="s">
        <v>84</v>
      </c>
      <c r="BK575" s="106">
        <f>ROUND(L575*K575,2)</f>
        <v>0</v>
      </c>
      <c r="BL575" s="20" t="s">
        <v>252</v>
      </c>
      <c r="BM575" s="20" t="s">
        <v>861</v>
      </c>
    </row>
    <row r="576" spans="2:65" s="11" customFormat="1" ht="16.5" customHeight="1">
      <c r="B576" s="175"/>
      <c r="C576" s="176"/>
      <c r="D576" s="176"/>
      <c r="E576" s="177" t="s">
        <v>4</v>
      </c>
      <c r="F576" s="268" t="s">
        <v>862</v>
      </c>
      <c r="G576" s="269"/>
      <c r="H576" s="269"/>
      <c r="I576" s="269"/>
      <c r="J576" s="176"/>
      <c r="K576" s="178">
        <v>156.65</v>
      </c>
      <c r="L576" s="176"/>
      <c r="M576" s="176"/>
      <c r="N576" s="176"/>
      <c r="O576" s="176"/>
      <c r="P576" s="176"/>
      <c r="Q576" s="176"/>
      <c r="R576" s="179"/>
      <c r="T576" s="180"/>
      <c r="U576" s="176"/>
      <c r="V576" s="176"/>
      <c r="W576" s="176"/>
      <c r="X576" s="176"/>
      <c r="Y576" s="176"/>
      <c r="Z576" s="176"/>
      <c r="AA576" s="181"/>
      <c r="AT576" s="182" t="s">
        <v>184</v>
      </c>
      <c r="AU576" s="182" t="s">
        <v>112</v>
      </c>
      <c r="AV576" s="11" t="s">
        <v>112</v>
      </c>
      <c r="AW576" s="11" t="s">
        <v>33</v>
      </c>
      <c r="AX576" s="11" t="s">
        <v>76</v>
      </c>
      <c r="AY576" s="182" t="s">
        <v>176</v>
      </c>
    </row>
    <row r="577" spans="2:65" s="12" customFormat="1" ht="16.5" customHeight="1">
      <c r="B577" s="183"/>
      <c r="C577" s="184"/>
      <c r="D577" s="184"/>
      <c r="E577" s="185" t="s">
        <v>4</v>
      </c>
      <c r="F577" s="264" t="s">
        <v>186</v>
      </c>
      <c r="G577" s="265"/>
      <c r="H577" s="265"/>
      <c r="I577" s="265"/>
      <c r="J577" s="184"/>
      <c r="K577" s="186">
        <v>156.65</v>
      </c>
      <c r="L577" s="184"/>
      <c r="M577" s="184"/>
      <c r="N577" s="184"/>
      <c r="O577" s="184"/>
      <c r="P577" s="184"/>
      <c r="Q577" s="184"/>
      <c r="R577" s="187"/>
      <c r="T577" s="188"/>
      <c r="U577" s="184"/>
      <c r="V577" s="184"/>
      <c r="W577" s="184"/>
      <c r="X577" s="184"/>
      <c r="Y577" s="184"/>
      <c r="Z577" s="184"/>
      <c r="AA577" s="189"/>
      <c r="AT577" s="190" t="s">
        <v>184</v>
      </c>
      <c r="AU577" s="190" t="s">
        <v>112</v>
      </c>
      <c r="AV577" s="12" t="s">
        <v>181</v>
      </c>
      <c r="AW577" s="12" t="s">
        <v>33</v>
      </c>
      <c r="AX577" s="12" t="s">
        <v>84</v>
      </c>
      <c r="AY577" s="190" t="s">
        <v>176</v>
      </c>
    </row>
    <row r="578" spans="2:65" s="1" customFormat="1" ht="25.5" customHeight="1">
      <c r="B578" s="132"/>
      <c r="C578" s="161" t="s">
        <v>863</v>
      </c>
      <c r="D578" s="161" t="s">
        <v>177</v>
      </c>
      <c r="E578" s="162" t="s">
        <v>864</v>
      </c>
      <c r="F578" s="266" t="s">
        <v>865</v>
      </c>
      <c r="G578" s="266"/>
      <c r="H578" s="266"/>
      <c r="I578" s="266"/>
      <c r="J578" s="163" t="s">
        <v>221</v>
      </c>
      <c r="K578" s="164">
        <v>70</v>
      </c>
      <c r="L578" s="258">
        <v>0</v>
      </c>
      <c r="M578" s="258"/>
      <c r="N578" s="267">
        <f>ROUND(L578*K578,2)</f>
        <v>0</v>
      </c>
      <c r="O578" s="267"/>
      <c r="P578" s="267"/>
      <c r="Q578" s="267"/>
      <c r="R578" s="135"/>
      <c r="T578" s="165" t="s">
        <v>4</v>
      </c>
      <c r="U578" s="44" t="s">
        <v>41</v>
      </c>
      <c r="V578" s="36"/>
      <c r="W578" s="166">
        <f>V578*K578</f>
        <v>0</v>
      </c>
      <c r="X578" s="166">
        <v>2.649E-2</v>
      </c>
      <c r="Y578" s="166">
        <f>X578*K578</f>
        <v>1.8543000000000001</v>
      </c>
      <c r="Z578" s="166">
        <v>0</v>
      </c>
      <c r="AA578" s="167">
        <f>Z578*K578</f>
        <v>0</v>
      </c>
      <c r="AR578" s="20" t="s">
        <v>252</v>
      </c>
      <c r="AT578" s="20" t="s">
        <v>177</v>
      </c>
      <c r="AU578" s="20" t="s">
        <v>112</v>
      </c>
      <c r="AY578" s="20" t="s">
        <v>176</v>
      </c>
      <c r="BE578" s="106">
        <f>IF(U578="základní",N578,0)</f>
        <v>0</v>
      </c>
      <c r="BF578" s="106">
        <f>IF(U578="snížená",N578,0)</f>
        <v>0</v>
      </c>
      <c r="BG578" s="106">
        <f>IF(U578="zákl. přenesená",N578,0)</f>
        <v>0</v>
      </c>
      <c r="BH578" s="106">
        <f>IF(U578="sníž. přenesená",N578,0)</f>
        <v>0</v>
      </c>
      <c r="BI578" s="106">
        <f>IF(U578="nulová",N578,0)</f>
        <v>0</v>
      </c>
      <c r="BJ578" s="20" t="s">
        <v>84</v>
      </c>
      <c r="BK578" s="106">
        <f>ROUND(L578*K578,2)</f>
        <v>0</v>
      </c>
      <c r="BL578" s="20" t="s">
        <v>252</v>
      </c>
      <c r="BM578" s="20" t="s">
        <v>866</v>
      </c>
    </row>
    <row r="579" spans="2:65" s="11" customFormat="1" ht="16.5" customHeight="1">
      <c r="B579" s="175"/>
      <c r="C579" s="176"/>
      <c r="D579" s="176"/>
      <c r="E579" s="177" t="s">
        <v>4</v>
      </c>
      <c r="F579" s="268" t="s">
        <v>867</v>
      </c>
      <c r="G579" s="269"/>
      <c r="H579" s="269"/>
      <c r="I579" s="269"/>
      <c r="J579" s="176"/>
      <c r="K579" s="178">
        <v>70</v>
      </c>
      <c r="L579" s="176"/>
      <c r="M579" s="176"/>
      <c r="N579" s="176"/>
      <c r="O579" s="176"/>
      <c r="P579" s="176"/>
      <c r="Q579" s="176"/>
      <c r="R579" s="179"/>
      <c r="T579" s="180"/>
      <c r="U579" s="176"/>
      <c r="V579" s="176"/>
      <c r="W579" s="176"/>
      <c r="X579" s="176"/>
      <c r="Y579" s="176"/>
      <c r="Z579" s="176"/>
      <c r="AA579" s="181"/>
      <c r="AT579" s="182" t="s">
        <v>184</v>
      </c>
      <c r="AU579" s="182" t="s">
        <v>112</v>
      </c>
      <c r="AV579" s="11" t="s">
        <v>112</v>
      </c>
      <c r="AW579" s="11" t="s">
        <v>33</v>
      </c>
      <c r="AX579" s="11" t="s">
        <v>76</v>
      </c>
      <c r="AY579" s="182" t="s">
        <v>176</v>
      </c>
    </row>
    <row r="580" spans="2:65" s="12" customFormat="1" ht="16.5" customHeight="1">
      <c r="B580" s="183"/>
      <c r="C580" s="184"/>
      <c r="D580" s="184"/>
      <c r="E580" s="185" t="s">
        <v>4</v>
      </c>
      <c r="F580" s="264" t="s">
        <v>186</v>
      </c>
      <c r="G580" s="265"/>
      <c r="H580" s="265"/>
      <c r="I580" s="265"/>
      <c r="J580" s="184"/>
      <c r="K580" s="186">
        <v>70</v>
      </c>
      <c r="L580" s="184"/>
      <c r="M580" s="184"/>
      <c r="N580" s="184"/>
      <c r="O580" s="184"/>
      <c r="P580" s="184"/>
      <c r="Q580" s="184"/>
      <c r="R580" s="187"/>
      <c r="T580" s="188"/>
      <c r="U580" s="184"/>
      <c r="V580" s="184"/>
      <c r="W580" s="184"/>
      <c r="X580" s="184"/>
      <c r="Y580" s="184"/>
      <c r="Z580" s="184"/>
      <c r="AA580" s="189"/>
      <c r="AT580" s="190" t="s">
        <v>184</v>
      </c>
      <c r="AU580" s="190" t="s">
        <v>112</v>
      </c>
      <c r="AV580" s="12" t="s">
        <v>181</v>
      </c>
      <c r="AW580" s="12" t="s">
        <v>33</v>
      </c>
      <c r="AX580" s="12" t="s">
        <v>84</v>
      </c>
      <c r="AY580" s="190" t="s">
        <v>176</v>
      </c>
    </row>
    <row r="581" spans="2:65" s="1" customFormat="1" ht="38.25" customHeight="1">
      <c r="B581" s="132"/>
      <c r="C581" s="161" t="s">
        <v>868</v>
      </c>
      <c r="D581" s="161" t="s">
        <v>177</v>
      </c>
      <c r="E581" s="162" t="s">
        <v>869</v>
      </c>
      <c r="F581" s="266" t="s">
        <v>870</v>
      </c>
      <c r="G581" s="266"/>
      <c r="H581" s="266"/>
      <c r="I581" s="266"/>
      <c r="J581" s="163" t="s">
        <v>221</v>
      </c>
      <c r="K581" s="164">
        <v>166.40600000000001</v>
      </c>
      <c r="L581" s="258">
        <v>0</v>
      </c>
      <c r="M581" s="258"/>
      <c r="N581" s="267">
        <f>ROUND(L581*K581,2)</f>
        <v>0</v>
      </c>
      <c r="O581" s="267"/>
      <c r="P581" s="267"/>
      <c r="Q581" s="267"/>
      <c r="R581" s="135"/>
      <c r="T581" s="165" t="s">
        <v>4</v>
      </c>
      <c r="U581" s="44" t="s">
        <v>41</v>
      </c>
      <c r="V581" s="36"/>
      <c r="W581" s="166">
        <f>V581*K581</f>
        <v>0</v>
      </c>
      <c r="X581" s="166">
        <v>3.6220000000000002E-2</v>
      </c>
      <c r="Y581" s="166">
        <f>X581*K581</f>
        <v>6.0272253200000003</v>
      </c>
      <c r="Z581" s="166">
        <v>0</v>
      </c>
      <c r="AA581" s="167">
        <f>Z581*K581</f>
        <v>0</v>
      </c>
      <c r="AR581" s="20" t="s">
        <v>252</v>
      </c>
      <c r="AT581" s="20" t="s">
        <v>177</v>
      </c>
      <c r="AU581" s="20" t="s">
        <v>112</v>
      </c>
      <c r="AY581" s="20" t="s">
        <v>176</v>
      </c>
      <c r="BE581" s="106">
        <f>IF(U581="základní",N581,0)</f>
        <v>0</v>
      </c>
      <c r="BF581" s="106">
        <f>IF(U581="snížená",N581,0)</f>
        <v>0</v>
      </c>
      <c r="BG581" s="106">
        <f>IF(U581="zákl. přenesená",N581,0)</f>
        <v>0</v>
      </c>
      <c r="BH581" s="106">
        <f>IF(U581="sníž. přenesená",N581,0)</f>
        <v>0</v>
      </c>
      <c r="BI581" s="106">
        <f>IF(U581="nulová",N581,0)</f>
        <v>0</v>
      </c>
      <c r="BJ581" s="20" t="s">
        <v>84</v>
      </c>
      <c r="BK581" s="106">
        <f>ROUND(L581*K581,2)</f>
        <v>0</v>
      </c>
      <c r="BL581" s="20" t="s">
        <v>252</v>
      </c>
      <c r="BM581" s="20" t="s">
        <v>871</v>
      </c>
    </row>
    <row r="582" spans="2:65" s="11" customFormat="1" ht="16.5" customHeight="1">
      <c r="B582" s="175"/>
      <c r="C582" s="176"/>
      <c r="D582" s="176"/>
      <c r="E582" s="177" t="s">
        <v>4</v>
      </c>
      <c r="F582" s="268" t="s">
        <v>665</v>
      </c>
      <c r="G582" s="269"/>
      <c r="H582" s="269"/>
      <c r="I582" s="269"/>
      <c r="J582" s="176"/>
      <c r="K582" s="178">
        <v>166.40600000000001</v>
      </c>
      <c r="L582" s="176"/>
      <c r="M582" s="176"/>
      <c r="N582" s="176"/>
      <c r="O582" s="176"/>
      <c r="P582" s="176"/>
      <c r="Q582" s="176"/>
      <c r="R582" s="179"/>
      <c r="T582" s="180"/>
      <c r="U582" s="176"/>
      <c r="V582" s="176"/>
      <c r="W582" s="176"/>
      <c r="X582" s="176"/>
      <c r="Y582" s="176"/>
      <c r="Z582" s="176"/>
      <c r="AA582" s="181"/>
      <c r="AT582" s="182" t="s">
        <v>184</v>
      </c>
      <c r="AU582" s="182" t="s">
        <v>112</v>
      </c>
      <c r="AV582" s="11" t="s">
        <v>112</v>
      </c>
      <c r="AW582" s="11" t="s">
        <v>33</v>
      </c>
      <c r="AX582" s="11" t="s">
        <v>76</v>
      </c>
      <c r="AY582" s="182" t="s">
        <v>176</v>
      </c>
    </row>
    <row r="583" spans="2:65" s="12" customFormat="1" ht="16.5" customHeight="1">
      <c r="B583" s="183"/>
      <c r="C583" s="184"/>
      <c r="D583" s="184"/>
      <c r="E583" s="185" t="s">
        <v>4</v>
      </c>
      <c r="F583" s="264" t="s">
        <v>186</v>
      </c>
      <c r="G583" s="265"/>
      <c r="H583" s="265"/>
      <c r="I583" s="265"/>
      <c r="J583" s="184"/>
      <c r="K583" s="186">
        <v>166.40600000000001</v>
      </c>
      <c r="L583" s="184"/>
      <c r="M583" s="184"/>
      <c r="N583" s="184"/>
      <c r="O583" s="184"/>
      <c r="P583" s="184"/>
      <c r="Q583" s="184"/>
      <c r="R583" s="187"/>
      <c r="T583" s="188"/>
      <c r="U583" s="184"/>
      <c r="V583" s="184"/>
      <c r="W583" s="184"/>
      <c r="X583" s="184"/>
      <c r="Y583" s="184"/>
      <c r="Z583" s="184"/>
      <c r="AA583" s="189"/>
      <c r="AT583" s="190" t="s">
        <v>184</v>
      </c>
      <c r="AU583" s="190" t="s">
        <v>112</v>
      </c>
      <c r="AV583" s="12" t="s">
        <v>181</v>
      </c>
      <c r="AW583" s="12" t="s">
        <v>33</v>
      </c>
      <c r="AX583" s="12" t="s">
        <v>84</v>
      </c>
      <c r="AY583" s="190" t="s">
        <v>176</v>
      </c>
    </row>
    <row r="584" spans="2:65" s="1" customFormat="1" ht="25.5" customHeight="1">
      <c r="B584" s="132"/>
      <c r="C584" s="161" t="s">
        <v>872</v>
      </c>
      <c r="D584" s="161" t="s">
        <v>177</v>
      </c>
      <c r="E584" s="162" t="s">
        <v>873</v>
      </c>
      <c r="F584" s="266" t="s">
        <v>874</v>
      </c>
      <c r="G584" s="266"/>
      <c r="H584" s="266"/>
      <c r="I584" s="266"/>
      <c r="J584" s="163" t="s">
        <v>216</v>
      </c>
      <c r="K584" s="164">
        <v>16.105</v>
      </c>
      <c r="L584" s="258">
        <v>0</v>
      </c>
      <c r="M584" s="258"/>
      <c r="N584" s="267">
        <f>ROUND(L584*K584,2)</f>
        <v>0</v>
      </c>
      <c r="O584" s="267"/>
      <c r="P584" s="267"/>
      <c r="Q584" s="267"/>
      <c r="R584" s="135"/>
      <c r="T584" s="165" t="s">
        <v>4</v>
      </c>
      <c r="U584" s="44" t="s">
        <v>41</v>
      </c>
      <c r="V584" s="36"/>
      <c r="W584" s="166">
        <f>V584*K584</f>
        <v>0</v>
      </c>
      <c r="X584" s="166">
        <v>0</v>
      </c>
      <c r="Y584" s="166">
        <f>X584*K584</f>
        <v>0</v>
      </c>
      <c r="Z584" s="166">
        <v>0</v>
      </c>
      <c r="AA584" s="167">
        <f>Z584*K584</f>
        <v>0</v>
      </c>
      <c r="AR584" s="20" t="s">
        <v>252</v>
      </c>
      <c r="AT584" s="20" t="s">
        <v>177</v>
      </c>
      <c r="AU584" s="20" t="s">
        <v>112</v>
      </c>
      <c r="AY584" s="20" t="s">
        <v>176</v>
      </c>
      <c r="BE584" s="106">
        <f>IF(U584="základní",N584,0)</f>
        <v>0</v>
      </c>
      <c r="BF584" s="106">
        <f>IF(U584="snížená",N584,0)</f>
        <v>0</v>
      </c>
      <c r="BG584" s="106">
        <f>IF(U584="zákl. přenesená",N584,0)</f>
        <v>0</v>
      </c>
      <c r="BH584" s="106">
        <f>IF(U584="sníž. přenesená",N584,0)</f>
        <v>0</v>
      </c>
      <c r="BI584" s="106">
        <f>IF(U584="nulová",N584,0)</f>
        <v>0</v>
      </c>
      <c r="BJ584" s="20" t="s">
        <v>84</v>
      </c>
      <c r="BK584" s="106">
        <f>ROUND(L584*K584,2)</f>
        <v>0</v>
      </c>
      <c r="BL584" s="20" t="s">
        <v>252</v>
      </c>
      <c r="BM584" s="20" t="s">
        <v>875</v>
      </c>
    </row>
    <row r="585" spans="2:65" s="9" customFormat="1" ht="29.85" customHeight="1">
      <c r="B585" s="150"/>
      <c r="C585" s="151"/>
      <c r="D585" s="160" t="s">
        <v>140</v>
      </c>
      <c r="E585" s="160"/>
      <c r="F585" s="160"/>
      <c r="G585" s="160"/>
      <c r="H585" s="160"/>
      <c r="I585" s="160"/>
      <c r="J585" s="160"/>
      <c r="K585" s="160"/>
      <c r="L585" s="160"/>
      <c r="M585" s="160"/>
      <c r="N585" s="248">
        <f>BK585</f>
        <v>0</v>
      </c>
      <c r="O585" s="249"/>
      <c r="P585" s="249"/>
      <c r="Q585" s="249"/>
      <c r="R585" s="153"/>
      <c r="T585" s="154"/>
      <c r="U585" s="151"/>
      <c r="V585" s="151"/>
      <c r="W585" s="155">
        <f>SUM(W586:W599)</f>
        <v>0</v>
      </c>
      <c r="X585" s="151"/>
      <c r="Y585" s="155">
        <f>SUM(Y586:Y599)</f>
        <v>2.9467990999999998</v>
      </c>
      <c r="Z585" s="151"/>
      <c r="AA585" s="156">
        <f>SUM(AA586:AA599)</f>
        <v>0</v>
      </c>
      <c r="AR585" s="157" t="s">
        <v>112</v>
      </c>
      <c r="AT585" s="158" t="s">
        <v>75</v>
      </c>
      <c r="AU585" s="158" t="s">
        <v>84</v>
      </c>
      <c r="AY585" s="157" t="s">
        <v>176</v>
      </c>
      <c r="BK585" s="159">
        <f>SUM(BK586:BK599)</f>
        <v>0</v>
      </c>
    </row>
    <row r="586" spans="2:65" s="1" customFormat="1" ht="25.5" customHeight="1">
      <c r="B586" s="132"/>
      <c r="C586" s="161" t="s">
        <v>876</v>
      </c>
      <c r="D586" s="161" t="s">
        <v>177</v>
      </c>
      <c r="E586" s="162" t="s">
        <v>877</v>
      </c>
      <c r="F586" s="266" t="s">
        <v>878</v>
      </c>
      <c r="G586" s="266"/>
      <c r="H586" s="266"/>
      <c r="I586" s="266"/>
      <c r="J586" s="163" t="s">
        <v>221</v>
      </c>
      <c r="K586" s="164">
        <v>226.65</v>
      </c>
      <c r="L586" s="258">
        <v>0</v>
      </c>
      <c r="M586" s="258"/>
      <c r="N586" s="267">
        <f>ROUND(L586*K586,2)</f>
        <v>0</v>
      </c>
      <c r="O586" s="267"/>
      <c r="P586" s="267"/>
      <c r="Q586" s="267"/>
      <c r="R586" s="135"/>
      <c r="T586" s="165" t="s">
        <v>4</v>
      </c>
      <c r="U586" s="44" t="s">
        <v>41</v>
      </c>
      <c r="V586" s="36"/>
      <c r="W586" s="166">
        <f>V586*K586</f>
        <v>0</v>
      </c>
      <c r="X586" s="166">
        <v>0</v>
      </c>
      <c r="Y586" s="166">
        <f>X586*K586</f>
        <v>0</v>
      </c>
      <c r="Z586" s="166">
        <v>0</v>
      </c>
      <c r="AA586" s="167">
        <f>Z586*K586</f>
        <v>0</v>
      </c>
      <c r="AR586" s="20" t="s">
        <v>252</v>
      </c>
      <c r="AT586" s="20" t="s">
        <v>177</v>
      </c>
      <c r="AU586" s="20" t="s">
        <v>112</v>
      </c>
      <c r="AY586" s="20" t="s">
        <v>176</v>
      </c>
      <c r="BE586" s="106">
        <f>IF(U586="základní",N586,0)</f>
        <v>0</v>
      </c>
      <c r="BF586" s="106">
        <f>IF(U586="snížená",N586,0)</f>
        <v>0</v>
      </c>
      <c r="BG586" s="106">
        <f>IF(U586="zákl. přenesená",N586,0)</f>
        <v>0</v>
      </c>
      <c r="BH586" s="106">
        <f>IF(U586="sníž. přenesená",N586,0)</f>
        <v>0</v>
      </c>
      <c r="BI586" s="106">
        <f>IF(U586="nulová",N586,0)</f>
        <v>0</v>
      </c>
      <c r="BJ586" s="20" t="s">
        <v>84</v>
      </c>
      <c r="BK586" s="106">
        <f>ROUND(L586*K586,2)</f>
        <v>0</v>
      </c>
      <c r="BL586" s="20" t="s">
        <v>252</v>
      </c>
      <c r="BM586" s="20" t="s">
        <v>879</v>
      </c>
    </row>
    <row r="587" spans="2:65" s="11" customFormat="1" ht="16.5" customHeight="1">
      <c r="B587" s="175"/>
      <c r="C587" s="176"/>
      <c r="D587" s="176"/>
      <c r="E587" s="177" t="s">
        <v>4</v>
      </c>
      <c r="F587" s="268" t="s">
        <v>674</v>
      </c>
      <c r="G587" s="269"/>
      <c r="H587" s="269"/>
      <c r="I587" s="269"/>
      <c r="J587" s="176"/>
      <c r="K587" s="178">
        <v>170.4</v>
      </c>
      <c r="L587" s="176"/>
      <c r="M587" s="176"/>
      <c r="N587" s="176"/>
      <c r="O587" s="176"/>
      <c r="P587" s="176"/>
      <c r="Q587" s="176"/>
      <c r="R587" s="179"/>
      <c r="T587" s="180"/>
      <c r="U587" s="176"/>
      <c r="V587" s="176"/>
      <c r="W587" s="176"/>
      <c r="X587" s="176"/>
      <c r="Y587" s="176"/>
      <c r="Z587" s="176"/>
      <c r="AA587" s="181"/>
      <c r="AT587" s="182" t="s">
        <v>184</v>
      </c>
      <c r="AU587" s="182" t="s">
        <v>112</v>
      </c>
      <c r="AV587" s="11" t="s">
        <v>112</v>
      </c>
      <c r="AW587" s="11" t="s">
        <v>33</v>
      </c>
      <c r="AX587" s="11" t="s">
        <v>76</v>
      </c>
      <c r="AY587" s="182" t="s">
        <v>176</v>
      </c>
    </row>
    <row r="588" spans="2:65" s="11" customFormat="1" ht="16.5" customHeight="1">
      <c r="B588" s="175"/>
      <c r="C588" s="176"/>
      <c r="D588" s="176"/>
      <c r="E588" s="177" t="s">
        <v>4</v>
      </c>
      <c r="F588" s="272" t="s">
        <v>675</v>
      </c>
      <c r="G588" s="273"/>
      <c r="H588" s="273"/>
      <c r="I588" s="273"/>
      <c r="J588" s="176"/>
      <c r="K588" s="178">
        <v>56.25</v>
      </c>
      <c r="L588" s="176"/>
      <c r="M588" s="176"/>
      <c r="N588" s="176"/>
      <c r="O588" s="176"/>
      <c r="P588" s="176"/>
      <c r="Q588" s="176"/>
      <c r="R588" s="179"/>
      <c r="T588" s="180"/>
      <c r="U588" s="176"/>
      <c r="V588" s="176"/>
      <c r="W588" s="176"/>
      <c r="X588" s="176"/>
      <c r="Y588" s="176"/>
      <c r="Z588" s="176"/>
      <c r="AA588" s="181"/>
      <c r="AT588" s="182" t="s">
        <v>184</v>
      </c>
      <c r="AU588" s="182" t="s">
        <v>112</v>
      </c>
      <c r="AV588" s="11" t="s">
        <v>112</v>
      </c>
      <c r="AW588" s="11" t="s">
        <v>33</v>
      </c>
      <c r="AX588" s="11" t="s">
        <v>76</v>
      </c>
      <c r="AY588" s="182" t="s">
        <v>176</v>
      </c>
    </row>
    <row r="589" spans="2:65" s="12" customFormat="1" ht="16.5" customHeight="1">
      <c r="B589" s="183"/>
      <c r="C589" s="184"/>
      <c r="D589" s="184"/>
      <c r="E589" s="185" t="s">
        <v>4</v>
      </c>
      <c r="F589" s="264" t="s">
        <v>186</v>
      </c>
      <c r="G589" s="265"/>
      <c r="H589" s="265"/>
      <c r="I589" s="265"/>
      <c r="J589" s="184"/>
      <c r="K589" s="186">
        <v>226.65</v>
      </c>
      <c r="L589" s="184"/>
      <c r="M589" s="184"/>
      <c r="N589" s="184"/>
      <c r="O589" s="184"/>
      <c r="P589" s="184"/>
      <c r="Q589" s="184"/>
      <c r="R589" s="187"/>
      <c r="T589" s="188"/>
      <c r="U589" s="184"/>
      <c r="V589" s="184"/>
      <c r="W589" s="184"/>
      <c r="X589" s="184"/>
      <c r="Y589" s="184"/>
      <c r="Z589" s="184"/>
      <c r="AA589" s="189"/>
      <c r="AT589" s="190" t="s">
        <v>184</v>
      </c>
      <c r="AU589" s="190" t="s">
        <v>112</v>
      </c>
      <c r="AV589" s="12" t="s">
        <v>181</v>
      </c>
      <c r="AW589" s="12" t="s">
        <v>33</v>
      </c>
      <c r="AX589" s="12" t="s">
        <v>84</v>
      </c>
      <c r="AY589" s="190" t="s">
        <v>176</v>
      </c>
    </row>
    <row r="590" spans="2:65" s="1" customFormat="1" ht="25.5" customHeight="1">
      <c r="B590" s="132"/>
      <c r="C590" s="191" t="s">
        <v>880</v>
      </c>
      <c r="D590" s="191" t="s">
        <v>309</v>
      </c>
      <c r="E590" s="192" t="s">
        <v>881</v>
      </c>
      <c r="F590" s="274" t="s">
        <v>882</v>
      </c>
      <c r="G590" s="274"/>
      <c r="H590" s="274"/>
      <c r="I590" s="274"/>
      <c r="J590" s="193" t="s">
        <v>221</v>
      </c>
      <c r="K590" s="194">
        <v>231.18299999999999</v>
      </c>
      <c r="L590" s="275">
        <v>0</v>
      </c>
      <c r="M590" s="275"/>
      <c r="N590" s="276">
        <f>ROUND(L590*K590,2)</f>
        <v>0</v>
      </c>
      <c r="O590" s="267"/>
      <c r="P590" s="267"/>
      <c r="Q590" s="267"/>
      <c r="R590" s="135"/>
      <c r="T590" s="165" t="s">
        <v>4</v>
      </c>
      <c r="U590" s="44" t="s">
        <v>41</v>
      </c>
      <c r="V590" s="36"/>
      <c r="W590" s="166">
        <f>V590*K590</f>
        <v>0</v>
      </c>
      <c r="X590" s="166">
        <v>1.1900000000000001E-2</v>
      </c>
      <c r="Y590" s="166">
        <f>X590*K590</f>
        <v>2.7510777000000002</v>
      </c>
      <c r="Z590" s="166">
        <v>0</v>
      </c>
      <c r="AA590" s="167">
        <f>Z590*K590</f>
        <v>0</v>
      </c>
      <c r="AR590" s="20" t="s">
        <v>353</v>
      </c>
      <c r="AT590" s="20" t="s">
        <v>309</v>
      </c>
      <c r="AU590" s="20" t="s">
        <v>112</v>
      </c>
      <c r="AY590" s="20" t="s">
        <v>176</v>
      </c>
      <c r="BE590" s="106">
        <f>IF(U590="základní",N590,0)</f>
        <v>0</v>
      </c>
      <c r="BF590" s="106">
        <f>IF(U590="snížená",N590,0)</f>
        <v>0</v>
      </c>
      <c r="BG590" s="106">
        <f>IF(U590="zákl. přenesená",N590,0)</f>
        <v>0</v>
      </c>
      <c r="BH590" s="106">
        <f>IF(U590="sníž. přenesená",N590,0)</f>
        <v>0</v>
      </c>
      <c r="BI590" s="106">
        <f>IF(U590="nulová",N590,0)</f>
        <v>0</v>
      </c>
      <c r="BJ590" s="20" t="s">
        <v>84</v>
      </c>
      <c r="BK590" s="106">
        <f>ROUND(L590*K590,2)</f>
        <v>0</v>
      </c>
      <c r="BL590" s="20" t="s">
        <v>252</v>
      </c>
      <c r="BM590" s="20" t="s">
        <v>883</v>
      </c>
    </row>
    <row r="591" spans="2:65" s="1" customFormat="1" ht="25.5" customHeight="1">
      <c r="B591" s="132"/>
      <c r="C591" s="161" t="s">
        <v>884</v>
      </c>
      <c r="D591" s="161" t="s">
        <v>177</v>
      </c>
      <c r="E591" s="162" t="s">
        <v>885</v>
      </c>
      <c r="F591" s="266" t="s">
        <v>886</v>
      </c>
      <c r="G591" s="266"/>
      <c r="H591" s="266"/>
      <c r="I591" s="266"/>
      <c r="J591" s="163" t="s">
        <v>517</v>
      </c>
      <c r="K591" s="164">
        <v>52.3</v>
      </c>
      <c r="L591" s="258">
        <v>0</v>
      </c>
      <c r="M591" s="258"/>
      <c r="N591" s="267">
        <f>ROUND(L591*K591,2)</f>
        <v>0</v>
      </c>
      <c r="O591" s="267"/>
      <c r="P591" s="267"/>
      <c r="Q591" s="267"/>
      <c r="R591" s="135"/>
      <c r="T591" s="165" t="s">
        <v>4</v>
      </c>
      <c r="U591" s="44" t="s">
        <v>41</v>
      </c>
      <c r="V591" s="36"/>
      <c r="W591" s="166">
        <f>V591*K591</f>
        <v>0</v>
      </c>
      <c r="X591" s="166">
        <v>2.4499999999999999E-3</v>
      </c>
      <c r="Y591" s="166">
        <f>X591*K591</f>
        <v>0.128135</v>
      </c>
      <c r="Z591" s="166">
        <v>0</v>
      </c>
      <c r="AA591" s="167">
        <f>Z591*K591</f>
        <v>0</v>
      </c>
      <c r="AR591" s="20" t="s">
        <v>252</v>
      </c>
      <c r="AT591" s="20" t="s">
        <v>177</v>
      </c>
      <c r="AU591" s="20" t="s">
        <v>112</v>
      </c>
      <c r="AY591" s="20" t="s">
        <v>176</v>
      </c>
      <c r="BE591" s="106">
        <f>IF(U591="základní",N591,0)</f>
        <v>0</v>
      </c>
      <c r="BF591" s="106">
        <f>IF(U591="snížená",N591,0)</f>
        <v>0</v>
      </c>
      <c r="BG591" s="106">
        <f>IF(U591="zákl. přenesená",N591,0)</f>
        <v>0</v>
      </c>
      <c r="BH591" s="106">
        <f>IF(U591="sníž. přenesená",N591,0)</f>
        <v>0</v>
      </c>
      <c r="BI591" s="106">
        <f>IF(U591="nulová",N591,0)</f>
        <v>0</v>
      </c>
      <c r="BJ591" s="20" t="s">
        <v>84</v>
      </c>
      <c r="BK591" s="106">
        <f>ROUND(L591*K591,2)</f>
        <v>0</v>
      </c>
      <c r="BL591" s="20" t="s">
        <v>252</v>
      </c>
      <c r="BM591" s="20" t="s">
        <v>887</v>
      </c>
    </row>
    <row r="592" spans="2:65" s="10" customFormat="1" ht="16.5" customHeight="1">
      <c r="B592" s="168"/>
      <c r="C592" s="169"/>
      <c r="D592" s="169"/>
      <c r="E592" s="170" t="s">
        <v>4</v>
      </c>
      <c r="F592" s="270" t="s">
        <v>888</v>
      </c>
      <c r="G592" s="271"/>
      <c r="H592" s="271"/>
      <c r="I592" s="271"/>
      <c r="J592" s="169"/>
      <c r="K592" s="170" t="s">
        <v>4</v>
      </c>
      <c r="L592" s="169"/>
      <c r="M592" s="169"/>
      <c r="N592" s="169"/>
      <c r="O592" s="169"/>
      <c r="P592" s="169"/>
      <c r="Q592" s="169"/>
      <c r="R592" s="171"/>
      <c r="T592" s="172"/>
      <c r="U592" s="169"/>
      <c r="V592" s="169"/>
      <c r="W592" s="169"/>
      <c r="X592" s="169"/>
      <c r="Y592" s="169"/>
      <c r="Z592" s="169"/>
      <c r="AA592" s="173"/>
      <c r="AT592" s="174" t="s">
        <v>184</v>
      </c>
      <c r="AU592" s="174" t="s">
        <v>112</v>
      </c>
      <c r="AV592" s="10" t="s">
        <v>84</v>
      </c>
      <c r="AW592" s="10" t="s">
        <v>33</v>
      </c>
      <c r="AX592" s="10" t="s">
        <v>76</v>
      </c>
      <c r="AY592" s="174" t="s">
        <v>176</v>
      </c>
    </row>
    <row r="593" spans="2:65" s="11" customFormat="1" ht="16.5" customHeight="1">
      <c r="B593" s="175"/>
      <c r="C593" s="176"/>
      <c r="D593" s="176"/>
      <c r="E593" s="177" t="s">
        <v>4</v>
      </c>
      <c r="F593" s="272" t="s">
        <v>889</v>
      </c>
      <c r="G593" s="273"/>
      <c r="H593" s="273"/>
      <c r="I593" s="273"/>
      <c r="J593" s="176"/>
      <c r="K593" s="178">
        <v>52.3</v>
      </c>
      <c r="L593" s="176"/>
      <c r="M593" s="176"/>
      <c r="N593" s="176"/>
      <c r="O593" s="176"/>
      <c r="P593" s="176"/>
      <c r="Q593" s="176"/>
      <c r="R593" s="179"/>
      <c r="T593" s="180"/>
      <c r="U593" s="176"/>
      <c r="V593" s="176"/>
      <c r="W593" s="176"/>
      <c r="X593" s="176"/>
      <c r="Y593" s="176"/>
      <c r="Z593" s="176"/>
      <c r="AA593" s="181"/>
      <c r="AT593" s="182" t="s">
        <v>184</v>
      </c>
      <c r="AU593" s="182" t="s">
        <v>112</v>
      </c>
      <c r="AV593" s="11" t="s">
        <v>112</v>
      </c>
      <c r="AW593" s="11" t="s">
        <v>33</v>
      </c>
      <c r="AX593" s="11" t="s">
        <v>76</v>
      </c>
      <c r="AY593" s="182" t="s">
        <v>176</v>
      </c>
    </row>
    <row r="594" spans="2:65" s="12" customFormat="1" ht="16.5" customHeight="1">
      <c r="B594" s="183"/>
      <c r="C594" s="184"/>
      <c r="D594" s="184"/>
      <c r="E594" s="185" t="s">
        <v>4</v>
      </c>
      <c r="F594" s="264" t="s">
        <v>186</v>
      </c>
      <c r="G594" s="265"/>
      <c r="H594" s="265"/>
      <c r="I594" s="265"/>
      <c r="J594" s="184"/>
      <c r="K594" s="186">
        <v>52.3</v>
      </c>
      <c r="L594" s="184"/>
      <c r="M594" s="184"/>
      <c r="N594" s="184"/>
      <c r="O594" s="184"/>
      <c r="P594" s="184"/>
      <c r="Q594" s="184"/>
      <c r="R594" s="187"/>
      <c r="T594" s="188"/>
      <c r="U594" s="184"/>
      <c r="V594" s="184"/>
      <c r="W594" s="184"/>
      <c r="X594" s="184"/>
      <c r="Y594" s="184"/>
      <c r="Z594" s="184"/>
      <c r="AA594" s="189"/>
      <c r="AT594" s="190" t="s">
        <v>184</v>
      </c>
      <c r="AU594" s="190" t="s">
        <v>112</v>
      </c>
      <c r="AV594" s="12" t="s">
        <v>181</v>
      </c>
      <c r="AW594" s="12" t="s">
        <v>33</v>
      </c>
      <c r="AX594" s="12" t="s">
        <v>84</v>
      </c>
      <c r="AY594" s="190" t="s">
        <v>176</v>
      </c>
    </row>
    <row r="595" spans="2:65" s="1" customFormat="1" ht="25.5" customHeight="1">
      <c r="B595" s="132"/>
      <c r="C595" s="161" t="s">
        <v>890</v>
      </c>
      <c r="D595" s="161" t="s">
        <v>177</v>
      </c>
      <c r="E595" s="162" t="s">
        <v>891</v>
      </c>
      <c r="F595" s="266" t="s">
        <v>892</v>
      </c>
      <c r="G595" s="266"/>
      <c r="H595" s="266"/>
      <c r="I595" s="266"/>
      <c r="J595" s="163" t="s">
        <v>316</v>
      </c>
      <c r="K595" s="164">
        <v>4</v>
      </c>
      <c r="L595" s="258">
        <v>0</v>
      </c>
      <c r="M595" s="258"/>
      <c r="N595" s="267">
        <f>ROUND(L595*K595,2)</f>
        <v>0</v>
      </c>
      <c r="O595" s="267"/>
      <c r="P595" s="267"/>
      <c r="Q595" s="267"/>
      <c r="R595" s="135"/>
      <c r="T595" s="165" t="s">
        <v>4</v>
      </c>
      <c r="U595" s="44" t="s">
        <v>41</v>
      </c>
      <c r="V595" s="36"/>
      <c r="W595" s="166">
        <f>V595*K595</f>
        <v>0</v>
      </c>
      <c r="X595" s="166">
        <v>3.5E-4</v>
      </c>
      <c r="Y595" s="166">
        <f>X595*K595</f>
        <v>1.4E-3</v>
      </c>
      <c r="Z595" s="166">
        <v>0</v>
      </c>
      <c r="AA595" s="167">
        <f>Z595*K595</f>
        <v>0</v>
      </c>
      <c r="AR595" s="20" t="s">
        <v>252</v>
      </c>
      <c r="AT595" s="20" t="s">
        <v>177</v>
      </c>
      <c r="AU595" s="20" t="s">
        <v>112</v>
      </c>
      <c r="AY595" s="20" t="s">
        <v>176</v>
      </c>
      <c r="BE595" s="106">
        <f>IF(U595="základní",N595,0)</f>
        <v>0</v>
      </c>
      <c r="BF595" s="106">
        <f>IF(U595="snížená",N595,0)</f>
        <v>0</v>
      </c>
      <c r="BG595" s="106">
        <f>IF(U595="zákl. přenesená",N595,0)</f>
        <v>0</v>
      </c>
      <c r="BH595" s="106">
        <f>IF(U595="sníž. přenesená",N595,0)</f>
        <v>0</v>
      </c>
      <c r="BI595" s="106">
        <f>IF(U595="nulová",N595,0)</f>
        <v>0</v>
      </c>
      <c r="BJ595" s="20" t="s">
        <v>84</v>
      </c>
      <c r="BK595" s="106">
        <f>ROUND(L595*K595,2)</f>
        <v>0</v>
      </c>
      <c r="BL595" s="20" t="s">
        <v>252</v>
      </c>
      <c r="BM595" s="20" t="s">
        <v>893</v>
      </c>
    </row>
    <row r="596" spans="2:65" s="1" customFormat="1" ht="38.25" customHeight="1">
      <c r="B596" s="132"/>
      <c r="C596" s="161" t="s">
        <v>894</v>
      </c>
      <c r="D596" s="161" t="s">
        <v>177</v>
      </c>
      <c r="E596" s="162" t="s">
        <v>895</v>
      </c>
      <c r="F596" s="266" t="s">
        <v>896</v>
      </c>
      <c r="G596" s="266"/>
      <c r="H596" s="266"/>
      <c r="I596" s="266"/>
      <c r="J596" s="163" t="s">
        <v>517</v>
      </c>
      <c r="K596" s="164">
        <v>29.68</v>
      </c>
      <c r="L596" s="258">
        <v>0</v>
      </c>
      <c r="M596" s="258"/>
      <c r="N596" s="267">
        <f>ROUND(L596*K596,2)</f>
        <v>0</v>
      </c>
      <c r="O596" s="267"/>
      <c r="P596" s="267"/>
      <c r="Q596" s="267"/>
      <c r="R596" s="135"/>
      <c r="T596" s="165" t="s">
        <v>4</v>
      </c>
      <c r="U596" s="44" t="s">
        <v>41</v>
      </c>
      <c r="V596" s="36"/>
      <c r="W596" s="166">
        <f>V596*K596</f>
        <v>0</v>
      </c>
      <c r="X596" s="166">
        <v>2.2300000000000002E-3</v>
      </c>
      <c r="Y596" s="166">
        <f>X596*K596</f>
        <v>6.6186400000000006E-2</v>
      </c>
      <c r="Z596" s="166">
        <v>0</v>
      </c>
      <c r="AA596" s="167">
        <f>Z596*K596</f>
        <v>0</v>
      </c>
      <c r="AR596" s="20" t="s">
        <v>252</v>
      </c>
      <c r="AT596" s="20" t="s">
        <v>177</v>
      </c>
      <c r="AU596" s="20" t="s">
        <v>112</v>
      </c>
      <c r="AY596" s="20" t="s">
        <v>176</v>
      </c>
      <c r="BE596" s="106">
        <f>IF(U596="základní",N596,0)</f>
        <v>0</v>
      </c>
      <c r="BF596" s="106">
        <f>IF(U596="snížená",N596,0)</f>
        <v>0</v>
      </c>
      <c r="BG596" s="106">
        <f>IF(U596="zákl. přenesená",N596,0)</f>
        <v>0</v>
      </c>
      <c r="BH596" s="106">
        <f>IF(U596="sníž. přenesená",N596,0)</f>
        <v>0</v>
      </c>
      <c r="BI596" s="106">
        <f>IF(U596="nulová",N596,0)</f>
        <v>0</v>
      </c>
      <c r="BJ596" s="20" t="s">
        <v>84</v>
      </c>
      <c r="BK596" s="106">
        <f>ROUND(L596*K596,2)</f>
        <v>0</v>
      </c>
      <c r="BL596" s="20" t="s">
        <v>252</v>
      </c>
      <c r="BM596" s="20" t="s">
        <v>897</v>
      </c>
    </row>
    <row r="597" spans="2:65" s="11" customFormat="1" ht="16.5" customHeight="1">
      <c r="B597" s="175"/>
      <c r="C597" s="176"/>
      <c r="D597" s="176"/>
      <c r="E597" s="177" t="s">
        <v>4</v>
      </c>
      <c r="F597" s="268" t="s">
        <v>898</v>
      </c>
      <c r="G597" s="269"/>
      <c r="H597" s="269"/>
      <c r="I597" s="269"/>
      <c r="J597" s="176"/>
      <c r="K597" s="178">
        <v>29.68</v>
      </c>
      <c r="L597" s="176"/>
      <c r="M597" s="176"/>
      <c r="N597" s="176"/>
      <c r="O597" s="176"/>
      <c r="P597" s="176"/>
      <c r="Q597" s="176"/>
      <c r="R597" s="179"/>
      <c r="T597" s="180"/>
      <c r="U597" s="176"/>
      <c r="V597" s="176"/>
      <c r="W597" s="176"/>
      <c r="X597" s="176"/>
      <c r="Y597" s="176"/>
      <c r="Z597" s="176"/>
      <c r="AA597" s="181"/>
      <c r="AT597" s="182" t="s">
        <v>184</v>
      </c>
      <c r="AU597" s="182" t="s">
        <v>112</v>
      </c>
      <c r="AV597" s="11" t="s">
        <v>112</v>
      </c>
      <c r="AW597" s="11" t="s">
        <v>33</v>
      </c>
      <c r="AX597" s="11" t="s">
        <v>76</v>
      </c>
      <c r="AY597" s="182" t="s">
        <v>176</v>
      </c>
    </row>
    <row r="598" spans="2:65" s="12" customFormat="1" ht="16.5" customHeight="1">
      <c r="B598" s="183"/>
      <c r="C598" s="184"/>
      <c r="D598" s="184"/>
      <c r="E598" s="185" t="s">
        <v>4</v>
      </c>
      <c r="F598" s="264" t="s">
        <v>186</v>
      </c>
      <c r="G598" s="265"/>
      <c r="H598" s="265"/>
      <c r="I598" s="265"/>
      <c r="J598" s="184"/>
      <c r="K598" s="186">
        <v>29.68</v>
      </c>
      <c r="L598" s="184"/>
      <c r="M598" s="184"/>
      <c r="N598" s="184"/>
      <c r="O598" s="184"/>
      <c r="P598" s="184"/>
      <c r="Q598" s="184"/>
      <c r="R598" s="187"/>
      <c r="T598" s="188"/>
      <c r="U598" s="184"/>
      <c r="V598" s="184"/>
      <c r="W598" s="184"/>
      <c r="X598" s="184"/>
      <c r="Y598" s="184"/>
      <c r="Z598" s="184"/>
      <c r="AA598" s="189"/>
      <c r="AT598" s="190" t="s">
        <v>184</v>
      </c>
      <c r="AU598" s="190" t="s">
        <v>112</v>
      </c>
      <c r="AV598" s="12" t="s">
        <v>181</v>
      </c>
      <c r="AW598" s="12" t="s">
        <v>33</v>
      </c>
      <c r="AX598" s="12" t="s">
        <v>84</v>
      </c>
      <c r="AY598" s="190" t="s">
        <v>176</v>
      </c>
    </row>
    <row r="599" spans="2:65" s="1" customFormat="1" ht="25.5" customHeight="1">
      <c r="B599" s="132"/>
      <c r="C599" s="161" t="s">
        <v>899</v>
      </c>
      <c r="D599" s="161" t="s">
        <v>177</v>
      </c>
      <c r="E599" s="162" t="s">
        <v>900</v>
      </c>
      <c r="F599" s="266" t="s">
        <v>901</v>
      </c>
      <c r="G599" s="266"/>
      <c r="H599" s="266"/>
      <c r="I599" s="266"/>
      <c r="J599" s="163" t="s">
        <v>216</v>
      </c>
      <c r="K599" s="164">
        <v>2.9470000000000001</v>
      </c>
      <c r="L599" s="258">
        <v>0</v>
      </c>
      <c r="M599" s="258"/>
      <c r="N599" s="267">
        <f>ROUND(L599*K599,2)</f>
        <v>0</v>
      </c>
      <c r="O599" s="267"/>
      <c r="P599" s="267"/>
      <c r="Q599" s="267"/>
      <c r="R599" s="135"/>
      <c r="T599" s="165" t="s">
        <v>4</v>
      </c>
      <c r="U599" s="44" t="s">
        <v>41</v>
      </c>
      <c r="V599" s="36"/>
      <c r="W599" s="166">
        <f>V599*K599</f>
        <v>0</v>
      </c>
      <c r="X599" s="166">
        <v>0</v>
      </c>
      <c r="Y599" s="166">
        <f>X599*K599</f>
        <v>0</v>
      </c>
      <c r="Z599" s="166">
        <v>0</v>
      </c>
      <c r="AA599" s="167">
        <f>Z599*K599</f>
        <v>0</v>
      </c>
      <c r="AR599" s="20" t="s">
        <v>252</v>
      </c>
      <c r="AT599" s="20" t="s">
        <v>177</v>
      </c>
      <c r="AU599" s="20" t="s">
        <v>112</v>
      </c>
      <c r="AY599" s="20" t="s">
        <v>176</v>
      </c>
      <c r="BE599" s="106">
        <f>IF(U599="základní",N599,0)</f>
        <v>0</v>
      </c>
      <c r="BF599" s="106">
        <f>IF(U599="snížená",N599,0)</f>
        <v>0</v>
      </c>
      <c r="BG599" s="106">
        <f>IF(U599="zákl. přenesená",N599,0)</f>
        <v>0</v>
      </c>
      <c r="BH599" s="106">
        <f>IF(U599="sníž. přenesená",N599,0)</f>
        <v>0</v>
      </c>
      <c r="BI599" s="106">
        <f>IF(U599="nulová",N599,0)</f>
        <v>0</v>
      </c>
      <c r="BJ599" s="20" t="s">
        <v>84</v>
      </c>
      <c r="BK599" s="106">
        <f>ROUND(L599*K599,2)</f>
        <v>0</v>
      </c>
      <c r="BL599" s="20" t="s">
        <v>252</v>
      </c>
      <c r="BM599" s="20" t="s">
        <v>902</v>
      </c>
    </row>
    <row r="600" spans="2:65" s="9" customFormat="1" ht="29.85" customHeight="1">
      <c r="B600" s="150"/>
      <c r="C600" s="151"/>
      <c r="D600" s="160" t="s">
        <v>141</v>
      </c>
      <c r="E600" s="160"/>
      <c r="F600" s="160"/>
      <c r="G600" s="160"/>
      <c r="H600" s="160"/>
      <c r="I600" s="160"/>
      <c r="J600" s="160"/>
      <c r="K600" s="160"/>
      <c r="L600" s="160"/>
      <c r="M600" s="160"/>
      <c r="N600" s="248">
        <f>BK600</f>
        <v>0</v>
      </c>
      <c r="O600" s="249"/>
      <c r="P600" s="249"/>
      <c r="Q600" s="249"/>
      <c r="R600" s="153"/>
      <c r="T600" s="154"/>
      <c r="U600" s="151"/>
      <c r="V600" s="151"/>
      <c r="W600" s="155">
        <f>SUM(W601:W609)</f>
        <v>0</v>
      </c>
      <c r="X600" s="151"/>
      <c r="Y600" s="155">
        <f>SUM(Y601:Y609)</f>
        <v>4.8043050000000004E-2</v>
      </c>
      <c r="Z600" s="151"/>
      <c r="AA600" s="156">
        <f>SUM(AA601:AA609)</f>
        <v>17.992800000000003</v>
      </c>
      <c r="AR600" s="157" t="s">
        <v>112</v>
      </c>
      <c r="AT600" s="158" t="s">
        <v>75</v>
      </c>
      <c r="AU600" s="158" t="s">
        <v>84</v>
      </c>
      <c r="AY600" s="157" t="s">
        <v>176</v>
      </c>
      <c r="BK600" s="159">
        <f>SUM(BK601:BK609)</f>
        <v>0</v>
      </c>
    </row>
    <row r="601" spans="2:65" s="1" customFormat="1" ht="38.25" customHeight="1">
      <c r="B601" s="132"/>
      <c r="C601" s="161" t="s">
        <v>903</v>
      </c>
      <c r="D601" s="161" t="s">
        <v>177</v>
      </c>
      <c r="E601" s="162" t="s">
        <v>904</v>
      </c>
      <c r="F601" s="266" t="s">
        <v>905</v>
      </c>
      <c r="G601" s="266"/>
      <c r="H601" s="266"/>
      <c r="I601" s="266"/>
      <c r="J601" s="163" t="s">
        <v>221</v>
      </c>
      <c r="K601" s="164">
        <v>285.60000000000002</v>
      </c>
      <c r="L601" s="258">
        <v>0</v>
      </c>
      <c r="M601" s="258"/>
      <c r="N601" s="267">
        <f>ROUND(L601*K601,2)</f>
        <v>0</v>
      </c>
      <c r="O601" s="267"/>
      <c r="P601" s="267"/>
      <c r="Q601" s="267"/>
      <c r="R601" s="135"/>
      <c r="T601" s="165" t="s">
        <v>4</v>
      </c>
      <c r="U601" s="44" t="s">
        <v>41</v>
      </c>
      <c r="V601" s="36"/>
      <c r="W601" s="166">
        <f>V601*K601</f>
        <v>0</v>
      </c>
      <c r="X601" s="166">
        <v>0</v>
      </c>
      <c r="Y601" s="166">
        <f>X601*K601</f>
        <v>0</v>
      </c>
      <c r="Z601" s="166">
        <v>6.3E-2</v>
      </c>
      <c r="AA601" s="167">
        <f>Z601*K601</f>
        <v>17.992800000000003</v>
      </c>
      <c r="AR601" s="20" t="s">
        <v>252</v>
      </c>
      <c r="AT601" s="20" t="s">
        <v>177</v>
      </c>
      <c r="AU601" s="20" t="s">
        <v>112</v>
      </c>
      <c r="AY601" s="20" t="s">
        <v>176</v>
      </c>
      <c r="BE601" s="106">
        <f>IF(U601="základní",N601,0)</f>
        <v>0</v>
      </c>
      <c r="BF601" s="106">
        <f>IF(U601="snížená",N601,0)</f>
        <v>0</v>
      </c>
      <c r="BG601" s="106">
        <f>IF(U601="zákl. přenesená",N601,0)</f>
        <v>0</v>
      </c>
      <c r="BH601" s="106">
        <f>IF(U601="sníž. přenesená",N601,0)</f>
        <v>0</v>
      </c>
      <c r="BI601" s="106">
        <f>IF(U601="nulová",N601,0)</f>
        <v>0</v>
      </c>
      <c r="BJ601" s="20" t="s">
        <v>84</v>
      </c>
      <c r="BK601" s="106">
        <f>ROUND(L601*K601,2)</f>
        <v>0</v>
      </c>
      <c r="BL601" s="20" t="s">
        <v>252</v>
      </c>
      <c r="BM601" s="20" t="s">
        <v>906</v>
      </c>
    </row>
    <row r="602" spans="2:65" s="11" customFormat="1" ht="16.5" customHeight="1">
      <c r="B602" s="175"/>
      <c r="C602" s="176"/>
      <c r="D602" s="176"/>
      <c r="E602" s="177" t="s">
        <v>4</v>
      </c>
      <c r="F602" s="268" t="s">
        <v>907</v>
      </c>
      <c r="G602" s="269"/>
      <c r="H602" s="269"/>
      <c r="I602" s="269"/>
      <c r="J602" s="176"/>
      <c r="K602" s="178">
        <v>285.60000000000002</v>
      </c>
      <c r="L602" s="176"/>
      <c r="M602" s="176"/>
      <c r="N602" s="176"/>
      <c r="O602" s="176"/>
      <c r="P602" s="176"/>
      <c r="Q602" s="176"/>
      <c r="R602" s="179"/>
      <c r="T602" s="180"/>
      <c r="U602" s="176"/>
      <c r="V602" s="176"/>
      <c r="W602" s="176"/>
      <c r="X602" s="176"/>
      <c r="Y602" s="176"/>
      <c r="Z602" s="176"/>
      <c r="AA602" s="181"/>
      <c r="AT602" s="182" t="s">
        <v>184</v>
      </c>
      <c r="AU602" s="182" t="s">
        <v>112</v>
      </c>
      <c r="AV602" s="11" t="s">
        <v>112</v>
      </c>
      <c r="AW602" s="11" t="s">
        <v>33</v>
      </c>
      <c r="AX602" s="11" t="s">
        <v>76</v>
      </c>
      <c r="AY602" s="182" t="s">
        <v>176</v>
      </c>
    </row>
    <row r="603" spans="2:65" s="12" customFormat="1" ht="16.5" customHeight="1">
      <c r="B603" s="183"/>
      <c r="C603" s="184"/>
      <c r="D603" s="184"/>
      <c r="E603" s="185" t="s">
        <v>4</v>
      </c>
      <c r="F603" s="264" t="s">
        <v>186</v>
      </c>
      <c r="G603" s="265"/>
      <c r="H603" s="265"/>
      <c r="I603" s="265"/>
      <c r="J603" s="184"/>
      <c r="K603" s="186">
        <v>285.60000000000002</v>
      </c>
      <c r="L603" s="184"/>
      <c r="M603" s="184"/>
      <c r="N603" s="184"/>
      <c r="O603" s="184"/>
      <c r="P603" s="184"/>
      <c r="Q603" s="184"/>
      <c r="R603" s="187"/>
      <c r="T603" s="188"/>
      <c r="U603" s="184"/>
      <c r="V603" s="184"/>
      <c r="W603" s="184"/>
      <c r="X603" s="184"/>
      <c r="Y603" s="184"/>
      <c r="Z603" s="184"/>
      <c r="AA603" s="189"/>
      <c r="AT603" s="190" t="s">
        <v>184</v>
      </c>
      <c r="AU603" s="190" t="s">
        <v>112</v>
      </c>
      <c r="AV603" s="12" t="s">
        <v>181</v>
      </c>
      <c r="AW603" s="12" t="s">
        <v>33</v>
      </c>
      <c r="AX603" s="12" t="s">
        <v>84</v>
      </c>
      <c r="AY603" s="190" t="s">
        <v>176</v>
      </c>
    </row>
    <row r="604" spans="2:65" s="1" customFormat="1" ht="25.5" customHeight="1">
      <c r="B604" s="132"/>
      <c r="C604" s="161" t="s">
        <v>908</v>
      </c>
      <c r="D604" s="161" t="s">
        <v>177</v>
      </c>
      <c r="E604" s="162" t="s">
        <v>909</v>
      </c>
      <c r="F604" s="266" t="s">
        <v>910</v>
      </c>
      <c r="G604" s="266"/>
      <c r="H604" s="266"/>
      <c r="I604" s="266"/>
      <c r="J604" s="163" t="s">
        <v>221</v>
      </c>
      <c r="K604" s="164">
        <v>397.05</v>
      </c>
      <c r="L604" s="258">
        <v>0</v>
      </c>
      <c r="M604" s="258"/>
      <c r="N604" s="267">
        <f>ROUND(L604*K604,2)</f>
        <v>0</v>
      </c>
      <c r="O604" s="267"/>
      <c r="P604" s="267"/>
      <c r="Q604" s="267"/>
      <c r="R604" s="135"/>
      <c r="T604" s="165" t="s">
        <v>4</v>
      </c>
      <c r="U604" s="44" t="s">
        <v>41</v>
      </c>
      <c r="V604" s="36"/>
      <c r="W604" s="166">
        <f>V604*K604</f>
        <v>0</v>
      </c>
      <c r="X604" s="166">
        <v>0</v>
      </c>
      <c r="Y604" s="166">
        <f>X604*K604</f>
        <v>0</v>
      </c>
      <c r="Z604" s="166">
        <v>0</v>
      </c>
      <c r="AA604" s="167">
        <f>Z604*K604</f>
        <v>0</v>
      </c>
      <c r="AR604" s="20" t="s">
        <v>252</v>
      </c>
      <c r="AT604" s="20" t="s">
        <v>177</v>
      </c>
      <c r="AU604" s="20" t="s">
        <v>112</v>
      </c>
      <c r="AY604" s="20" t="s">
        <v>176</v>
      </c>
      <c r="BE604" s="106">
        <f>IF(U604="základní",N604,0)</f>
        <v>0</v>
      </c>
      <c r="BF604" s="106">
        <f>IF(U604="snížená",N604,0)</f>
        <v>0</v>
      </c>
      <c r="BG604" s="106">
        <f>IF(U604="zákl. přenesená",N604,0)</f>
        <v>0</v>
      </c>
      <c r="BH604" s="106">
        <f>IF(U604="sníž. přenesená",N604,0)</f>
        <v>0</v>
      </c>
      <c r="BI604" s="106">
        <f>IF(U604="nulová",N604,0)</f>
        <v>0</v>
      </c>
      <c r="BJ604" s="20" t="s">
        <v>84</v>
      </c>
      <c r="BK604" s="106">
        <f>ROUND(L604*K604,2)</f>
        <v>0</v>
      </c>
      <c r="BL604" s="20" t="s">
        <v>252</v>
      </c>
      <c r="BM604" s="20" t="s">
        <v>911</v>
      </c>
    </row>
    <row r="605" spans="2:65" s="11" customFormat="1" ht="16.5" customHeight="1">
      <c r="B605" s="175"/>
      <c r="C605" s="176"/>
      <c r="D605" s="176"/>
      <c r="E605" s="177" t="s">
        <v>4</v>
      </c>
      <c r="F605" s="268" t="s">
        <v>912</v>
      </c>
      <c r="G605" s="269"/>
      <c r="H605" s="269"/>
      <c r="I605" s="269"/>
      <c r="J605" s="176"/>
      <c r="K605" s="178">
        <v>340.8</v>
      </c>
      <c r="L605" s="176"/>
      <c r="M605" s="176"/>
      <c r="N605" s="176"/>
      <c r="O605" s="176"/>
      <c r="P605" s="176"/>
      <c r="Q605" s="176"/>
      <c r="R605" s="179"/>
      <c r="T605" s="180"/>
      <c r="U605" s="176"/>
      <c r="V605" s="176"/>
      <c r="W605" s="176"/>
      <c r="X605" s="176"/>
      <c r="Y605" s="176"/>
      <c r="Z605" s="176"/>
      <c r="AA605" s="181"/>
      <c r="AT605" s="182" t="s">
        <v>184</v>
      </c>
      <c r="AU605" s="182" t="s">
        <v>112</v>
      </c>
      <c r="AV605" s="11" t="s">
        <v>112</v>
      </c>
      <c r="AW605" s="11" t="s">
        <v>33</v>
      </c>
      <c r="AX605" s="11" t="s">
        <v>76</v>
      </c>
      <c r="AY605" s="182" t="s">
        <v>176</v>
      </c>
    </row>
    <row r="606" spans="2:65" s="11" customFormat="1" ht="16.5" customHeight="1">
      <c r="B606" s="175"/>
      <c r="C606" s="176"/>
      <c r="D606" s="176"/>
      <c r="E606" s="177" t="s">
        <v>4</v>
      </c>
      <c r="F606" s="272" t="s">
        <v>675</v>
      </c>
      <c r="G606" s="273"/>
      <c r="H606" s="273"/>
      <c r="I606" s="273"/>
      <c r="J606" s="176"/>
      <c r="K606" s="178">
        <v>56.25</v>
      </c>
      <c r="L606" s="176"/>
      <c r="M606" s="176"/>
      <c r="N606" s="176"/>
      <c r="O606" s="176"/>
      <c r="P606" s="176"/>
      <c r="Q606" s="176"/>
      <c r="R606" s="179"/>
      <c r="T606" s="180"/>
      <c r="U606" s="176"/>
      <c r="V606" s="176"/>
      <c r="W606" s="176"/>
      <c r="X606" s="176"/>
      <c r="Y606" s="176"/>
      <c r="Z606" s="176"/>
      <c r="AA606" s="181"/>
      <c r="AT606" s="182" t="s">
        <v>184</v>
      </c>
      <c r="AU606" s="182" t="s">
        <v>112</v>
      </c>
      <c r="AV606" s="11" t="s">
        <v>112</v>
      </c>
      <c r="AW606" s="11" t="s">
        <v>33</v>
      </c>
      <c r="AX606" s="11" t="s">
        <v>76</v>
      </c>
      <c r="AY606" s="182" t="s">
        <v>176</v>
      </c>
    </row>
    <row r="607" spans="2:65" s="12" customFormat="1" ht="16.5" customHeight="1">
      <c r="B607" s="183"/>
      <c r="C607" s="184"/>
      <c r="D607" s="184"/>
      <c r="E607" s="185" t="s">
        <v>4</v>
      </c>
      <c r="F607" s="264" t="s">
        <v>186</v>
      </c>
      <c r="G607" s="265"/>
      <c r="H607" s="265"/>
      <c r="I607" s="265"/>
      <c r="J607" s="184"/>
      <c r="K607" s="186">
        <v>397.05</v>
      </c>
      <c r="L607" s="184"/>
      <c r="M607" s="184"/>
      <c r="N607" s="184"/>
      <c r="O607" s="184"/>
      <c r="P607" s="184"/>
      <c r="Q607" s="184"/>
      <c r="R607" s="187"/>
      <c r="T607" s="188"/>
      <c r="U607" s="184"/>
      <c r="V607" s="184"/>
      <c r="W607" s="184"/>
      <c r="X607" s="184"/>
      <c r="Y607" s="184"/>
      <c r="Z607" s="184"/>
      <c r="AA607" s="189"/>
      <c r="AT607" s="190" t="s">
        <v>184</v>
      </c>
      <c r="AU607" s="190" t="s">
        <v>112</v>
      </c>
      <c r="AV607" s="12" t="s">
        <v>181</v>
      </c>
      <c r="AW607" s="12" t="s">
        <v>33</v>
      </c>
      <c r="AX607" s="12" t="s">
        <v>84</v>
      </c>
      <c r="AY607" s="190" t="s">
        <v>176</v>
      </c>
    </row>
    <row r="608" spans="2:65" s="1" customFormat="1" ht="16.5" customHeight="1">
      <c r="B608" s="132"/>
      <c r="C608" s="191" t="s">
        <v>913</v>
      </c>
      <c r="D608" s="191" t="s">
        <v>309</v>
      </c>
      <c r="E608" s="192" t="s">
        <v>914</v>
      </c>
      <c r="F608" s="274" t="s">
        <v>915</v>
      </c>
      <c r="G608" s="274"/>
      <c r="H608" s="274"/>
      <c r="I608" s="274"/>
      <c r="J608" s="193" t="s">
        <v>221</v>
      </c>
      <c r="K608" s="194">
        <v>436.755</v>
      </c>
      <c r="L608" s="275">
        <v>0</v>
      </c>
      <c r="M608" s="275"/>
      <c r="N608" s="276">
        <f>ROUND(L608*K608,2)</f>
        <v>0</v>
      </c>
      <c r="O608" s="267"/>
      <c r="P608" s="267"/>
      <c r="Q608" s="267"/>
      <c r="R608" s="135"/>
      <c r="T608" s="165" t="s">
        <v>4</v>
      </c>
      <c r="U608" s="44" t="s">
        <v>41</v>
      </c>
      <c r="V608" s="36"/>
      <c r="W608" s="166">
        <f>V608*K608</f>
        <v>0</v>
      </c>
      <c r="X608" s="166">
        <v>1.1E-4</v>
      </c>
      <c r="Y608" s="166">
        <f>X608*K608</f>
        <v>4.8043050000000004E-2</v>
      </c>
      <c r="Z608" s="166">
        <v>0</v>
      </c>
      <c r="AA608" s="167">
        <f>Z608*K608</f>
        <v>0</v>
      </c>
      <c r="AR608" s="20" t="s">
        <v>353</v>
      </c>
      <c r="AT608" s="20" t="s">
        <v>309</v>
      </c>
      <c r="AU608" s="20" t="s">
        <v>112</v>
      </c>
      <c r="AY608" s="20" t="s">
        <v>176</v>
      </c>
      <c r="BE608" s="106">
        <f>IF(U608="základní",N608,0)</f>
        <v>0</v>
      </c>
      <c r="BF608" s="106">
        <f>IF(U608="snížená",N608,0)</f>
        <v>0</v>
      </c>
      <c r="BG608" s="106">
        <f>IF(U608="zákl. přenesená",N608,0)</f>
        <v>0</v>
      </c>
      <c r="BH608" s="106">
        <f>IF(U608="sníž. přenesená",N608,0)</f>
        <v>0</v>
      </c>
      <c r="BI608" s="106">
        <f>IF(U608="nulová",N608,0)</f>
        <v>0</v>
      </c>
      <c r="BJ608" s="20" t="s">
        <v>84</v>
      </c>
      <c r="BK608" s="106">
        <f>ROUND(L608*K608,2)</f>
        <v>0</v>
      </c>
      <c r="BL608" s="20" t="s">
        <v>252</v>
      </c>
      <c r="BM608" s="20" t="s">
        <v>916</v>
      </c>
    </row>
    <row r="609" spans="2:65" s="1" customFormat="1" ht="25.5" customHeight="1">
      <c r="B609" s="132"/>
      <c r="C609" s="161" t="s">
        <v>917</v>
      </c>
      <c r="D609" s="161" t="s">
        <v>177</v>
      </c>
      <c r="E609" s="162" t="s">
        <v>918</v>
      </c>
      <c r="F609" s="266" t="s">
        <v>919</v>
      </c>
      <c r="G609" s="266"/>
      <c r="H609" s="266"/>
      <c r="I609" s="266"/>
      <c r="J609" s="163" t="s">
        <v>216</v>
      </c>
      <c r="K609" s="164">
        <v>4.8000000000000001E-2</v>
      </c>
      <c r="L609" s="258">
        <v>0</v>
      </c>
      <c r="M609" s="258"/>
      <c r="N609" s="267">
        <f>ROUND(L609*K609,2)</f>
        <v>0</v>
      </c>
      <c r="O609" s="267"/>
      <c r="P609" s="267"/>
      <c r="Q609" s="267"/>
      <c r="R609" s="135"/>
      <c r="T609" s="165" t="s">
        <v>4</v>
      </c>
      <c r="U609" s="44" t="s">
        <v>41</v>
      </c>
      <c r="V609" s="36"/>
      <c r="W609" s="166">
        <f>V609*K609</f>
        <v>0</v>
      </c>
      <c r="X609" s="166">
        <v>0</v>
      </c>
      <c r="Y609" s="166">
        <f>X609*K609</f>
        <v>0</v>
      </c>
      <c r="Z609" s="166">
        <v>0</v>
      </c>
      <c r="AA609" s="167">
        <f>Z609*K609</f>
        <v>0</v>
      </c>
      <c r="AR609" s="20" t="s">
        <v>252</v>
      </c>
      <c r="AT609" s="20" t="s">
        <v>177</v>
      </c>
      <c r="AU609" s="20" t="s">
        <v>112</v>
      </c>
      <c r="AY609" s="20" t="s">
        <v>176</v>
      </c>
      <c r="BE609" s="106">
        <f>IF(U609="základní",N609,0)</f>
        <v>0</v>
      </c>
      <c r="BF609" s="106">
        <f>IF(U609="snížená",N609,0)</f>
        <v>0</v>
      </c>
      <c r="BG609" s="106">
        <f>IF(U609="zákl. přenesená",N609,0)</f>
        <v>0</v>
      </c>
      <c r="BH609" s="106">
        <f>IF(U609="sníž. přenesená",N609,0)</f>
        <v>0</v>
      </c>
      <c r="BI609" s="106">
        <f>IF(U609="nulová",N609,0)</f>
        <v>0</v>
      </c>
      <c r="BJ609" s="20" t="s">
        <v>84</v>
      </c>
      <c r="BK609" s="106">
        <f>ROUND(L609*K609,2)</f>
        <v>0</v>
      </c>
      <c r="BL609" s="20" t="s">
        <v>252</v>
      </c>
      <c r="BM609" s="20" t="s">
        <v>920</v>
      </c>
    </row>
    <row r="610" spans="2:65" s="9" customFormat="1" ht="29.85" customHeight="1">
      <c r="B610" s="150"/>
      <c r="C610" s="151"/>
      <c r="D610" s="160" t="s">
        <v>142</v>
      </c>
      <c r="E610" s="160"/>
      <c r="F610" s="160"/>
      <c r="G610" s="160"/>
      <c r="H610" s="160"/>
      <c r="I610" s="160"/>
      <c r="J610" s="160"/>
      <c r="K610" s="160"/>
      <c r="L610" s="160"/>
      <c r="M610" s="160"/>
      <c r="N610" s="248">
        <f>BK610</f>
        <v>0</v>
      </c>
      <c r="O610" s="249"/>
      <c r="P610" s="249"/>
      <c r="Q610" s="249"/>
      <c r="R610" s="153"/>
      <c r="T610" s="154"/>
      <c r="U610" s="151"/>
      <c r="V610" s="151"/>
      <c r="W610" s="155">
        <f>SUM(W611:W681)</f>
        <v>0</v>
      </c>
      <c r="X610" s="151"/>
      <c r="Y610" s="155">
        <f>SUM(Y611:Y681)</f>
        <v>1.3634052000000005</v>
      </c>
      <c r="Z610" s="151"/>
      <c r="AA610" s="156">
        <f>SUM(AA611:AA681)</f>
        <v>0.91929599999999989</v>
      </c>
      <c r="AR610" s="157" t="s">
        <v>112</v>
      </c>
      <c r="AT610" s="158" t="s">
        <v>75</v>
      </c>
      <c r="AU610" s="158" t="s">
        <v>84</v>
      </c>
      <c r="AY610" s="157" t="s">
        <v>176</v>
      </c>
      <c r="BK610" s="159">
        <f>SUM(BK611:BK681)</f>
        <v>0</v>
      </c>
    </row>
    <row r="611" spans="2:65" s="1" customFormat="1" ht="25.5" customHeight="1">
      <c r="B611" s="132"/>
      <c r="C611" s="161" t="s">
        <v>921</v>
      </c>
      <c r="D611" s="161" t="s">
        <v>177</v>
      </c>
      <c r="E611" s="162" t="s">
        <v>922</v>
      </c>
      <c r="F611" s="266" t="s">
        <v>923</v>
      </c>
      <c r="G611" s="266"/>
      <c r="H611" s="266"/>
      <c r="I611" s="266"/>
      <c r="J611" s="163" t="s">
        <v>221</v>
      </c>
      <c r="K611" s="164">
        <v>48.96</v>
      </c>
      <c r="L611" s="258">
        <v>0</v>
      </c>
      <c r="M611" s="258"/>
      <c r="N611" s="267">
        <f>ROUND(L611*K611,2)</f>
        <v>0</v>
      </c>
      <c r="O611" s="267"/>
      <c r="P611" s="267"/>
      <c r="Q611" s="267"/>
      <c r="R611" s="135"/>
      <c r="T611" s="165" t="s">
        <v>4</v>
      </c>
      <c r="U611" s="44" t="s">
        <v>41</v>
      </c>
      <c r="V611" s="36"/>
      <c r="W611" s="166">
        <f>V611*K611</f>
        <v>0</v>
      </c>
      <c r="X611" s="166">
        <v>2.5000000000000001E-4</v>
      </c>
      <c r="Y611" s="166">
        <f>X611*K611</f>
        <v>1.2240000000000001E-2</v>
      </c>
      <c r="Z611" s="166">
        <v>0</v>
      </c>
      <c r="AA611" s="167">
        <f>Z611*K611</f>
        <v>0</v>
      </c>
      <c r="AR611" s="20" t="s">
        <v>252</v>
      </c>
      <c r="AT611" s="20" t="s">
        <v>177</v>
      </c>
      <c r="AU611" s="20" t="s">
        <v>112</v>
      </c>
      <c r="AY611" s="20" t="s">
        <v>176</v>
      </c>
      <c r="BE611" s="106">
        <f>IF(U611="základní",N611,0)</f>
        <v>0</v>
      </c>
      <c r="BF611" s="106">
        <f>IF(U611="snížená",N611,0)</f>
        <v>0</v>
      </c>
      <c r="BG611" s="106">
        <f>IF(U611="zákl. přenesená",N611,0)</f>
        <v>0</v>
      </c>
      <c r="BH611" s="106">
        <f>IF(U611="sníž. přenesená",N611,0)</f>
        <v>0</v>
      </c>
      <c r="BI611" s="106">
        <f>IF(U611="nulová",N611,0)</f>
        <v>0</v>
      </c>
      <c r="BJ611" s="20" t="s">
        <v>84</v>
      </c>
      <c r="BK611" s="106">
        <f>ROUND(L611*K611,2)</f>
        <v>0</v>
      </c>
      <c r="BL611" s="20" t="s">
        <v>252</v>
      </c>
      <c r="BM611" s="20" t="s">
        <v>924</v>
      </c>
    </row>
    <row r="612" spans="2:65" s="11" customFormat="1" ht="16.5" customHeight="1">
      <c r="B612" s="175"/>
      <c r="C612" s="176"/>
      <c r="D612" s="176"/>
      <c r="E612" s="177" t="s">
        <v>4</v>
      </c>
      <c r="F612" s="268" t="s">
        <v>925</v>
      </c>
      <c r="G612" s="269"/>
      <c r="H612" s="269"/>
      <c r="I612" s="269"/>
      <c r="J612" s="176"/>
      <c r="K612" s="178">
        <v>13.247999999999999</v>
      </c>
      <c r="L612" s="176"/>
      <c r="M612" s="176"/>
      <c r="N612" s="176"/>
      <c r="O612" s="176"/>
      <c r="P612" s="176"/>
      <c r="Q612" s="176"/>
      <c r="R612" s="179"/>
      <c r="T612" s="180"/>
      <c r="U612" s="176"/>
      <c r="V612" s="176"/>
      <c r="W612" s="176"/>
      <c r="X612" s="176"/>
      <c r="Y612" s="176"/>
      <c r="Z612" s="176"/>
      <c r="AA612" s="181"/>
      <c r="AT612" s="182" t="s">
        <v>184</v>
      </c>
      <c r="AU612" s="182" t="s">
        <v>112</v>
      </c>
      <c r="AV612" s="11" t="s">
        <v>112</v>
      </c>
      <c r="AW612" s="11" t="s">
        <v>33</v>
      </c>
      <c r="AX612" s="11" t="s">
        <v>76</v>
      </c>
      <c r="AY612" s="182" t="s">
        <v>176</v>
      </c>
    </row>
    <row r="613" spans="2:65" s="11" customFormat="1" ht="16.5" customHeight="1">
      <c r="B613" s="175"/>
      <c r="C613" s="176"/>
      <c r="D613" s="176"/>
      <c r="E613" s="177" t="s">
        <v>4</v>
      </c>
      <c r="F613" s="272" t="s">
        <v>926</v>
      </c>
      <c r="G613" s="273"/>
      <c r="H613" s="273"/>
      <c r="I613" s="273"/>
      <c r="J613" s="176"/>
      <c r="K613" s="178">
        <v>20.771999999999998</v>
      </c>
      <c r="L613" s="176"/>
      <c r="M613" s="176"/>
      <c r="N613" s="176"/>
      <c r="O613" s="176"/>
      <c r="P613" s="176"/>
      <c r="Q613" s="176"/>
      <c r="R613" s="179"/>
      <c r="T613" s="180"/>
      <c r="U613" s="176"/>
      <c r="V613" s="176"/>
      <c r="W613" s="176"/>
      <c r="X613" s="176"/>
      <c r="Y613" s="176"/>
      <c r="Z613" s="176"/>
      <c r="AA613" s="181"/>
      <c r="AT613" s="182" t="s">
        <v>184</v>
      </c>
      <c r="AU613" s="182" t="s">
        <v>112</v>
      </c>
      <c r="AV613" s="11" t="s">
        <v>112</v>
      </c>
      <c r="AW613" s="11" t="s">
        <v>33</v>
      </c>
      <c r="AX613" s="11" t="s">
        <v>76</v>
      </c>
      <c r="AY613" s="182" t="s">
        <v>176</v>
      </c>
    </row>
    <row r="614" spans="2:65" s="11" customFormat="1" ht="16.5" customHeight="1">
      <c r="B614" s="175"/>
      <c r="C614" s="176"/>
      <c r="D614" s="176"/>
      <c r="E614" s="177" t="s">
        <v>4</v>
      </c>
      <c r="F614" s="272" t="s">
        <v>927</v>
      </c>
      <c r="G614" s="273"/>
      <c r="H614" s="273"/>
      <c r="I614" s="273"/>
      <c r="J614" s="176"/>
      <c r="K614" s="178">
        <v>14.94</v>
      </c>
      <c r="L614" s="176"/>
      <c r="M614" s="176"/>
      <c r="N614" s="176"/>
      <c r="O614" s="176"/>
      <c r="P614" s="176"/>
      <c r="Q614" s="176"/>
      <c r="R614" s="179"/>
      <c r="T614" s="180"/>
      <c r="U614" s="176"/>
      <c r="V614" s="176"/>
      <c r="W614" s="176"/>
      <c r="X614" s="176"/>
      <c r="Y614" s="176"/>
      <c r="Z614" s="176"/>
      <c r="AA614" s="181"/>
      <c r="AT614" s="182" t="s">
        <v>184</v>
      </c>
      <c r="AU614" s="182" t="s">
        <v>112</v>
      </c>
      <c r="AV614" s="11" t="s">
        <v>112</v>
      </c>
      <c r="AW614" s="11" t="s">
        <v>33</v>
      </c>
      <c r="AX614" s="11" t="s">
        <v>76</v>
      </c>
      <c r="AY614" s="182" t="s">
        <v>176</v>
      </c>
    </row>
    <row r="615" spans="2:65" s="12" customFormat="1" ht="16.5" customHeight="1">
      <c r="B615" s="183"/>
      <c r="C615" s="184"/>
      <c r="D615" s="184"/>
      <c r="E615" s="185" t="s">
        <v>4</v>
      </c>
      <c r="F615" s="264" t="s">
        <v>186</v>
      </c>
      <c r="G615" s="265"/>
      <c r="H615" s="265"/>
      <c r="I615" s="265"/>
      <c r="J615" s="184"/>
      <c r="K615" s="186">
        <v>48.96</v>
      </c>
      <c r="L615" s="184"/>
      <c r="M615" s="184"/>
      <c r="N615" s="184"/>
      <c r="O615" s="184"/>
      <c r="P615" s="184"/>
      <c r="Q615" s="184"/>
      <c r="R615" s="187"/>
      <c r="T615" s="188"/>
      <c r="U615" s="184"/>
      <c r="V615" s="184"/>
      <c r="W615" s="184"/>
      <c r="X615" s="184"/>
      <c r="Y615" s="184"/>
      <c r="Z615" s="184"/>
      <c r="AA615" s="189"/>
      <c r="AT615" s="190" t="s">
        <v>184</v>
      </c>
      <c r="AU615" s="190" t="s">
        <v>112</v>
      </c>
      <c r="AV615" s="12" t="s">
        <v>181</v>
      </c>
      <c r="AW615" s="12" t="s">
        <v>33</v>
      </c>
      <c r="AX615" s="12" t="s">
        <v>84</v>
      </c>
      <c r="AY615" s="190" t="s">
        <v>176</v>
      </c>
    </row>
    <row r="616" spans="2:65" s="1" customFormat="1" ht="25.5" customHeight="1">
      <c r="B616" s="132"/>
      <c r="C616" s="191" t="s">
        <v>928</v>
      </c>
      <c r="D616" s="191" t="s">
        <v>309</v>
      </c>
      <c r="E616" s="192" t="s">
        <v>929</v>
      </c>
      <c r="F616" s="274" t="s">
        <v>930</v>
      </c>
      <c r="G616" s="274"/>
      <c r="H616" s="274"/>
      <c r="I616" s="274"/>
      <c r="J616" s="193" t="s">
        <v>221</v>
      </c>
      <c r="K616" s="194">
        <v>48.96</v>
      </c>
      <c r="L616" s="275">
        <v>0</v>
      </c>
      <c r="M616" s="275"/>
      <c r="N616" s="276">
        <f>ROUND(L616*K616,2)</f>
        <v>0</v>
      </c>
      <c r="O616" s="267"/>
      <c r="P616" s="267"/>
      <c r="Q616" s="267"/>
      <c r="R616" s="135"/>
      <c r="T616" s="165" t="s">
        <v>4</v>
      </c>
      <c r="U616" s="44" t="s">
        <v>41</v>
      </c>
      <c r="V616" s="36"/>
      <c r="W616" s="166">
        <f>V616*K616</f>
        <v>0</v>
      </c>
      <c r="X616" s="166">
        <v>7.1999999999999998E-3</v>
      </c>
      <c r="Y616" s="166">
        <f>X616*K616</f>
        <v>0.35251199999999999</v>
      </c>
      <c r="Z616" s="166">
        <v>0</v>
      </c>
      <c r="AA616" s="167">
        <f>Z616*K616</f>
        <v>0</v>
      </c>
      <c r="AR616" s="20" t="s">
        <v>353</v>
      </c>
      <c r="AT616" s="20" t="s">
        <v>309</v>
      </c>
      <c r="AU616" s="20" t="s">
        <v>112</v>
      </c>
      <c r="AY616" s="20" t="s">
        <v>176</v>
      </c>
      <c r="BE616" s="106">
        <f>IF(U616="základní",N616,0)</f>
        <v>0</v>
      </c>
      <c r="BF616" s="106">
        <f>IF(U616="snížená",N616,0)</f>
        <v>0</v>
      </c>
      <c r="BG616" s="106">
        <f>IF(U616="zákl. přenesená",N616,0)</f>
        <v>0</v>
      </c>
      <c r="BH616" s="106">
        <f>IF(U616="sníž. přenesená",N616,0)</f>
        <v>0</v>
      </c>
      <c r="BI616" s="106">
        <f>IF(U616="nulová",N616,0)</f>
        <v>0</v>
      </c>
      <c r="BJ616" s="20" t="s">
        <v>84</v>
      </c>
      <c r="BK616" s="106">
        <f>ROUND(L616*K616,2)</f>
        <v>0</v>
      </c>
      <c r="BL616" s="20" t="s">
        <v>252</v>
      </c>
      <c r="BM616" s="20" t="s">
        <v>931</v>
      </c>
    </row>
    <row r="617" spans="2:65" s="1" customFormat="1" ht="25.5" customHeight="1">
      <c r="B617" s="132"/>
      <c r="C617" s="161" t="s">
        <v>932</v>
      </c>
      <c r="D617" s="161" t="s">
        <v>177</v>
      </c>
      <c r="E617" s="162" t="s">
        <v>933</v>
      </c>
      <c r="F617" s="266" t="s">
        <v>934</v>
      </c>
      <c r="G617" s="266"/>
      <c r="H617" s="266"/>
      <c r="I617" s="266"/>
      <c r="J617" s="163" t="s">
        <v>517</v>
      </c>
      <c r="K617" s="164">
        <v>15.26</v>
      </c>
      <c r="L617" s="258">
        <v>0</v>
      </c>
      <c r="M617" s="258"/>
      <c r="N617" s="267">
        <f>ROUND(L617*K617,2)</f>
        <v>0</v>
      </c>
      <c r="O617" s="267"/>
      <c r="P617" s="267"/>
      <c r="Q617" s="267"/>
      <c r="R617" s="135"/>
      <c r="T617" s="165" t="s">
        <v>4</v>
      </c>
      <c r="U617" s="44" t="s">
        <v>41</v>
      </c>
      <c r="V617" s="36"/>
      <c r="W617" s="166">
        <f>V617*K617</f>
        <v>0</v>
      </c>
      <c r="X617" s="166">
        <v>0</v>
      </c>
      <c r="Y617" s="166">
        <f>X617*K617</f>
        <v>0</v>
      </c>
      <c r="Z617" s="166">
        <v>0</v>
      </c>
      <c r="AA617" s="167">
        <f>Z617*K617</f>
        <v>0</v>
      </c>
      <c r="AR617" s="20" t="s">
        <v>252</v>
      </c>
      <c r="AT617" s="20" t="s">
        <v>177</v>
      </c>
      <c r="AU617" s="20" t="s">
        <v>112</v>
      </c>
      <c r="AY617" s="20" t="s">
        <v>176</v>
      </c>
      <c r="BE617" s="106">
        <f>IF(U617="základní",N617,0)</f>
        <v>0</v>
      </c>
      <c r="BF617" s="106">
        <f>IF(U617="snížená",N617,0)</f>
        <v>0</v>
      </c>
      <c r="BG617" s="106">
        <f>IF(U617="zákl. přenesená",N617,0)</f>
        <v>0</v>
      </c>
      <c r="BH617" s="106">
        <f>IF(U617="sníž. přenesená",N617,0)</f>
        <v>0</v>
      </c>
      <c r="BI617" s="106">
        <f>IF(U617="nulová",N617,0)</f>
        <v>0</v>
      </c>
      <c r="BJ617" s="20" t="s">
        <v>84</v>
      </c>
      <c r="BK617" s="106">
        <f>ROUND(L617*K617,2)</f>
        <v>0</v>
      </c>
      <c r="BL617" s="20" t="s">
        <v>252</v>
      </c>
      <c r="BM617" s="20" t="s">
        <v>935</v>
      </c>
    </row>
    <row r="618" spans="2:65" s="10" customFormat="1" ht="16.5" customHeight="1">
      <c r="B618" s="168"/>
      <c r="C618" s="169"/>
      <c r="D618" s="169"/>
      <c r="E618" s="170" t="s">
        <v>4</v>
      </c>
      <c r="F618" s="270" t="s">
        <v>936</v>
      </c>
      <c r="G618" s="271"/>
      <c r="H618" s="271"/>
      <c r="I618" s="271"/>
      <c r="J618" s="169"/>
      <c r="K618" s="170" t="s">
        <v>4</v>
      </c>
      <c r="L618" s="169"/>
      <c r="M618" s="169"/>
      <c r="N618" s="169"/>
      <c r="O618" s="169"/>
      <c r="P618" s="169"/>
      <c r="Q618" s="169"/>
      <c r="R618" s="171"/>
      <c r="T618" s="172"/>
      <c r="U618" s="169"/>
      <c r="V618" s="169"/>
      <c r="W618" s="169"/>
      <c r="X618" s="169"/>
      <c r="Y618" s="169"/>
      <c r="Z618" s="169"/>
      <c r="AA618" s="173"/>
      <c r="AT618" s="174" t="s">
        <v>184</v>
      </c>
      <c r="AU618" s="174" t="s">
        <v>112</v>
      </c>
      <c r="AV618" s="10" t="s">
        <v>84</v>
      </c>
      <c r="AW618" s="10" t="s">
        <v>33</v>
      </c>
      <c r="AX618" s="10" t="s">
        <v>76</v>
      </c>
      <c r="AY618" s="174" t="s">
        <v>176</v>
      </c>
    </row>
    <row r="619" spans="2:65" s="11" customFormat="1" ht="16.5" customHeight="1">
      <c r="B619" s="175"/>
      <c r="C619" s="176"/>
      <c r="D619" s="176"/>
      <c r="E619" s="177" t="s">
        <v>4</v>
      </c>
      <c r="F619" s="272" t="s">
        <v>937</v>
      </c>
      <c r="G619" s="273"/>
      <c r="H619" s="273"/>
      <c r="I619" s="273"/>
      <c r="J619" s="176"/>
      <c r="K619" s="178">
        <v>10.29</v>
      </c>
      <c r="L619" s="176"/>
      <c r="M619" s="176"/>
      <c r="N619" s="176"/>
      <c r="O619" s="176"/>
      <c r="P619" s="176"/>
      <c r="Q619" s="176"/>
      <c r="R619" s="179"/>
      <c r="T619" s="180"/>
      <c r="U619" s="176"/>
      <c r="V619" s="176"/>
      <c r="W619" s="176"/>
      <c r="X619" s="176"/>
      <c r="Y619" s="176"/>
      <c r="Z619" s="176"/>
      <c r="AA619" s="181"/>
      <c r="AT619" s="182" t="s">
        <v>184</v>
      </c>
      <c r="AU619" s="182" t="s">
        <v>112</v>
      </c>
      <c r="AV619" s="11" t="s">
        <v>112</v>
      </c>
      <c r="AW619" s="11" t="s">
        <v>33</v>
      </c>
      <c r="AX619" s="11" t="s">
        <v>76</v>
      </c>
      <c r="AY619" s="182" t="s">
        <v>176</v>
      </c>
    </row>
    <row r="620" spans="2:65" s="10" customFormat="1" ht="16.5" customHeight="1">
      <c r="B620" s="168"/>
      <c r="C620" s="169"/>
      <c r="D620" s="169"/>
      <c r="E620" s="170" t="s">
        <v>4</v>
      </c>
      <c r="F620" s="277" t="s">
        <v>938</v>
      </c>
      <c r="G620" s="278"/>
      <c r="H620" s="278"/>
      <c r="I620" s="278"/>
      <c r="J620" s="169"/>
      <c r="K620" s="170" t="s">
        <v>4</v>
      </c>
      <c r="L620" s="169"/>
      <c r="M620" s="169"/>
      <c r="N620" s="169"/>
      <c r="O620" s="169"/>
      <c r="P620" s="169"/>
      <c r="Q620" s="169"/>
      <c r="R620" s="171"/>
      <c r="T620" s="172"/>
      <c r="U620" s="169"/>
      <c r="V620" s="169"/>
      <c r="W620" s="169"/>
      <c r="X620" s="169"/>
      <c r="Y620" s="169"/>
      <c r="Z620" s="169"/>
      <c r="AA620" s="173"/>
      <c r="AT620" s="174" t="s">
        <v>184</v>
      </c>
      <c r="AU620" s="174" t="s">
        <v>112</v>
      </c>
      <c r="AV620" s="10" t="s">
        <v>84</v>
      </c>
      <c r="AW620" s="10" t="s">
        <v>33</v>
      </c>
      <c r="AX620" s="10" t="s">
        <v>76</v>
      </c>
      <c r="AY620" s="174" t="s">
        <v>176</v>
      </c>
    </row>
    <row r="621" spans="2:65" s="11" customFormat="1" ht="16.5" customHeight="1">
      <c r="B621" s="175"/>
      <c r="C621" s="176"/>
      <c r="D621" s="176"/>
      <c r="E621" s="177" t="s">
        <v>4</v>
      </c>
      <c r="F621" s="272" t="s">
        <v>939</v>
      </c>
      <c r="G621" s="273"/>
      <c r="H621" s="273"/>
      <c r="I621" s="273"/>
      <c r="J621" s="176"/>
      <c r="K621" s="178">
        <v>4.97</v>
      </c>
      <c r="L621" s="176"/>
      <c r="M621" s="176"/>
      <c r="N621" s="176"/>
      <c r="O621" s="176"/>
      <c r="P621" s="176"/>
      <c r="Q621" s="176"/>
      <c r="R621" s="179"/>
      <c r="T621" s="180"/>
      <c r="U621" s="176"/>
      <c r="V621" s="176"/>
      <c r="W621" s="176"/>
      <c r="X621" s="176"/>
      <c r="Y621" s="176"/>
      <c r="Z621" s="176"/>
      <c r="AA621" s="181"/>
      <c r="AT621" s="182" t="s">
        <v>184</v>
      </c>
      <c r="AU621" s="182" t="s">
        <v>112</v>
      </c>
      <c r="AV621" s="11" t="s">
        <v>112</v>
      </c>
      <c r="AW621" s="11" t="s">
        <v>33</v>
      </c>
      <c r="AX621" s="11" t="s">
        <v>76</v>
      </c>
      <c r="AY621" s="182" t="s">
        <v>176</v>
      </c>
    </row>
    <row r="622" spans="2:65" s="12" customFormat="1" ht="16.5" customHeight="1">
      <c r="B622" s="183"/>
      <c r="C622" s="184"/>
      <c r="D622" s="184"/>
      <c r="E622" s="185" t="s">
        <v>4</v>
      </c>
      <c r="F622" s="264" t="s">
        <v>186</v>
      </c>
      <c r="G622" s="265"/>
      <c r="H622" s="265"/>
      <c r="I622" s="265"/>
      <c r="J622" s="184"/>
      <c r="K622" s="186">
        <v>15.26</v>
      </c>
      <c r="L622" s="184"/>
      <c r="M622" s="184"/>
      <c r="N622" s="184"/>
      <c r="O622" s="184"/>
      <c r="P622" s="184"/>
      <c r="Q622" s="184"/>
      <c r="R622" s="187"/>
      <c r="T622" s="188"/>
      <c r="U622" s="184"/>
      <c r="V622" s="184"/>
      <c r="W622" s="184"/>
      <c r="X622" s="184"/>
      <c r="Y622" s="184"/>
      <c r="Z622" s="184"/>
      <c r="AA622" s="189"/>
      <c r="AT622" s="190" t="s">
        <v>184</v>
      </c>
      <c r="AU622" s="190" t="s">
        <v>112</v>
      </c>
      <c r="AV622" s="12" t="s">
        <v>181</v>
      </c>
      <c r="AW622" s="12" t="s">
        <v>33</v>
      </c>
      <c r="AX622" s="12" t="s">
        <v>84</v>
      </c>
      <c r="AY622" s="190" t="s">
        <v>176</v>
      </c>
    </row>
    <row r="623" spans="2:65" s="1" customFormat="1" ht="25.5" customHeight="1">
      <c r="B623" s="132"/>
      <c r="C623" s="191" t="s">
        <v>940</v>
      </c>
      <c r="D623" s="191" t="s">
        <v>309</v>
      </c>
      <c r="E623" s="192" t="s">
        <v>941</v>
      </c>
      <c r="F623" s="274" t="s">
        <v>942</v>
      </c>
      <c r="G623" s="274"/>
      <c r="H623" s="274"/>
      <c r="I623" s="274"/>
      <c r="J623" s="193" t="s">
        <v>517</v>
      </c>
      <c r="K623" s="194">
        <v>15.26</v>
      </c>
      <c r="L623" s="275">
        <v>0</v>
      </c>
      <c r="M623" s="275"/>
      <c r="N623" s="276">
        <f>ROUND(L623*K623,2)</f>
        <v>0</v>
      </c>
      <c r="O623" s="267"/>
      <c r="P623" s="267"/>
      <c r="Q623" s="267"/>
      <c r="R623" s="135"/>
      <c r="T623" s="165" t="s">
        <v>4</v>
      </c>
      <c r="U623" s="44" t="s">
        <v>41</v>
      </c>
      <c r="V623" s="36"/>
      <c r="W623" s="166">
        <f>V623*K623</f>
        <v>0</v>
      </c>
      <c r="X623" s="166">
        <v>1.5900000000000001E-2</v>
      </c>
      <c r="Y623" s="166">
        <f>X623*K623</f>
        <v>0.24263400000000002</v>
      </c>
      <c r="Z623" s="166">
        <v>0</v>
      </c>
      <c r="AA623" s="167">
        <f>Z623*K623</f>
        <v>0</v>
      </c>
      <c r="AR623" s="20" t="s">
        <v>353</v>
      </c>
      <c r="AT623" s="20" t="s">
        <v>309</v>
      </c>
      <c r="AU623" s="20" t="s">
        <v>112</v>
      </c>
      <c r="AY623" s="20" t="s">
        <v>176</v>
      </c>
      <c r="BE623" s="106">
        <f>IF(U623="základní",N623,0)</f>
        <v>0</v>
      </c>
      <c r="BF623" s="106">
        <f>IF(U623="snížená",N623,0)</f>
        <v>0</v>
      </c>
      <c r="BG623" s="106">
        <f>IF(U623="zákl. přenesená",N623,0)</f>
        <v>0</v>
      </c>
      <c r="BH623" s="106">
        <f>IF(U623="sníž. přenesená",N623,0)</f>
        <v>0</v>
      </c>
      <c r="BI623" s="106">
        <f>IF(U623="nulová",N623,0)</f>
        <v>0</v>
      </c>
      <c r="BJ623" s="20" t="s">
        <v>84</v>
      </c>
      <c r="BK623" s="106">
        <f>ROUND(L623*K623,2)</f>
        <v>0</v>
      </c>
      <c r="BL623" s="20" t="s">
        <v>252</v>
      </c>
      <c r="BM623" s="20" t="s">
        <v>943</v>
      </c>
    </row>
    <row r="624" spans="2:65" s="1" customFormat="1" ht="25.5" customHeight="1">
      <c r="B624" s="132"/>
      <c r="C624" s="161" t="s">
        <v>944</v>
      </c>
      <c r="D624" s="161" t="s">
        <v>177</v>
      </c>
      <c r="E624" s="162" t="s">
        <v>945</v>
      </c>
      <c r="F624" s="266" t="s">
        <v>946</v>
      </c>
      <c r="G624" s="266"/>
      <c r="H624" s="266"/>
      <c r="I624" s="266"/>
      <c r="J624" s="163" t="s">
        <v>517</v>
      </c>
      <c r="K624" s="164">
        <v>11.2</v>
      </c>
      <c r="L624" s="258">
        <v>0</v>
      </c>
      <c r="M624" s="258"/>
      <c r="N624" s="267">
        <f>ROUND(L624*K624,2)</f>
        <v>0</v>
      </c>
      <c r="O624" s="267"/>
      <c r="P624" s="267"/>
      <c r="Q624" s="267"/>
      <c r="R624" s="135"/>
      <c r="T624" s="165" t="s">
        <v>4</v>
      </c>
      <c r="U624" s="44" t="s">
        <v>41</v>
      </c>
      <c r="V624" s="36"/>
      <c r="W624" s="166">
        <f>V624*K624</f>
        <v>0</v>
      </c>
      <c r="X624" s="166">
        <v>0</v>
      </c>
      <c r="Y624" s="166">
        <f>X624*K624</f>
        <v>0</v>
      </c>
      <c r="Z624" s="166">
        <v>8.208E-2</v>
      </c>
      <c r="AA624" s="167">
        <f>Z624*K624</f>
        <v>0.91929599999999989</v>
      </c>
      <c r="AR624" s="20" t="s">
        <v>252</v>
      </c>
      <c r="AT624" s="20" t="s">
        <v>177</v>
      </c>
      <c r="AU624" s="20" t="s">
        <v>112</v>
      </c>
      <c r="AY624" s="20" t="s">
        <v>176</v>
      </c>
      <c r="BE624" s="106">
        <f>IF(U624="základní",N624,0)</f>
        <v>0</v>
      </c>
      <c r="BF624" s="106">
        <f>IF(U624="snížená",N624,0)</f>
        <v>0</v>
      </c>
      <c r="BG624" s="106">
        <f>IF(U624="zákl. přenesená",N624,0)</f>
        <v>0</v>
      </c>
      <c r="BH624" s="106">
        <f>IF(U624="sníž. přenesená",N624,0)</f>
        <v>0</v>
      </c>
      <c r="BI624" s="106">
        <f>IF(U624="nulová",N624,0)</f>
        <v>0</v>
      </c>
      <c r="BJ624" s="20" t="s">
        <v>84</v>
      </c>
      <c r="BK624" s="106">
        <f>ROUND(L624*K624,2)</f>
        <v>0</v>
      </c>
      <c r="BL624" s="20" t="s">
        <v>252</v>
      </c>
      <c r="BM624" s="20" t="s">
        <v>947</v>
      </c>
    </row>
    <row r="625" spans="2:65" s="10" customFormat="1" ht="16.5" customHeight="1">
      <c r="B625" s="168"/>
      <c r="C625" s="169"/>
      <c r="D625" s="169"/>
      <c r="E625" s="170" t="s">
        <v>4</v>
      </c>
      <c r="F625" s="270" t="s">
        <v>948</v>
      </c>
      <c r="G625" s="271"/>
      <c r="H625" s="271"/>
      <c r="I625" s="271"/>
      <c r="J625" s="169"/>
      <c r="K625" s="170" t="s">
        <v>4</v>
      </c>
      <c r="L625" s="169"/>
      <c r="M625" s="169"/>
      <c r="N625" s="169"/>
      <c r="O625" s="169"/>
      <c r="P625" s="169"/>
      <c r="Q625" s="169"/>
      <c r="R625" s="171"/>
      <c r="T625" s="172"/>
      <c r="U625" s="169"/>
      <c r="V625" s="169"/>
      <c r="W625" s="169"/>
      <c r="X625" s="169"/>
      <c r="Y625" s="169"/>
      <c r="Z625" s="169"/>
      <c r="AA625" s="173"/>
      <c r="AT625" s="174" t="s">
        <v>184</v>
      </c>
      <c r="AU625" s="174" t="s">
        <v>112</v>
      </c>
      <c r="AV625" s="10" t="s">
        <v>84</v>
      </c>
      <c r="AW625" s="10" t="s">
        <v>33</v>
      </c>
      <c r="AX625" s="10" t="s">
        <v>76</v>
      </c>
      <c r="AY625" s="174" t="s">
        <v>176</v>
      </c>
    </row>
    <row r="626" spans="2:65" s="11" customFormat="1" ht="16.5" customHeight="1">
      <c r="B626" s="175"/>
      <c r="C626" s="176"/>
      <c r="D626" s="176"/>
      <c r="E626" s="177" t="s">
        <v>4</v>
      </c>
      <c r="F626" s="272" t="s">
        <v>949</v>
      </c>
      <c r="G626" s="273"/>
      <c r="H626" s="273"/>
      <c r="I626" s="273"/>
      <c r="J626" s="176"/>
      <c r="K626" s="178">
        <v>11.2</v>
      </c>
      <c r="L626" s="176"/>
      <c r="M626" s="176"/>
      <c r="N626" s="176"/>
      <c r="O626" s="176"/>
      <c r="P626" s="176"/>
      <c r="Q626" s="176"/>
      <c r="R626" s="179"/>
      <c r="T626" s="180"/>
      <c r="U626" s="176"/>
      <c r="V626" s="176"/>
      <c r="W626" s="176"/>
      <c r="X626" s="176"/>
      <c r="Y626" s="176"/>
      <c r="Z626" s="176"/>
      <c r="AA626" s="181"/>
      <c r="AT626" s="182" t="s">
        <v>184</v>
      </c>
      <c r="AU626" s="182" t="s">
        <v>112</v>
      </c>
      <c r="AV626" s="11" t="s">
        <v>112</v>
      </c>
      <c r="AW626" s="11" t="s">
        <v>33</v>
      </c>
      <c r="AX626" s="11" t="s">
        <v>76</v>
      </c>
      <c r="AY626" s="182" t="s">
        <v>176</v>
      </c>
    </row>
    <row r="627" spans="2:65" s="12" customFormat="1" ht="16.5" customHeight="1">
      <c r="B627" s="183"/>
      <c r="C627" s="184"/>
      <c r="D627" s="184"/>
      <c r="E627" s="185" t="s">
        <v>4</v>
      </c>
      <c r="F627" s="264" t="s">
        <v>186</v>
      </c>
      <c r="G627" s="265"/>
      <c r="H627" s="265"/>
      <c r="I627" s="265"/>
      <c r="J627" s="184"/>
      <c r="K627" s="186">
        <v>11.2</v>
      </c>
      <c r="L627" s="184"/>
      <c r="M627" s="184"/>
      <c r="N627" s="184"/>
      <c r="O627" s="184"/>
      <c r="P627" s="184"/>
      <c r="Q627" s="184"/>
      <c r="R627" s="187"/>
      <c r="T627" s="188"/>
      <c r="U627" s="184"/>
      <c r="V627" s="184"/>
      <c r="W627" s="184"/>
      <c r="X627" s="184"/>
      <c r="Y627" s="184"/>
      <c r="Z627" s="184"/>
      <c r="AA627" s="189"/>
      <c r="AT627" s="190" t="s">
        <v>184</v>
      </c>
      <c r="AU627" s="190" t="s">
        <v>112</v>
      </c>
      <c r="AV627" s="12" t="s">
        <v>181</v>
      </c>
      <c r="AW627" s="12" t="s">
        <v>33</v>
      </c>
      <c r="AX627" s="12" t="s">
        <v>84</v>
      </c>
      <c r="AY627" s="190" t="s">
        <v>176</v>
      </c>
    </row>
    <row r="628" spans="2:65" s="1" customFormat="1" ht="25.5" customHeight="1">
      <c r="B628" s="132"/>
      <c r="C628" s="161" t="s">
        <v>950</v>
      </c>
      <c r="D628" s="161" t="s">
        <v>177</v>
      </c>
      <c r="E628" s="162" t="s">
        <v>951</v>
      </c>
      <c r="F628" s="266" t="s">
        <v>952</v>
      </c>
      <c r="G628" s="266"/>
      <c r="H628" s="266"/>
      <c r="I628" s="266"/>
      <c r="J628" s="163" t="s">
        <v>517</v>
      </c>
      <c r="K628" s="164">
        <v>31.24</v>
      </c>
      <c r="L628" s="258">
        <v>0</v>
      </c>
      <c r="M628" s="258"/>
      <c r="N628" s="267">
        <f>ROUND(L628*K628,2)</f>
        <v>0</v>
      </c>
      <c r="O628" s="267"/>
      <c r="P628" s="267"/>
      <c r="Q628" s="267"/>
      <c r="R628" s="135"/>
      <c r="T628" s="165" t="s">
        <v>4</v>
      </c>
      <c r="U628" s="44" t="s">
        <v>41</v>
      </c>
      <c r="V628" s="36"/>
      <c r="W628" s="166">
        <f>V628*K628</f>
        <v>0</v>
      </c>
      <c r="X628" s="166">
        <v>9.3000000000000005E-4</v>
      </c>
      <c r="Y628" s="166">
        <f>X628*K628</f>
        <v>2.9053200000000001E-2</v>
      </c>
      <c r="Z628" s="166">
        <v>0</v>
      </c>
      <c r="AA628" s="167">
        <f>Z628*K628</f>
        <v>0</v>
      </c>
      <c r="AR628" s="20" t="s">
        <v>252</v>
      </c>
      <c r="AT628" s="20" t="s">
        <v>177</v>
      </c>
      <c r="AU628" s="20" t="s">
        <v>112</v>
      </c>
      <c r="AY628" s="20" t="s">
        <v>176</v>
      </c>
      <c r="BE628" s="106">
        <f>IF(U628="základní",N628,0)</f>
        <v>0</v>
      </c>
      <c r="BF628" s="106">
        <f>IF(U628="snížená",N628,0)</f>
        <v>0</v>
      </c>
      <c r="BG628" s="106">
        <f>IF(U628="zákl. přenesená",N628,0)</f>
        <v>0</v>
      </c>
      <c r="BH628" s="106">
        <f>IF(U628="sníž. přenesená",N628,0)</f>
        <v>0</v>
      </c>
      <c r="BI628" s="106">
        <f>IF(U628="nulová",N628,0)</f>
        <v>0</v>
      </c>
      <c r="BJ628" s="20" t="s">
        <v>84</v>
      </c>
      <c r="BK628" s="106">
        <f>ROUND(L628*K628,2)</f>
        <v>0</v>
      </c>
      <c r="BL628" s="20" t="s">
        <v>252</v>
      </c>
      <c r="BM628" s="20" t="s">
        <v>953</v>
      </c>
    </row>
    <row r="629" spans="2:65" s="10" customFormat="1" ht="16.5" customHeight="1">
      <c r="B629" s="168"/>
      <c r="C629" s="169"/>
      <c r="D629" s="169"/>
      <c r="E629" s="170" t="s">
        <v>4</v>
      </c>
      <c r="F629" s="270" t="s">
        <v>954</v>
      </c>
      <c r="G629" s="271"/>
      <c r="H629" s="271"/>
      <c r="I629" s="271"/>
      <c r="J629" s="169"/>
      <c r="K629" s="170" t="s">
        <v>4</v>
      </c>
      <c r="L629" s="169"/>
      <c r="M629" s="169"/>
      <c r="N629" s="169"/>
      <c r="O629" s="169"/>
      <c r="P629" s="169"/>
      <c r="Q629" s="169"/>
      <c r="R629" s="171"/>
      <c r="T629" s="172"/>
      <c r="U629" s="169"/>
      <c r="V629" s="169"/>
      <c r="W629" s="169"/>
      <c r="X629" s="169"/>
      <c r="Y629" s="169"/>
      <c r="Z629" s="169"/>
      <c r="AA629" s="173"/>
      <c r="AT629" s="174" t="s">
        <v>184</v>
      </c>
      <c r="AU629" s="174" t="s">
        <v>112</v>
      </c>
      <c r="AV629" s="10" t="s">
        <v>84</v>
      </c>
      <c r="AW629" s="10" t="s">
        <v>33</v>
      </c>
      <c r="AX629" s="10" t="s">
        <v>76</v>
      </c>
      <c r="AY629" s="174" t="s">
        <v>176</v>
      </c>
    </row>
    <row r="630" spans="2:65" s="11" customFormat="1" ht="16.5" customHeight="1">
      <c r="B630" s="175"/>
      <c r="C630" s="176"/>
      <c r="D630" s="176"/>
      <c r="E630" s="177" t="s">
        <v>4</v>
      </c>
      <c r="F630" s="272" t="s">
        <v>949</v>
      </c>
      <c r="G630" s="273"/>
      <c r="H630" s="273"/>
      <c r="I630" s="273"/>
      <c r="J630" s="176"/>
      <c r="K630" s="178">
        <v>11.2</v>
      </c>
      <c r="L630" s="176"/>
      <c r="M630" s="176"/>
      <c r="N630" s="176"/>
      <c r="O630" s="176"/>
      <c r="P630" s="176"/>
      <c r="Q630" s="176"/>
      <c r="R630" s="179"/>
      <c r="T630" s="180"/>
      <c r="U630" s="176"/>
      <c r="V630" s="176"/>
      <c r="W630" s="176"/>
      <c r="X630" s="176"/>
      <c r="Y630" s="176"/>
      <c r="Z630" s="176"/>
      <c r="AA630" s="181"/>
      <c r="AT630" s="182" t="s">
        <v>184</v>
      </c>
      <c r="AU630" s="182" t="s">
        <v>112</v>
      </c>
      <c r="AV630" s="11" t="s">
        <v>112</v>
      </c>
      <c r="AW630" s="11" t="s">
        <v>33</v>
      </c>
      <c r="AX630" s="11" t="s">
        <v>76</v>
      </c>
      <c r="AY630" s="182" t="s">
        <v>176</v>
      </c>
    </row>
    <row r="631" spans="2:65" s="10" customFormat="1" ht="16.5" customHeight="1">
      <c r="B631" s="168"/>
      <c r="C631" s="169"/>
      <c r="D631" s="169"/>
      <c r="E631" s="170" t="s">
        <v>4</v>
      </c>
      <c r="F631" s="277" t="s">
        <v>955</v>
      </c>
      <c r="G631" s="278"/>
      <c r="H631" s="278"/>
      <c r="I631" s="278"/>
      <c r="J631" s="169"/>
      <c r="K631" s="170" t="s">
        <v>4</v>
      </c>
      <c r="L631" s="169"/>
      <c r="M631" s="169"/>
      <c r="N631" s="169"/>
      <c r="O631" s="169"/>
      <c r="P631" s="169"/>
      <c r="Q631" s="169"/>
      <c r="R631" s="171"/>
      <c r="T631" s="172"/>
      <c r="U631" s="169"/>
      <c r="V631" s="169"/>
      <c r="W631" s="169"/>
      <c r="X631" s="169"/>
      <c r="Y631" s="169"/>
      <c r="Z631" s="169"/>
      <c r="AA631" s="173"/>
      <c r="AT631" s="174" t="s">
        <v>184</v>
      </c>
      <c r="AU631" s="174" t="s">
        <v>112</v>
      </c>
      <c r="AV631" s="10" t="s">
        <v>84</v>
      </c>
      <c r="AW631" s="10" t="s">
        <v>33</v>
      </c>
      <c r="AX631" s="10" t="s">
        <v>76</v>
      </c>
      <c r="AY631" s="174" t="s">
        <v>176</v>
      </c>
    </row>
    <row r="632" spans="2:65" s="11" customFormat="1" ht="16.5" customHeight="1">
      <c r="B632" s="175"/>
      <c r="C632" s="176"/>
      <c r="D632" s="176"/>
      <c r="E632" s="177" t="s">
        <v>4</v>
      </c>
      <c r="F632" s="272" t="s">
        <v>956</v>
      </c>
      <c r="G632" s="273"/>
      <c r="H632" s="273"/>
      <c r="I632" s="273"/>
      <c r="J632" s="176"/>
      <c r="K632" s="178">
        <v>8.4</v>
      </c>
      <c r="L632" s="176"/>
      <c r="M632" s="176"/>
      <c r="N632" s="176"/>
      <c r="O632" s="176"/>
      <c r="P632" s="176"/>
      <c r="Q632" s="176"/>
      <c r="R632" s="179"/>
      <c r="T632" s="180"/>
      <c r="U632" s="176"/>
      <c r="V632" s="176"/>
      <c r="W632" s="176"/>
      <c r="X632" s="176"/>
      <c r="Y632" s="176"/>
      <c r="Z632" s="176"/>
      <c r="AA632" s="181"/>
      <c r="AT632" s="182" t="s">
        <v>184</v>
      </c>
      <c r="AU632" s="182" t="s">
        <v>112</v>
      </c>
      <c r="AV632" s="11" t="s">
        <v>112</v>
      </c>
      <c r="AW632" s="11" t="s">
        <v>33</v>
      </c>
      <c r="AX632" s="11" t="s">
        <v>76</v>
      </c>
      <c r="AY632" s="182" t="s">
        <v>176</v>
      </c>
    </row>
    <row r="633" spans="2:65" s="10" customFormat="1" ht="16.5" customHeight="1">
      <c r="B633" s="168"/>
      <c r="C633" s="169"/>
      <c r="D633" s="169"/>
      <c r="E633" s="170" t="s">
        <v>4</v>
      </c>
      <c r="F633" s="277" t="s">
        <v>957</v>
      </c>
      <c r="G633" s="278"/>
      <c r="H633" s="278"/>
      <c r="I633" s="278"/>
      <c r="J633" s="169"/>
      <c r="K633" s="170" t="s">
        <v>4</v>
      </c>
      <c r="L633" s="169"/>
      <c r="M633" s="169"/>
      <c r="N633" s="169"/>
      <c r="O633" s="169"/>
      <c r="P633" s="169"/>
      <c r="Q633" s="169"/>
      <c r="R633" s="171"/>
      <c r="T633" s="172"/>
      <c r="U633" s="169"/>
      <c r="V633" s="169"/>
      <c r="W633" s="169"/>
      <c r="X633" s="169"/>
      <c r="Y633" s="169"/>
      <c r="Z633" s="169"/>
      <c r="AA633" s="173"/>
      <c r="AT633" s="174" t="s">
        <v>184</v>
      </c>
      <c r="AU633" s="174" t="s">
        <v>112</v>
      </c>
      <c r="AV633" s="10" t="s">
        <v>84</v>
      </c>
      <c r="AW633" s="10" t="s">
        <v>33</v>
      </c>
      <c r="AX633" s="10" t="s">
        <v>76</v>
      </c>
      <c r="AY633" s="174" t="s">
        <v>176</v>
      </c>
    </row>
    <row r="634" spans="2:65" s="11" customFormat="1" ht="16.5" customHeight="1">
      <c r="B634" s="175"/>
      <c r="C634" s="176"/>
      <c r="D634" s="176"/>
      <c r="E634" s="177" t="s">
        <v>4</v>
      </c>
      <c r="F634" s="272" t="s">
        <v>958</v>
      </c>
      <c r="G634" s="273"/>
      <c r="H634" s="273"/>
      <c r="I634" s="273"/>
      <c r="J634" s="176"/>
      <c r="K634" s="178">
        <v>7.5</v>
      </c>
      <c r="L634" s="176"/>
      <c r="M634" s="176"/>
      <c r="N634" s="176"/>
      <c r="O634" s="176"/>
      <c r="P634" s="176"/>
      <c r="Q634" s="176"/>
      <c r="R634" s="179"/>
      <c r="T634" s="180"/>
      <c r="U634" s="176"/>
      <c r="V634" s="176"/>
      <c r="W634" s="176"/>
      <c r="X634" s="176"/>
      <c r="Y634" s="176"/>
      <c r="Z634" s="176"/>
      <c r="AA634" s="181"/>
      <c r="AT634" s="182" t="s">
        <v>184</v>
      </c>
      <c r="AU634" s="182" t="s">
        <v>112</v>
      </c>
      <c r="AV634" s="11" t="s">
        <v>112</v>
      </c>
      <c r="AW634" s="11" t="s">
        <v>33</v>
      </c>
      <c r="AX634" s="11" t="s">
        <v>76</v>
      </c>
      <c r="AY634" s="182" t="s">
        <v>176</v>
      </c>
    </row>
    <row r="635" spans="2:65" s="10" customFormat="1" ht="16.5" customHeight="1">
      <c r="B635" s="168"/>
      <c r="C635" s="169"/>
      <c r="D635" s="169"/>
      <c r="E635" s="170" t="s">
        <v>4</v>
      </c>
      <c r="F635" s="277" t="s">
        <v>959</v>
      </c>
      <c r="G635" s="278"/>
      <c r="H635" s="278"/>
      <c r="I635" s="278"/>
      <c r="J635" s="169"/>
      <c r="K635" s="170" t="s">
        <v>4</v>
      </c>
      <c r="L635" s="169"/>
      <c r="M635" s="169"/>
      <c r="N635" s="169"/>
      <c r="O635" s="169"/>
      <c r="P635" s="169"/>
      <c r="Q635" s="169"/>
      <c r="R635" s="171"/>
      <c r="T635" s="172"/>
      <c r="U635" s="169"/>
      <c r="V635" s="169"/>
      <c r="W635" s="169"/>
      <c r="X635" s="169"/>
      <c r="Y635" s="169"/>
      <c r="Z635" s="169"/>
      <c r="AA635" s="173"/>
      <c r="AT635" s="174" t="s">
        <v>184</v>
      </c>
      <c r="AU635" s="174" t="s">
        <v>112</v>
      </c>
      <c r="AV635" s="10" t="s">
        <v>84</v>
      </c>
      <c r="AW635" s="10" t="s">
        <v>33</v>
      </c>
      <c r="AX635" s="10" t="s">
        <v>76</v>
      </c>
      <c r="AY635" s="174" t="s">
        <v>176</v>
      </c>
    </row>
    <row r="636" spans="2:65" s="11" customFormat="1" ht="16.5" customHeight="1">
      <c r="B636" s="175"/>
      <c r="C636" s="176"/>
      <c r="D636" s="176"/>
      <c r="E636" s="177" t="s">
        <v>4</v>
      </c>
      <c r="F636" s="272" t="s">
        <v>960</v>
      </c>
      <c r="G636" s="273"/>
      <c r="H636" s="273"/>
      <c r="I636" s="273"/>
      <c r="J636" s="176"/>
      <c r="K636" s="178">
        <v>4.1399999999999997</v>
      </c>
      <c r="L636" s="176"/>
      <c r="M636" s="176"/>
      <c r="N636" s="176"/>
      <c r="O636" s="176"/>
      <c r="P636" s="176"/>
      <c r="Q636" s="176"/>
      <c r="R636" s="179"/>
      <c r="T636" s="180"/>
      <c r="U636" s="176"/>
      <c r="V636" s="176"/>
      <c r="W636" s="176"/>
      <c r="X636" s="176"/>
      <c r="Y636" s="176"/>
      <c r="Z636" s="176"/>
      <c r="AA636" s="181"/>
      <c r="AT636" s="182" t="s">
        <v>184</v>
      </c>
      <c r="AU636" s="182" t="s">
        <v>112</v>
      </c>
      <c r="AV636" s="11" t="s">
        <v>112</v>
      </c>
      <c r="AW636" s="11" t="s">
        <v>33</v>
      </c>
      <c r="AX636" s="11" t="s">
        <v>76</v>
      </c>
      <c r="AY636" s="182" t="s">
        <v>176</v>
      </c>
    </row>
    <row r="637" spans="2:65" s="12" customFormat="1" ht="16.5" customHeight="1">
      <c r="B637" s="183"/>
      <c r="C637" s="184"/>
      <c r="D637" s="184"/>
      <c r="E637" s="185" t="s">
        <v>4</v>
      </c>
      <c r="F637" s="264" t="s">
        <v>186</v>
      </c>
      <c r="G637" s="265"/>
      <c r="H637" s="265"/>
      <c r="I637" s="265"/>
      <c r="J637" s="184"/>
      <c r="K637" s="186">
        <v>31.24</v>
      </c>
      <c r="L637" s="184"/>
      <c r="M637" s="184"/>
      <c r="N637" s="184"/>
      <c r="O637" s="184"/>
      <c r="P637" s="184"/>
      <c r="Q637" s="184"/>
      <c r="R637" s="187"/>
      <c r="T637" s="188"/>
      <c r="U637" s="184"/>
      <c r="V637" s="184"/>
      <c r="W637" s="184"/>
      <c r="X637" s="184"/>
      <c r="Y637" s="184"/>
      <c r="Z637" s="184"/>
      <c r="AA637" s="189"/>
      <c r="AT637" s="190" t="s">
        <v>184</v>
      </c>
      <c r="AU637" s="190" t="s">
        <v>112</v>
      </c>
      <c r="AV637" s="12" t="s">
        <v>181</v>
      </c>
      <c r="AW637" s="12" t="s">
        <v>33</v>
      </c>
      <c r="AX637" s="12" t="s">
        <v>84</v>
      </c>
      <c r="AY637" s="190" t="s">
        <v>176</v>
      </c>
    </row>
    <row r="638" spans="2:65" s="1" customFormat="1" ht="38.25" customHeight="1">
      <c r="B638" s="132"/>
      <c r="C638" s="191" t="s">
        <v>961</v>
      </c>
      <c r="D638" s="191" t="s">
        <v>309</v>
      </c>
      <c r="E638" s="192" t="s">
        <v>962</v>
      </c>
      <c r="F638" s="274" t="s">
        <v>963</v>
      </c>
      <c r="G638" s="274"/>
      <c r="H638" s="274"/>
      <c r="I638" s="274"/>
      <c r="J638" s="193" t="s">
        <v>221</v>
      </c>
      <c r="K638" s="194">
        <v>31.24</v>
      </c>
      <c r="L638" s="275">
        <v>0</v>
      </c>
      <c r="M638" s="275"/>
      <c r="N638" s="276">
        <f>ROUND(L638*K638,2)</f>
        <v>0</v>
      </c>
      <c r="O638" s="267"/>
      <c r="P638" s="267"/>
      <c r="Q638" s="267"/>
      <c r="R638" s="135"/>
      <c r="T638" s="165" t="s">
        <v>4</v>
      </c>
      <c r="U638" s="44" t="s">
        <v>41</v>
      </c>
      <c r="V638" s="36"/>
      <c r="W638" s="166">
        <f>V638*K638</f>
        <v>0</v>
      </c>
      <c r="X638" s="166">
        <v>8.3999999999999995E-3</v>
      </c>
      <c r="Y638" s="166">
        <f>X638*K638</f>
        <v>0.26241599999999998</v>
      </c>
      <c r="Z638" s="166">
        <v>0</v>
      </c>
      <c r="AA638" s="167">
        <f>Z638*K638</f>
        <v>0</v>
      </c>
      <c r="AR638" s="20" t="s">
        <v>353</v>
      </c>
      <c r="AT638" s="20" t="s">
        <v>309</v>
      </c>
      <c r="AU638" s="20" t="s">
        <v>112</v>
      </c>
      <c r="AY638" s="20" t="s">
        <v>176</v>
      </c>
      <c r="BE638" s="106">
        <f>IF(U638="základní",N638,0)</f>
        <v>0</v>
      </c>
      <c r="BF638" s="106">
        <f>IF(U638="snížená",N638,0)</f>
        <v>0</v>
      </c>
      <c r="BG638" s="106">
        <f>IF(U638="zákl. přenesená",N638,0)</f>
        <v>0</v>
      </c>
      <c r="BH638" s="106">
        <f>IF(U638="sníž. přenesená",N638,0)</f>
        <v>0</v>
      </c>
      <c r="BI638" s="106">
        <f>IF(U638="nulová",N638,0)</f>
        <v>0</v>
      </c>
      <c r="BJ638" s="20" t="s">
        <v>84</v>
      </c>
      <c r="BK638" s="106">
        <f>ROUND(L638*K638,2)</f>
        <v>0</v>
      </c>
      <c r="BL638" s="20" t="s">
        <v>252</v>
      </c>
      <c r="BM638" s="20" t="s">
        <v>964</v>
      </c>
    </row>
    <row r="639" spans="2:65" s="1" customFormat="1" ht="38.25" customHeight="1">
      <c r="B639" s="132"/>
      <c r="C639" s="161" t="s">
        <v>965</v>
      </c>
      <c r="D639" s="161" t="s">
        <v>177</v>
      </c>
      <c r="E639" s="162" t="s">
        <v>966</v>
      </c>
      <c r="F639" s="266" t="s">
        <v>967</v>
      </c>
      <c r="G639" s="266"/>
      <c r="H639" s="266"/>
      <c r="I639" s="266"/>
      <c r="J639" s="163" t="s">
        <v>316</v>
      </c>
      <c r="K639" s="164">
        <v>3</v>
      </c>
      <c r="L639" s="258">
        <v>0</v>
      </c>
      <c r="M639" s="258"/>
      <c r="N639" s="267">
        <f>ROUND(L639*K639,2)</f>
        <v>0</v>
      </c>
      <c r="O639" s="267"/>
      <c r="P639" s="267"/>
      <c r="Q639" s="267"/>
      <c r="R639" s="135"/>
      <c r="T639" s="165" t="s">
        <v>4</v>
      </c>
      <c r="U639" s="44" t="s">
        <v>41</v>
      </c>
      <c r="V639" s="36"/>
      <c r="W639" s="166">
        <f>V639*K639</f>
        <v>0</v>
      </c>
      <c r="X639" s="166">
        <v>0</v>
      </c>
      <c r="Y639" s="166">
        <f>X639*K639</f>
        <v>0</v>
      </c>
      <c r="Z639" s="166">
        <v>0</v>
      </c>
      <c r="AA639" s="167">
        <f>Z639*K639</f>
        <v>0</v>
      </c>
      <c r="AR639" s="20" t="s">
        <v>252</v>
      </c>
      <c r="AT639" s="20" t="s">
        <v>177</v>
      </c>
      <c r="AU639" s="20" t="s">
        <v>112</v>
      </c>
      <c r="AY639" s="20" t="s">
        <v>176</v>
      </c>
      <c r="BE639" s="106">
        <f>IF(U639="základní",N639,0)</f>
        <v>0</v>
      </c>
      <c r="BF639" s="106">
        <f>IF(U639="snížená",N639,0)</f>
        <v>0</v>
      </c>
      <c r="BG639" s="106">
        <f>IF(U639="zákl. přenesená",N639,0)</f>
        <v>0</v>
      </c>
      <c r="BH639" s="106">
        <f>IF(U639="sníž. přenesená",N639,0)</f>
        <v>0</v>
      </c>
      <c r="BI639" s="106">
        <f>IF(U639="nulová",N639,0)</f>
        <v>0</v>
      </c>
      <c r="BJ639" s="20" t="s">
        <v>84</v>
      </c>
      <c r="BK639" s="106">
        <f>ROUND(L639*K639,2)</f>
        <v>0</v>
      </c>
      <c r="BL639" s="20" t="s">
        <v>252</v>
      </c>
      <c r="BM639" s="20" t="s">
        <v>968</v>
      </c>
    </row>
    <row r="640" spans="2:65" s="11" customFormat="1" ht="16.5" customHeight="1">
      <c r="B640" s="175"/>
      <c r="C640" s="176"/>
      <c r="D640" s="176"/>
      <c r="E640" s="177" t="s">
        <v>4</v>
      </c>
      <c r="F640" s="268" t="s">
        <v>969</v>
      </c>
      <c r="G640" s="269"/>
      <c r="H640" s="269"/>
      <c r="I640" s="269"/>
      <c r="J640" s="176"/>
      <c r="K640" s="178">
        <v>1</v>
      </c>
      <c r="L640" s="176"/>
      <c r="M640" s="176"/>
      <c r="N640" s="176"/>
      <c r="O640" s="176"/>
      <c r="P640" s="176"/>
      <c r="Q640" s="176"/>
      <c r="R640" s="179"/>
      <c r="T640" s="180"/>
      <c r="U640" s="176"/>
      <c r="V640" s="176"/>
      <c r="W640" s="176"/>
      <c r="X640" s="176"/>
      <c r="Y640" s="176"/>
      <c r="Z640" s="176"/>
      <c r="AA640" s="181"/>
      <c r="AT640" s="182" t="s">
        <v>184</v>
      </c>
      <c r="AU640" s="182" t="s">
        <v>112</v>
      </c>
      <c r="AV640" s="11" t="s">
        <v>112</v>
      </c>
      <c r="AW640" s="11" t="s">
        <v>33</v>
      </c>
      <c r="AX640" s="11" t="s">
        <v>76</v>
      </c>
      <c r="AY640" s="182" t="s">
        <v>176</v>
      </c>
    </row>
    <row r="641" spans="2:65" s="11" customFormat="1" ht="16.5" customHeight="1">
      <c r="B641" s="175"/>
      <c r="C641" s="176"/>
      <c r="D641" s="176"/>
      <c r="E641" s="177" t="s">
        <v>4</v>
      </c>
      <c r="F641" s="272" t="s">
        <v>970</v>
      </c>
      <c r="G641" s="273"/>
      <c r="H641" s="273"/>
      <c r="I641" s="273"/>
      <c r="J641" s="176"/>
      <c r="K641" s="178">
        <v>1</v>
      </c>
      <c r="L641" s="176"/>
      <c r="M641" s="176"/>
      <c r="N641" s="176"/>
      <c r="O641" s="176"/>
      <c r="P641" s="176"/>
      <c r="Q641" s="176"/>
      <c r="R641" s="179"/>
      <c r="T641" s="180"/>
      <c r="U641" s="176"/>
      <c r="V641" s="176"/>
      <c r="W641" s="176"/>
      <c r="X641" s="176"/>
      <c r="Y641" s="176"/>
      <c r="Z641" s="176"/>
      <c r="AA641" s="181"/>
      <c r="AT641" s="182" t="s">
        <v>184</v>
      </c>
      <c r="AU641" s="182" t="s">
        <v>112</v>
      </c>
      <c r="AV641" s="11" t="s">
        <v>112</v>
      </c>
      <c r="AW641" s="11" t="s">
        <v>33</v>
      </c>
      <c r="AX641" s="11" t="s">
        <v>76</v>
      </c>
      <c r="AY641" s="182" t="s">
        <v>176</v>
      </c>
    </row>
    <row r="642" spans="2:65" s="11" customFormat="1" ht="16.5" customHeight="1">
      <c r="B642" s="175"/>
      <c r="C642" s="176"/>
      <c r="D642" s="176"/>
      <c r="E642" s="177" t="s">
        <v>4</v>
      </c>
      <c r="F642" s="272" t="s">
        <v>971</v>
      </c>
      <c r="G642" s="273"/>
      <c r="H642" s="273"/>
      <c r="I642" s="273"/>
      <c r="J642" s="176"/>
      <c r="K642" s="178">
        <v>1</v>
      </c>
      <c r="L642" s="176"/>
      <c r="M642" s="176"/>
      <c r="N642" s="176"/>
      <c r="O642" s="176"/>
      <c r="P642" s="176"/>
      <c r="Q642" s="176"/>
      <c r="R642" s="179"/>
      <c r="T642" s="180"/>
      <c r="U642" s="176"/>
      <c r="V642" s="176"/>
      <c r="W642" s="176"/>
      <c r="X642" s="176"/>
      <c r="Y642" s="176"/>
      <c r="Z642" s="176"/>
      <c r="AA642" s="181"/>
      <c r="AT642" s="182" t="s">
        <v>184</v>
      </c>
      <c r="AU642" s="182" t="s">
        <v>112</v>
      </c>
      <c r="AV642" s="11" t="s">
        <v>112</v>
      </c>
      <c r="AW642" s="11" t="s">
        <v>33</v>
      </c>
      <c r="AX642" s="11" t="s">
        <v>76</v>
      </c>
      <c r="AY642" s="182" t="s">
        <v>176</v>
      </c>
    </row>
    <row r="643" spans="2:65" s="12" customFormat="1" ht="16.5" customHeight="1">
      <c r="B643" s="183"/>
      <c r="C643" s="184"/>
      <c r="D643" s="184"/>
      <c r="E643" s="185" t="s">
        <v>4</v>
      </c>
      <c r="F643" s="264" t="s">
        <v>186</v>
      </c>
      <c r="G643" s="265"/>
      <c r="H643" s="265"/>
      <c r="I643" s="265"/>
      <c r="J643" s="184"/>
      <c r="K643" s="186">
        <v>3</v>
      </c>
      <c r="L643" s="184"/>
      <c r="M643" s="184"/>
      <c r="N643" s="184"/>
      <c r="O643" s="184"/>
      <c r="P643" s="184"/>
      <c r="Q643" s="184"/>
      <c r="R643" s="187"/>
      <c r="T643" s="188"/>
      <c r="U643" s="184"/>
      <c r="V643" s="184"/>
      <c r="W643" s="184"/>
      <c r="X643" s="184"/>
      <c r="Y643" s="184"/>
      <c r="Z643" s="184"/>
      <c r="AA643" s="189"/>
      <c r="AT643" s="190" t="s">
        <v>184</v>
      </c>
      <c r="AU643" s="190" t="s">
        <v>112</v>
      </c>
      <c r="AV643" s="12" t="s">
        <v>181</v>
      </c>
      <c r="AW643" s="12" t="s">
        <v>33</v>
      </c>
      <c r="AX643" s="12" t="s">
        <v>84</v>
      </c>
      <c r="AY643" s="190" t="s">
        <v>176</v>
      </c>
    </row>
    <row r="644" spans="2:65" s="1" customFormat="1" ht="38.25" customHeight="1">
      <c r="B644" s="132"/>
      <c r="C644" s="191" t="s">
        <v>972</v>
      </c>
      <c r="D644" s="191" t="s">
        <v>309</v>
      </c>
      <c r="E644" s="192" t="s">
        <v>973</v>
      </c>
      <c r="F644" s="274" t="s">
        <v>974</v>
      </c>
      <c r="G644" s="274"/>
      <c r="H644" s="274"/>
      <c r="I644" s="274"/>
      <c r="J644" s="193" t="s">
        <v>316</v>
      </c>
      <c r="K644" s="194">
        <v>2</v>
      </c>
      <c r="L644" s="275">
        <v>0</v>
      </c>
      <c r="M644" s="275"/>
      <c r="N644" s="276">
        <f>ROUND(L644*K644,2)</f>
        <v>0</v>
      </c>
      <c r="O644" s="267"/>
      <c r="P644" s="267"/>
      <c r="Q644" s="267"/>
      <c r="R644" s="135"/>
      <c r="T644" s="165" t="s">
        <v>4</v>
      </c>
      <c r="U644" s="44" t="s">
        <v>41</v>
      </c>
      <c r="V644" s="36"/>
      <c r="W644" s="166">
        <f>V644*K644</f>
        <v>0</v>
      </c>
      <c r="X644" s="166">
        <v>1.6E-2</v>
      </c>
      <c r="Y644" s="166">
        <f>X644*K644</f>
        <v>3.2000000000000001E-2</v>
      </c>
      <c r="Z644" s="166">
        <v>0</v>
      </c>
      <c r="AA644" s="167">
        <f>Z644*K644</f>
        <v>0</v>
      </c>
      <c r="AR644" s="20" t="s">
        <v>353</v>
      </c>
      <c r="AT644" s="20" t="s">
        <v>309</v>
      </c>
      <c r="AU644" s="20" t="s">
        <v>112</v>
      </c>
      <c r="AY644" s="20" t="s">
        <v>176</v>
      </c>
      <c r="BE644" s="106">
        <f>IF(U644="základní",N644,0)</f>
        <v>0</v>
      </c>
      <c r="BF644" s="106">
        <f>IF(U644="snížená",N644,0)</f>
        <v>0</v>
      </c>
      <c r="BG644" s="106">
        <f>IF(U644="zákl. přenesená",N644,0)</f>
        <v>0</v>
      </c>
      <c r="BH644" s="106">
        <f>IF(U644="sníž. přenesená",N644,0)</f>
        <v>0</v>
      </c>
      <c r="BI644" s="106">
        <f>IF(U644="nulová",N644,0)</f>
        <v>0</v>
      </c>
      <c r="BJ644" s="20" t="s">
        <v>84</v>
      </c>
      <c r="BK644" s="106">
        <f>ROUND(L644*K644,2)</f>
        <v>0</v>
      </c>
      <c r="BL644" s="20" t="s">
        <v>252</v>
      </c>
      <c r="BM644" s="20" t="s">
        <v>975</v>
      </c>
    </row>
    <row r="645" spans="2:65" s="1" customFormat="1" ht="25.5" customHeight="1">
      <c r="B645" s="132"/>
      <c r="C645" s="191" t="s">
        <v>976</v>
      </c>
      <c r="D645" s="191" t="s">
        <v>309</v>
      </c>
      <c r="E645" s="192" t="s">
        <v>977</v>
      </c>
      <c r="F645" s="274" t="s">
        <v>978</v>
      </c>
      <c r="G645" s="274"/>
      <c r="H645" s="274"/>
      <c r="I645" s="274"/>
      <c r="J645" s="193" t="s">
        <v>316</v>
      </c>
      <c r="K645" s="194">
        <v>1</v>
      </c>
      <c r="L645" s="275">
        <v>0</v>
      </c>
      <c r="M645" s="275"/>
      <c r="N645" s="276">
        <f>ROUND(L645*K645,2)</f>
        <v>0</v>
      </c>
      <c r="O645" s="267"/>
      <c r="P645" s="267"/>
      <c r="Q645" s="267"/>
      <c r="R645" s="135"/>
      <c r="T645" s="165" t="s">
        <v>4</v>
      </c>
      <c r="U645" s="44" t="s">
        <v>41</v>
      </c>
      <c r="V645" s="36"/>
      <c r="W645" s="166">
        <f>V645*K645</f>
        <v>0</v>
      </c>
      <c r="X645" s="166">
        <v>1.6E-2</v>
      </c>
      <c r="Y645" s="166">
        <f>X645*K645</f>
        <v>1.6E-2</v>
      </c>
      <c r="Z645" s="166">
        <v>0</v>
      </c>
      <c r="AA645" s="167">
        <f>Z645*K645</f>
        <v>0</v>
      </c>
      <c r="AR645" s="20" t="s">
        <v>353</v>
      </c>
      <c r="AT645" s="20" t="s">
        <v>309</v>
      </c>
      <c r="AU645" s="20" t="s">
        <v>112</v>
      </c>
      <c r="AY645" s="20" t="s">
        <v>176</v>
      </c>
      <c r="BE645" s="106">
        <f>IF(U645="základní",N645,0)</f>
        <v>0</v>
      </c>
      <c r="BF645" s="106">
        <f>IF(U645="snížená",N645,0)</f>
        <v>0</v>
      </c>
      <c r="BG645" s="106">
        <f>IF(U645="zákl. přenesená",N645,0)</f>
        <v>0</v>
      </c>
      <c r="BH645" s="106">
        <f>IF(U645="sníž. přenesená",N645,0)</f>
        <v>0</v>
      </c>
      <c r="BI645" s="106">
        <f>IF(U645="nulová",N645,0)</f>
        <v>0</v>
      </c>
      <c r="BJ645" s="20" t="s">
        <v>84</v>
      </c>
      <c r="BK645" s="106">
        <f>ROUND(L645*K645,2)</f>
        <v>0</v>
      </c>
      <c r="BL645" s="20" t="s">
        <v>252</v>
      </c>
      <c r="BM645" s="20" t="s">
        <v>979</v>
      </c>
    </row>
    <row r="646" spans="2:65" s="1" customFormat="1" ht="38.25" customHeight="1">
      <c r="B646" s="132"/>
      <c r="C646" s="161" t="s">
        <v>980</v>
      </c>
      <c r="D646" s="161" t="s">
        <v>177</v>
      </c>
      <c r="E646" s="162" t="s">
        <v>981</v>
      </c>
      <c r="F646" s="266" t="s">
        <v>982</v>
      </c>
      <c r="G646" s="266"/>
      <c r="H646" s="266"/>
      <c r="I646" s="266"/>
      <c r="J646" s="163" t="s">
        <v>316</v>
      </c>
      <c r="K646" s="164">
        <v>2</v>
      </c>
      <c r="L646" s="258">
        <v>0</v>
      </c>
      <c r="M646" s="258"/>
      <c r="N646" s="267">
        <f>ROUND(L646*K646,2)</f>
        <v>0</v>
      </c>
      <c r="O646" s="267"/>
      <c r="P646" s="267"/>
      <c r="Q646" s="267"/>
      <c r="R646" s="135"/>
      <c r="T646" s="165" t="s">
        <v>4</v>
      </c>
      <c r="U646" s="44" t="s">
        <v>41</v>
      </c>
      <c r="V646" s="36"/>
      <c r="W646" s="166">
        <f>V646*K646</f>
        <v>0</v>
      </c>
      <c r="X646" s="166">
        <v>0</v>
      </c>
      <c r="Y646" s="166">
        <f>X646*K646</f>
        <v>0</v>
      </c>
      <c r="Z646" s="166">
        <v>0</v>
      </c>
      <c r="AA646" s="167">
        <f>Z646*K646</f>
        <v>0</v>
      </c>
      <c r="AR646" s="20" t="s">
        <v>252</v>
      </c>
      <c r="AT646" s="20" t="s">
        <v>177</v>
      </c>
      <c r="AU646" s="20" t="s">
        <v>112</v>
      </c>
      <c r="AY646" s="20" t="s">
        <v>176</v>
      </c>
      <c r="BE646" s="106">
        <f>IF(U646="základní",N646,0)</f>
        <v>0</v>
      </c>
      <c r="BF646" s="106">
        <f>IF(U646="snížená",N646,0)</f>
        <v>0</v>
      </c>
      <c r="BG646" s="106">
        <f>IF(U646="zákl. přenesená",N646,0)</f>
        <v>0</v>
      </c>
      <c r="BH646" s="106">
        <f>IF(U646="sníž. přenesená",N646,0)</f>
        <v>0</v>
      </c>
      <c r="BI646" s="106">
        <f>IF(U646="nulová",N646,0)</f>
        <v>0</v>
      </c>
      <c r="BJ646" s="20" t="s">
        <v>84</v>
      </c>
      <c r="BK646" s="106">
        <f>ROUND(L646*K646,2)</f>
        <v>0</v>
      </c>
      <c r="BL646" s="20" t="s">
        <v>252</v>
      </c>
      <c r="BM646" s="20" t="s">
        <v>983</v>
      </c>
    </row>
    <row r="647" spans="2:65" s="11" customFormat="1" ht="16.5" customHeight="1">
      <c r="B647" s="175"/>
      <c r="C647" s="176"/>
      <c r="D647" s="176"/>
      <c r="E647" s="177" t="s">
        <v>4</v>
      </c>
      <c r="F647" s="268" t="s">
        <v>984</v>
      </c>
      <c r="G647" s="269"/>
      <c r="H647" s="269"/>
      <c r="I647" s="269"/>
      <c r="J647" s="176"/>
      <c r="K647" s="178">
        <v>2</v>
      </c>
      <c r="L647" s="176"/>
      <c r="M647" s="176"/>
      <c r="N647" s="176"/>
      <c r="O647" s="176"/>
      <c r="P647" s="176"/>
      <c r="Q647" s="176"/>
      <c r="R647" s="179"/>
      <c r="T647" s="180"/>
      <c r="U647" s="176"/>
      <c r="V647" s="176"/>
      <c r="W647" s="176"/>
      <c r="X647" s="176"/>
      <c r="Y647" s="176"/>
      <c r="Z647" s="176"/>
      <c r="AA647" s="181"/>
      <c r="AT647" s="182" t="s">
        <v>184</v>
      </c>
      <c r="AU647" s="182" t="s">
        <v>112</v>
      </c>
      <c r="AV647" s="11" t="s">
        <v>112</v>
      </c>
      <c r="AW647" s="11" t="s">
        <v>33</v>
      </c>
      <c r="AX647" s="11" t="s">
        <v>76</v>
      </c>
      <c r="AY647" s="182" t="s">
        <v>176</v>
      </c>
    </row>
    <row r="648" spans="2:65" s="12" customFormat="1" ht="16.5" customHeight="1">
      <c r="B648" s="183"/>
      <c r="C648" s="184"/>
      <c r="D648" s="184"/>
      <c r="E648" s="185" t="s">
        <v>4</v>
      </c>
      <c r="F648" s="264" t="s">
        <v>186</v>
      </c>
      <c r="G648" s="265"/>
      <c r="H648" s="265"/>
      <c r="I648" s="265"/>
      <c r="J648" s="184"/>
      <c r="K648" s="186">
        <v>2</v>
      </c>
      <c r="L648" s="184"/>
      <c r="M648" s="184"/>
      <c r="N648" s="184"/>
      <c r="O648" s="184"/>
      <c r="P648" s="184"/>
      <c r="Q648" s="184"/>
      <c r="R648" s="187"/>
      <c r="T648" s="188"/>
      <c r="U648" s="184"/>
      <c r="V648" s="184"/>
      <c r="W648" s="184"/>
      <c r="X648" s="184"/>
      <c r="Y648" s="184"/>
      <c r="Z648" s="184"/>
      <c r="AA648" s="189"/>
      <c r="AT648" s="190" t="s">
        <v>184</v>
      </c>
      <c r="AU648" s="190" t="s">
        <v>112</v>
      </c>
      <c r="AV648" s="12" t="s">
        <v>181</v>
      </c>
      <c r="AW648" s="12" t="s">
        <v>33</v>
      </c>
      <c r="AX648" s="12" t="s">
        <v>84</v>
      </c>
      <c r="AY648" s="190" t="s">
        <v>176</v>
      </c>
    </row>
    <row r="649" spans="2:65" s="1" customFormat="1" ht="25.5" customHeight="1">
      <c r="B649" s="132"/>
      <c r="C649" s="191" t="s">
        <v>985</v>
      </c>
      <c r="D649" s="191" t="s">
        <v>309</v>
      </c>
      <c r="E649" s="192" t="s">
        <v>986</v>
      </c>
      <c r="F649" s="274" t="s">
        <v>987</v>
      </c>
      <c r="G649" s="274"/>
      <c r="H649" s="274"/>
      <c r="I649" s="274"/>
      <c r="J649" s="193" t="s">
        <v>316</v>
      </c>
      <c r="K649" s="194">
        <v>2</v>
      </c>
      <c r="L649" s="275">
        <v>0</v>
      </c>
      <c r="M649" s="275"/>
      <c r="N649" s="276">
        <f>ROUND(L649*K649,2)</f>
        <v>0</v>
      </c>
      <c r="O649" s="267"/>
      <c r="P649" s="267"/>
      <c r="Q649" s="267"/>
      <c r="R649" s="135"/>
      <c r="T649" s="165" t="s">
        <v>4</v>
      </c>
      <c r="U649" s="44" t="s">
        <v>41</v>
      </c>
      <c r="V649" s="36"/>
      <c r="W649" s="166">
        <f>V649*K649</f>
        <v>0</v>
      </c>
      <c r="X649" s="166">
        <v>4.2999999999999997E-2</v>
      </c>
      <c r="Y649" s="166">
        <f>X649*K649</f>
        <v>8.5999999999999993E-2</v>
      </c>
      <c r="Z649" s="166">
        <v>0</v>
      </c>
      <c r="AA649" s="167">
        <f>Z649*K649</f>
        <v>0</v>
      </c>
      <c r="AR649" s="20" t="s">
        <v>353</v>
      </c>
      <c r="AT649" s="20" t="s">
        <v>309</v>
      </c>
      <c r="AU649" s="20" t="s">
        <v>112</v>
      </c>
      <c r="AY649" s="20" t="s">
        <v>176</v>
      </c>
      <c r="BE649" s="106">
        <f>IF(U649="základní",N649,0)</f>
        <v>0</v>
      </c>
      <c r="BF649" s="106">
        <f>IF(U649="snížená",N649,0)</f>
        <v>0</v>
      </c>
      <c r="BG649" s="106">
        <f>IF(U649="zákl. přenesená",N649,0)</f>
        <v>0</v>
      </c>
      <c r="BH649" s="106">
        <f>IF(U649="sníž. přenesená",N649,0)</f>
        <v>0</v>
      </c>
      <c r="BI649" s="106">
        <f>IF(U649="nulová",N649,0)</f>
        <v>0</v>
      </c>
      <c r="BJ649" s="20" t="s">
        <v>84</v>
      </c>
      <c r="BK649" s="106">
        <f>ROUND(L649*K649,2)</f>
        <v>0</v>
      </c>
      <c r="BL649" s="20" t="s">
        <v>252</v>
      </c>
      <c r="BM649" s="20" t="s">
        <v>988</v>
      </c>
    </row>
    <row r="650" spans="2:65" s="1" customFormat="1" ht="25.5" customHeight="1">
      <c r="B650" s="132"/>
      <c r="C650" s="161" t="s">
        <v>989</v>
      </c>
      <c r="D650" s="161" t="s">
        <v>177</v>
      </c>
      <c r="E650" s="162" t="s">
        <v>990</v>
      </c>
      <c r="F650" s="266" t="s">
        <v>991</v>
      </c>
      <c r="G650" s="266"/>
      <c r="H650" s="266"/>
      <c r="I650" s="266"/>
      <c r="J650" s="163" t="s">
        <v>316</v>
      </c>
      <c r="K650" s="164">
        <v>1</v>
      </c>
      <c r="L650" s="258">
        <v>0</v>
      </c>
      <c r="M650" s="258"/>
      <c r="N650" s="267">
        <f>ROUND(L650*K650,2)</f>
        <v>0</v>
      </c>
      <c r="O650" s="267"/>
      <c r="P650" s="267"/>
      <c r="Q650" s="267"/>
      <c r="R650" s="135"/>
      <c r="T650" s="165" t="s">
        <v>4</v>
      </c>
      <c r="U650" s="44" t="s">
        <v>41</v>
      </c>
      <c r="V650" s="36"/>
      <c r="W650" s="166">
        <f>V650*K650</f>
        <v>0</v>
      </c>
      <c r="X650" s="166">
        <v>2.5000000000000001E-4</v>
      </c>
      <c r="Y650" s="166">
        <f>X650*K650</f>
        <v>2.5000000000000001E-4</v>
      </c>
      <c r="Z650" s="166">
        <v>0</v>
      </c>
      <c r="AA650" s="167">
        <f>Z650*K650</f>
        <v>0</v>
      </c>
      <c r="AR650" s="20" t="s">
        <v>252</v>
      </c>
      <c r="AT650" s="20" t="s">
        <v>177</v>
      </c>
      <c r="AU650" s="20" t="s">
        <v>112</v>
      </c>
      <c r="AY650" s="20" t="s">
        <v>176</v>
      </c>
      <c r="BE650" s="106">
        <f>IF(U650="základní",N650,0)</f>
        <v>0</v>
      </c>
      <c r="BF650" s="106">
        <f>IF(U650="snížená",N650,0)</f>
        <v>0</v>
      </c>
      <c r="BG650" s="106">
        <f>IF(U650="zákl. přenesená",N650,0)</f>
        <v>0</v>
      </c>
      <c r="BH650" s="106">
        <f>IF(U650="sníž. přenesená",N650,0)</f>
        <v>0</v>
      </c>
      <c r="BI650" s="106">
        <f>IF(U650="nulová",N650,0)</f>
        <v>0</v>
      </c>
      <c r="BJ650" s="20" t="s">
        <v>84</v>
      </c>
      <c r="BK650" s="106">
        <f>ROUND(L650*K650,2)</f>
        <v>0</v>
      </c>
      <c r="BL650" s="20" t="s">
        <v>252</v>
      </c>
      <c r="BM650" s="20" t="s">
        <v>992</v>
      </c>
    </row>
    <row r="651" spans="2:65" s="11" customFormat="1" ht="16.5" customHeight="1">
      <c r="B651" s="175"/>
      <c r="C651" s="176"/>
      <c r="D651" s="176"/>
      <c r="E651" s="177" t="s">
        <v>4</v>
      </c>
      <c r="F651" s="268" t="s">
        <v>993</v>
      </c>
      <c r="G651" s="269"/>
      <c r="H651" s="269"/>
      <c r="I651" s="269"/>
      <c r="J651" s="176"/>
      <c r="K651" s="178">
        <v>1</v>
      </c>
      <c r="L651" s="176"/>
      <c r="M651" s="176"/>
      <c r="N651" s="176"/>
      <c r="O651" s="176"/>
      <c r="P651" s="176"/>
      <c r="Q651" s="176"/>
      <c r="R651" s="179"/>
      <c r="T651" s="180"/>
      <c r="U651" s="176"/>
      <c r="V651" s="176"/>
      <c r="W651" s="176"/>
      <c r="X651" s="176"/>
      <c r="Y651" s="176"/>
      <c r="Z651" s="176"/>
      <c r="AA651" s="181"/>
      <c r="AT651" s="182" t="s">
        <v>184</v>
      </c>
      <c r="AU651" s="182" t="s">
        <v>112</v>
      </c>
      <c r="AV651" s="11" t="s">
        <v>112</v>
      </c>
      <c r="AW651" s="11" t="s">
        <v>33</v>
      </c>
      <c r="AX651" s="11" t="s">
        <v>76</v>
      </c>
      <c r="AY651" s="182" t="s">
        <v>176</v>
      </c>
    </row>
    <row r="652" spans="2:65" s="12" customFormat="1" ht="16.5" customHeight="1">
      <c r="B652" s="183"/>
      <c r="C652" s="184"/>
      <c r="D652" s="184"/>
      <c r="E652" s="185" t="s">
        <v>4</v>
      </c>
      <c r="F652" s="264" t="s">
        <v>186</v>
      </c>
      <c r="G652" s="265"/>
      <c r="H652" s="265"/>
      <c r="I652" s="265"/>
      <c r="J652" s="184"/>
      <c r="K652" s="186">
        <v>1</v>
      </c>
      <c r="L652" s="184"/>
      <c r="M652" s="184"/>
      <c r="N652" s="184"/>
      <c r="O652" s="184"/>
      <c r="P652" s="184"/>
      <c r="Q652" s="184"/>
      <c r="R652" s="187"/>
      <c r="T652" s="188"/>
      <c r="U652" s="184"/>
      <c r="V652" s="184"/>
      <c r="W652" s="184"/>
      <c r="X652" s="184"/>
      <c r="Y652" s="184"/>
      <c r="Z652" s="184"/>
      <c r="AA652" s="189"/>
      <c r="AT652" s="190" t="s">
        <v>184</v>
      </c>
      <c r="AU652" s="190" t="s">
        <v>112</v>
      </c>
      <c r="AV652" s="12" t="s">
        <v>181</v>
      </c>
      <c r="AW652" s="12" t="s">
        <v>33</v>
      </c>
      <c r="AX652" s="12" t="s">
        <v>84</v>
      </c>
      <c r="AY652" s="190" t="s">
        <v>176</v>
      </c>
    </row>
    <row r="653" spans="2:65" s="1" customFormat="1" ht="25.5" customHeight="1">
      <c r="B653" s="132"/>
      <c r="C653" s="191" t="s">
        <v>994</v>
      </c>
      <c r="D653" s="191" t="s">
        <v>309</v>
      </c>
      <c r="E653" s="192" t="s">
        <v>995</v>
      </c>
      <c r="F653" s="274" t="s">
        <v>996</v>
      </c>
      <c r="G653" s="274"/>
      <c r="H653" s="274"/>
      <c r="I653" s="274"/>
      <c r="J653" s="193" t="s">
        <v>316</v>
      </c>
      <c r="K653" s="194">
        <v>1</v>
      </c>
      <c r="L653" s="275">
        <v>0</v>
      </c>
      <c r="M653" s="275"/>
      <c r="N653" s="276">
        <f>ROUND(L653*K653,2)</f>
        <v>0</v>
      </c>
      <c r="O653" s="267"/>
      <c r="P653" s="267"/>
      <c r="Q653" s="267"/>
      <c r="R653" s="135"/>
      <c r="T653" s="165" t="s">
        <v>4</v>
      </c>
      <c r="U653" s="44" t="s">
        <v>41</v>
      </c>
      <c r="V653" s="36"/>
      <c r="W653" s="166">
        <f>V653*K653</f>
        <v>0</v>
      </c>
      <c r="X653" s="166">
        <v>2.53E-2</v>
      </c>
      <c r="Y653" s="166">
        <f>X653*K653</f>
        <v>2.53E-2</v>
      </c>
      <c r="Z653" s="166">
        <v>0</v>
      </c>
      <c r="AA653" s="167">
        <f>Z653*K653</f>
        <v>0</v>
      </c>
      <c r="AR653" s="20" t="s">
        <v>353</v>
      </c>
      <c r="AT653" s="20" t="s">
        <v>309</v>
      </c>
      <c r="AU653" s="20" t="s">
        <v>112</v>
      </c>
      <c r="AY653" s="20" t="s">
        <v>176</v>
      </c>
      <c r="BE653" s="106">
        <f>IF(U653="základní",N653,0)</f>
        <v>0</v>
      </c>
      <c r="BF653" s="106">
        <f>IF(U653="snížená",N653,0)</f>
        <v>0</v>
      </c>
      <c r="BG653" s="106">
        <f>IF(U653="zákl. přenesená",N653,0)</f>
        <v>0</v>
      </c>
      <c r="BH653" s="106">
        <f>IF(U653="sníž. přenesená",N653,0)</f>
        <v>0</v>
      </c>
      <c r="BI653" s="106">
        <f>IF(U653="nulová",N653,0)</f>
        <v>0</v>
      </c>
      <c r="BJ653" s="20" t="s">
        <v>84</v>
      </c>
      <c r="BK653" s="106">
        <f>ROUND(L653*K653,2)</f>
        <v>0</v>
      </c>
      <c r="BL653" s="20" t="s">
        <v>252</v>
      </c>
      <c r="BM653" s="20" t="s">
        <v>997</v>
      </c>
    </row>
    <row r="654" spans="2:65" s="1" customFormat="1" ht="25.5" customHeight="1">
      <c r="B654" s="132"/>
      <c r="C654" s="191" t="s">
        <v>998</v>
      </c>
      <c r="D654" s="191" t="s">
        <v>309</v>
      </c>
      <c r="E654" s="192" t="s">
        <v>999</v>
      </c>
      <c r="F654" s="274" t="s">
        <v>1000</v>
      </c>
      <c r="G654" s="274"/>
      <c r="H654" s="274"/>
      <c r="I654" s="274"/>
      <c r="J654" s="193" t="s">
        <v>316</v>
      </c>
      <c r="K654" s="194">
        <v>1</v>
      </c>
      <c r="L654" s="275">
        <v>0</v>
      </c>
      <c r="M654" s="275"/>
      <c r="N654" s="276">
        <f>ROUND(L654*K654,2)</f>
        <v>0</v>
      </c>
      <c r="O654" s="267"/>
      <c r="P654" s="267"/>
      <c r="Q654" s="267"/>
      <c r="R654" s="135"/>
      <c r="T654" s="165" t="s">
        <v>4</v>
      </c>
      <c r="U654" s="44" t="s">
        <v>41</v>
      </c>
      <c r="V654" s="36"/>
      <c r="W654" s="166">
        <f>V654*K654</f>
        <v>0</v>
      </c>
      <c r="X654" s="166">
        <v>6.8999999999999997E-4</v>
      </c>
      <c r="Y654" s="166">
        <f>X654*K654</f>
        <v>6.8999999999999997E-4</v>
      </c>
      <c r="Z654" s="166">
        <v>0</v>
      </c>
      <c r="AA654" s="167">
        <f>Z654*K654</f>
        <v>0</v>
      </c>
      <c r="AR654" s="20" t="s">
        <v>353</v>
      </c>
      <c r="AT654" s="20" t="s">
        <v>309</v>
      </c>
      <c r="AU654" s="20" t="s">
        <v>112</v>
      </c>
      <c r="AY654" s="20" t="s">
        <v>176</v>
      </c>
      <c r="BE654" s="106">
        <f>IF(U654="základní",N654,0)</f>
        <v>0</v>
      </c>
      <c r="BF654" s="106">
        <f>IF(U654="snížená",N654,0)</f>
        <v>0</v>
      </c>
      <c r="BG654" s="106">
        <f>IF(U654="zákl. přenesená",N654,0)</f>
        <v>0</v>
      </c>
      <c r="BH654" s="106">
        <f>IF(U654="sníž. přenesená",N654,0)</f>
        <v>0</v>
      </c>
      <c r="BI654" s="106">
        <f>IF(U654="nulová",N654,0)</f>
        <v>0</v>
      </c>
      <c r="BJ654" s="20" t="s">
        <v>84</v>
      </c>
      <c r="BK654" s="106">
        <f>ROUND(L654*K654,2)</f>
        <v>0</v>
      </c>
      <c r="BL654" s="20" t="s">
        <v>252</v>
      </c>
      <c r="BM654" s="20" t="s">
        <v>1001</v>
      </c>
    </row>
    <row r="655" spans="2:65" s="1" customFormat="1" ht="25.5" customHeight="1">
      <c r="B655" s="132"/>
      <c r="C655" s="161" t="s">
        <v>1002</v>
      </c>
      <c r="D655" s="161" t="s">
        <v>177</v>
      </c>
      <c r="E655" s="162" t="s">
        <v>1003</v>
      </c>
      <c r="F655" s="266" t="s">
        <v>1004</v>
      </c>
      <c r="G655" s="266"/>
      <c r="H655" s="266"/>
      <c r="I655" s="266"/>
      <c r="J655" s="163" t="s">
        <v>316</v>
      </c>
      <c r="K655" s="164">
        <v>2</v>
      </c>
      <c r="L655" s="258">
        <v>0</v>
      </c>
      <c r="M655" s="258"/>
      <c r="N655" s="267">
        <f>ROUND(L655*K655,2)</f>
        <v>0</v>
      </c>
      <c r="O655" s="267"/>
      <c r="P655" s="267"/>
      <c r="Q655" s="267"/>
      <c r="R655" s="135"/>
      <c r="T655" s="165" t="s">
        <v>4</v>
      </c>
      <c r="U655" s="44" t="s">
        <v>41</v>
      </c>
      <c r="V655" s="36"/>
      <c r="W655" s="166">
        <f>V655*K655</f>
        <v>0</v>
      </c>
      <c r="X655" s="166">
        <v>2.5999999999999998E-4</v>
      </c>
      <c r="Y655" s="166">
        <f>X655*K655</f>
        <v>5.1999999999999995E-4</v>
      </c>
      <c r="Z655" s="166">
        <v>0</v>
      </c>
      <c r="AA655" s="167">
        <f>Z655*K655</f>
        <v>0</v>
      </c>
      <c r="AR655" s="20" t="s">
        <v>252</v>
      </c>
      <c r="AT655" s="20" t="s">
        <v>177</v>
      </c>
      <c r="AU655" s="20" t="s">
        <v>112</v>
      </c>
      <c r="AY655" s="20" t="s">
        <v>176</v>
      </c>
      <c r="BE655" s="106">
        <f>IF(U655="základní",N655,0)</f>
        <v>0</v>
      </c>
      <c r="BF655" s="106">
        <f>IF(U655="snížená",N655,0)</f>
        <v>0</v>
      </c>
      <c r="BG655" s="106">
        <f>IF(U655="zákl. přenesená",N655,0)</f>
        <v>0</v>
      </c>
      <c r="BH655" s="106">
        <f>IF(U655="sníž. přenesená",N655,0)</f>
        <v>0</v>
      </c>
      <c r="BI655" s="106">
        <f>IF(U655="nulová",N655,0)</f>
        <v>0</v>
      </c>
      <c r="BJ655" s="20" t="s">
        <v>84</v>
      </c>
      <c r="BK655" s="106">
        <f>ROUND(L655*K655,2)</f>
        <v>0</v>
      </c>
      <c r="BL655" s="20" t="s">
        <v>252</v>
      </c>
      <c r="BM655" s="20" t="s">
        <v>1005</v>
      </c>
    </row>
    <row r="656" spans="2:65" s="11" customFormat="1" ht="16.5" customHeight="1">
      <c r="B656" s="175"/>
      <c r="C656" s="176"/>
      <c r="D656" s="176"/>
      <c r="E656" s="177" t="s">
        <v>4</v>
      </c>
      <c r="F656" s="268" t="s">
        <v>1006</v>
      </c>
      <c r="G656" s="269"/>
      <c r="H656" s="269"/>
      <c r="I656" s="269"/>
      <c r="J656" s="176"/>
      <c r="K656" s="178">
        <v>2</v>
      </c>
      <c r="L656" s="176"/>
      <c r="M656" s="176"/>
      <c r="N656" s="176"/>
      <c r="O656" s="176"/>
      <c r="P656" s="176"/>
      <c r="Q656" s="176"/>
      <c r="R656" s="179"/>
      <c r="T656" s="180"/>
      <c r="U656" s="176"/>
      <c r="V656" s="176"/>
      <c r="W656" s="176"/>
      <c r="X656" s="176"/>
      <c r="Y656" s="176"/>
      <c r="Z656" s="176"/>
      <c r="AA656" s="181"/>
      <c r="AT656" s="182" t="s">
        <v>184</v>
      </c>
      <c r="AU656" s="182" t="s">
        <v>112</v>
      </c>
      <c r="AV656" s="11" t="s">
        <v>112</v>
      </c>
      <c r="AW656" s="11" t="s">
        <v>33</v>
      </c>
      <c r="AX656" s="11" t="s">
        <v>76</v>
      </c>
      <c r="AY656" s="182" t="s">
        <v>176</v>
      </c>
    </row>
    <row r="657" spans="2:65" s="12" customFormat="1" ht="16.5" customHeight="1">
      <c r="B657" s="183"/>
      <c r="C657" s="184"/>
      <c r="D657" s="184"/>
      <c r="E657" s="185" t="s">
        <v>4</v>
      </c>
      <c r="F657" s="264" t="s">
        <v>186</v>
      </c>
      <c r="G657" s="265"/>
      <c r="H657" s="265"/>
      <c r="I657" s="265"/>
      <c r="J657" s="184"/>
      <c r="K657" s="186">
        <v>2</v>
      </c>
      <c r="L657" s="184"/>
      <c r="M657" s="184"/>
      <c r="N657" s="184"/>
      <c r="O657" s="184"/>
      <c r="P657" s="184"/>
      <c r="Q657" s="184"/>
      <c r="R657" s="187"/>
      <c r="T657" s="188"/>
      <c r="U657" s="184"/>
      <c r="V657" s="184"/>
      <c r="W657" s="184"/>
      <c r="X657" s="184"/>
      <c r="Y657" s="184"/>
      <c r="Z657" s="184"/>
      <c r="AA657" s="189"/>
      <c r="AT657" s="190" t="s">
        <v>184</v>
      </c>
      <c r="AU657" s="190" t="s">
        <v>112</v>
      </c>
      <c r="AV657" s="12" t="s">
        <v>181</v>
      </c>
      <c r="AW657" s="12" t="s">
        <v>33</v>
      </c>
      <c r="AX657" s="12" t="s">
        <v>84</v>
      </c>
      <c r="AY657" s="190" t="s">
        <v>176</v>
      </c>
    </row>
    <row r="658" spans="2:65" s="1" customFormat="1" ht="38.25" customHeight="1">
      <c r="B658" s="132"/>
      <c r="C658" s="191" t="s">
        <v>1007</v>
      </c>
      <c r="D658" s="191" t="s">
        <v>309</v>
      </c>
      <c r="E658" s="192" t="s">
        <v>1008</v>
      </c>
      <c r="F658" s="274" t="s">
        <v>1009</v>
      </c>
      <c r="G658" s="274"/>
      <c r="H658" s="274"/>
      <c r="I658" s="274"/>
      <c r="J658" s="193" t="s">
        <v>316</v>
      </c>
      <c r="K658" s="194">
        <v>2</v>
      </c>
      <c r="L658" s="275">
        <v>0</v>
      </c>
      <c r="M658" s="275"/>
      <c r="N658" s="276">
        <f>ROUND(L658*K658,2)</f>
        <v>0</v>
      </c>
      <c r="O658" s="267"/>
      <c r="P658" s="267"/>
      <c r="Q658" s="267"/>
      <c r="R658" s="135"/>
      <c r="T658" s="165" t="s">
        <v>4</v>
      </c>
      <c r="U658" s="44" t="s">
        <v>41</v>
      </c>
      <c r="V658" s="36"/>
      <c r="W658" s="166">
        <f>V658*K658</f>
        <v>0</v>
      </c>
      <c r="X658" s="166">
        <v>3.2899999999999999E-2</v>
      </c>
      <c r="Y658" s="166">
        <f>X658*K658</f>
        <v>6.5799999999999997E-2</v>
      </c>
      <c r="Z658" s="166">
        <v>0</v>
      </c>
      <c r="AA658" s="167">
        <f>Z658*K658</f>
        <v>0</v>
      </c>
      <c r="AR658" s="20" t="s">
        <v>353</v>
      </c>
      <c r="AT658" s="20" t="s">
        <v>309</v>
      </c>
      <c r="AU658" s="20" t="s">
        <v>112</v>
      </c>
      <c r="AY658" s="20" t="s">
        <v>176</v>
      </c>
      <c r="BE658" s="106">
        <f>IF(U658="základní",N658,0)</f>
        <v>0</v>
      </c>
      <c r="BF658" s="106">
        <f>IF(U658="snížená",N658,0)</f>
        <v>0</v>
      </c>
      <c r="BG658" s="106">
        <f>IF(U658="zákl. přenesená",N658,0)</f>
        <v>0</v>
      </c>
      <c r="BH658" s="106">
        <f>IF(U658="sníž. přenesená",N658,0)</f>
        <v>0</v>
      </c>
      <c r="BI658" s="106">
        <f>IF(U658="nulová",N658,0)</f>
        <v>0</v>
      </c>
      <c r="BJ658" s="20" t="s">
        <v>84</v>
      </c>
      <c r="BK658" s="106">
        <f>ROUND(L658*K658,2)</f>
        <v>0</v>
      </c>
      <c r="BL658" s="20" t="s">
        <v>252</v>
      </c>
      <c r="BM658" s="20" t="s">
        <v>1010</v>
      </c>
    </row>
    <row r="659" spans="2:65" s="1" customFormat="1" ht="25.5" customHeight="1">
      <c r="B659" s="132"/>
      <c r="C659" s="191" t="s">
        <v>1011</v>
      </c>
      <c r="D659" s="191" t="s">
        <v>309</v>
      </c>
      <c r="E659" s="192" t="s">
        <v>1012</v>
      </c>
      <c r="F659" s="274" t="s">
        <v>1013</v>
      </c>
      <c r="G659" s="274"/>
      <c r="H659" s="274"/>
      <c r="I659" s="274"/>
      <c r="J659" s="193" t="s">
        <v>316</v>
      </c>
      <c r="K659" s="194">
        <v>2</v>
      </c>
      <c r="L659" s="275">
        <v>0</v>
      </c>
      <c r="M659" s="275"/>
      <c r="N659" s="276">
        <f>ROUND(L659*K659,2)</f>
        <v>0</v>
      </c>
      <c r="O659" s="267"/>
      <c r="P659" s="267"/>
      <c r="Q659" s="267"/>
      <c r="R659" s="135"/>
      <c r="T659" s="165" t="s">
        <v>4</v>
      </c>
      <c r="U659" s="44" t="s">
        <v>41</v>
      </c>
      <c r="V659" s="36"/>
      <c r="W659" s="166">
        <f>V659*K659</f>
        <v>0</v>
      </c>
      <c r="X659" s="166">
        <v>8.0000000000000004E-4</v>
      </c>
      <c r="Y659" s="166">
        <f>X659*K659</f>
        <v>1.6000000000000001E-3</v>
      </c>
      <c r="Z659" s="166">
        <v>0</v>
      </c>
      <c r="AA659" s="167">
        <f>Z659*K659</f>
        <v>0</v>
      </c>
      <c r="AR659" s="20" t="s">
        <v>353</v>
      </c>
      <c r="AT659" s="20" t="s">
        <v>309</v>
      </c>
      <c r="AU659" s="20" t="s">
        <v>112</v>
      </c>
      <c r="AY659" s="20" t="s">
        <v>176</v>
      </c>
      <c r="BE659" s="106">
        <f>IF(U659="základní",N659,0)</f>
        <v>0</v>
      </c>
      <c r="BF659" s="106">
        <f>IF(U659="snížená",N659,0)</f>
        <v>0</v>
      </c>
      <c r="BG659" s="106">
        <f>IF(U659="zákl. přenesená",N659,0)</f>
        <v>0</v>
      </c>
      <c r="BH659" s="106">
        <f>IF(U659="sníž. přenesená",N659,0)</f>
        <v>0</v>
      </c>
      <c r="BI659" s="106">
        <f>IF(U659="nulová",N659,0)</f>
        <v>0</v>
      </c>
      <c r="BJ659" s="20" t="s">
        <v>84</v>
      </c>
      <c r="BK659" s="106">
        <f>ROUND(L659*K659,2)</f>
        <v>0</v>
      </c>
      <c r="BL659" s="20" t="s">
        <v>252</v>
      </c>
      <c r="BM659" s="20" t="s">
        <v>1014</v>
      </c>
    </row>
    <row r="660" spans="2:65" s="1" customFormat="1" ht="25.5" customHeight="1">
      <c r="B660" s="132"/>
      <c r="C660" s="161" t="s">
        <v>1015</v>
      </c>
      <c r="D660" s="161" t="s">
        <v>177</v>
      </c>
      <c r="E660" s="162" t="s">
        <v>1016</v>
      </c>
      <c r="F660" s="266" t="s">
        <v>1017</v>
      </c>
      <c r="G660" s="266"/>
      <c r="H660" s="266"/>
      <c r="I660" s="266"/>
      <c r="J660" s="163" t="s">
        <v>316</v>
      </c>
      <c r="K660" s="164">
        <v>4</v>
      </c>
      <c r="L660" s="258">
        <v>0</v>
      </c>
      <c r="M660" s="258"/>
      <c r="N660" s="267">
        <f>ROUND(L660*K660,2)</f>
        <v>0</v>
      </c>
      <c r="O660" s="267"/>
      <c r="P660" s="267"/>
      <c r="Q660" s="267"/>
      <c r="R660" s="135"/>
      <c r="T660" s="165" t="s">
        <v>4</v>
      </c>
      <c r="U660" s="44" t="s">
        <v>41</v>
      </c>
      <c r="V660" s="36"/>
      <c r="W660" s="166">
        <f>V660*K660</f>
        <v>0</v>
      </c>
      <c r="X660" s="166">
        <v>2.5999999999999998E-4</v>
      </c>
      <c r="Y660" s="166">
        <f>X660*K660</f>
        <v>1.0399999999999999E-3</v>
      </c>
      <c r="Z660" s="166">
        <v>0</v>
      </c>
      <c r="AA660" s="167">
        <f>Z660*K660</f>
        <v>0</v>
      </c>
      <c r="AR660" s="20" t="s">
        <v>252</v>
      </c>
      <c r="AT660" s="20" t="s">
        <v>177</v>
      </c>
      <c r="AU660" s="20" t="s">
        <v>112</v>
      </c>
      <c r="AY660" s="20" t="s">
        <v>176</v>
      </c>
      <c r="BE660" s="106">
        <f>IF(U660="základní",N660,0)</f>
        <v>0</v>
      </c>
      <c r="BF660" s="106">
        <f>IF(U660="snížená",N660,0)</f>
        <v>0</v>
      </c>
      <c r="BG660" s="106">
        <f>IF(U660="zákl. přenesená",N660,0)</f>
        <v>0</v>
      </c>
      <c r="BH660" s="106">
        <f>IF(U660="sníž. přenesená",N660,0)</f>
        <v>0</v>
      </c>
      <c r="BI660" s="106">
        <f>IF(U660="nulová",N660,0)</f>
        <v>0</v>
      </c>
      <c r="BJ660" s="20" t="s">
        <v>84</v>
      </c>
      <c r="BK660" s="106">
        <f>ROUND(L660*K660,2)</f>
        <v>0</v>
      </c>
      <c r="BL660" s="20" t="s">
        <v>252</v>
      </c>
      <c r="BM660" s="20" t="s">
        <v>1018</v>
      </c>
    </row>
    <row r="661" spans="2:65" s="11" customFormat="1" ht="16.5" customHeight="1">
      <c r="B661" s="175"/>
      <c r="C661" s="176"/>
      <c r="D661" s="176"/>
      <c r="E661" s="177" t="s">
        <v>4</v>
      </c>
      <c r="F661" s="268" t="s">
        <v>1019</v>
      </c>
      <c r="G661" s="269"/>
      <c r="H661" s="269"/>
      <c r="I661" s="269"/>
      <c r="J661" s="176"/>
      <c r="K661" s="178">
        <v>4</v>
      </c>
      <c r="L661" s="176"/>
      <c r="M661" s="176"/>
      <c r="N661" s="176"/>
      <c r="O661" s="176"/>
      <c r="P661" s="176"/>
      <c r="Q661" s="176"/>
      <c r="R661" s="179"/>
      <c r="T661" s="180"/>
      <c r="U661" s="176"/>
      <c r="V661" s="176"/>
      <c r="W661" s="176"/>
      <c r="X661" s="176"/>
      <c r="Y661" s="176"/>
      <c r="Z661" s="176"/>
      <c r="AA661" s="181"/>
      <c r="AT661" s="182" t="s">
        <v>184</v>
      </c>
      <c r="AU661" s="182" t="s">
        <v>112</v>
      </c>
      <c r="AV661" s="11" t="s">
        <v>112</v>
      </c>
      <c r="AW661" s="11" t="s">
        <v>33</v>
      </c>
      <c r="AX661" s="11" t="s">
        <v>76</v>
      </c>
      <c r="AY661" s="182" t="s">
        <v>176</v>
      </c>
    </row>
    <row r="662" spans="2:65" s="12" customFormat="1" ht="16.5" customHeight="1">
      <c r="B662" s="183"/>
      <c r="C662" s="184"/>
      <c r="D662" s="184"/>
      <c r="E662" s="185" t="s">
        <v>4</v>
      </c>
      <c r="F662" s="264" t="s">
        <v>186</v>
      </c>
      <c r="G662" s="265"/>
      <c r="H662" s="265"/>
      <c r="I662" s="265"/>
      <c r="J662" s="184"/>
      <c r="K662" s="186">
        <v>4</v>
      </c>
      <c r="L662" s="184"/>
      <c r="M662" s="184"/>
      <c r="N662" s="184"/>
      <c r="O662" s="184"/>
      <c r="P662" s="184"/>
      <c r="Q662" s="184"/>
      <c r="R662" s="187"/>
      <c r="T662" s="188"/>
      <c r="U662" s="184"/>
      <c r="V662" s="184"/>
      <c r="W662" s="184"/>
      <c r="X662" s="184"/>
      <c r="Y662" s="184"/>
      <c r="Z662" s="184"/>
      <c r="AA662" s="189"/>
      <c r="AT662" s="190" t="s">
        <v>184</v>
      </c>
      <c r="AU662" s="190" t="s">
        <v>112</v>
      </c>
      <c r="AV662" s="12" t="s">
        <v>181</v>
      </c>
      <c r="AW662" s="12" t="s">
        <v>33</v>
      </c>
      <c r="AX662" s="12" t="s">
        <v>84</v>
      </c>
      <c r="AY662" s="190" t="s">
        <v>176</v>
      </c>
    </row>
    <row r="663" spans="2:65" s="1" customFormat="1" ht="25.5" customHeight="1">
      <c r="B663" s="132"/>
      <c r="C663" s="191" t="s">
        <v>1020</v>
      </c>
      <c r="D663" s="191" t="s">
        <v>309</v>
      </c>
      <c r="E663" s="192" t="s">
        <v>1021</v>
      </c>
      <c r="F663" s="274" t="s">
        <v>1022</v>
      </c>
      <c r="G663" s="274"/>
      <c r="H663" s="274"/>
      <c r="I663" s="274"/>
      <c r="J663" s="193" t="s">
        <v>316</v>
      </c>
      <c r="K663" s="194">
        <v>4</v>
      </c>
      <c r="L663" s="275">
        <v>0</v>
      </c>
      <c r="M663" s="275"/>
      <c r="N663" s="276">
        <f>ROUND(L663*K663,2)</f>
        <v>0</v>
      </c>
      <c r="O663" s="267"/>
      <c r="P663" s="267"/>
      <c r="Q663" s="267"/>
      <c r="R663" s="135"/>
      <c r="T663" s="165" t="s">
        <v>4</v>
      </c>
      <c r="U663" s="44" t="s">
        <v>41</v>
      </c>
      <c r="V663" s="36"/>
      <c r="W663" s="166">
        <f>V663*K663</f>
        <v>0</v>
      </c>
      <c r="X663" s="166">
        <v>3.2000000000000001E-2</v>
      </c>
      <c r="Y663" s="166">
        <f>X663*K663</f>
        <v>0.128</v>
      </c>
      <c r="Z663" s="166">
        <v>0</v>
      </c>
      <c r="AA663" s="167">
        <f>Z663*K663</f>
        <v>0</v>
      </c>
      <c r="AR663" s="20" t="s">
        <v>353</v>
      </c>
      <c r="AT663" s="20" t="s">
        <v>309</v>
      </c>
      <c r="AU663" s="20" t="s">
        <v>112</v>
      </c>
      <c r="AY663" s="20" t="s">
        <v>176</v>
      </c>
      <c r="BE663" s="106">
        <f>IF(U663="základní",N663,0)</f>
        <v>0</v>
      </c>
      <c r="BF663" s="106">
        <f>IF(U663="snížená",N663,0)</f>
        <v>0</v>
      </c>
      <c r="BG663" s="106">
        <f>IF(U663="zákl. přenesená",N663,0)</f>
        <v>0</v>
      </c>
      <c r="BH663" s="106">
        <f>IF(U663="sníž. přenesená",N663,0)</f>
        <v>0</v>
      </c>
      <c r="BI663" s="106">
        <f>IF(U663="nulová",N663,0)</f>
        <v>0</v>
      </c>
      <c r="BJ663" s="20" t="s">
        <v>84</v>
      </c>
      <c r="BK663" s="106">
        <f>ROUND(L663*K663,2)</f>
        <v>0</v>
      </c>
      <c r="BL663" s="20" t="s">
        <v>252</v>
      </c>
      <c r="BM663" s="20" t="s">
        <v>1023</v>
      </c>
    </row>
    <row r="664" spans="2:65" s="1" customFormat="1" ht="25.5" customHeight="1">
      <c r="B664" s="132"/>
      <c r="C664" s="191" t="s">
        <v>1024</v>
      </c>
      <c r="D664" s="191" t="s">
        <v>309</v>
      </c>
      <c r="E664" s="192" t="s">
        <v>1025</v>
      </c>
      <c r="F664" s="274" t="s">
        <v>1026</v>
      </c>
      <c r="G664" s="274"/>
      <c r="H664" s="274"/>
      <c r="I664" s="274"/>
      <c r="J664" s="193" t="s">
        <v>316</v>
      </c>
      <c r="K664" s="194">
        <v>4</v>
      </c>
      <c r="L664" s="275">
        <v>0</v>
      </c>
      <c r="M664" s="275"/>
      <c r="N664" s="276">
        <f>ROUND(L664*K664,2)</f>
        <v>0</v>
      </c>
      <c r="O664" s="267"/>
      <c r="P664" s="267"/>
      <c r="Q664" s="267"/>
      <c r="R664" s="135"/>
      <c r="T664" s="165" t="s">
        <v>4</v>
      </c>
      <c r="U664" s="44" t="s">
        <v>41</v>
      </c>
      <c r="V664" s="36"/>
      <c r="W664" s="166">
        <f>V664*K664</f>
        <v>0</v>
      </c>
      <c r="X664" s="166">
        <v>8.1999999999999998E-4</v>
      </c>
      <c r="Y664" s="166">
        <f>X664*K664</f>
        <v>3.2799999999999999E-3</v>
      </c>
      <c r="Z664" s="166">
        <v>0</v>
      </c>
      <c r="AA664" s="167">
        <f>Z664*K664</f>
        <v>0</v>
      </c>
      <c r="AR664" s="20" t="s">
        <v>353</v>
      </c>
      <c r="AT664" s="20" t="s">
        <v>309</v>
      </c>
      <c r="AU664" s="20" t="s">
        <v>112</v>
      </c>
      <c r="AY664" s="20" t="s">
        <v>176</v>
      </c>
      <c r="BE664" s="106">
        <f>IF(U664="základní",N664,0)</f>
        <v>0</v>
      </c>
      <c r="BF664" s="106">
        <f>IF(U664="snížená",N664,0)</f>
        <v>0</v>
      </c>
      <c r="BG664" s="106">
        <f>IF(U664="zákl. přenesená",N664,0)</f>
        <v>0</v>
      </c>
      <c r="BH664" s="106">
        <f>IF(U664="sníž. přenesená",N664,0)</f>
        <v>0</v>
      </c>
      <c r="BI664" s="106">
        <f>IF(U664="nulová",N664,0)</f>
        <v>0</v>
      </c>
      <c r="BJ664" s="20" t="s">
        <v>84</v>
      </c>
      <c r="BK664" s="106">
        <f>ROUND(L664*K664,2)</f>
        <v>0</v>
      </c>
      <c r="BL664" s="20" t="s">
        <v>252</v>
      </c>
      <c r="BM664" s="20" t="s">
        <v>1027</v>
      </c>
    </row>
    <row r="665" spans="2:65" s="1" customFormat="1" ht="25.5" customHeight="1">
      <c r="B665" s="132"/>
      <c r="C665" s="161" t="s">
        <v>1028</v>
      </c>
      <c r="D665" s="161" t="s">
        <v>177</v>
      </c>
      <c r="E665" s="162" t="s">
        <v>1029</v>
      </c>
      <c r="F665" s="266" t="s">
        <v>1030</v>
      </c>
      <c r="G665" s="266"/>
      <c r="H665" s="266"/>
      <c r="I665" s="266"/>
      <c r="J665" s="163" t="s">
        <v>316</v>
      </c>
      <c r="K665" s="164">
        <v>1</v>
      </c>
      <c r="L665" s="258">
        <v>0</v>
      </c>
      <c r="M665" s="258"/>
      <c r="N665" s="267">
        <f>ROUND(L665*K665,2)</f>
        <v>0</v>
      </c>
      <c r="O665" s="267"/>
      <c r="P665" s="267"/>
      <c r="Q665" s="267"/>
      <c r="R665" s="135"/>
      <c r="T665" s="165" t="s">
        <v>4</v>
      </c>
      <c r="U665" s="44" t="s">
        <v>41</v>
      </c>
      <c r="V665" s="36"/>
      <c r="W665" s="166">
        <f>V665*K665</f>
        <v>0</v>
      </c>
      <c r="X665" s="166">
        <v>1.6500000000000001E-2</v>
      </c>
      <c r="Y665" s="166">
        <f>X665*K665</f>
        <v>1.6500000000000001E-2</v>
      </c>
      <c r="Z665" s="166">
        <v>0</v>
      </c>
      <c r="AA665" s="167">
        <f>Z665*K665</f>
        <v>0</v>
      </c>
      <c r="AR665" s="20" t="s">
        <v>252</v>
      </c>
      <c r="AT665" s="20" t="s">
        <v>177</v>
      </c>
      <c r="AU665" s="20" t="s">
        <v>112</v>
      </c>
      <c r="AY665" s="20" t="s">
        <v>176</v>
      </c>
      <c r="BE665" s="106">
        <f>IF(U665="základní",N665,0)</f>
        <v>0</v>
      </c>
      <c r="BF665" s="106">
        <f>IF(U665="snížená",N665,0)</f>
        <v>0</v>
      </c>
      <c r="BG665" s="106">
        <f>IF(U665="zákl. přenesená",N665,0)</f>
        <v>0</v>
      </c>
      <c r="BH665" s="106">
        <f>IF(U665="sníž. přenesená",N665,0)</f>
        <v>0</v>
      </c>
      <c r="BI665" s="106">
        <f>IF(U665="nulová",N665,0)</f>
        <v>0</v>
      </c>
      <c r="BJ665" s="20" t="s">
        <v>84</v>
      </c>
      <c r="BK665" s="106">
        <f>ROUND(L665*K665,2)</f>
        <v>0</v>
      </c>
      <c r="BL665" s="20" t="s">
        <v>252</v>
      </c>
      <c r="BM665" s="20" t="s">
        <v>1031</v>
      </c>
    </row>
    <row r="666" spans="2:65" s="11" customFormat="1" ht="16.5" customHeight="1">
      <c r="B666" s="175"/>
      <c r="C666" s="176"/>
      <c r="D666" s="176"/>
      <c r="E666" s="177" t="s">
        <v>4</v>
      </c>
      <c r="F666" s="268" t="s">
        <v>1032</v>
      </c>
      <c r="G666" s="269"/>
      <c r="H666" s="269"/>
      <c r="I666" s="269"/>
      <c r="J666" s="176"/>
      <c r="K666" s="178">
        <v>1</v>
      </c>
      <c r="L666" s="176"/>
      <c r="M666" s="176"/>
      <c r="N666" s="176"/>
      <c r="O666" s="176"/>
      <c r="P666" s="176"/>
      <c r="Q666" s="176"/>
      <c r="R666" s="179"/>
      <c r="T666" s="180"/>
      <c r="U666" s="176"/>
      <c r="V666" s="176"/>
      <c r="W666" s="176"/>
      <c r="X666" s="176"/>
      <c r="Y666" s="176"/>
      <c r="Z666" s="176"/>
      <c r="AA666" s="181"/>
      <c r="AT666" s="182" t="s">
        <v>184</v>
      </c>
      <c r="AU666" s="182" t="s">
        <v>112</v>
      </c>
      <c r="AV666" s="11" t="s">
        <v>112</v>
      </c>
      <c r="AW666" s="11" t="s">
        <v>33</v>
      </c>
      <c r="AX666" s="11" t="s">
        <v>76</v>
      </c>
      <c r="AY666" s="182" t="s">
        <v>176</v>
      </c>
    </row>
    <row r="667" spans="2:65" s="12" customFormat="1" ht="16.5" customHeight="1">
      <c r="B667" s="183"/>
      <c r="C667" s="184"/>
      <c r="D667" s="184"/>
      <c r="E667" s="185" t="s">
        <v>4</v>
      </c>
      <c r="F667" s="264" t="s">
        <v>186</v>
      </c>
      <c r="G667" s="265"/>
      <c r="H667" s="265"/>
      <c r="I667" s="265"/>
      <c r="J667" s="184"/>
      <c r="K667" s="186">
        <v>1</v>
      </c>
      <c r="L667" s="184"/>
      <c r="M667" s="184"/>
      <c r="N667" s="184"/>
      <c r="O667" s="184"/>
      <c r="P667" s="184"/>
      <c r="Q667" s="184"/>
      <c r="R667" s="187"/>
      <c r="T667" s="188"/>
      <c r="U667" s="184"/>
      <c r="V667" s="184"/>
      <c r="W667" s="184"/>
      <c r="X667" s="184"/>
      <c r="Y667" s="184"/>
      <c r="Z667" s="184"/>
      <c r="AA667" s="189"/>
      <c r="AT667" s="190" t="s">
        <v>184</v>
      </c>
      <c r="AU667" s="190" t="s">
        <v>112</v>
      </c>
      <c r="AV667" s="12" t="s">
        <v>181</v>
      </c>
      <c r="AW667" s="12" t="s">
        <v>33</v>
      </c>
      <c r="AX667" s="12" t="s">
        <v>84</v>
      </c>
      <c r="AY667" s="190" t="s">
        <v>176</v>
      </c>
    </row>
    <row r="668" spans="2:65" s="1" customFormat="1" ht="25.5" customHeight="1">
      <c r="B668" s="132"/>
      <c r="C668" s="191" t="s">
        <v>1033</v>
      </c>
      <c r="D668" s="191" t="s">
        <v>309</v>
      </c>
      <c r="E668" s="192" t="s">
        <v>1034</v>
      </c>
      <c r="F668" s="274" t="s">
        <v>1035</v>
      </c>
      <c r="G668" s="274"/>
      <c r="H668" s="274"/>
      <c r="I668" s="274"/>
      <c r="J668" s="193" t="s">
        <v>316</v>
      </c>
      <c r="K668" s="194">
        <v>1</v>
      </c>
      <c r="L668" s="275">
        <v>0</v>
      </c>
      <c r="M668" s="275"/>
      <c r="N668" s="276">
        <f>ROUND(L668*K668,2)</f>
        <v>0</v>
      </c>
      <c r="O668" s="267"/>
      <c r="P668" s="267"/>
      <c r="Q668" s="267"/>
      <c r="R668" s="135"/>
      <c r="T668" s="165" t="s">
        <v>4</v>
      </c>
      <c r="U668" s="44" t="s">
        <v>41</v>
      </c>
      <c r="V668" s="36"/>
      <c r="W668" s="166">
        <f>V668*K668</f>
        <v>0</v>
      </c>
      <c r="X668" s="166">
        <v>5.1999999999999995E-4</v>
      </c>
      <c r="Y668" s="166">
        <f>X668*K668</f>
        <v>5.1999999999999995E-4</v>
      </c>
      <c r="Z668" s="166">
        <v>0</v>
      </c>
      <c r="AA668" s="167">
        <f>Z668*K668</f>
        <v>0</v>
      </c>
      <c r="AR668" s="20" t="s">
        <v>353</v>
      </c>
      <c r="AT668" s="20" t="s">
        <v>309</v>
      </c>
      <c r="AU668" s="20" t="s">
        <v>112</v>
      </c>
      <c r="AY668" s="20" t="s">
        <v>176</v>
      </c>
      <c r="BE668" s="106">
        <f>IF(U668="základní",N668,0)</f>
        <v>0</v>
      </c>
      <c r="BF668" s="106">
        <f>IF(U668="snížená",N668,0)</f>
        <v>0</v>
      </c>
      <c r="BG668" s="106">
        <f>IF(U668="zákl. přenesená",N668,0)</f>
        <v>0</v>
      </c>
      <c r="BH668" s="106">
        <f>IF(U668="sníž. přenesená",N668,0)</f>
        <v>0</v>
      </c>
      <c r="BI668" s="106">
        <f>IF(U668="nulová",N668,0)</f>
        <v>0</v>
      </c>
      <c r="BJ668" s="20" t="s">
        <v>84</v>
      </c>
      <c r="BK668" s="106">
        <f>ROUND(L668*K668,2)</f>
        <v>0</v>
      </c>
      <c r="BL668" s="20" t="s">
        <v>252</v>
      </c>
      <c r="BM668" s="20" t="s">
        <v>1036</v>
      </c>
    </row>
    <row r="669" spans="2:65" s="1" customFormat="1" ht="25.5" customHeight="1">
      <c r="B669" s="132"/>
      <c r="C669" s="161" t="s">
        <v>1037</v>
      </c>
      <c r="D669" s="161" t="s">
        <v>177</v>
      </c>
      <c r="E669" s="162" t="s">
        <v>1038</v>
      </c>
      <c r="F669" s="266" t="s">
        <v>1039</v>
      </c>
      <c r="G669" s="266"/>
      <c r="H669" s="266"/>
      <c r="I669" s="266"/>
      <c r="J669" s="163" t="s">
        <v>316</v>
      </c>
      <c r="K669" s="164">
        <v>5</v>
      </c>
      <c r="L669" s="258">
        <v>0</v>
      </c>
      <c r="M669" s="258"/>
      <c r="N669" s="267">
        <f>ROUND(L669*K669,2)</f>
        <v>0</v>
      </c>
      <c r="O669" s="267"/>
      <c r="P669" s="267"/>
      <c r="Q669" s="267"/>
      <c r="R669" s="135"/>
      <c r="T669" s="165" t="s">
        <v>4</v>
      </c>
      <c r="U669" s="44" t="s">
        <v>41</v>
      </c>
      <c r="V669" s="36"/>
      <c r="W669" s="166">
        <f>V669*K669</f>
        <v>0</v>
      </c>
      <c r="X669" s="166">
        <v>4.4999999999999999E-4</v>
      </c>
      <c r="Y669" s="166">
        <f>X669*K669</f>
        <v>2.2499999999999998E-3</v>
      </c>
      <c r="Z669" s="166">
        <v>0</v>
      </c>
      <c r="AA669" s="167">
        <f>Z669*K669</f>
        <v>0</v>
      </c>
      <c r="AR669" s="20" t="s">
        <v>252</v>
      </c>
      <c r="AT669" s="20" t="s">
        <v>177</v>
      </c>
      <c r="AU669" s="20" t="s">
        <v>112</v>
      </c>
      <c r="AY669" s="20" t="s">
        <v>176</v>
      </c>
      <c r="BE669" s="106">
        <f>IF(U669="základní",N669,0)</f>
        <v>0</v>
      </c>
      <c r="BF669" s="106">
        <f>IF(U669="snížená",N669,0)</f>
        <v>0</v>
      </c>
      <c r="BG669" s="106">
        <f>IF(U669="zákl. přenesená",N669,0)</f>
        <v>0</v>
      </c>
      <c r="BH669" s="106">
        <f>IF(U669="sníž. přenesená",N669,0)</f>
        <v>0</v>
      </c>
      <c r="BI669" s="106">
        <f>IF(U669="nulová",N669,0)</f>
        <v>0</v>
      </c>
      <c r="BJ669" s="20" t="s">
        <v>84</v>
      </c>
      <c r="BK669" s="106">
        <f>ROUND(L669*K669,2)</f>
        <v>0</v>
      </c>
      <c r="BL669" s="20" t="s">
        <v>252</v>
      </c>
      <c r="BM669" s="20" t="s">
        <v>1040</v>
      </c>
    </row>
    <row r="670" spans="2:65" s="11" customFormat="1" ht="16.5" customHeight="1">
      <c r="B670" s="175"/>
      <c r="C670" s="176"/>
      <c r="D670" s="176"/>
      <c r="E670" s="177" t="s">
        <v>4</v>
      </c>
      <c r="F670" s="268" t="s">
        <v>1041</v>
      </c>
      <c r="G670" s="269"/>
      <c r="H670" s="269"/>
      <c r="I670" s="269"/>
      <c r="J670" s="176"/>
      <c r="K670" s="178">
        <v>1</v>
      </c>
      <c r="L670" s="176"/>
      <c r="M670" s="176"/>
      <c r="N670" s="176"/>
      <c r="O670" s="176"/>
      <c r="P670" s="176"/>
      <c r="Q670" s="176"/>
      <c r="R670" s="179"/>
      <c r="T670" s="180"/>
      <c r="U670" s="176"/>
      <c r="V670" s="176"/>
      <c r="W670" s="176"/>
      <c r="X670" s="176"/>
      <c r="Y670" s="176"/>
      <c r="Z670" s="176"/>
      <c r="AA670" s="181"/>
      <c r="AT670" s="182" t="s">
        <v>184</v>
      </c>
      <c r="AU670" s="182" t="s">
        <v>112</v>
      </c>
      <c r="AV670" s="11" t="s">
        <v>112</v>
      </c>
      <c r="AW670" s="11" t="s">
        <v>33</v>
      </c>
      <c r="AX670" s="11" t="s">
        <v>76</v>
      </c>
      <c r="AY670" s="182" t="s">
        <v>176</v>
      </c>
    </row>
    <row r="671" spans="2:65" s="11" customFormat="1" ht="16.5" customHeight="1">
      <c r="B671" s="175"/>
      <c r="C671" s="176"/>
      <c r="D671" s="176"/>
      <c r="E671" s="177" t="s">
        <v>4</v>
      </c>
      <c r="F671" s="272" t="s">
        <v>1042</v>
      </c>
      <c r="G671" s="273"/>
      <c r="H671" s="273"/>
      <c r="I671" s="273"/>
      <c r="J671" s="176"/>
      <c r="K671" s="178">
        <v>2</v>
      </c>
      <c r="L671" s="176"/>
      <c r="M671" s="176"/>
      <c r="N671" s="176"/>
      <c r="O671" s="176"/>
      <c r="P671" s="176"/>
      <c r="Q671" s="176"/>
      <c r="R671" s="179"/>
      <c r="T671" s="180"/>
      <c r="U671" s="176"/>
      <c r="V671" s="176"/>
      <c r="W671" s="176"/>
      <c r="X671" s="176"/>
      <c r="Y671" s="176"/>
      <c r="Z671" s="176"/>
      <c r="AA671" s="181"/>
      <c r="AT671" s="182" t="s">
        <v>184</v>
      </c>
      <c r="AU671" s="182" t="s">
        <v>112</v>
      </c>
      <c r="AV671" s="11" t="s">
        <v>112</v>
      </c>
      <c r="AW671" s="11" t="s">
        <v>33</v>
      </c>
      <c r="AX671" s="11" t="s">
        <v>76</v>
      </c>
      <c r="AY671" s="182" t="s">
        <v>176</v>
      </c>
    </row>
    <row r="672" spans="2:65" s="11" customFormat="1" ht="16.5" customHeight="1">
      <c r="B672" s="175"/>
      <c r="C672" s="176"/>
      <c r="D672" s="176"/>
      <c r="E672" s="177" t="s">
        <v>4</v>
      </c>
      <c r="F672" s="272" t="s">
        <v>1043</v>
      </c>
      <c r="G672" s="273"/>
      <c r="H672" s="273"/>
      <c r="I672" s="273"/>
      <c r="J672" s="176"/>
      <c r="K672" s="178">
        <v>1</v>
      </c>
      <c r="L672" s="176"/>
      <c r="M672" s="176"/>
      <c r="N672" s="176"/>
      <c r="O672" s="176"/>
      <c r="P672" s="176"/>
      <c r="Q672" s="176"/>
      <c r="R672" s="179"/>
      <c r="T672" s="180"/>
      <c r="U672" s="176"/>
      <c r="V672" s="176"/>
      <c r="W672" s="176"/>
      <c r="X672" s="176"/>
      <c r="Y672" s="176"/>
      <c r="Z672" s="176"/>
      <c r="AA672" s="181"/>
      <c r="AT672" s="182" t="s">
        <v>184</v>
      </c>
      <c r="AU672" s="182" t="s">
        <v>112</v>
      </c>
      <c r="AV672" s="11" t="s">
        <v>112</v>
      </c>
      <c r="AW672" s="11" t="s">
        <v>33</v>
      </c>
      <c r="AX672" s="11" t="s">
        <v>76</v>
      </c>
      <c r="AY672" s="182" t="s">
        <v>176</v>
      </c>
    </row>
    <row r="673" spans="2:65" s="11" customFormat="1" ht="16.5" customHeight="1">
      <c r="B673" s="175"/>
      <c r="C673" s="176"/>
      <c r="D673" s="176"/>
      <c r="E673" s="177" t="s">
        <v>4</v>
      </c>
      <c r="F673" s="272" t="s">
        <v>1044</v>
      </c>
      <c r="G673" s="273"/>
      <c r="H673" s="273"/>
      <c r="I673" s="273"/>
      <c r="J673" s="176"/>
      <c r="K673" s="178">
        <v>1</v>
      </c>
      <c r="L673" s="176"/>
      <c r="M673" s="176"/>
      <c r="N673" s="176"/>
      <c r="O673" s="176"/>
      <c r="P673" s="176"/>
      <c r="Q673" s="176"/>
      <c r="R673" s="179"/>
      <c r="T673" s="180"/>
      <c r="U673" s="176"/>
      <c r="V673" s="176"/>
      <c r="W673" s="176"/>
      <c r="X673" s="176"/>
      <c r="Y673" s="176"/>
      <c r="Z673" s="176"/>
      <c r="AA673" s="181"/>
      <c r="AT673" s="182" t="s">
        <v>184</v>
      </c>
      <c r="AU673" s="182" t="s">
        <v>112</v>
      </c>
      <c r="AV673" s="11" t="s">
        <v>112</v>
      </c>
      <c r="AW673" s="11" t="s">
        <v>33</v>
      </c>
      <c r="AX673" s="11" t="s">
        <v>76</v>
      </c>
      <c r="AY673" s="182" t="s">
        <v>176</v>
      </c>
    </row>
    <row r="674" spans="2:65" s="12" customFormat="1" ht="16.5" customHeight="1">
      <c r="B674" s="183"/>
      <c r="C674" s="184"/>
      <c r="D674" s="184"/>
      <c r="E674" s="185" t="s">
        <v>4</v>
      </c>
      <c r="F674" s="264" t="s">
        <v>186</v>
      </c>
      <c r="G674" s="265"/>
      <c r="H674" s="265"/>
      <c r="I674" s="265"/>
      <c r="J674" s="184"/>
      <c r="K674" s="186">
        <v>5</v>
      </c>
      <c r="L674" s="184"/>
      <c r="M674" s="184"/>
      <c r="N674" s="184"/>
      <c r="O674" s="184"/>
      <c r="P674" s="184"/>
      <c r="Q674" s="184"/>
      <c r="R674" s="187"/>
      <c r="T674" s="188"/>
      <c r="U674" s="184"/>
      <c r="V674" s="184"/>
      <c r="W674" s="184"/>
      <c r="X674" s="184"/>
      <c r="Y674" s="184"/>
      <c r="Z674" s="184"/>
      <c r="AA674" s="189"/>
      <c r="AT674" s="190" t="s">
        <v>184</v>
      </c>
      <c r="AU674" s="190" t="s">
        <v>112</v>
      </c>
      <c r="AV674" s="12" t="s">
        <v>181</v>
      </c>
      <c r="AW674" s="12" t="s">
        <v>33</v>
      </c>
      <c r="AX674" s="12" t="s">
        <v>84</v>
      </c>
      <c r="AY674" s="190" t="s">
        <v>176</v>
      </c>
    </row>
    <row r="675" spans="2:65" s="1" customFormat="1" ht="25.5" customHeight="1">
      <c r="B675" s="132"/>
      <c r="C675" s="191" t="s">
        <v>1045</v>
      </c>
      <c r="D675" s="191" t="s">
        <v>309</v>
      </c>
      <c r="E675" s="192" t="s">
        <v>1046</v>
      </c>
      <c r="F675" s="274" t="s">
        <v>1047</v>
      </c>
      <c r="G675" s="274"/>
      <c r="H675" s="274"/>
      <c r="I675" s="274"/>
      <c r="J675" s="193" t="s">
        <v>316</v>
      </c>
      <c r="K675" s="194">
        <v>5</v>
      </c>
      <c r="L675" s="275">
        <v>0</v>
      </c>
      <c r="M675" s="275"/>
      <c r="N675" s="276">
        <f>ROUND(L675*K675,2)</f>
        <v>0</v>
      </c>
      <c r="O675" s="267"/>
      <c r="P675" s="267"/>
      <c r="Q675" s="267"/>
      <c r="R675" s="135"/>
      <c r="T675" s="165" t="s">
        <v>4</v>
      </c>
      <c r="U675" s="44" t="s">
        <v>41</v>
      </c>
      <c r="V675" s="36"/>
      <c r="W675" s="166">
        <f>V675*K675</f>
        <v>0</v>
      </c>
      <c r="X675" s="166">
        <v>1.6E-2</v>
      </c>
      <c r="Y675" s="166">
        <f>X675*K675</f>
        <v>0.08</v>
      </c>
      <c r="Z675" s="166">
        <v>0</v>
      </c>
      <c r="AA675" s="167">
        <f>Z675*K675</f>
        <v>0</v>
      </c>
      <c r="AR675" s="20" t="s">
        <v>353</v>
      </c>
      <c r="AT675" s="20" t="s">
        <v>309</v>
      </c>
      <c r="AU675" s="20" t="s">
        <v>112</v>
      </c>
      <c r="AY675" s="20" t="s">
        <v>176</v>
      </c>
      <c r="BE675" s="106">
        <f>IF(U675="základní",N675,0)</f>
        <v>0</v>
      </c>
      <c r="BF675" s="106">
        <f>IF(U675="snížená",N675,0)</f>
        <v>0</v>
      </c>
      <c r="BG675" s="106">
        <f>IF(U675="zákl. přenesená",N675,0)</f>
        <v>0</v>
      </c>
      <c r="BH675" s="106">
        <f>IF(U675="sníž. přenesená",N675,0)</f>
        <v>0</v>
      </c>
      <c r="BI675" s="106">
        <f>IF(U675="nulová",N675,0)</f>
        <v>0</v>
      </c>
      <c r="BJ675" s="20" t="s">
        <v>84</v>
      </c>
      <c r="BK675" s="106">
        <f>ROUND(L675*K675,2)</f>
        <v>0</v>
      </c>
      <c r="BL675" s="20" t="s">
        <v>252</v>
      </c>
      <c r="BM675" s="20" t="s">
        <v>1048</v>
      </c>
    </row>
    <row r="676" spans="2:65" s="1" customFormat="1" ht="38.25" customHeight="1">
      <c r="B676" s="132"/>
      <c r="C676" s="161" t="s">
        <v>1049</v>
      </c>
      <c r="D676" s="161" t="s">
        <v>177</v>
      </c>
      <c r="E676" s="162" t="s">
        <v>1050</v>
      </c>
      <c r="F676" s="266" t="s">
        <v>1051</v>
      </c>
      <c r="G676" s="266"/>
      <c r="H676" s="266"/>
      <c r="I676" s="266"/>
      <c r="J676" s="163" t="s">
        <v>316</v>
      </c>
      <c r="K676" s="164">
        <v>2</v>
      </c>
      <c r="L676" s="258">
        <v>0</v>
      </c>
      <c r="M676" s="258"/>
      <c r="N676" s="267">
        <f>ROUND(L676*K676,2)</f>
        <v>0</v>
      </c>
      <c r="O676" s="267"/>
      <c r="P676" s="267"/>
      <c r="Q676" s="267"/>
      <c r="R676" s="135"/>
      <c r="T676" s="165" t="s">
        <v>4</v>
      </c>
      <c r="U676" s="44" t="s">
        <v>41</v>
      </c>
      <c r="V676" s="36"/>
      <c r="W676" s="166">
        <f>V676*K676</f>
        <v>0</v>
      </c>
      <c r="X676" s="166">
        <v>0</v>
      </c>
      <c r="Y676" s="166">
        <f>X676*K676</f>
        <v>0</v>
      </c>
      <c r="Z676" s="166">
        <v>0</v>
      </c>
      <c r="AA676" s="167">
        <f>Z676*K676</f>
        <v>0</v>
      </c>
      <c r="AR676" s="20" t="s">
        <v>252</v>
      </c>
      <c r="AT676" s="20" t="s">
        <v>177</v>
      </c>
      <c r="AU676" s="20" t="s">
        <v>112</v>
      </c>
      <c r="AY676" s="20" t="s">
        <v>176</v>
      </c>
      <c r="BE676" s="106">
        <f>IF(U676="základní",N676,0)</f>
        <v>0</v>
      </c>
      <c r="BF676" s="106">
        <f>IF(U676="snížená",N676,0)</f>
        <v>0</v>
      </c>
      <c r="BG676" s="106">
        <f>IF(U676="zákl. přenesená",N676,0)</f>
        <v>0</v>
      </c>
      <c r="BH676" s="106">
        <f>IF(U676="sníž. přenesená",N676,0)</f>
        <v>0</v>
      </c>
      <c r="BI676" s="106">
        <f>IF(U676="nulová",N676,0)</f>
        <v>0</v>
      </c>
      <c r="BJ676" s="20" t="s">
        <v>84</v>
      </c>
      <c r="BK676" s="106">
        <f>ROUND(L676*K676,2)</f>
        <v>0</v>
      </c>
      <c r="BL676" s="20" t="s">
        <v>252</v>
      </c>
      <c r="BM676" s="20" t="s">
        <v>1052</v>
      </c>
    </row>
    <row r="677" spans="2:65" s="10" customFormat="1" ht="16.5" customHeight="1">
      <c r="B677" s="168"/>
      <c r="C677" s="169"/>
      <c r="D677" s="169"/>
      <c r="E677" s="170" t="s">
        <v>4</v>
      </c>
      <c r="F677" s="270" t="s">
        <v>1053</v>
      </c>
      <c r="G677" s="271"/>
      <c r="H677" s="271"/>
      <c r="I677" s="271"/>
      <c r="J677" s="169"/>
      <c r="K677" s="170" t="s">
        <v>4</v>
      </c>
      <c r="L677" s="169"/>
      <c r="M677" s="169"/>
      <c r="N677" s="169"/>
      <c r="O677" s="169"/>
      <c r="P677" s="169"/>
      <c r="Q677" s="169"/>
      <c r="R677" s="171"/>
      <c r="T677" s="172"/>
      <c r="U677" s="169"/>
      <c r="V677" s="169"/>
      <c r="W677" s="169"/>
      <c r="X677" s="169"/>
      <c r="Y677" s="169"/>
      <c r="Z677" s="169"/>
      <c r="AA677" s="173"/>
      <c r="AT677" s="174" t="s">
        <v>184</v>
      </c>
      <c r="AU677" s="174" t="s">
        <v>112</v>
      </c>
      <c r="AV677" s="10" t="s">
        <v>84</v>
      </c>
      <c r="AW677" s="10" t="s">
        <v>33</v>
      </c>
      <c r="AX677" s="10" t="s">
        <v>76</v>
      </c>
      <c r="AY677" s="174" t="s">
        <v>176</v>
      </c>
    </row>
    <row r="678" spans="2:65" s="11" customFormat="1" ht="16.5" customHeight="1">
      <c r="B678" s="175"/>
      <c r="C678" s="176"/>
      <c r="D678" s="176"/>
      <c r="E678" s="177" t="s">
        <v>4</v>
      </c>
      <c r="F678" s="272" t="s">
        <v>112</v>
      </c>
      <c r="G678" s="273"/>
      <c r="H678" s="273"/>
      <c r="I678" s="273"/>
      <c r="J678" s="176"/>
      <c r="K678" s="178">
        <v>2</v>
      </c>
      <c r="L678" s="176"/>
      <c r="M678" s="176"/>
      <c r="N678" s="176"/>
      <c r="O678" s="176"/>
      <c r="P678" s="176"/>
      <c r="Q678" s="176"/>
      <c r="R678" s="179"/>
      <c r="T678" s="180"/>
      <c r="U678" s="176"/>
      <c r="V678" s="176"/>
      <c r="W678" s="176"/>
      <c r="X678" s="176"/>
      <c r="Y678" s="176"/>
      <c r="Z678" s="176"/>
      <c r="AA678" s="181"/>
      <c r="AT678" s="182" t="s">
        <v>184</v>
      </c>
      <c r="AU678" s="182" t="s">
        <v>112</v>
      </c>
      <c r="AV678" s="11" t="s">
        <v>112</v>
      </c>
      <c r="AW678" s="11" t="s">
        <v>33</v>
      </c>
      <c r="AX678" s="11" t="s">
        <v>76</v>
      </c>
      <c r="AY678" s="182" t="s">
        <v>176</v>
      </c>
    </row>
    <row r="679" spans="2:65" s="12" customFormat="1" ht="16.5" customHeight="1">
      <c r="B679" s="183"/>
      <c r="C679" s="184"/>
      <c r="D679" s="184"/>
      <c r="E679" s="185" t="s">
        <v>4</v>
      </c>
      <c r="F679" s="264" t="s">
        <v>186</v>
      </c>
      <c r="G679" s="265"/>
      <c r="H679" s="265"/>
      <c r="I679" s="265"/>
      <c r="J679" s="184"/>
      <c r="K679" s="186">
        <v>2</v>
      </c>
      <c r="L679" s="184"/>
      <c r="M679" s="184"/>
      <c r="N679" s="184"/>
      <c r="O679" s="184"/>
      <c r="P679" s="184"/>
      <c r="Q679" s="184"/>
      <c r="R679" s="187"/>
      <c r="T679" s="188"/>
      <c r="U679" s="184"/>
      <c r="V679" s="184"/>
      <c r="W679" s="184"/>
      <c r="X679" s="184"/>
      <c r="Y679" s="184"/>
      <c r="Z679" s="184"/>
      <c r="AA679" s="189"/>
      <c r="AT679" s="190" t="s">
        <v>184</v>
      </c>
      <c r="AU679" s="190" t="s">
        <v>112</v>
      </c>
      <c r="AV679" s="12" t="s">
        <v>181</v>
      </c>
      <c r="AW679" s="12" t="s">
        <v>33</v>
      </c>
      <c r="AX679" s="12" t="s">
        <v>84</v>
      </c>
      <c r="AY679" s="190" t="s">
        <v>176</v>
      </c>
    </row>
    <row r="680" spans="2:65" s="1" customFormat="1" ht="25.5" customHeight="1">
      <c r="B680" s="132"/>
      <c r="C680" s="191" t="s">
        <v>1054</v>
      </c>
      <c r="D680" s="191" t="s">
        <v>309</v>
      </c>
      <c r="E680" s="192" t="s">
        <v>1055</v>
      </c>
      <c r="F680" s="274" t="s">
        <v>1056</v>
      </c>
      <c r="G680" s="274"/>
      <c r="H680" s="274"/>
      <c r="I680" s="274"/>
      <c r="J680" s="193" t="s">
        <v>517</v>
      </c>
      <c r="K680" s="194">
        <v>1.6</v>
      </c>
      <c r="L680" s="275">
        <v>0</v>
      </c>
      <c r="M680" s="275"/>
      <c r="N680" s="276">
        <f>ROUND(L680*K680,2)</f>
        <v>0</v>
      </c>
      <c r="O680" s="267"/>
      <c r="P680" s="267"/>
      <c r="Q680" s="267"/>
      <c r="R680" s="135"/>
      <c r="T680" s="165" t="s">
        <v>4</v>
      </c>
      <c r="U680" s="44" t="s">
        <v>41</v>
      </c>
      <c r="V680" s="36"/>
      <c r="W680" s="166">
        <f>V680*K680</f>
        <v>0</v>
      </c>
      <c r="X680" s="166">
        <v>3.0000000000000001E-3</v>
      </c>
      <c r="Y680" s="166">
        <f>X680*K680</f>
        <v>4.8000000000000004E-3</v>
      </c>
      <c r="Z680" s="166">
        <v>0</v>
      </c>
      <c r="AA680" s="167">
        <f>Z680*K680</f>
        <v>0</v>
      </c>
      <c r="AR680" s="20" t="s">
        <v>353</v>
      </c>
      <c r="AT680" s="20" t="s">
        <v>309</v>
      </c>
      <c r="AU680" s="20" t="s">
        <v>112</v>
      </c>
      <c r="AY680" s="20" t="s">
        <v>176</v>
      </c>
      <c r="BE680" s="106">
        <f>IF(U680="základní",N680,0)</f>
        <v>0</v>
      </c>
      <c r="BF680" s="106">
        <f>IF(U680="snížená",N680,0)</f>
        <v>0</v>
      </c>
      <c r="BG680" s="106">
        <f>IF(U680="zákl. přenesená",N680,0)</f>
        <v>0</v>
      </c>
      <c r="BH680" s="106">
        <f>IF(U680="sníž. přenesená",N680,0)</f>
        <v>0</v>
      </c>
      <c r="BI680" s="106">
        <f>IF(U680="nulová",N680,0)</f>
        <v>0</v>
      </c>
      <c r="BJ680" s="20" t="s">
        <v>84</v>
      </c>
      <c r="BK680" s="106">
        <f>ROUND(L680*K680,2)</f>
        <v>0</v>
      </c>
      <c r="BL680" s="20" t="s">
        <v>252</v>
      </c>
      <c r="BM680" s="20" t="s">
        <v>1057</v>
      </c>
    </row>
    <row r="681" spans="2:65" s="1" customFormat="1" ht="25.5" customHeight="1">
      <c r="B681" s="132"/>
      <c r="C681" s="161" t="s">
        <v>1058</v>
      </c>
      <c r="D681" s="161" t="s">
        <v>177</v>
      </c>
      <c r="E681" s="162" t="s">
        <v>1059</v>
      </c>
      <c r="F681" s="266" t="s">
        <v>1060</v>
      </c>
      <c r="G681" s="266"/>
      <c r="H681" s="266"/>
      <c r="I681" s="266"/>
      <c r="J681" s="163" t="s">
        <v>216</v>
      </c>
      <c r="K681" s="164">
        <v>1.363</v>
      </c>
      <c r="L681" s="258">
        <v>0</v>
      </c>
      <c r="M681" s="258"/>
      <c r="N681" s="267">
        <f>ROUND(L681*K681,2)</f>
        <v>0</v>
      </c>
      <c r="O681" s="267"/>
      <c r="P681" s="267"/>
      <c r="Q681" s="267"/>
      <c r="R681" s="135"/>
      <c r="T681" s="165" t="s">
        <v>4</v>
      </c>
      <c r="U681" s="44" t="s">
        <v>41</v>
      </c>
      <c r="V681" s="36"/>
      <c r="W681" s="166">
        <f>V681*K681</f>
        <v>0</v>
      </c>
      <c r="X681" s="166">
        <v>0</v>
      </c>
      <c r="Y681" s="166">
        <f>X681*K681</f>
        <v>0</v>
      </c>
      <c r="Z681" s="166">
        <v>0</v>
      </c>
      <c r="AA681" s="167">
        <f>Z681*K681</f>
        <v>0</v>
      </c>
      <c r="AR681" s="20" t="s">
        <v>252</v>
      </c>
      <c r="AT681" s="20" t="s">
        <v>177</v>
      </c>
      <c r="AU681" s="20" t="s">
        <v>112</v>
      </c>
      <c r="AY681" s="20" t="s">
        <v>176</v>
      </c>
      <c r="BE681" s="106">
        <f>IF(U681="základní",N681,0)</f>
        <v>0</v>
      </c>
      <c r="BF681" s="106">
        <f>IF(U681="snížená",N681,0)</f>
        <v>0</v>
      </c>
      <c r="BG681" s="106">
        <f>IF(U681="zákl. přenesená",N681,0)</f>
        <v>0</v>
      </c>
      <c r="BH681" s="106">
        <f>IF(U681="sníž. přenesená",N681,0)</f>
        <v>0</v>
      </c>
      <c r="BI681" s="106">
        <f>IF(U681="nulová",N681,0)</f>
        <v>0</v>
      </c>
      <c r="BJ681" s="20" t="s">
        <v>84</v>
      </c>
      <c r="BK681" s="106">
        <f>ROUND(L681*K681,2)</f>
        <v>0</v>
      </c>
      <c r="BL681" s="20" t="s">
        <v>252</v>
      </c>
      <c r="BM681" s="20" t="s">
        <v>1061</v>
      </c>
    </row>
    <row r="682" spans="2:65" s="9" customFormat="1" ht="29.85" customHeight="1">
      <c r="B682" s="150"/>
      <c r="C682" s="151"/>
      <c r="D682" s="160" t="s">
        <v>143</v>
      </c>
      <c r="E682" s="160"/>
      <c r="F682" s="160"/>
      <c r="G682" s="160"/>
      <c r="H682" s="160"/>
      <c r="I682" s="160"/>
      <c r="J682" s="160"/>
      <c r="K682" s="160"/>
      <c r="L682" s="160"/>
      <c r="M682" s="160"/>
      <c r="N682" s="248">
        <f>BK682</f>
        <v>0</v>
      </c>
      <c r="O682" s="249"/>
      <c r="P682" s="249"/>
      <c r="Q682" s="249"/>
      <c r="R682" s="153"/>
      <c r="T682" s="154"/>
      <c r="U682" s="151"/>
      <c r="V682" s="151"/>
      <c r="W682" s="155">
        <f>SUM(W683:W694)</f>
        <v>0</v>
      </c>
      <c r="X682" s="151"/>
      <c r="Y682" s="155">
        <f>SUM(Y683:Y694)</f>
        <v>20.310419999999997</v>
      </c>
      <c r="Z682" s="151"/>
      <c r="AA682" s="156">
        <f>SUM(AA683:AA694)</f>
        <v>0</v>
      </c>
      <c r="AR682" s="157" t="s">
        <v>112</v>
      </c>
      <c r="AT682" s="158" t="s">
        <v>75</v>
      </c>
      <c r="AU682" s="158" t="s">
        <v>84</v>
      </c>
      <c r="AY682" s="157" t="s">
        <v>176</v>
      </c>
      <c r="BK682" s="159">
        <f>SUM(BK683:BK694)</f>
        <v>0</v>
      </c>
    </row>
    <row r="683" spans="2:65" s="1" customFormat="1" ht="25.5" customHeight="1">
      <c r="B683" s="132"/>
      <c r="C683" s="161" t="s">
        <v>1062</v>
      </c>
      <c r="D683" s="161" t="s">
        <v>177</v>
      </c>
      <c r="E683" s="162" t="s">
        <v>1063</v>
      </c>
      <c r="F683" s="266" t="s">
        <v>1064</v>
      </c>
      <c r="G683" s="266"/>
      <c r="H683" s="266"/>
      <c r="I683" s="266"/>
      <c r="J683" s="163" t="s">
        <v>517</v>
      </c>
      <c r="K683" s="164">
        <v>10.29</v>
      </c>
      <c r="L683" s="258">
        <v>0</v>
      </c>
      <c r="M683" s="258"/>
      <c r="N683" s="267">
        <f>ROUND(L683*K683,2)</f>
        <v>0</v>
      </c>
      <c r="O683" s="267"/>
      <c r="P683" s="267"/>
      <c r="Q683" s="267"/>
      <c r="R683" s="135"/>
      <c r="T683" s="165" t="s">
        <v>4</v>
      </c>
      <c r="U683" s="44" t="s">
        <v>41</v>
      </c>
      <c r="V683" s="36"/>
      <c r="W683" s="166">
        <f>V683*K683</f>
        <v>0</v>
      </c>
      <c r="X683" s="166">
        <v>0</v>
      </c>
      <c r="Y683" s="166">
        <f>X683*K683</f>
        <v>0</v>
      </c>
      <c r="Z683" s="166">
        <v>0</v>
      </c>
      <c r="AA683" s="167">
        <f>Z683*K683</f>
        <v>0</v>
      </c>
      <c r="AR683" s="20" t="s">
        <v>252</v>
      </c>
      <c r="AT683" s="20" t="s">
        <v>177</v>
      </c>
      <c r="AU683" s="20" t="s">
        <v>112</v>
      </c>
      <c r="AY683" s="20" t="s">
        <v>176</v>
      </c>
      <c r="BE683" s="106">
        <f>IF(U683="základní",N683,0)</f>
        <v>0</v>
      </c>
      <c r="BF683" s="106">
        <f>IF(U683="snížená",N683,0)</f>
        <v>0</v>
      </c>
      <c r="BG683" s="106">
        <f>IF(U683="zákl. přenesená",N683,0)</f>
        <v>0</v>
      </c>
      <c r="BH683" s="106">
        <f>IF(U683="sníž. přenesená",N683,0)</f>
        <v>0</v>
      </c>
      <c r="BI683" s="106">
        <f>IF(U683="nulová",N683,0)</f>
        <v>0</v>
      </c>
      <c r="BJ683" s="20" t="s">
        <v>84</v>
      </c>
      <c r="BK683" s="106">
        <f>ROUND(L683*K683,2)</f>
        <v>0</v>
      </c>
      <c r="BL683" s="20" t="s">
        <v>252</v>
      </c>
      <c r="BM683" s="20" t="s">
        <v>1065</v>
      </c>
    </row>
    <row r="684" spans="2:65" s="10" customFormat="1" ht="16.5" customHeight="1">
      <c r="B684" s="168"/>
      <c r="C684" s="169"/>
      <c r="D684" s="169"/>
      <c r="E684" s="170" t="s">
        <v>4</v>
      </c>
      <c r="F684" s="270" t="s">
        <v>1066</v>
      </c>
      <c r="G684" s="271"/>
      <c r="H684" s="271"/>
      <c r="I684" s="271"/>
      <c r="J684" s="169"/>
      <c r="K684" s="170" t="s">
        <v>4</v>
      </c>
      <c r="L684" s="169"/>
      <c r="M684" s="169"/>
      <c r="N684" s="169"/>
      <c r="O684" s="169"/>
      <c r="P684" s="169"/>
      <c r="Q684" s="169"/>
      <c r="R684" s="171"/>
      <c r="T684" s="172"/>
      <c r="U684" s="169"/>
      <c r="V684" s="169"/>
      <c r="W684" s="169"/>
      <c r="X684" s="169"/>
      <c r="Y684" s="169"/>
      <c r="Z684" s="169"/>
      <c r="AA684" s="173"/>
      <c r="AT684" s="174" t="s">
        <v>184</v>
      </c>
      <c r="AU684" s="174" t="s">
        <v>112</v>
      </c>
      <c r="AV684" s="10" t="s">
        <v>84</v>
      </c>
      <c r="AW684" s="10" t="s">
        <v>33</v>
      </c>
      <c r="AX684" s="10" t="s">
        <v>76</v>
      </c>
      <c r="AY684" s="174" t="s">
        <v>176</v>
      </c>
    </row>
    <row r="685" spans="2:65" s="11" customFormat="1" ht="16.5" customHeight="1">
      <c r="B685" s="175"/>
      <c r="C685" s="176"/>
      <c r="D685" s="176"/>
      <c r="E685" s="177" t="s">
        <v>4</v>
      </c>
      <c r="F685" s="272" t="s">
        <v>937</v>
      </c>
      <c r="G685" s="273"/>
      <c r="H685" s="273"/>
      <c r="I685" s="273"/>
      <c r="J685" s="176"/>
      <c r="K685" s="178">
        <v>10.29</v>
      </c>
      <c r="L685" s="176"/>
      <c r="M685" s="176"/>
      <c r="N685" s="176"/>
      <c r="O685" s="176"/>
      <c r="P685" s="176"/>
      <c r="Q685" s="176"/>
      <c r="R685" s="179"/>
      <c r="T685" s="180"/>
      <c r="U685" s="176"/>
      <c r="V685" s="176"/>
      <c r="W685" s="176"/>
      <c r="X685" s="176"/>
      <c r="Y685" s="176"/>
      <c r="Z685" s="176"/>
      <c r="AA685" s="181"/>
      <c r="AT685" s="182" t="s">
        <v>184</v>
      </c>
      <c r="AU685" s="182" t="s">
        <v>112</v>
      </c>
      <c r="AV685" s="11" t="s">
        <v>112</v>
      </c>
      <c r="AW685" s="11" t="s">
        <v>33</v>
      </c>
      <c r="AX685" s="11" t="s">
        <v>76</v>
      </c>
      <c r="AY685" s="182" t="s">
        <v>176</v>
      </c>
    </row>
    <row r="686" spans="2:65" s="12" customFormat="1" ht="16.5" customHeight="1">
      <c r="B686" s="183"/>
      <c r="C686" s="184"/>
      <c r="D686" s="184"/>
      <c r="E686" s="185" t="s">
        <v>4</v>
      </c>
      <c r="F686" s="264" t="s">
        <v>186</v>
      </c>
      <c r="G686" s="265"/>
      <c r="H686" s="265"/>
      <c r="I686" s="265"/>
      <c r="J686" s="184"/>
      <c r="K686" s="186">
        <v>10.29</v>
      </c>
      <c r="L686" s="184"/>
      <c r="M686" s="184"/>
      <c r="N686" s="184"/>
      <c r="O686" s="184"/>
      <c r="P686" s="184"/>
      <c r="Q686" s="184"/>
      <c r="R686" s="187"/>
      <c r="T686" s="188"/>
      <c r="U686" s="184"/>
      <c r="V686" s="184"/>
      <c r="W686" s="184"/>
      <c r="X686" s="184"/>
      <c r="Y686" s="184"/>
      <c r="Z686" s="184"/>
      <c r="AA686" s="189"/>
      <c r="AT686" s="190" t="s">
        <v>184</v>
      </c>
      <c r="AU686" s="190" t="s">
        <v>112</v>
      </c>
      <c r="AV686" s="12" t="s">
        <v>181</v>
      </c>
      <c r="AW686" s="12" t="s">
        <v>33</v>
      </c>
      <c r="AX686" s="12" t="s">
        <v>84</v>
      </c>
      <c r="AY686" s="190" t="s">
        <v>176</v>
      </c>
    </row>
    <row r="687" spans="2:65" s="1" customFormat="1" ht="25.5" customHeight="1">
      <c r="B687" s="132"/>
      <c r="C687" s="191" t="s">
        <v>1067</v>
      </c>
      <c r="D687" s="191" t="s">
        <v>309</v>
      </c>
      <c r="E687" s="192" t="s">
        <v>1068</v>
      </c>
      <c r="F687" s="274" t="s">
        <v>1069</v>
      </c>
      <c r="G687" s="274"/>
      <c r="H687" s="274"/>
      <c r="I687" s="274"/>
      <c r="J687" s="193" t="s">
        <v>517</v>
      </c>
      <c r="K687" s="194">
        <v>10.29</v>
      </c>
      <c r="L687" s="275">
        <v>0</v>
      </c>
      <c r="M687" s="275"/>
      <c r="N687" s="276">
        <f>ROUND(L687*K687,2)</f>
        <v>0</v>
      </c>
      <c r="O687" s="267"/>
      <c r="P687" s="267"/>
      <c r="Q687" s="267"/>
      <c r="R687" s="135"/>
      <c r="T687" s="165" t="s">
        <v>4</v>
      </c>
      <c r="U687" s="44" t="s">
        <v>41</v>
      </c>
      <c r="V687" s="36"/>
      <c r="W687" s="166">
        <f>V687*K687</f>
        <v>0</v>
      </c>
      <c r="X687" s="166">
        <v>1</v>
      </c>
      <c r="Y687" s="166">
        <f>X687*K687</f>
        <v>10.29</v>
      </c>
      <c r="Z687" s="166">
        <v>0</v>
      </c>
      <c r="AA687" s="167">
        <f>Z687*K687</f>
        <v>0</v>
      </c>
      <c r="AR687" s="20" t="s">
        <v>353</v>
      </c>
      <c r="AT687" s="20" t="s">
        <v>309</v>
      </c>
      <c r="AU687" s="20" t="s">
        <v>112</v>
      </c>
      <c r="AY687" s="20" t="s">
        <v>176</v>
      </c>
      <c r="BE687" s="106">
        <f>IF(U687="základní",N687,0)</f>
        <v>0</v>
      </c>
      <c r="BF687" s="106">
        <f>IF(U687="snížená",N687,0)</f>
        <v>0</v>
      </c>
      <c r="BG687" s="106">
        <f>IF(U687="zákl. přenesená",N687,0)</f>
        <v>0</v>
      </c>
      <c r="BH687" s="106">
        <f>IF(U687="sníž. přenesená",N687,0)</f>
        <v>0</v>
      </c>
      <c r="BI687" s="106">
        <f>IF(U687="nulová",N687,0)</f>
        <v>0</v>
      </c>
      <c r="BJ687" s="20" t="s">
        <v>84</v>
      </c>
      <c r="BK687" s="106">
        <f>ROUND(L687*K687,2)</f>
        <v>0</v>
      </c>
      <c r="BL687" s="20" t="s">
        <v>252</v>
      </c>
      <c r="BM687" s="20" t="s">
        <v>1070</v>
      </c>
    </row>
    <row r="688" spans="2:65" s="1" customFormat="1" ht="25.5" customHeight="1">
      <c r="B688" s="132"/>
      <c r="C688" s="161" t="s">
        <v>1071</v>
      </c>
      <c r="D688" s="161" t="s">
        <v>177</v>
      </c>
      <c r="E688" s="162" t="s">
        <v>1072</v>
      </c>
      <c r="F688" s="266" t="s">
        <v>1073</v>
      </c>
      <c r="G688" s="266"/>
      <c r="H688" s="266"/>
      <c r="I688" s="266"/>
      <c r="J688" s="163" t="s">
        <v>1074</v>
      </c>
      <c r="K688" s="164">
        <v>7</v>
      </c>
      <c r="L688" s="258">
        <v>0</v>
      </c>
      <c r="M688" s="258"/>
      <c r="N688" s="267">
        <f>ROUND(L688*K688,2)</f>
        <v>0</v>
      </c>
      <c r="O688" s="267"/>
      <c r="P688" s="267"/>
      <c r="Q688" s="267"/>
      <c r="R688" s="135"/>
      <c r="T688" s="165" t="s">
        <v>4</v>
      </c>
      <c r="U688" s="44" t="s">
        <v>41</v>
      </c>
      <c r="V688" s="36"/>
      <c r="W688" s="166">
        <f>V688*K688</f>
        <v>0</v>
      </c>
      <c r="X688" s="166">
        <v>6.0000000000000002E-5</v>
      </c>
      <c r="Y688" s="166">
        <f>X688*K688</f>
        <v>4.2000000000000002E-4</v>
      </c>
      <c r="Z688" s="166">
        <v>0</v>
      </c>
      <c r="AA688" s="167">
        <f>Z688*K688</f>
        <v>0</v>
      </c>
      <c r="AR688" s="20" t="s">
        <v>252</v>
      </c>
      <c r="AT688" s="20" t="s">
        <v>177</v>
      </c>
      <c r="AU688" s="20" t="s">
        <v>112</v>
      </c>
      <c r="AY688" s="20" t="s">
        <v>176</v>
      </c>
      <c r="BE688" s="106">
        <f>IF(U688="základní",N688,0)</f>
        <v>0</v>
      </c>
      <c r="BF688" s="106">
        <f>IF(U688="snížená",N688,0)</f>
        <v>0</v>
      </c>
      <c r="BG688" s="106">
        <f>IF(U688="zákl. přenesená",N688,0)</f>
        <v>0</v>
      </c>
      <c r="BH688" s="106">
        <f>IF(U688="sníž. přenesená",N688,0)</f>
        <v>0</v>
      </c>
      <c r="BI688" s="106">
        <f>IF(U688="nulová",N688,0)</f>
        <v>0</v>
      </c>
      <c r="BJ688" s="20" t="s">
        <v>84</v>
      </c>
      <c r="BK688" s="106">
        <f>ROUND(L688*K688,2)</f>
        <v>0</v>
      </c>
      <c r="BL688" s="20" t="s">
        <v>252</v>
      </c>
      <c r="BM688" s="20" t="s">
        <v>1075</v>
      </c>
    </row>
    <row r="689" spans="2:65" s="11" customFormat="1" ht="16.5" customHeight="1">
      <c r="B689" s="175"/>
      <c r="C689" s="176"/>
      <c r="D689" s="176"/>
      <c r="E689" s="177" t="s">
        <v>4</v>
      </c>
      <c r="F689" s="268" t="s">
        <v>1076</v>
      </c>
      <c r="G689" s="269"/>
      <c r="H689" s="269"/>
      <c r="I689" s="269"/>
      <c r="J689" s="176"/>
      <c r="K689" s="178">
        <v>2</v>
      </c>
      <c r="L689" s="176"/>
      <c r="M689" s="176"/>
      <c r="N689" s="176"/>
      <c r="O689" s="176"/>
      <c r="P689" s="176"/>
      <c r="Q689" s="176"/>
      <c r="R689" s="179"/>
      <c r="T689" s="180"/>
      <c r="U689" s="176"/>
      <c r="V689" s="176"/>
      <c r="W689" s="176"/>
      <c r="X689" s="176"/>
      <c r="Y689" s="176"/>
      <c r="Z689" s="176"/>
      <c r="AA689" s="181"/>
      <c r="AT689" s="182" t="s">
        <v>184</v>
      </c>
      <c r="AU689" s="182" t="s">
        <v>112</v>
      </c>
      <c r="AV689" s="11" t="s">
        <v>112</v>
      </c>
      <c r="AW689" s="11" t="s">
        <v>33</v>
      </c>
      <c r="AX689" s="11" t="s">
        <v>76</v>
      </c>
      <c r="AY689" s="182" t="s">
        <v>176</v>
      </c>
    </row>
    <row r="690" spans="2:65" s="11" customFormat="1" ht="16.5" customHeight="1">
      <c r="B690" s="175"/>
      <c r="C690" s="176"/>
      <c r="D690" s="176"/>
      <c r="E690" s="177" t="s">
        <v>4</v>
      </c>
      <c r="F690" s="272" t="s">
        <v>1077</v>
      </c>
      <c r="G690" s="273"/>
      <c r="H690" s="273"/>
      <c r="I690" s="273"/>
      <c r="J690" s="176"/>
      <c r="K690" s="178">
        <v>5</v>
      </c>
      <c r="L690" s="176"/>
      <c r="M690" s="176"/>
      <c r="N690" s="176"/>
      <c r="O690" s="176"/>
      <c r="P690" s="176"/>
      <c r="Q690" s="176"/>
      <c r="R690" s="179"/>
      <c r="T690" s="180"/>
      <c r="U690" s="176"/>
      <c r="V690" s="176"/>
      <c r="W690" s="176"/>
      <c r="X690" s="176"/>
      <c r="Y690" s="176"/>
      <c r="Z690" s="176"/>
      <c r="AA690" s="181"/>
      <c r="AT690" s="182" t="s">
        <v>184</v>
      </c>
      <c r="AU690" s="182" t="s">
        <v>112</v>
      </c>
      <c r="AV690" s="11" t="s">
        <v>112</v>
      </c>
      <c r="AW690" s="11" t="s">
        <v>33</v>
      </c>
      <c r="AX690" s="11" t="s">
        <v>76</v>
      </c>
      <c r="AY690" s="182" t="s">
        <v>176</v>
      </c>
    </row>
    <row r="691" spans="2:65" s="12" customFormat="1" ht="16.5" customHeight="1">
      <c r="B691" s="183"/>
      <c r="C691" s="184"/>
      <c r="D691" s="184"/>
      <c r="E691" s="185" t="s">
        <v>4</v>
      </c>
      <c r="F691" s="264" t="s">
        <v>186</v>
      </c>
      <c r="G691" s="265"/>
      <c r="H691" s="265"/>
      <c r="I691" s="265"/>
      <c r="J691" s="184"/>
      <c r="K691" s="186">
        <v>7</v>
      </c>
      <c r="L691" s="184"/>
      <c r="M691" s="184"/>
      <c r="N691" s="184"/>
      <c r="O691" s="184"/>
      <c r="P691" s="184"/>
      <c r="Q691" s="184"/>
      <c r="R691" s="187"/>
      <c r="T691" s="188"/>
      <c r="U691" s="184"/>
      <c r="V691" s="184"/>
      <c r="W691" s="184"/>
      <c r="X691" s="184"/>
      <c r="Y691" s="184"/>
      <c r="Z691" s="184"/>
      <c r="AA691" s="189"/>
      <c r="AT691" s="190" t="s">
        <v>184</v>
      </c>
      <c r="AU691" s="190" t="s">
        <v>112</v>
      </c>
      <c r="AV691" s="12" t="s">
        <v>181</v>
      </c>
      <c r="AW691" s="12" t="s">
        <v>33</v>
      </c>
      <c r="AX691" s="12" t="s">
        <v>84</v>
      </c>
      <c r="AY691" s="190" t="s">
        <v>176</v>
      </c>
    </row>
    <row r="692" spans="2:65" s="1" customFormat="1" ht="25.5" customHeight="1">
      <c r="B692" s="132"/>
      <c r="C692" s="191" t="s">
        <v>1078</v>
      </c>
      <c r="D692" s="191" t="s">
        <v>309</v>
      </c>
      <c r="E692" s="192" t="s">
        <v>1079</v>
      </c>
      <c r="F692" s="274" t="s">
        <v>1080</v>
      </c>
      <c r="G692" s="274"/>
      <c r="H692" s="274"/>
      <c r="I692" s="274"/>
      <c r="J692" s="193" t="s">
        <v>316</v>
      </c>
      <c r="K692" s="194">
        <v>10</v>
      </c>
      <c r="L692" s="275">
        <v>0</v>
      </c>
      <c r="M692" s="275"/>
      <c r="N692" s="276">
        <f>ROUND(L692*K692,2)</f>
        <v>0</v>
      </c>
      <c r="O692" s="267"/>
      <c r="P692" s="267"/>
      <c r="Q692" s="267"/>
      <c r="R692" s="135"/>
      <c r="T692" s="165" t="s">
        <v>4</v>
      </c>
      <c r="U692" s="44" t="s">
        <v>41</v>
      </c>
      <c r="V692" s="36"/>
      <c r="W692" s="166">
        <f>V692*K692</f>
        <v>0</v>
      </c>
      <c r="X692" s="166">
        <v>1</v>
      </c>
      <c r="Y692" s="166">
        <f>X692*K692</f>
        <v>10</v>
      </c>
      <c r="Z692" s="166">
        <v>0</v>
      </c>
      <c r="AA692" s="167">
        <f>Z692*K692</f>
        <v>0</v>
      </c>
      <c r="AR692" s="20" t="s">
        <v>353</v>
      </c>
      <c r="AT692" s="20" t="s">
        <v>309</v>
      </c>
      <c r="AU692" s="20" t="s">
        <v>112</v>
      </c>
      <c r="AY692" s="20" t="s">
        <v>176</v>
      </c>
      <c r="BE692" s="106">
        <f>IF(U692="základní",N692,0)</f>
        <v>0</v>
      </c>
      <c r="BF692" s="106">
        <f>IF(U692="snížená",N692,0)</f>
        <v>0</v>
      </c>
      <c r="BG692" s="106">
        <f>IF(U692="zákl. přenesená",N692,0)</f>
        <v>0</v>
      </c>
      <c r="BH692" s="106">
        <f>IF(U692="sníž. přenesená",N692,0)</f>
        <v>0</v>
      </c>
      <c r="BI692" s="106">
        <f>IF(U692="nulová",N692,0)</f>
        <v>0</v>
      </c>
      <c r="BJ692" s="20" t="s">
        <v>84</v>
      </c>
      <c r="BK692" s="106">
        <f>ROUND(L692*K692,2)</f>
        <v>0</v>
      </c>
      <c r="BL692" s="20" t="s">
        <v>252</v>
      </c>
      <c r="BM692" s="20" t="s">
        <v>1081</v>
      </c>
    </row>
    <row r="693" spans="2:65" s="1" customFormat="1" ht="16.5" customHeight="1">
      <c r="B693" s="132"/>
      <c r="C693" s="191" t="s">
        <v>1082</v>
      </c>
      <c r="D693" s="191" t="s">
        <v>309</v>
      </c>
      <c r="E693" s="192" t="s">
        <v>1083</v>
      </c>
      <c r="F693" s="274" t="s">
        <v>1084</v>
      </c>
      <c r="G693" s="274"/>
      <c r="H693" s="274"/>
      <c r="I693" s="274"/>
      <c r="J693" s="193" t="s">
        <v>316</v>
      </c>
      <c r="K693" s="194">
        <v>2</v>
      </c>
      <c r="L693" s="275">
        <v>0</v>
      </c>
      <c r="M693" s="275"/>
      <c r="N693" s="276">
        <f>ROUND(L693*K693,2)</f>
        <v>0</v>
      </c>
      <c r="O693" s="267"/>
      <c r="P693" s="267"/>
      <c r="Q693" s="267"/>
      <c r="R693" s="135"/>
      <c r="T693" s="165" t="s">
        <v>4</v>
      </c>
      <c r="U693" s="44" t="s">
        <v>41</v>
      </c>
      <c r="V693" s="36"/>
      <c r="W693" s="166">
        <f>V693*K693</f>
        <v>0</v>
      </c>
      <c r="X693" s="166">
        <v>0.01</v>
      </c>
      <c r="Y693" s="166">
        <f>X693*K693</f>
        <v>0.02</v>
      </c>
      <c r="Z693" s="166">
        <v>0</v>
      </c>
      <c r="AA693" s="167">
        <f>Z693*K693</f>
        <v>0</v>
      </c>
      <c r="AR693" s="20" t="s">
        <v>353</v>
      </c>
      <c r="AT693" s="20" t="s">
        <v>309</v>
      </c>
      <c r="AU693" s="20" t="s">
        <v>112</v>
      </c>
      <c r="AY693" s="20" t="s">
        <v>176</v>
      </c>
      <c r="BE693" s="106">
        <f>IF(U693="základní",N693,0)</f>
        <v>0</v>
      </c>
      <c r="BF693" s="106">
        <f>IF(U693="snížená",N693,0)</f>
        <v>0</v>
      </c>
      <c r="BG693" s="106">
        <f>IF(U693="zákl. přenesená",N693,0)</f>
        <v>0</v>
      </c>
      <c r="BH693" s="106">
        <f>IF(U693="sníž. přenesená",N693,0)</f>
        <v>0</v>
      </c>
      <c r="BI693" s="106">
        <f>IF(U693="nulová",N693,0)</f>
        <v>0</v>
      </c>
      <c r="BJ693" s="20" t="s">
        <v>84</v>
      </c>
      <c r="BK693" s="106">
        <f>ROUND(L693*K693,2)</f>
        <v>0</v>
      </c>
      <c r="BL693" s="20" t="s">
        <v>252</v>
      </c>
      <c r="BM693" s="20" t="s">
        <v>1085</v>
      </c>
    </row>
    <row r="694" spans="2:65" s="1" customFormat="1" ht="25.5" customHeight="1">
      <c r="B694" s="132"/>
      <c r="C694" s="161" t="s">
        <v>1086</v>
      </c>
      <c r="D694" s="161" t="s">
        <v>177</v>
      </c>
      <c r="E694" s="162" t="s">
        <v>1087</v>
      </c>
      <c r="F694" s="266" t="s">
        <v>1088</v>
      </c>
      <c r="G694" s="266"/>
      <c r="H694" s="266"/>
      <c r="I694" s="266"/>
      <c r="J694" s="163" t="s">
        <v>216</v>
      </c>
      <c r="K694" s="164">
        <v>1.01</v>
      </c>
      <c r="L694" s="258">
        <v>0</v>
      </c>
      <c r="M694" s="258"/>
      <c r="N694" s="267">
        <f>ROUND(L694*K694,2)</f>
        <v>0</v>
      </c>
      <c r="O694" s="267"/>
      <c r="P694" s="267"/>
      <c r="Q694" s="267"/>
      <c r="R694" s="135"/>
      <c r="T694" s="165" t="s">
        <v>4</v>
      </c>
      <c r="U694" s="44" t="s">
        <v>41</v>
      </c>
      <c r="V694" s="36"/>
      <c r="W694" s="166">
        <f>V694*K694</f>
        <v>0</v>
      </c>
      <c r="X694" s="166">
        <v>0</v>
      </c>
      <c r="Y694" s="166">
        <f>X694*K694</f>
        <v>0</v>
      </c>
      <c r="Z694" s="166">
        <v>0</v>
      </c>
      <c r="AA694" s="167">
        <f>Z694*K694</f>
        <v>0</v>
      </c>
      <c r="AR694" s="20" t="s">
        <v>252</v>
      </c>
      <c r="AT694" s="20" t="s">
        <v>177</v>
      </c>
      <c r="AU694" s="20" t="s">
        <v>112</v>
      </c>
      <c r="AY694" s="20" t="s">
        <v>176</v>
      </c>
      <c r="BE694" s="106">
        <f>IF(U694="základní",N694,0)</f>
        <v>0</v>
      </c>
      <c r="BF694" s="106">
        <f>IF(U694="snížená",N694,0)</f>
        <v>0</v>
      </c>
      <c r="BG694" s="106">
        <f>IF(U694="zákl. přenesená",N694,0)</f>
        <v>0</v>
      </c>
      <c r="BH694" s="106">
        <f>IF(U694="sníž. přenesená",N694,0)</f>
        <v>0</v>
      </c>
      <c r="BI694" s="106">
        <f>IF(U694="nulová",N694,0)</f>
        <v>0</v>
      </c>
      <c r="BJ694" s="20" t="s">
        <v>84</v>
      </c>
      <c r="BK694" s="106">
        <f>ROUND(L694*K694,2)</f>
        <v>0</v>
      </c>
      <c r="BL694" s="20" t="s">
        <v>252</v>
      </c>
      <c r="BM694" s="20" t="s">
        <v>1089</v>
      </c>
    </row>
    <row r="695" spans="2:65" s="9" customFormat="1" ht="29.85" customHeight="1">
      <c r="B695" s="150"/>
      <c r="C695" s="151"/>
      <c r="D695" s="160" t="s">
        <v>144</v>
      </c>
      <c r="E695" s="160"/>
      <c r="F695" s="160"/>
      <c r="G695" s="160"/>
      <c r="H695" s="160"/>
      <c r="I695" s="160"/>
      <c r="J695" s="160"/>
      <c r="K695" s="160"/>
      <c r="L695" s="160"/>
      <c r="M695" s="160"/>
      <c r="N695" s="248">
        <f>BK695</f>
        <v>0</v>
      </c>
      <c r="O695" s="249"/>
      <c r="P695" s="249"/>
      <c r="Q695" s="249"/>
      <c r="R695" s="153"/>
      <c r="T695" s="154"/>
      <c r="U695" s="151"/>
      <c r="V695" s="151"/>
      <c r="W695" s="155">
        <f>SUM(W696:W718)</f>
        <v>0</v>
      </c>
      <c r="X695" s="151"/>
      <c r="Y695" s="155">
        <f>SUM(Y696:Y718)</f>
        <v>1.1432606499999998</v>
      </c>
      <c r="Z695" s="151"/>
      <c r="AA695" s="156">
        <f>SUM(AA696:AA718)</f>
        <v>0</v>
      </c>
      <c r="AR695" s="157" t="s">
        <v>112</v>
      </c>
      <c r="AT695" s="158" t="s">
        <v>75</v>
      </c>
      <c r="AU695" s="158" t="s">
        <v>84</v>
      </c>
      <c r="AY695" s="157" t="s">
        <v>176</v>
      </c>
      <c r="BK695" s="159">
        <f>SUM(BK696:BK718)</f>
        <v>0</v>
      </c>
    </row>
    <row r="696" spans="2:65" s="1" customFormat="1" ht="25.5" customHeight="1">
      <c r="B696" s="132"/>
      <c r="C696" s="161" t="s">
        <v>1090</v>
      </c>
      <c r="D696" s="161" t="s">
        <v>177</v>
      </c>
      <c r="E696" s="162" t="s">
        <v>1091</v>
      </c>
      <c r="F696" s="266" t="s">
        <v>1092</v>
      </c>
      <c r="G696" s="266"/>
      <c r="H696" s="266"/>
      <c r="I696" s="266"/>
      <c r="J696" s="163" t="s">
        <v>517</v>
      </c>
      <c r="K696" s="164">
        <v>45.094999999999999</v>
      </c>
      <c r="L696" s="258">
        <v>0</v>
      </c>
      <c r="M696" s="258"/>
      <c r="N696" s="267">
        <f>ROUND(L696*K696,2)</f>
        <v>0</v>
      </c>
      <c r="O696" s="267"/>
      <c r="P696" s="267"/>
      <c r="Q696" s="267"/>
      <c r="R696" s="135"/>
      <c r="T696" s="165" t="s">
        <v>4</v>
      </c>
      <c r="U696" s="44" t="s">
        <v>41</v>
      </c>
      <c r="V696" s="36"/>
      <c r="W696" s="166">
        <f>V696*K696</f>
        <v>0</v>
      </c>
      <c r="X696" s="166">
        <v>2.0000000000000001E-4</v>
      </c>
      <c r="Y696" s="166">
        <f>X696*K696</f>
        <v>9.019000000000001E-3</v>
      </c>
      <c r="Z696" s="166">
        <v>0</v>
      </c>
      <c r="AA696" s="167">
        <f>Z696*K696</f>
        <v>0</v>
      </c>
      <c r="AR696" s="20" t="s">
        <v>252</v>
      </c>
      <c r="AT696" s="20" t="s">
        <v>177</v>
      </c>
      <c r="AU696" s="20" t="s">
        <v>112</v>
      </c>
      <c r="AY696" s="20" t="s">
        <v>176</v>
      </c>
      <c r="BE696" s="106">
        <f>IF(U696="základní",N696,0)</f>
        <v>0</v>
      </c>
      <c r="BF696" s="106">
        <f>IF(U696="snížená",N696,0)</f>
        <v>0</v>
      </c>
      <c r="BG696" s="106">
        <f>IF(U696="zákl. přenesená",N696,0)</f>
        <v>0</v>
      </c>
      <c r="BH696" s="106">
        <f>IF(U696="sníž. přenesená",N696,0)</f>
        <v>0</v>
      </c>
      <c r="BI696" s="106">
        <f>IF(U696="nulová",N696,0)</f>
        <v>0</v>
      </c>
      <c r="BJ696" s="20" t="s">
        <v>84</v>
      </c>
      <c r="BK696" s="106">
        <f>ROUND(L696*K696,2)</f>
        <v>0</v>
      </c>
      <c r="BL696" s="20" t="s">
        <v>252</v>
      </c>
      <c r="BM696" s="20" t="s">
        <v>1093</v>
      </c>
    </row>
    <row r="697" spans="2:65" s="11" customFormat="1" ht="16.5" customHeight="1">
      <c r="B697" s="175"/>
      <c r="C697" s="176"/>
      <c r="D697" s="176"/>
      <c r="E697" s="177" t="s">
        <v>4</v>
      </c>
      <c r="F697" s="268" t="s">
        <v>1094</v>
      </c>
      <c r="G697" s="269"/>
      <c r="H697" s="269"/>
      <c r="I697" s="269"/>
      <c r="J697" s="176"/>
      <c r="K697" s="178">
        <v>12.39</v>
      </c>
      <c r="L697" s="176"/>
      <c r="M697" s="176"/>
      <c r="N697" s="176"/>
      <c r="O697" s="176"/>
      <c r="P697" s="176"/>
      <c r="Q697" s="176"/>
      <c r="R697" s="179"/>
      <c r="T697" s="180"/>
      <c r="U697" s="176"/>
      <c r="V697" s="176"/>
      <c r="W697" s="176"/>
      <c r="X697" s="176"/>
      <c r="Y697" s="176"/>
      <c r="Z697" s="176"/>
      <c r="AA697" s="181"/>
      <c r="AT697" s="182" t="s">
        <v>184</v>
      </c>
      <c r="AU697" s="182" t="s">
        <v>112</v>
      </c>
      <c r="AV697" s="11" t="s">
        <v>112</v>
      </c>
      <c r="AW697" s="11" t="s">
        <v>33</v>
      </c>
      <c r="AX697" s="11" t="s">
        <v>76</v>
      </c>
      <c r="AY697" s="182" t="s">
        <v>176</v>
      </c>
    </row>
    <row r="698" spans="2:65" s="11" customFormat="1" ht="16.5" customHeight="1">
      <c r="B698" s="175"/>
      <c r="C698" s="176"/>
      <c r="D698" s="176"/>
      <c r="E698" s="177" t="s">
        <v>4</v>
      </c>
      <c r="F698" s="272" t="s">
        <v>1095</v>
      </c>
      <c r="G698" s="273"/>
      <c r="H698" s="273"/>
      <c r="I698" s="273"/>
      <c r="J698" s="176"/>
      <c r="K698" s="178">
        <v>13.975</v>
      </c>
      <c r="L698" s="176"/>
      <c r="M698" s="176"/>
      <c r="N698" s="176"/>
      <c r="O698" s="176"/>
      <c r="P698" s="176"/>
      <c r="Q698" s="176"/>
      <c r="R698" s="179"/>
      <c r="T698" s="180"/>
      <c r="U698" s="176"/>
      <c r="V698" s="176"/>
      <c r="W698" s="176"/>
      <c r="X698" s="176"/>
      <c r="Y698" s="176"/>
      <c r="Z698" s="176"/>
      <c r="AA698" s="181"/>
      <c r="AT698" s="182" t="s">
        <v>184</v>
      </c>
      <c r="AU698" s="182" t="s">
        <v>112</v>
      </c>
      <c r="AV698" s="11" t="s">
        <v>112</v>
      </c>
      <c r="AW698" s="11" t="s">
        <v>33</v>
      </c>
      <c r="AX698" s="11" t="s">
        <v>76</v>
      </c>
      <c r="AY698" s="182" t="s">
        <v>176</v>
      </c>
    </row>
    <row r="699" spans="2:65" s="11" customFormat="1" ht="16.5" customHeight="1">
      <c r="B699" s="175"/>
      <c r="C699" s="176"/>
      <c r="D699" s="176"/>
      <c r="E699" s="177" t="s">
        <v>4</v>
      </c>
      <c r="F699" s="272" t="s">
        <v>1096</v>
      </c>
      <c r="G699" s="273"/>
      <c r="H699" s="273"/>
      <c r="I699" s="273"/>
      <c r="J699" s="176"/>
      <c r="K699" s="178">
        <v>6.23</v>
      </c>
      <c r="L699" s="176"/>
      <c r="M699" s="176"/>
      <c r="N699" s="176"/>
      <c r="O699" s="176"/>
      <c r="P699" s="176"/>
      <c r="Q699" s="176"/>
      <c r="R699" s="179"/>
      <c r="T699" s="180"/>
      <c r="U699" s="176"/>
      <c r="V699" s="176"/>
      <c r="W699" s="176"/>
      <c r="X699" s="176"/>
      <c r="Y699" s="176"/>
      <c r="Z699" s="176"/>
      <c r="AA699" s="181"/>
      <c r="AT699" s="182" t="s">
        <v>184</v>
      </c>
      <c r="AU699" s="182" t="s">
        <v>112</v>
      </c>
      <c r="AV699" s="11" t="s">
        <v>112</v>
      </c>
      <c r="AW699" s="11" t="s">
        <v>33</v>
      </c>
      <c r="AX699" s="11" t="s">
        <v>76</v>
      </c>
      <c r="AY699" s="182" t="s">
        <v>176</v>
      </c>
    </row>
    <row r="700" spans="2:65" s="11" customFormat="1" ht="16.5" customHeight="1">
      <c r="B700" s="175"/>
      <c r="C700" s="176"/>
      <c r="D700" s="176"/>
      <c r="E700" s="177" t="s">
        <v>4</v>
      </c>
      <c r="F700" s="272" t="s">
        <v>1097</v>
      </c>
      <c r="G700" s="273"/>
      <c r="H700" s="273"/>
      <c r="I700" s="273"/>
      <c r="J700" s="176"/>
      <c r="K700" s="178">
        <v>4.0999999999999996</v>
      </c>
      <c r="L700" s="176"/>
      <c r="M700" s="176"/>
      <c r="N700" s="176"/>
      <c r="O700" s="176"/>
      <c r="P700" s="176"/>
      <c r="Q700" s="176"/>
      <c r="R700" s="179"/>
      <c r="T700" s="180"/>
      <c r="U700" s="176"/>
      <c r="V700" s="176"/>
      <c r="W700" s="176"/>
      <c r="X700" s="176"/>
      <c r="Y700" s="176"/>
      <c r="Z700" s="176"/>
      <c r="AA700" s="181"/>
      <c r="AT700" s="182" t="s">
        <v>184</v>
      </c>
      <c r="AU700" s="182" t="s">
        <v>112</v>
      </c>
      <c r="AV700" s="11" t="s">
        <v>112</v>
      </c>
      <c r="AW700" s="11" t="s">
        <v>33</v>
      </c>
      <c r="AX700" s="11" t="s">
        <v>76</v>
      </c>
      <c r="AY700" s="182" t="s">
        <v>176</v>
      </c>
    </row>
    <row r="701" spans="2:65" s="11" customFormat="1" ht="16.5" customHeight="1">
      <c r="B701" s="175"/>
      <c r="C701" s="176"/>
      <c r="D701" s="176"/>
      <c r="E701" s="177" t="s">
        <v>4</v>
      </c>
      <c r="F701" s="272" t="s">
        <v>1098</v>
      </c>
      <c r="G701" s="273"/>
      <c r="H701" s="273"/>
      <c r="I701" s="273"/>
      <c r="J701" s="176"/>
      <c r="K701" s="178">
        <v>8.4</v>
      </c>
      <c r="L701" s="176"/>
      <c r="M701" s="176"/>
      <c r="N701" s="176"/>
      <c r="O701" s="176"/>
      <c r="P701" s="176"/>
      <c r="Q701" s="176"/>
      <c r="R701" s="179"/>
      <c r="T701" s="180"/>
      <c r="U701" s="176"/>
      <c r="V701" s="176"/>
      <c r="W701" s="176"/>
      <c r="X701" s="176"/>
      <c r="Y701" s="176"/>
      <c r="Z701" s="176"/>
      <c r="AA701" s="181"/>
      <c r="AT701" s="182" t="s">
        <v>184</v>
      </c>
      <c r="AU701" s="182" t="s">
        <v>112</v>
      </c>
      <c r="AV701" s="11" t="s">
        <v>112</v>
      </c>
      <c r="AW701" s="11" t="s">
        <v>33</v>
      </c>
      <c r="AX701" s="11" t="s">
        <v>76</v>
      </c>
      <c r="AY701" s="182" t="s">
        <v>176</v>
      </c>
    </row>
    <row r="702" spans="2:65" s="12" customFormat="1" ht="16.5" customHeight="1">
      <c r="B702" s="183"/>
      <c r="C702" s="184"/>
      <c r="D702" s="184"/>
      <c r="E702" s="185" t="s">
        <v>4</v>
      </c>
      <c r="F702" s="264" t="s">
        <v>186</v>
      </c>
      <c r="G702" s="265"/>
      <c r="H702" s="265"/>
      <c r="I702" s="265"/>
      <c r="J702" s="184"/>
      <c r="K702" s="186">
        <v>45.094999999999999</v>
      </c>
      <c r="L702" s="184"/>
      <c r="M702" s="184"/>
      <c r="N702" s="184"/>
      <c r="O702" s="184"/>
      <c r="P702" s="184"/>
      <c r="Q702" s="184"/>
      <c r="R702" s="187"/>
      <c r="T702" s="188"/>
      <c r="U702" s="184"/>
      <c r="V702" s="184"/>
      <c r="W702" s="184"/>
      <c r="X702" s="184"/>
      <c r="Y702" s="184"/>
      <c r="Z702" s="184"/>
      <c r="AA702" s="189"/>
      <c r="AT702" s="190" t="s">
        <v>184</v>
      </c>
      <c r="AU702" s="190" t="s">
        <v>112</v>
      </c>
      <c r="AV702" s="12" t="s">
        <v>181</v>
      </c>
      <c r="AW702" s="12" t="s">
        <v>33</v>
      </c>
      <c r="AX702" s="12" t="s">
        <v>84</v>
      </c>
      <c r="AY702" s="190" t="s">
        <v>176</v>
      </c>
    </row>
    <row r="703" spans="2:65" s="1" customFormat="1" ht="16.5" customHeight="1">
      <c r="B703" s="132"/>
      <c r="C703" s="191" t="s">
        <v>1099</v>
      </c>
      <c r="D703" s="191" t="s">
        <v>309</v>
      </c>
      <c r="E703" s="192" t="s">
        <v>1100</v>
      </c>
      <c r="F703" s="274" t="s">
        <v>1101</v>
      </c>
      <c r="G703" s="274"/>
      <c r="H703" s="274"/>
      <c r="I703" s="274"/>
      <c r="J703" s="193" t="s">
        <v>517</v>
      </c>
      <c r="K703" s="194">
        <v>49.604999999999997</v>
      </c>
      <c r="L703" s="275">
        <v>0</v>
      </c>
      <c r="M703" s="275"/>
      <c r="N703" s="276">
        <f>ROUND(L703*K703,2)</f>
        <v>0</v>
      </c>
      <c r="O703" s="267"/>
      <c r="P703" s="267"/>
      <c r="Q703" s="267"/>
      <c r="R703" s="135"/>
      <c r="T703" s="165" t="s">
        <v>4</v>
      </c>
      <c r="U703" s="44" t="s">
        <v>41</v>
      </c>
      <c r="V703" s="36"/>
      <c r="W703" s="166">
        <f>V703*K703</f>
        <v>0</v>
      </c>
      <c r="X703" s="166">
        <v>3.6000000000000002E-4</v>
      </c>
      <c r="Y703" s="166">
        <f>X703*K703</f>
        <v>1.78578E-2</v>
      </c>
      <c r="Z703" s="166">
        <v>0</v>
      </c>
      <c r="AA703" s="167">
        <f>Z703*K703</f>
        <v>0</v>
      </c>
      <c r="AR703" s="20" t="s">
        <v>353</v>
      </c>
      <c r="AT703" s="20" t="s">
        <v>309</v>
      </c>
      <c r="AU703" s="20" t="s">
        <v>112</v>
      </c>
      <c r="AY703" s="20" t="s">
        <v>176</v>
      </c>
      <c r="BE703" s="106">
        <f>IF(U703="základní",N703,0)</f>
        <v>0</v>
      </c>
      <c r="BF703" s="106">
        <f>IF(U703="snížená",N703,0)</f>
        <v>0</v>
      </c>
      <c r="BG703" s="106">
        <f>IF(U703="zákl. přenesená",N703,0)</f>
        <v>0</v>
      </c>
      <c r="BH703" s="106">
        <f>IF(U703="sníž. přenesená",N703,0)</f>
        <v>0</v>
      </c>
      <c r="BI703" s="106">
        <f>IF(U703="nulová",N703,0)</f>
        <v>0</v>
      </c>
      <c r="BJ703" s="20" t="s">
        <v>84</v>
      </c>
      <c r="BK703" s="106">
        <f>ROUND(L703*K703,2)</f>
        <v>0</v>
      </c>
      <c r="BL703" s="20" t="s">
        <v>252</v>
      </c>
      <c r="BM703" s="20" t="s">
        <v>1102</v>
      </c>
    </row>
    <row r="704" spans="2:65" s="1" customFormat="1" ht="25.5" customHeight="1">
      <c r="B704" s="132"/>
      <c r="C704" s="161" t="s">
        <v>1103</v>
      </c>
      <c r="D704" s="161" t="s">
        <v>177</v>
      </c>
      <c r="E704" s="162" t="s">
        <v>1104</v>
      </c>
      <c r="F704" s="266" t="s">
        <v>1105</v>
      </c>
      <c r="G704" s="266"/>
      <c r="H704" s="266"/>
      <c r="I704" s="266"/>
      <c r="J704" s="163" t="s">
        <v>221</v>
      </c>
      <c r="K704" s="164">
        <v>44.3</v>
      </c>
      <c r="L704" s="258">
        <v>0</v>
      </c>
      <c r="M704" s="258"/>
      <c r="N704" s="267">
        <f>ROUND(L704*K704,2)</f>
        <v>0</v>
      </c>
      <c r="O704" s="267"/>
      <c r="P704" s="267"/>
      <c r="Q704" s="267"/>
      <c r="R704" s="135"/>
      <c r="T704" s="165" t="s">
        <v>4</v>
      </c>
      <c r="U704" s="44" t="s">
        <v>41</v>
      </c>
      <c r="V704" s="36"/>
      <c r="W704" s="166">
        <f>V704*K704</f>
        <v>0</v>
      </c>
      <c r="X704" s="166">
        <v>3.7499999999999999E-3</v>
      </c>
      <c r="Y704" s="166">
        <f>X704*K704</f>
        <v>0.16612499999999999</v>
      </c>
      <c r="Z704" s="166">
        <v>0</v>
      </c>
      <c r="AA704" s="167">
        <f>Z704*K704</f>
        <v>0</v>
      </c>
      <c r="AR704" s="20" t="s">
        <v>252</v>
      </c>
      <c r="AT704" s="20" t="s">
        <v>177</v>
      </c>
      <c r="AU704" s="20" t="s">
        <v>112</v>
      </c>
      <c r="AY704" s="20" t="s">
        <v>176</v>
      </c>
      <c r="BE704" s="106">
        <f>IF(U704="základní",N704,0)</f>
        <v>0</v>
      </c>
      <c r="BF704" s="106">
        <f>IF(U704="snížená",N704,0)</f>
        <v>0</v>
      </c>
      <c r="BG704" s="106">
        <f>IF(U704="zákl. přenesená",N704,0)</f>
        <v>0</v>
      </c>
      <c r="BH704" s="106">
        <f>IF(U704="sníž. přenesená",N704,0)</f>
        <v>0</v>
      </c>
      <c r="BI704" s="106">
        <f>IF(U704="nulová",N704,0)</f>
        <v>0</v>
      </c>
      <c r="BJ704" s="20" t="s">
        <v>84</v>
      </c>
      <c r="BK704" s="106">
        <f>ROUND(L704*K704,2)</f>
        <v>0</v>
      </c>
      <c r="BL704" s="20" t="s">
        <v>252</v>
      </c>
      <c r="BM704" s="20" t="s">
        <v>1106</v>
      </c>
    </row>
    <row r="705" spans="2:65" s="11" customFormat="1" ht="16.5" customHeight="1">
      <c r="B705" s="175"/>
      <c r="C705" s="176"/>
      <c r="D705" s="176"/>
      <c r="E705" s="177" t="s">
        <v>4</v>
      </c>
      <c r="F705" s="268" t="s">
        <v>1107</v>
      </c>
      <c r="G705" s="269"/>
      <c r="H705" s="269"/>
      <c r="I705" s="269"/>
      <c r="J705" s="176"/>
      <c r="K705" s="178">
        <v>30.76</v>
      </c>
      <c r="L705" s="176"/>
      <c r="M705" s="176"/>
      <c r="N705" s="176"/>
      <c r="O705" s="176"/>
      <c r="P705" s="176"/>
      <c r="Q705" s="176"/>
      <c r="R705" s="179"/>
      <c r="T705" s="180"/>
      <c r="U705" s="176"/>
      <c r="V705" s="176"/>
      <c r="W705" s="176"/>
      <c r="X705" s="176"/>
      <c r="Y705" s="176"/>
      <c r="Z705" s="176"/>
      <c r="AA705" s="181"/>
      <c r="AT705" s="182" t="s">
        <v>184</v>
      </c>
      <c r="AU705" s="182" t="s">
        <v>112</v>
      </c>
      <c r="AV705" s="11" t="s">
        <v>112</v>
      </c>
      <c r="AW705" s="11" t="s">
        <v>33</v>
      </c>
      <c r="AX705" s="11" t="s">
        <v>76</v>
      </c>
      <c r="AY705" s="182" t="s">
        <v>176</v>
      </c>
    </row>
    <row r="706" spans="2:65" s="11" customFormat="1" ht="16.5" customHeight="1">
      <c r="B706" s="175"/>
      <c r="C706" s="176"/>
      <c r="D706" s="176"/>
      <c r="E706" s="177" t="s">
        <v>4</v>
      </c>
      <c r="F706" s="272" t="s">
        <v>1108</v>
      </c>
      <c r="G706" s="273"/>
      <c r="H706" s="273"/>
      <c r="I706" s="273"/>
      <c r="J706" s="176"/>
      <c r="K706" s="178">
        <v>7.66</v>
      </c>
      <c r="L706" s="176"/>
      <c r="M706" s="176"/>
      <c r="N706" s="176"/>
      <c r="O706" s="176"/>
      <c r="P706" s="176"/>
      <c r="Q706" s="176"/>
      <c r="R706" s="179"/>
      <c r="T706" s="180"/>
      <c r="U706" s="176"/>
      <c r="V706" s="176"/>
      <c r="W706" s="176"/>
      <c r="X706" s="176"/>
      <c r="Y706" s="176"/>
      <c r="Z706" s="176"/>
      <c r="AA706" s="181"/>
      <c r="AT706" s="182" t="s">
        <v>184</v>
      </c>
      <c r="AU706" s="182" t="s">
        <v>112</v>
      </c>
      <c r="AV706" s="11" t="s">
        <v>112</v>
      </c>
      <c r="AW706" s="11" t="s">
        <v>33</v>
      </c>
      <c r="AX706" s="11" t="s">
        <v>76</v>
      </c>
      <c r="AY706" s="182" t="s">
        <v>176</v>
      </c>
    </row>
    <row r="707" spans="2:65" s="11" customFormat="1" ht="16.5" customHeight="1">
      <c r="B707" s="175"/>
      <c r="C707" s="176"/>
      <c r="D707" s="176"/>
      <c r="E707" s="177" t="s">
        <v>4</v>
      </c>
      <c r="F707" s="272" t="s">
        <v>1109</v>
      </c>
      <c r="G707" s="273"/>
      <c r="H707" s="273"/>
      <c r="I707" s="273"/>
      <c r="J707" s="176"/>
      <c r="K707" s="178">
        <v>5.88</v>
      </c>
      <c r="L707" s="176"/>
      <c r="M707" s="176"/>
      <c r="N707" s="176"/>
      <c r="O707" s="176"/>
      <c r="P707" s="176"/>
      <c r="Q707" s="176"/>
      <c r="R707" s="179"/>
      <c r="T707" s="180"/>
      <c r="U707" s="176"/>
      <c r="V707" s="176"/>
      <c r="W707" s="176"/>
      <c r="X707" s="176"/>
      <c r="Y707" s="176"/>
      <c r="Z707" s="176"/>
      <c r="AA707" s="181"/>
      <c r="AT707" s="182" t="s">
        <v>184</v>
      </c>
      <c r="AU707" s="182" t="s">
        <v>112</v>
      </c>
      <c r="AV707" s="11" t="s">
        <v>112</v>
      </c>
      <c r="AW707" s="11" t="s">
        <v>33</v>
      </c>
      <c r="AX707" s="11" t="s">
        <v>76</v>
      </c>
      <c r="AY707" s="182" t="s">
        <v>176</v>
      </c>
    </row>
    <row r="708" spans="2:65" s="12" customFormat="1" ht="16.5" customHeight="1">
      <c r="B708" s="183"/>
      <c r="C708" s="184"/>
      <c r="D708" s="184"/>
      <c r="E708" s="185" t="s">
        <v>4</v>
      </c>
      <c r="F708" s="264" t="s">
        <v>186</v>
      </c>
      <c r="G708" s="265"/>
      <c r="H708" s="265"/>
      <c r="I708" s="265"/>
      <c r="J708" s="184"/>
      <c r="K708" s="186">
        <v>44.3</v>
      </c>
      <c r="L708" s="184"/>
      <c r="M708" s="184"/>
      <c r="N708" s="184"/>
      <c r="O708" s="184"/>
      <c r="P708" s="184"/>
      <c r="Q708" s="184"/>
      <c r="R708" s="187"/>
      <c r="T708" s="188"/>
      <c r="U708" s="184"/>
      <c r="V708" s="184"/>
      <c r="W708" s="184"/>
      <c r="X708" s="184"/>
      <c r="Y708" s="184"/>
      <c r="Z708" s="184"/>
      <c r="AA708" s="189"/>
      <c r="AT708" s="190" t="s">
        <v>184</v>
      </c>
      <c r="AU708" s="190" t="s">
        <v>112</v>
      </c>
      <c r="AV708" s="12" t="s">
        <v>181</v>
      </c>
      <c r="AW708" s="12" t="s">
        <v>33</v>
      </c>
      <c r="AX708" s="12" t="s">
        <v>84</v>
      </c>
      <c r="AY708" s="190" t="s">
        <v>176</v>
      </c>
    </row>
    <row r="709" spans="2:65" s="1" customFormat="1" ht="16.5" customHeight="1">
      <c r="B709" s="132"/>
      <c r="C709" s="191" t="s">
        <v>1110</v>
      </c>
      <c r="D709" s="191" t="s">
        <v>309</v>
      </c>
      <c r="E709" s="192" t="s">
        <v>1111</v>
      </c>
      <c r="F709" s="274" t="s">
        <v>1112</v>
      </c>
      <c r="G709" s="274"/>
      <c r="H709" s="274"/>
      <c r="I709" s="274"/>
      <c r="J709" s="193" t="s">
        <v>221</v>
      </c>
      <c r="K709" s="194">
        <v>48.73</v>
      </c>
      <c r="L709" s="275">
        <v>0</v>
      </c>
      <c r="M709" s="275"/>
      <c r="N709" s="276">
        <f>ROUND(L709*K709,2)</f>
        <v>0</v>
      </c>
      <c r="O709" s="267"/>
      <c r="P709" s="267"/>
      <c r="Q709" s="267"/>
      <c r="R709" s="135"/>
      <c r="T709" s="165" t="s">
        <v>4</v>
      </c>
      <c r="U709" s="44" t="s">
        <v>41</v>
      </c>
      <c r="V709" s="36"/>
      <c r="W709" s="166">
        <f>V709*K709</f>
        <v>0</v>
      </c>
      <c r="X709" s="166">
        <v>1.9199999999999998E-2</v>
      </c>
      <c r="Y709" s="166">
        <f>X709*K709</f>
        <v>0.93561599999999989</v>
      </c>
      <c r="Z709" s="166">
        <v>0</v>
      </c>
      <c r="AA709" s="167">
        <f>Z709*K709</f>
        <v>0</v>
      </c>
      <c r="AR709" s="20" t="s">
        <v>353</v>
      </c>
      <c r="AT709" s="20" t="s">
        <v>309</v>
      </c>
      <c r="AU709" s="20" t="s">
        <v>112</v>
      </c>
      <c r="AY709" s="20" t="s">
        <v>176</v>
      </c>
      <c r="BE709" s="106">
        <f>IF(U709="základní",N709,0)</f>
        <v>0</v>
      </c>
      <c r="BF709" s="106">
        <f>IF(U709="snížená",N709,0)</f>
        <v>0</v>
      </c>
      <c r="BG709" s="106">
        <f>IF(U709="zákl. přenesená",N709,0)</f>
        <v>0</v>
      </c>
      <c r="BH709" s="106">
        <f>IF(U709="sníž. přenesená",N709,0)</f>
        <v>0</v>
      </c>
      <c r="BI709" s="106">
        <f>IF(U709="nulová",N709,0)</f>
        <v>0</v>
      </c>
      <c r="BJ709" s="20" t="s">
        <v>84</v>
      </c>
      <c r="BK709" s="106">
        <f>ROUND(L709*K709,2)</f>
        <v>0</v>
      </c>
      <c r="BL709" s="20" t="s">
        <v>252</v>
      </c>
      <c r="BM709" s="20" t="s">
        <v>1113</v>
      </c>
    </row>
    <row r="710" spans="2:65" s="1" customFormat="1" ht="16.5" customHeight="1">
      <c r="B710" s="132"/>
      <c r="C710" s="161" t="s">
        <v>1114</v>
      </c>
      <c r="D710" s="161" t="s">
        <v>177</v>
      </c>
      <c r="E710" s="162" t="s">
        <v>1115</v>
      </c>
      <c r="F710" s="266" t="s">
        <v>1116</v>
      </c>
      <c r="G710" s="266"/>
      <c r="H710" s="266"/>
      <c r="I710" s="266"/>
      <c r="J710" s="163" t="s">
        <v>221</v>
      </c>
      <c r="K710" s="164">
        <v>44.3</v>
      </c>
      <c r="L710" s="258">
        <v>0</v>
      </c>
      <c r="M710" s="258"/>
      <c r="N710" s="267">
        <f>ROUND(L710*K710,2)</f>
        <v>0</v>
      </c>
      <c r="O710" s="267"/>
      <c r="P710" s="267"/>
      <c r="Q710" s="267"/>
      <c r="R710" s="135"/>
      <c r="T710" s="165" t="s">
        <v>4</v>
      </c>
      <c r="U710" s="44" t="s">
        <v>41</v>
      </c>
      <c r="V710" s="36"/>
      <c r="W710" s="166">
        <f>V710*K710</f>
        <v>0</v>
      </c>
      <c r="X710" s="166">
        <v>2.9999999999999997E-4</v>
      </c>
      <c r="Y710" s="166">
        <f>X710*K710</f>
        <v>1.3289999999999998E-2</v>
      </c>
      <c r="Z710" s="166">
        <v>0</v>
      </c>
      <c r="AA710" s="167">
        <f>Z710*K710</f>
        <v>0</v>
      </c>
      <c r="AR710" s="20" t="s">
        <v>252</v>
      </c>
      <c r="AT710" s="20" t="s">
        <v>177</v>
      </c>
      <c r="AU710" s="20" t="s">
        <v>112</v>
      </c>
      <c r="AY710" s="20" t="s">
        <v>176</v>
      </c>
      <c r="BE710" s="106">
        <f>IF(U710="základní",N710,0)</f>
        <v>0</v>
      </c>
      <c r="BF710" s="106">
        <f>IF(U710="snížená",N710,0)</f>
        <v>0</v>
      </c>
      <c r="BG710" s="106">
        <f>IF(U710="zákl. přenesená",N710,0)</f>
        <v>0</v>
      </c>
      <c r="BH710" s="106">
        <f>IF(U710="sníž. přenesená",N710,0)</f>
        <v>0</v>
      </c>
      <c r="BI710" s="106">
        <f>IF(U710="nulová",N710,0)</f>
        <v>0</v>
      </c>
      <c r="BJ710" s="20" t="s">
        <v>84</v>
      </c>
      <c r="BK710" s="106">
        <f>ROUND(L710*K710,2)</f>
        <v>0</v>
      </c>
      <c r="BL710" s="20" t="s">
        <v>252</v>
      </c>
      <c r="BM710" s="20" t="s">
        <v>1117</v>
      </c>
    </row>
    <row r="711" spans="2:65" s="11" customFormat="1" ht="16.5" customHeight="1">
      <c r="B711" s="175"/>
      <c r="C711" s="176"/>
      <c r="D711" s="176"/>
      <c r="E711" s="177" t="s">
        <v>4</v>
      </c>
      <c r="F711" s="268" t="s">
        <v>1107</v>
      </c>
      <c r="G711" s="269"/>
      <c r="H711" s="269"/>
      <c r="I711" s="269"/>
      <c r="J711" s="176"/>
      <c r="K711" s="178">
        <v>30.76</v>
      </c>
      <c r="L711" s="176"/>
      <c r="M711" s="176"/>
      <c r="N711" s="176"/>
      <c r="O711" s="176"/>
      <c r="P711" s="176"/>
      <c r="Q711" s="176"/>
      <c r="R711" s="179"/>
      <c r="T711" s="180"/>
      <c r="U711" s="176"/>
      <c r="V711" s="176"/>
      <c r="W711" s="176"/>
      <c r="X711" s="176"/>
      <c r="Y711" s="176"/>
      <c r="Z711" s="176"/>
      <c r="AA711" s="181"/>
      <c r="AT711" s="182" t="s">
        <v>184</v>
      </c>
      <c r="AU711" s="182" t="s">
        <v>112</v>
      </c>
      <c r="AV711" s="11" t="s">
        <v>112</v>
      </c>
      <c r="AW711" s="11" t="s">
        <v>33</v>
      </c>
      <c r="AX711" s="11" t="s">
        <v>76</v>
      </c>
      <c r="AY711" s="182" t="s">
        <v>176</v>
      </c>
    </row>
    <row r="712" spans="2:65" s="11" customFormat="1" ht="16.5" customHeight="1">
      <c r="B712" s="175"/>
      <c r="C712" s="176"/>
      <c r="D712" s="176"/>
      <c r="E712" s="177" t="s">
        <v>4</v>
      </c>
      <c r="F712" s="272" t="s">
        <v>1108</v>
      </c>
      <c r="G712" s="273"/>
      <c r="H712" s="273"/>
      <c r="I712" s="273"/>
      <c r="J712" s="176"/>
      <c r="K712" s="178">
        <v>7.66</v>
      </c>
      <c r="L712" s="176"/>
      <c r="M712" s="176"/>
      <c r="N712" s="176"/>
      <c r="O712" s="176"/>
      <c r="P712" s="176"/>
      <c r="Q712" s="176"/>
      <c r="R712" s="179"/>
      <c r="T712" s="180"/>
      <c r="U712" s="176"/>
      <c r="V712" s="176"/>
      <c r="W712" s="176"/>
      <c r="X712" s="176"/>
      <c r="Y712" s="176"/>
      <c r="Z712" s="176"/>
      <c r="AA712" s="181"/>
      <c r="AT712" s="182" t="s">
        <v>184</v>
      </c>
      <c r="AU712" s="182" t="s">
        <v>112</v>
      </c>
      <c r="AV712" s="11" t="s">
        <v>112</v>
      </c>
      <c r="AW712" s="11" t="s">
        <v>33</v>
      </c>
      <c r="AX712" s="11" t="s">
        <v>76</v>
      </c>
      <c r="AY712" s="182" t="s">
        <v>176</v>
      </c>
    </row>
    <row r="713" spans="2:65" s="11" customFormat="1" ht="16.5" customHeight="1">
      <c r="B713" s="175"/>
      <c r="C713" s="176"/>
      <c r="D713" s="176"/>
      <c r="E713" s="177" t="s">
        <v>4</v>
      </c>
      <c r="F713" s="272" t="s">
        <v>1118</v>
      </c>
      <c r="G713" s="273"/>
      <c r="H713" s="273"/>
      <c r="I713" s="273"/>
      <c r="J713" s="176"/>
      <c r="K713" s="178">
        <v>5.88</v>
      </c>
      <c r="L713" s="176"/>
      <c r="M713" s="176"/>
      <c r="N713" s="176"/>
      <c r="O713" s="176"/>
      <c r="P713" s="176"/>
      <c r="Q713" s="176"/>
      <c r="R713" s="179"/>
      <c r="T713" s="180"/>
      <c r="U713" s="176"/>
      <c r="V713" s="176"/>
      <c r="W713" s="176"/>
      <c r="X713" s="176"/>
      <c r="Y713" s="176"/>
      <c r="Z713" s="176"/>
      <c r="AA713" s="181"/>
      <c r="AT713" s="182" t="s">
        <v>184</v>
      </c>
      <c r="AU713" s="182" t="s">
        <v>112</v>
      </c>
      <c r="AV713" s="11" t="s">
        <v>112</v>
      </c>
      <c r="AW713" s="11" t="s">
        <v>33</v>
      </c>
      <c r="AX713" s="11" t="s">
        <v>76</v>
      </c>
      <c r="AY713" s="182" t="s">
        <v>176</v>
      </c>
    </row>
    <row r="714" spans="2:65" s="12" customFormat="1" ht="16.5" customHeight="1">
      <c r="B714" s="183"/>
      <c r="C714" s="184"/>
      <c r="D714" s="184"/>
      <c r="E714" s="185" t="s">
        <v>4</v>
      </c>
      <c r="F714" s="264" t="s">
        <v>186</v>
      </c>
      <c r="G714" s="265"/>
      <c r="H714" s="265"/>
      <c r="I714" s="265"/>
      <c r="J714" s="184"/>
      <c r="K714" s="186">
        <v>44.3</v>
      </c>
      <c r="L714" s="184"/>
      <c r="M714" s="184"/>
      <c r="N714" s="184"/>
      <c r="O714" s="184"/>
      <c r="P714" s="184"/>
      <c r="Q714" s="184"/>
      <c r="R714" s="187"/>
      <c r="T714" s="188"/>
      <c r="U714" s="184"/>
      <c r="V714" s="184"/>
      <c r="W714" s="184"/>
      <c r="X714" s="184"/>
      <c r="Y714" s="184"/>
      <c r="Z714" s="184"/>
      <c r="AA714" s="189"/>
      <c r="AT714" s="190" t="s">
        <v>184</v>
      </c>
      <c r="AU714" s="190" t="s">
        <v>112</v>
      </c>
      <c r="AV714" s="12" t="s">
        <v>181</v>
      </c>
      <c r="AW714" s="12" t="s">
        <v>33</v>
      </c>
      <c r="AX714" s="12" t="s">
        <v>84</v>
      </c>
      <c r="AY714" s="190" t="s">
        <v>176</v>
      </c>
    </row>
    <row r="715" spans="2:65" s="1" customFormat="1" ht="16.5" customHeight="1">
      <c r="B715" s="132"/>
      <c r="C715" s="161" t="s">
        <v>1119</v>
      </c>
      <c r="D715" s="161" t="s">
        <v>177</v>
      </c>
      <c r="E715" s="162" t="s">
        <v>1120</v>
      </c>
      <c r="F715" s="266" t="s">
        <v>1121</v>
      </c>
      <c r="G715" s="266"/>
      <c r="H715" s="266"/>
      <c r="I715" s="266"/>
      <c r="J715" s="163" t="s">
        <v>517</v>
      </c>
      <c r="K715" s="164">
        <v>45.094999999999999</v>
      </c>
      <c r="L715" s="258">
        <v>0</v>
      </c>
      <c r="M715" s="258"/>
      <c r="N715" s="267">
        <f>ROUND(L715*K715,2)</f>
        <v>0</v>
      </c>
      <c r="O715" s="267"/>
      <c r="P715" s="267"/>
      <c r="Q715" s="267"/>
      <c r="R715" s="135"/>
      <c r="T715" s="165" t="s">
        <v>4</v>
      </c>
      <c r="U715" s="44" t="s">
        <v>41</v>
      </c>
      <c r="V715" s="36"/>
      <c r="W715" s="166">
        <f>V715*K715</f>
        <v>0</v>
      </c>
      <c r="X715" s="166">
        <v>3.0000000000000001E-5</v>
      </c>
      <c r="Y715" s="166">
        <f>X715*K715</f>
        <v>1.3528500000000001E-3</v>
      </c>
      <c r="Z715" s="166">
        <v>0</v>
      </c>
      <c r="AA715" s="167">
        <f>Z715*K715</f>
        <v>0</v>
      </c>
      <c r="AR715" s="20" t="s">
        <v>252</v>
      </c>
      <c r="AT715" s="20" t="s">
        <v>177</v>
      </c>
      <c r="AU715" s="20" t="s">
        <v>112</v>
      </c>
      <c r="AY715" s="20" t="s">
        <v>176</v>
      </c>
      <c r="BE715" s="106">
        <f>IF(U715="základní",N715,0)</f>
        <v>0</v>
      </c>
      <c r="BF715" s="106">
        <f>IF(U715="snížená",N715,0)</f>
        <v>0</v>
      </c>
      <c r="BG715" s="106">
        <f>IF(U715="zákl. přenesená",N715,0)</f>
        <v>0</v>
      </c>
      <c r="BH715" s="106">
        <f>IF(U715="sníž. přenesená",N715,0)</f>
        <v>0</v>
      </c>
      <c r="BI715" s="106">
        <f>IF(U715="nulová",N715,0)</f>
        <v>0</v>
      </c>
      <c r="BJ715" s="20" t="s">
        <v>84</v>
      </c>
      <c r="BK715" s="106">
        <f>ROUND(L715*K715,2)</f>
        <v>0</v>
      </c>
      <c r="BL715" s="20" t="s">
        <v>252</v>
      </c>
      <c r="BM715" s="20" t="s">
        <v>1122</v>
      </c>
    </row>
    <row r="716" spans="2:65" s="11" customFormat="1" ht="16.5" customHeight="1">
      <c r="B716" s="175"/>
      <c r="C716" s="176"/>
      <c r="D716" s="176"/>
      <c r="E716" s="177" t="s">
        <v>4</v>
      </c>
      <c r="F716" s="268" t="s">
        <v>1123</v>
      </c>
      <c r="G716" s="269"/>
      <c r="H716" s="269"/>
      <c r="I716" s="269"/>
      <c r="J716" s="176"/>
      <c r="K716" s="178">
        <v>45.094999999999999</v>
      </c>
      <c r="L716" s="176"/>
      <c r="M716" s="176"/>
      <c r="N716" s="176"/>
      <c r="O716" s="176"/>
      <c r="P716" s="176"/>
      <c r="Q716" s="176"/>
      <c r="R716" s="179"/>
      <c r="T716" s="180"/>
      <c r="U716" s="176"/>
      <c r="V716" s="176"/>
      <c r="W716" s="176"/>
      <c r="X716" s="176"/>
      <c r="Y716" s="176"/>
      <c r="Z716" s="176"/>
      <c r="AA716" s="181"/>
      <c r="AT716" s="182" t="s">
        <v>184</v>
      </c>
      <c r="AU716" s="182" t="s">
        <v>112</v>
      </c>
      <c r="AV716" s="11" t="s">
        <v>112</v>
      </c>
      <c r="AW716" s="11" t="s">
        <v>33</v>
      </c>
      <c r="AX716" s="11" t="s">
        <v>76</v>
      </c>
      <c r="AY716" s="182" t="s">
        <v>176</v>
      </c>
    </row>
    <row r="717" spans="2:65" s="12" customFormat="1" ht="16.5" customHeight="1">
      <c r="B717" s="183"/>
      <c r="C717" s="184"/>
      <c r="D717" s="184"/>
      <c r="E717" s="185" t="s">
        <v>4</v>
      </c>
      <c r="F717" s="264" t="s">
        <v>186</v>
      </c>
      <c r="G717" s="265"/>
      <c r="H717" s="265"/>
      <c r="I717" s="265"/>
      <c r="J717" s="184"/>
      <c r="K717" s="186">
        <v>45.094999999999999</v>
      </c>
      <c r="L717" s="184"/>
      <c r="M717" s="184"/>
      <c r="N717" s="184"/>
      <c r="O717" s="184"/>
      <c r="P717" s="184"/>
      <c r="Q717" s="184"/>
      <c r="R717" s="187"/>
      <c r="T717" s="188"/>
      <c r="U717" s="184"/>
      <c r="V717" s="184"/>
      <c r="W717" s="184"/>
      <c r="X717" s="184"/>
      <c r="Y717" s="184"/>
      <c r="Z717" s="184"/>
      <c r="AA717" s="189"/>
      <c r="AT717" s="190" t="s">
        <v>184</v>
      </c>
      <c r="AU717" s="190" t="s">
        <v>112</v>
      </c>
      <c r="AV717" s="12" t="s">
        <v>181</v>
      </c>
      <c r="AW717" s="12" t="s">
        <v>33</v>
      </c>
      <c r="AX717" s="12" t="s">
        <v>84</v>
      </c>
      <c r="AY717" s="190" t="s">
        <v>176</v>
      </c>
    </row>
    <row r="718" spans="2:65" s="1" customFormat="1" ht="25.5" customHeight="1">
      <c r="B718" s="132"/>
      <c r="C718" s="161" t="s">
        <v>1124</v>
      </c>
      <c r="D718" s="161" t="s">
        <v>177</v>
      </c>
      <c r="E718" s="162" t="s">
        <v>1125</v>
      </c>
      <c r="F718" s="266" t="s">
        <v>1126</v>
      </c>
      <c r="G718" s="266"/>
      <c r="H718" s="266"/>
      <c r="I718" s="266"/>
      <c r="J718" s="163" t="s">
        <v>216</v>
      </c>
      <c r="K718" s="164">
        <v>1.143</v>
      </c>
      <c r="L718" s="258">
        <v>0</v>
      </c>
      <c r="M718" s="258"/>
      <c r="N718" s="267">
        <f>ROUND(L718*K718,2)</f>
        <v>0</v>
      </c>
      <c r="O718" s="267"/>
      <c r="P718" s="267"/>
      <c r="Q718" s="267"/>
      <c r="R718" s="135"/>
      <c r="T718" s="165" t="s">
        <v>4</v>
      </c>
      <c r="U718" s="44" t="s">
        <v>41</v>
      </c>
      <c r="V718" s="36"/>
      <c r="W718" s="166">
        <f>V718*K718</f>
        <v>0</v>
      </c>
      <c r="X718" s="166">
        <v>0</v>
      </c>
      <c r="Y718" s="166">
        <f>X718*K718</f>
        <v>0</v>
      </c>
      <c r="Z718" s="166">
        <v>0</v>
      </c>
      <c r="AA718" s="167">
        <f>Z718*K718</f>
        <v>0</v>
      </c>
      <c r="AR718" s="20" t="s">
        <v>252</v>
      </c>
      <c r="AT718" s="20" t="s">
        <v>177</v>
      </c>
      <c r="AU718" s="20" t="s">
        <v>112</v>
      </c>
      <c r="AY718" s="20" t="s">
        <v>176</v>
      </c>
      <c r="BE718" s="106">
        <f>IF(U718="základní",N718,0)</f>
        <v>0</v>
      </c>
      <c r="BF718" s="106">
        <f>IF(U718="snížená",N718,0)</f>
        <v>0</v>
      </c>
      <c r="BG718" s="106">
        <f>IF(U718="zákl. přenesená",N718,0)</f>
        <v>0</v>
      </c>
      <c r="BH718" s="106">
        <f>IF(U718="sníž. přenesená",N718,0)</f>
        <v>0</v>
      </c>
      <c r="BI718" s="106">
        <f>IF(U718="nulová",N718,0)</f>
        <v>0</v>
      </c>
      <c r="BJ718" s="20" t="s">
        <v>84</v>
      </c>
      <c r="BK718" s="106">
        <f>ROUND(L718*K718,2)</f>
        <v>0</v>
      </c>
      <c r="BL718" s="20" t="s">
        <v>252</v>
      </c>
      <c r="BM718" s="20" t="s">
        <v>1127</v>
      </c>
    </row>
    <row r="719" spans="2:65" s="9" customFormat="1" ht="29.85" customHeight="1">
      <c r="B719" s="150"/>
      <c r="C719" s="151"/>
      <c r="D719" s="160" t="s">
        <v>145</v>
      </c>
      <c r="E719" s="160"/>
      <c r="F719" s="160"/>
      <c r="G719" s="160"/>
      <c r="H719" s="160"/>
      <c r="I719" s="160"/>
      <c r="J719" s="160"/>
      <c r="K719" s="160"/>
      <c r="L719" s="160"/>
      <c r="M719" s="160"/>
      <c r="N719" s="248">
        <f>BK719</f>
        <v>0</v>
      </c>
      <c r="O719" s="249"/>
      <c r="P719" s="249"/>
      <c r="Q719" s="249"/>
      <c r="R719" s="153"/>
      <c r="T719" s="154"/>
      <c r="U719" s="151"/>
      <c r="V719" s="151"/>
      <c r="W719" s="155">
        <f>SUM(W720:W723)</f>
        <v>0</v>
      </c>
      <c r="X719" s="151"/>
      <c r="Y719" s="155">
        <f>SUM(Y720:Y723)</f>
        <v>0.28862009999999999</v>
      </c>
      <c r="Z719" s="151"/>
      <c r="AA719" s="156">
        <f>SUM(AA720:AA723)</f>
        <v>0</v>
      </c>
      <c r="AR719" s="157" t="s">
        <v>112</v>
      </c>
      <c r="AT719" s="158" t="s">
        <v>75</v>
      </c>
      <c r="AU719" s="158" t="s">
        <v>84</v>
      </c>
      <c r="AY719" s="157" t="s">
        <v>176</v>
      </c>
      <c r="BK719" s="159">
        <f>SUM(BK720:BK723)</f>
        <v>0</v>
      </c>
    </row>
    <row r="720" spans="2:65" s="1" customFormat="1" ht="25.5" customHeight="1">
      <c r="B720" s="132"/>
      <c r="C720" s="161" t="s">
        <v>1128</v>
      </c>
      <c r="D720" s="161" t="s">
        <v>177</v>
      </c>
      <c r="E720" s="162" t="s">
        <v>1129</v>
      </c>
      <c r="F720" s="266" t="s">
        <v>1130</v>
      </c>
      <c r="G720" s="266"/>
      <c r="H720" s="266"/>
      <c r="I720" s="266"/>
      <c r="J720" s="163" t="s">
        <v>221</v>
      </c>
      <c r="K720" s="164">
        <v>16.79</v>
      </c>
      <c r="L720" s="258">
        <v>0</v>
      </c>
      <c r="M720" s="258"/>
      <c r="N720" s="267">
        <f>ROUND(L720*K720,2)</f>
        <v>0</v>
      </c>
      <c r="O720" s="267"/>
      <c r="P720" s="267"/>
      <c r="Q720" s="267"/>
      <c r="R720" s="135"/>
      <c r="T720" s="165" t="s">
        <v>4</v>
      </c>
      <c r="U720" s="44" t="s">
        <v>41</v>
      </c>
      <c r="V720" s="36"/>
      <c r="W720" s="166">
        <f>V720*K720</f>
        <v>0</v>
      </c>
      <c r="X720" s="166">
        <v>1.719E-2</v>
      </c>
      <c r="Y720" s="166">
        <f>X720*K720</f>
        <v>0.28862009999999999</v>
      </c>
      <c r="Z720" s="166">
        <v>0</v>
      </c>
      <c r="AA720" s="167">
        <f>Z720*K720</f>
        <v>0</v>
      </c>
      <c r="AR720" s="20" t="s">
        <v>252</v>
      </c>
      <c r="AT720" s="20" t="s">
        <v>177</v>
      </c>
      <c r="AU720" s="20" t="s">
        <v>112</v>
      </c>
      <c r="AY720" s="20" t="s">
        <v>176</v>
      </c>
      <c r="BE720" s="106">
        <f>IF(U720="základní",N720,0)</f>
        <v>0</v>
      </c>
      <c r="BF720" s="106">
        <f>IF(U720="snížená",N720,0)</f>
        <v>0</v>
      </c>
      <c r="BG720" s="106">
        <f>IF(U720="zákl. přenesená",N720,0)</f>
        <v>0</v>
      </c>
      <c r="BH720" s="106">
        <f>IF(U720="sníž. přenesená",N720,0)</f>
        <v>0</v>
      </c>
      <c r="BI720" s="106">
        <f>IF(U720="nulová",N720,0)</f>
        <v>0</v>
      </c>
      <c r="BJ720" s="20" t="s">
        <v>84</v>
      </c>
      <c r="BK720" s="106">
        <f>ROUND(L720*K720,2)</f>
        <v>0</v>
      </c>
      <c r="BL720" s="20" t="s">
        <v>252</v>
      </c>
      <c r="BM720" s="20" t="s">
        <v>1131</v>
      </c>
    </row>
    <row r="721" spans="2:65" s="11" customFormat="1" ht="16.5" customHeight="1">
      <c r="B721" s="175"/>
      <c r="C721" s="176"/>
      <c r="D721" s="176"/>
      <c r="E721" s="177" t="s">
        <v>4</v>
      </c>
      <c r="F721" s="268" t="s">
        <v>1132</v>
      </c>
      <c r="G721" s="269"/>
      <c r="H721" s="269"/>
      <c r="I721" s="269"/>
      <c r="J721" s="176"/>
      <c r="K721" s="178">
        <v>16.79</v>
      </c>
      <c r="L721" s="176"/>
      <c r="M721" s="176"/>
      <c r="N721" s="176"/>
      <c r="O721" s="176"/>
      <c r="P721" s="176"/>
      <c r="Q721" s="176"/>
      <c r="R721" s="179"/>
      <c r="T721" s="180"/>
      <c r="U721" s="176"/>
      <c r="V721" s="176"/>
      <c r="W721" s="176"/>
      <c r="X721" s="176"/>
      <c r="Y721" s="176"/>
      <c r="Z721" s="176"/>
      <c r="AA721" s="181"/>
      <c r="AT721" s="182" t="s">
        <v>184</v>
      </c>
      <c r="AU721" s="182" t="s">
        <v>112</v>
      </c>
      <c r="AV721" s="11" t="s">
        <v>112</v>
      </c>
      <c r="AW721" s="11" t="s">
        <v>33</v>
      </c>
      <c r="AX721" s="11" t="s">
        <v>76</v>
      </c>
      <c r="AY721" s="182" t="s">
        <v>176</v>
      </c>
    </row>
    <row r="722" spans="2:65" s="12" customFormat="1" ht="16.5" customHeight="1">
      <c r="B722" s="183"/>
      <c r="C722" s="184"/>
      <c r="D722" s="184"/>
      <c r="E722" s="185" t="s">
        <v>4</v>
      </c>
      <c r="F722" s="264" t="s">
        <v>186</v>
      </c>
      <c r="G722" s="265"/>
      <c r="H722" s="265"/>
      <c r="I722" s="265"/>
      <c r="J722" s="184"/>
      <c r="K722" s="186">
        <v>16.79</v>
      </c>
      <c r="L722" s="184"/>
      <c r="M722" s="184"/>
      <c r="N722" s="184"/>
      <c r="O722" s="184"/>
      <c r="P722" s="184"/>
      <c r="Q722" s="184"/>
      <c r="R722" s="187"/>
      <c r="T722" s="188"/>
      <c r="U722" s="184"/>
      <c r="V722" s="184"/>
      <c r="W722" s="184"/>
      <c r="X722" s="184"/>
      <c r="Y722" s="184"/>
      <c r="Z722" s="184"/>
      <c r="AA722" s="189"/>
      <c r="AT722" s="190" t="s">
        <v>184</v>
      </c>
      <c r="AU722" s="190" t="s">
        <v>112</v>
      </c>
      <c r="AV722" s="12" t="s">
        <v>181</v>
      </c>
      <c r="AW722" s="12" t="s">
        <v>33</v>
      </c>
      <c r="AX722" s="12" t="s">
        <v>84</v>
      </c>
      <c r="AY722" s="190" t="s">
        <v>176</v>
      </c>
    </row>
    <row r="723" spans="2:65" s="1" customFormat="1" ht="25.5" customHeight="1">
      <c r="B723" s="132"/>
      <c r="C723" s="161" t="s">
        <v>1133</v>
      </c>
      <c r="D723" s="161" t="s">
        <v>177</v>
      </c>
      <c r="E723" s="162" t="s">
        <v>1134</v>
      </c>
      <c r="F723" s="266" t="s">
        <v>1135</v>
      </c>
      <c r="G723" s="266"/>
      <c r="H723" s="266"/>
      <c r="I723" s="266"/>
      <c r="J723" s="163" t="s">
        <v>216</v>
      </c>
      <c r="K723" s="164">
        <v>0.28899999999999998</v>
      </c>
      <c r="L723" s="258">
        <v>0</v>
      </c>
      <c r="M723" s="258"/>
      <c r="N723" s="267">
        <f>ROUND(L723*K723,2)</f>
        <v>0</v>
      </c>
      <c r="O723" s="267"/>
      <c r="P723" s="267"/>
      <c r="Q723" s="267"/>
      <c r="R723" s="135"/>
      <c r="T723" s="165" t="s">
        <v>4</v>
      </c>
      <c r="U723" s="44" t="s">
        <v>41</v>
      </c>
      <c r="V723" s="36"/>
      <c r="W723" s="166">
        <f>V723*K723</f>
        <v>0</v>
      </c>
      <c r="X723" s="166">
        <v>0</v>
      </c>
      <c r="Y723" s="166">
        <f>X723*K723</f>
        <v>0</v>
      </c>
      <c r="Z723" s="166">
        <v>0</v>
      </c>
      <c r="AA723" s="167">
        <f>Z723*K723</f>
        <v>0</v>
      </c>
      <c r="AR723" s="20" t="s">
        <v>252</v>
      </c>
      <c r="AT723" s="20" t="s">
        <v>177</v>
      </c>
      <c r="AU723" s="20" t="s">
        <v>112</v>
      </c>
      <c r="AY723" s="20" t="s">
        <v>176</v>
      </c>
      <c r="BE723" s="106">
        <f>IF(U723="základní",N723,0)</f>
        <v>0</v>
      </c>
      <c r="BF723" s="106">
        <f>IF(U723="snížená",N723,0)</f>
        <v>0</v>
      </c>
      <c r="BG723" s="106">
        <f>IF(U723="zákl. přenesená",N723,0)</f>
        <v>0</v>
      </c>
      <c r="BH723" s="106">
        <f>IF(U723="sníž. přenesená",N723,0)</f>
        <v>0</v>
      </c>
      <c r="BI723" s="106">
        <f>IF(U723="nulová",N723,0)</f>
        <v>0</v>
      </c>
      <c r="BJ723" s="20" t="s">
        <v>84</v>
      </c>
      <c r="BK723" s="106">
        <f>ROUND(L723*K723,2)</f>
        <v>0</v>
      </c>
      <c r="BL723" s="20" t="s">
        <v>252</v>
      </c>
      <c r="BM723" s="20" t="s">
        <v>1136</v>
      </c>
    </row>
    <row r="724" spans="2:65" s="9" customFormat="1" ht="29.85" customHeight="1">
      <c r="B724" s="150"/>
      <c r="C724" s="151"/>
      <c r="D724" s="160" t="s">
        <v>146</v>
      </c>
      <c r="E724" s="160"/>
      <c r="F724" s="160"/>
      <c r="G724" s="160"/>
      <c r="H724" s="160"/>
      <c r="I724" s="160"/>
      <c r="J724" s="160"/>
      <c r="K724" s="160"/>
      <c r="L724" s="160"/>
      <c r="M724" s="160"/>
      <c r="N724" s="248">
        <f>BK724</f>
        <v>0</v>
      </c>
      <c r="O724" s="249"/>
      <c r="P724" s="249"/>
      <c r="Q724" s="249"/>
      <c r="R724" s="153"/>
      <c r="T724" s="154"/>
      <c r="U724" s="151"/>
      <c r="V724" s="151"/>
      <c r="W724" s="155">
        <f>SUM(W725:W742)</f>
        <v>0</v>
      </c>
      <c r="X724" s="151"/>
      <c r="Y724" s="155">
        <f>SUM(Y725:Y742)</f>
        <v>0.49111201000000004</v>
      </c>
      <c r="Z724" s="151"/>
      <c r="AA724" s="156">
        <f>SUM(AA725:AA742)</f>
        <v>0</v>
      </c>
      <c r="AR724" s="157" t="s">
        <v>112</v>
      </c>
      <c r="AT724" s="158" t="s">
        <v>75</v>
      </c>
      <c r="AU724" s="158" t="s">
        <v>84</v>
      </c>
      <c r="AY724" s="157" t="s">
        <v>176</v>
      </c>
      <c r="BK724" s="159">
        <f>SUM(BK725:BK742)</f>
        <v>0</v>
      </c>
    </row>
    <row r="725" spans="2:65" s="1" customFormat="1" ht="16.5" customHeight="1">
      <c r="B725" s="132"/>
      <c r="C725" s="161" t="s">
        <v>1137</v>
      </c>
      <c r="D725" s="161" t="s">
        <v>177</v>
      </c>
      <c r="E725" s="162" t="s">
        <v>1138</v>
      </c>
      <c r="F725" s="266" t="s">
        <v>1139</v>
      </c>
      <c r="G725" s="266"/>
      <c r="H725" s="266"/>
      <c r="I725" s="266"/>
      <c r="J725" s="163" t="s">
        <v>221</v>
      </c>
      <c r="K725" s="164">
        <v>144.25</v>
      </c>
      <c r="L725" s="258">
        <v>0</v>
      </c>
      <c r="M725" s="258"/>
      <c r="N725" s="267">
        <f>ROUND(L725*K725,2)</f>
        <v>0</v>
      </c>
      <c r="O725" s="267"/>
      <c r="P725" s="267"/>
      <c r="Q725" s="267"/>
      <c r="R725" s="135"/>
      <c r="T725" s="165" t="s">
        <v>4</v>
      </c>
      <c r="U725" s="44" t="s">
        <v>41</v>
      </c>
      <c r="V725" s="36"/>
      <c r="W725" s="166">
        <f>V725*K725</f>
        <v>0</v>
      </c>
      <c r="X725" s="166">
        <v>0</v>
      </c>
      <c r="Y725" s="166">
        <f>X725*K725</f>
        <v>0</v>
      </c>
      <c r="Z725" s="166">
        <v>0</v>
      </c>
      <c r="AA725" s="167">
        <f>Z725*K725</f>
        <v>0</v>
      </c>
      <c r="AR725" s="20" t="s">
        <v>252</v>
      </c>
      <c r="AT725" s="20" t="s">
        <v>177</v>
      </c>
      <c r="AU725" s="20" t="s">
        <v>112</v>
      </c>
      <c r="AY725" s="20" t="s">
        <v>176</v>
      </c>
      <c r="BE725" s="106">
        <f>IF(U725="základní",N725,0)</f>
        <v>0</v>
      </c>
      <c r="BF725" s="106">
        <f>IF(U725="snížená",N725,0)</f>
        <v>0</v>
      </c>
      <c r="BG725" s="106">
        <f>IF(U725="zákl. přenesená",N725,0)</f>
        <v>0</v>
      </c>
      <c r="BH725" s="106">
        <f>IF(U725="sníž. přenesená",N725,0)</f>
        <v>0</v>
      </c>
      <c r="BI725" s="106">
        <f>IF(U725="nulová",N725,0)</f>
        <v>0</v>
      </c>
      <c r="BJ725" s="20" t="s">
        <v>84</v>
      </c>
      <c r="BK725" s="106">
        <f>ROUND(L725*K725,2)</f>
        <v>0</v>
      </c>
      <c r="BL725" s="20" t="s">
        <v>252</v>
      </c>
      <c r="BM725" s="20" t="s">
        <v>1140</v>
      </c>
    </row>
    <row r="726" spans="2:65" s="11" customFormat="1" ht="16.5" customHeight="1">
      <c r="B726" s="175"/>
      <c r="C726" s="176"/>
      <c r="D726" s="176"/>
      <c r="E726" s="177" t="s">
        <v>4</v>
      </c>
      <c r="F726" s="268" t="s">
        <v>1141</v>
      </c>
      <c r="G726" s="269"/>
      <c r="H726" s="269"/>
      <c r="I726" s="269"/>
      <c r="J726" s="176"/>
      <c r="K726" s="178">
        <v>136.77000000000001</v>
      </c>
      <c r="L726" s="176"/>
      <c r="M726" s="176"/>
      <c r="N726" s="176"/>
      <c r="O726" s="176"/>
      <c r="P726" s="176"/>
      <c r="Q726" s="176"/>
      <c r="R726" s="179"/>
      <c r="T726" s="180"/>
      <c r="U726" s="176"/>
      <c r="V726" s="176"/>
      <c r="W726" s="176"/>
      <c r="X726" s="176"/>
      <c r="Y726" s="176"/>
      <c r="Z726" s="176"/>
      <c r="AA726" s="181"/>
      <c r="AT726" s="182" t="s">
        <v>184</v>
      </c>
      <c r="AU726" s="182" t="s">
        <v>112</v>
      </c>
      <c r="AV726" s="11" t="s">
        <v>112</v>
      </c>
      <c r="AW726" s="11" t="s">
        <v>33</v>
      </c>
      <c r="AX726" s="11" t="s">
        <v>76</v>
      </c>
      <c r="AY726" s="182" t="s">
        <v>176</v>
      </c>
    </row>
    <row r="727" spans="2:65" s="11" customFormat="1" ht="16.5" customHeight="1">
      <c r="B727" s="175"/>
      <c r="C727" s="176"/>
      <c r="D727" s="176"/>
      <c r="E727" s="177" t="s">
        <v>4</v>
      </c>
      <c r="F727" s="272" t="s">
        <v>1142</v>
      </c>
      <c r="G727" s="273"/>
      <c r="H727" s="273"/>
      <c r="I727" s="273"/>
      <c r="J727" s="176"/>
      <c r="K727" s="178">
        <v>7.48</v>
      </c>
      <c r="L727" s="176"/>
      <c r="M727" s="176"/>
      <c r="N727" s="176"/>
      <c r="O727" s="176"/>
      <c r="P727" s="176"/>
      <c r="Q727" s="176"/>
      <c r="R727" s="179"/>
      <c r="T727" s="180"/>
      <c r="U727" s="176"/>
      <c r="V727" s="176"/>
      <c r="W727" s="176"/>
      <c r="X727" s="176"/>
      <c r="Y727" s="176"/>
      <c r="Z727" s="176"/>
      <c r="AA727" s="181"/>
      <c r="AT727" s="182" t="s">
        <v>184</v>
      </c>
      <c r="AU727" s="182" t="s">
        <v>112</v>
      </c>
      <c r="AV727" s="11" t="s">
        <v>112</v>
      </c>
      <c r="AW727" s="11" t="s">
        <v>33</v>
      </c>
      <c r="AX727" s="11" t="s">
        <v>76</v>
      </c>
      <c r="AY727" s="182" t="s">
        <v>176</v>
      </c>
    </row>
    <row r="728" spans="2:65" s="12" customFormat="1" ht="16.5" customHeight="1">
      <c r="B728" s="183"/>
      <c r="C728" s="184"/>
      <c r="D728" s="184"/>
      <c r="E728" s="185" t="s">
        <v>4</v>
      </c>
      <c r="F728" s="264" t="s">
        <v>186</v>
      </c>
      <c r="G728" s="265"/>
      <c r="H728" s="265"/>
      <c r="I728" s="265"/>
      <c r="J728" s="184"/>
      <c r="K728" s="186">
        <v>144.25</v>
      </c>
      <c r="L728" s="184"/>
      <c r="M728" s="184"/>
      <c r="N728" s="184"/>
      <c r="O728" s="184"/>
      <c r="P728" s="184"/>
      <c r="Q728" s="184"/>
      <c r="R728" s="187"/>
      <c r="T728" s="188"/>
      <c r="U728" s="184"/>
      <c r="V728" s="184"/>
      <c r="W728" s="184"/>
      <c r="X728" s="184"/>
      <c r="Y728" s="184"/>
      <c r="Z728" s="184"/>
      <c r="AA728" s="189"/>
      <c r="AT728" s="190" t="s">
        <v>184</v>
      </c>
      <c r="AU728" s="190" t="s">
        <v>112</v>
      </c>
      <c r="AV728" s="12" t="s">
        <v>181</v>
      </c>
      <c r="AW728" s="12" t="s">
        <v>33</v>
      </c>
      <c r="AX728" s="12" t="s">
        <v>84</v>
      </c>
      <c r="AY728" s="190" t="s">
        <v>176</v>
      </c>
    </row>
    <row r="729" spans="2:65" s="1" customFormat="1" ht="16.5" customHeight="1">
      <c r="B729" s="132"/>
      <c r="C729" s="161" t="s">
        <v>1143</v>
      </c>
      <c r="D729" s="161" t="s">
        <v>177</v>
      </c>
      <c r="E729" s="162" t="s">
        <v>1144</v>
      </c>
      <c r="F729" s="266" t="s">
        <v>1145</v>
      </c>
      <c r="G729" s="266"/>
      <c r="H729" s="266"/>
      <c r="I729" s="266"/>
      <c r="J729" s="163" t="s">
        <v>221</v>
      </c>
      <c r="K729" s="164">
        <v>7.48</v>
      </c>
      <c r="L729" s="258">
        <v>0</v>
      </c>
      <c r="M729" s="258"/>
      <c r="N729" s="267">
        <f>ROUND(L729*K729,2)</f>
        <v>0</v>
      </c>
      <c r="O729" s="267"/>
      <c r="P729" s="267"/>
      <c r="Q729" s="267"/>
      <c r="R729" s="135"/>
      <c r="T729" s="165" t="s">
        <v>4</v>
      </c>
      <c r="U729" s="44" t="s">
        <v>41</v>
      </c>
      <c r="V729" s="36"/>
      <c r="W729" s="166">
        <f>V729*K729</f>
        <v>0</v>
      </c>
      <c r="X729" s="166">
        <v>5.0000000000000001E-4</v>
      </c>
      <c r="Y729" s="166">
        <f>X729*K729</f>
        <v>3.7400000000000003E-3</v>
      </c>
      <c r="Z729" s="166">
        <v>0</v>
      </c>
      <c r="AA729" s="167">
        <f>Z729*K729</f>
        <v>0</v>
      </c>
      <c r="AR729" s="20" t="s">
        <v>252</v>
      </c>
      <c r="AT729" s="20" t="s">
        <v>177</v>
      </c>
      <c r="AU729" s="20" t="s">
        <v>112</v>
      </c>
      <c r="AY729" s="20" t="s">
        <v>176</v>
      </c>
      <c r="BE729" s="106">
        <f>IF(U729="základní",N729,0)</f>
        <v>0</v>
      </c>
      <c r="BF729" s="106">
        <f>IF(U729="snížená",N729,0)</f>
        <v>0</v>
      </c>
      <c r="BG729" s="106">
        <f>IF(U729="zákl. přenesená",N729,0)</f>
        <v>0</v>
      </c>
      <c r="BH729" s="106">
        <f>IF(U729="sníž. přenesená",N729,0)</f>
        <v>0</v>
      </c>
      <c r="BI729" s="106">
        <f>IF(U729="nulová",N729,0)</f>
        <v>0</v>
      </c>
      <c r="BJ729" s="20" t="s">
        <v>84</v>
      </c>
      <c r="BK729" s="106">
        <f>ROUND(L729*K729,2)</f>
        <v>0</v>
      </c>
      <c r="BL729" s="20" t="s">
        <v>252</v>
      </c>
      <c r="BM729" s="20" t="s">
        <v>1146</v>
      </c>
    </row>
    <row r="730" spans="2:65" s="11" customFormat="1" ht="16.5" customHeight="1">
      <c r="B730" s="175"/>
      <c r="C730" s="176"/>
      <c r="D730" s="176"/>
      <c r="E730" s="177" t="s">
        <v>4</v>
      </c>
      <c r="F730" s="268" t="s">
        <v>1142</v>
      </c>
      <c r="G730" s="269"/>
      <c r="H730" s="269"/>
      <c r="I730" s="269"/>
      <c r="J730" s="176"/>
      <c r="K730" s="178">
        <v>7.48</v>
      </c>
      <c r="L730" s="176"/>
      <c r="M730" s="176"/>
      <c r="N730" s="176"/>
      <c r="O730" s="176"/>
      <c r="P730" s="176"/>
      <c r="Q730" s="176"/>
      <c r="R730" s="179"/>
      <c r="T730" s="180"/>
      <c r="U730" s="176"/>
      <c r="V730" s="176"/>
      <c r="W730" s="176"/>
      <c r="X730" s="176"/>
      <c r="Y730" s="176"/>
      <c r="Z730" s="176"/>
      <c r="AA730" s="181"/>
      <c r="AT730" s="182" t="s">
        <v>184</v>
      </c>
      <c r="AU730" s="182" t="s">
        <v>112</v>
      </c>
      <c r="AV730" s="11" t="s">
        <v>112</v>
      </c>
      <c r="AW730" s="11" t="s">
        <v>33</v>
      </c>
      <c r="AX730" s="11" t="s">
        <v>76</v>
      </c>
      <c r="AY730" s="182" t="s">
        <v>176</v>
      </c>
    </row>
    <row r="731" spans="2:65" s="12" customFormat="1" ht="16.5" customHeight="1">
      <c r="B731" s="183"/>
      <c r="C731" s="184"/>
      <c r="D731" s="184"/>
      <c r="E731" s="185" t="s">
        <v>4</v>
      </c>
      <c r="F731" s="264" t="s">
        <v>186</v>
      </c>
      <c r="G731" s="265"/>
      <c r="H731" s="265"/>
      <c r="I731" s="265"/>
      <c r="J731" s="184"/>
      <c r="K731" s="186">
        <v>7.48</v>
      </c>
      <c r="L731" s="184"/>
      <c r="M731" s="184"/>
      <c r="N731" s="184"/>
      <c r="O731" s="184"/>
      <c r="P731" s="184"/>
      <c r="Q731" s="184"/>
      <c r="R731" s="187"/>
      <c r="T731" s="188"/>
      <c r="U731" s="184"/>
      <c r="V731" s="184"/>
      <c r="W731" s="184"/>
      <c r="X731" s="184"/>
      <c r="Y731" s="184"/>
      <c r="Z731" s="184"/>
      <c r="AA731" s="189"/>
      <c r="AT731" s="190" t="s">
        <v>184</v>
      </c>
      <c r="AU731" s="190" t="s">
        <v>112</v>
      </c>
      <c r="AV731" s="12" t="s">
        <v>181</v>
      </c>
      <c r="AW731" s="12" t="s">
        <v>33</v>
      </c>
      <c r="AX731" s="12" t="s">
        <v>84</v>
      </c>
      <c r="AY731" s="190" t="s">
        <v>176</v>
      </c>
    </row>
    <row r="732" spans="2:65" s="1" customFormat="1" ht="38.25" customHeight="1">
      <c r="B732" s="132"/>
      <c r="C732" s="191" t="s">
        <v>1147</v>
      </c>
      <c r="D732" s="191" t="s">
        <v>309</v>
      </c>
      <c r="E732" s="192" t="s">
        <v>1148</v>
      </c>
      <c r="F732" s="274" t="s">
        <v>1149</v>
      </c>
      <c r="G732" s="274"/>
      <c r="H732" s="274"/>
      <c r="I732" s="274"/>
      <c r="J732" s="193" t="s">
        <v>221</v>
      </c>
      <c r="K732" s="194">
        <v>8.2279999999999998</v>
      </c>
      <c r="L732" s="275">
        <v>0</v>
      </c>
      <c r="M732" s="275"/>
      <c r="N732" s="276">
        <f>ROUND(L732*K732,2)</f>
        <v>0</v>
      </c>
      <c r="O732" s="267"/>
      <c r="P732" s="267"/>
      <c r="Q732" s="267"/>
      <c r="R732" s="135"/>
      <c r="T732" s="165" t="s">
        <v>4</v>
      </c>
      <c r="U732" s="44" t="s">
        <v>41</v>
      </c>
      <c r="V732" s="36"/>
      <c r="W732" s="166">
        <f>V732*K732</f>
        <v>0</v>
      </c>
      <c r="X732" s="166">
        <v>1.75E-3</v>
      </c>
      <c r="Y732" s="166">
        <f>X732*K732</f>
        <v>1.4399E-2</v>
      </c>
      <c r="Z732" s="166">
        <v>0</v>
      </c>
      <c r="AA732" s="167">
        <f>Z732*K732</f>
        <v>0</v>
      </c>
      <c r="AR732" s="20" t="s">
        <v>353</v>
      </c>
      <c r="AT732" s="20" t="s">
        <v>309</v>
      </c>
      <c r="AU732" s="20" t="s">
        <v>112</v>
      </c>
      <c r="AY732" s="20" t="s">
        <v>176</v>
      </c>
      <c r="BE732" s="106">
        <f>IF(U732="základní",N732,0)</f>
        <v>0</v>
      </c>
      <c r="BF732" s="106">
        <f>IF(U732="snížená",N732,0)</f>
        <v>0</v>
      </c>
      <c r="BG732" s="106">
        <f>IF(U732="zákl. přenesená",N732,0)</f>
        <v>0</v>
      </c>
      <c r="BH732" s="106">
        <f>IF(U732="sníž. přenesená",N732,0)</f>
        <v>0</v>
      </c>
      <c r="BI732" s="106">
        <f>IF(U732="nulová",N732,0)</f>
        <v>0</v>
      </c>
      <c r="BJ732" s="20" t="s">
        <v>84</v>
      </c>
      <c r="BK732" s="106">
        <f>ROUND(L732*K732,2)</f>
        <v>0</v>
      </c>
      <c r="BL732" s="20" t="s">
        <v>252</v>
      </c>
      <c r="BM732" s="20" t="s">
        <v>1150</v>
      </c>
    </row>
    <row r="733" spans="2:65" s="1" customFormat="1" ht="16.5" customHeight="1">
      <c r="B733" s="132"/>
      <c r="C733" s="161" t="s">
        <v>1151</v>
      </c>
      <c r="D733" s="161" t="s">
        <v>177</v>
      </c>
      <c r="E733" s="162" t="s">
        <v>1152</v>
      </c>
      <c r="F733" s="266" t="s">
        <v>1153</v>
      </c>
      <c r="G733" s="266"/>
      <c r="H733" s="266"/>
      <c r="I733" s="266"/>
      <c r="J733" s="163" t="s">
        <v>221</v>
      </c>
      <c r="K733" s="164">
        <v>136.77000000000001</v>
      </c>
      <c r="L733" s="258">
        <v>0</v>
      </c>
      <c r="M733" s="258"/>
      <c r="N733" s="267">
        <f>ROUND(L733*K733,2)</f>
        <v>0</v>
      </c>
      <c r="O733" s="267"/>
      <c r="P733" s="267"/>
      <c r="Q733" s="267"/>
      <c r="R733" s="135"/>
      <c r="T733" s="165" t="s">
        <v>4</v>
      </c>
      <c r="U733" s="44" t="s">
        <v>41</v>
      </c>
      <c r="V733" s="36"/>
      <c r="W733" s="166">
        <f>V733*K733</f>
        <v>0</v>
      </c>
      <c r="X733" s="166">
        <v>2.9999999999999997E-4</v>
      </c>
      <c r="Y733" s="166">
        <f>X733*K733</f>
        <v>4.1030999999999998E-2</v>
      </c>
      <c r="Z733" s="166">
        <v>0</v>
      </c>
      <c r="AA733" s="167">
        <f>Z733*K733</f>
        <v>0</v>
      </c>
      <c r="AR733" s="20" t="s">
        <v>252</v>
      </c>
      <c r="AT733" s="20" t="s">
        <v>177</v>
      </c>
      <c r="AU733" s="20" t="s">
        <v>112</v>
      </c>
      <c r="AY733" s="20" t="s">
        <v>176</v>
      </c>
      <c r="BE733" s="106">
        <f>IF(U733="základní",N733,0)</f>
        <v>0</v>
      </c>
      <c r="BF733" s="106">
        <f>IF(U733="snížená",N733,0)</f>
        <v>0</v>
      </c>
      <c r="BG733" s="106">
        <f>IF(U733="zákl. přenesená",N733,0)</f>
        <v>0</v>
      </c>
      <c r="BH733" s="106">
        <f>IF(U733="sníž. přenesená",N733,0)</f>
        <v>0</v>
      </c>
      <c r="BI733" s="106">
        <f>IF(U733="nulová",N733,0)</f>
        <v>0</v>
      </c>
      <c r="BJ733" s="20" t="s">
        <v>84</v>
      </c>
      <c r="BK733" s="106">
        <f>ROUND(L733*K733,2)</f>
        <v>0</v>
      </c>
      <c r="BL733" s="20" t="s">
        <v>252</v>
      </c>
      <c r="BM733" s="20" t="s">
        <v>1154</v>
      </c>
    </row>
    <row r="734" spans="2:65" s="11" customFormat="1" ht="16.5" customHeight="1">
      <c r="B734" s="175"/>
      <c r="C734" s="176"/>
      <c r="D734" s="176"/>
      <c r="E734" s="177" t="s">
        <v>4</v>
      </c>
      <c r="F734" s="268" t="s">
        <v>1141</v>
      </c>
      <c r="G734" s="269"/>
      <c r="H734" s="269"/>
      <c r="I734" s="269"/>
      <c r="J734" s="176"/>
      <c r="K734" s="178">
        <v>136.77000000000001</v>
      </c>
      <c r="L734" s="176"/>
      <c r="M734" s="176"/>
      <c r="N734" s="176"/>
      <c r="O734" s="176"/>
      <c r="P734" s="176"/>
      <c r="Q734" s="176"/>
      <c r="R734" s="179"/>
      <c r="T734" s="180"/>
      <c r="U734" s="176"/>
      <c r="V734" s="176"/>
      <c r="W734" s="176"/>
      <c r="X734" s="176"/>
      <c r="Y734" s="176"/>
      <c r="Z734" s="176"/>
      <c r="AA734" s="181"/>
      <c r="AT734" s="182" t="s">
        <v>184</v>
      </c>
      <c r="AU734" s="182" t="s">
        <v>112</v>
      </c>
      <c r="AV734" s="11" t="s">
        <v>112</v>
      </c>
      <c r="AW734" s="11" t="s">
        <v>33</v>
      </c>
      <c r="AX734" s="11" t="s">
        <v>76</v>
      </c>
      <c r="AY734" s="182" t="s">
        <v>176</v>
      </c>
    </row>
    <row r="735" spans="2:65" s="12" customFormat="1" ht="16.5" customHeight="1">
      <c r="B735" s="183"/>
      <c r="C735" s="184"/>
      <c r="D735" s="184"/>
      <c r="E735" s="185" t="s">
        <v>4</v>
      </c>
      <c r="F735" s="264" t="s">
        <v>186</v>
      </c>
      <c r="G735" s="265"/>
      <c r="H735" s="265"/>
      <c r="I735" s="265"/>
      <c r="J735" s="184"/>
      <c r="K735" s="186">
        <v>136.77000000000001</v>
      </c>
      <c r="L735" s="184"/>
      <c r="M735" s="184"/>
      <c r="N735" s="184"/>
      <c r="O735" s="184"/>
      <c r="P735" s="184"/>
      <c r="Q735" s="184"/>
      <c r="R735" s="187"/>
      <c r="T735" s="188"/>
      <c r="U735" s="184"/>
      <c r="V735" s="184"/>
      <c r="W735" s="184"/>
      <c r="X735" s="184"/>
      <c r="Y735" s="184"/>
      <c r="Z735" s="184"/>
      <c r="AA735" s="189"/>
      <c r="AT735" s="190" t="s">
        <v>184</v>
      </c>
      <c r="AU735" s="190" t="s">
        <v>112</v>
      </c>
      <c r="AV735" s="12" t="s">
        <v>181</v>
      </c>
      <c r="AW735" s="12" t="s">
        <v>33</v>
      </c>
      <c r="AX735" s="12" t="s">
        <v>84</v>
      </c>
      <c r="AY735" s="190" t="s">
        <v>176</v>
      </c>
    </row>
    <row r="736" spans="2:65" s="1" customFormat="1" ht="51" customHeight="1">
      <c r="B736" s="132"/>
      <c r="C736" s="191" t="s">
        <v>1155</v>
      </c>
      <c r="D736" s="191" t="s">
        <v>309</v>
      </c>
      <c r="E736" s="192" t="s">
        <v>1156</v>
      </c>
      <c r="F736" s="274" t="s">
        <v>1157</v>
      </c>
      <c r="G736" s="274"/>
      <c r="H736" s="274"/>
      <c r="I736" s="274"/>
      <c r="J736" s="193" t="s">
        <v>221</v>
      </c>
      <c r="K736" s="194">
        <v>150.447</v>
      </c>
      <c r="L736" s="275">
        <v>0</v>
      </c>
      <c r="M736" s="275"/>
      <c r="N736" s="276">
        <f>ROUND(L736*K736,2)</f>
        <v>0</v>
      </c>
      <c r="O736" s="267"/>
      <c r="P736" s="267"/>
      <c r="Q736" s="267"/>
      <c r="R736" s="135"/>
      <c r="T736" s="165" t="s">
        <v>4</v>
      </c>
      <c r="U736" s="44" t="s">
        <v>41</v>
      </c>
      <c r="V736" s="36"/>
      <c r="W736" s="166">
        <f>V736*K736</f>
        <v>0</v>
      </c>
      <c r="X736" s="166">
        <v>2.8700000000000002E-3</v>
      </c>
      <c r="Y736" s="166">
        <f>X736*K736</f>
        <v>0.43178289000000003</v>
      </c>
      <c r="Z736" s="166">
        <v>0</v>
      </c>
      <c r="AA736" s="167">
        <f>Z736*K736</f>
        <v>0</v>
      </c>
      <c r="AR736" s="20" t="s">
        <v>353</v>
      </c>
      <c r="AT736" s="20" t="s">
        <v>309</v>
      </c>
      <c r="AU736" s="20" t="s">
        <v>112</v>
      </c>
      <c r="AY736" s="20" t="s">
        <v>176</v>
      </c>
      <c r="BE736" s="106">
        <f>IF(U736="základní",N736,0)</f>
        <v>0</v>
      </c>
      <c r="BF736" s="106">
        <f>IF(U736="snížená",N736,0)</f>
        <v>0</v>
      </c>
      <c r="BG736" s="106">
        <f>IF(U736="zákl. přenesená",N736,0)</f>
        <v>0</v>
      </c>
      <c r="BH736" s="106">
        <f>IF(U736="sníž. přenesená",N736,0)</f>
        <v>0</v>
      </c>
      <c r="BI736" s="106">
        <f>IF(U736="nulová",N736,0)</f>
        <v>0</v>
      </c>
      <c r="BJ736" s="20" t="s">
        <v>84</v>
      </c>
      <c r="BK736" s="106">
        <f>ROUND(L736*K736,2)</f>
        <v>0</v>
      </c>
      <c r="BL736" s="20" t="s">
        <v>252</v>
      </c>
      <c r="BM736" s="20" t="s">
        <v>1158</v>
      </c>
    </row>
    <row r="737" spans="2:65" s="1" customFormat="1" ht="16.5" customHeight="1">
      <c r="B737" s="132"/>
      <c r="C737" s="161" t="s">
        <v>1159</v>
      </c>
      <c r="D737" s="161" t="s">
        <v>177</v>
      </c>
      <c r="E737" s="162" t="s">
        <v>1160</v>
      </c>
      <c r="F737" s="266" t="s">
        <v>1161</v>
      </c>
      <c r="G737" s="266"/>
      <c r="H737" s="266"/>
      <c r="I737" s="266"/>
      <c r="J737" s="163" t="s">
        <v>517</v>
      </c>
      <c r="K737" s="164">
        <v>2.6</v>
      </c>
      <c r="L737" s="258">
        <v>0</v>
      </c>
      <c r="M737" s="258"/>
      <c r="N737" s="267">
        <f>ROUND(L737*K737,2)</f>
        <v>0</v>
      </c>
      <c r="O737" s="267"/>
      <c r="P737" s="267"/>
      <c r="Q737" s="267"/>
      <c r="R737" s="135"/>
      <c r="T737" s="165" t="s">
        <v>4</v>
      </c>
      <c r="U737" s="44" t="s">
        <v>41</v>
      </c>
      <c r="V737" s="36"/>
      <c r="W737" s="166">
        <f>V737*K737</f>
        <v>0</v>
      </c>
      <c r="X737" s="166">
        <v>0</v>
      </c>
      <c r="Y737" s="166">
        <f>X737*K737</f>
        <v>0</v>
      </c>
      <c r="Z737" s="166">
        <v>0</v>
      </c>
      <c r="AA737" s="167">
        <f>Z737*K737</f>
        <v>0</v>
      </c>
      <c r="AR737" s="20" t="s">
        <v>252</v>
      </c>
      <c r="AT737" s="20" t="s">
        <v>177</v>
      </c>
      <c r="AU737" s="20" t="s">
        <v>112</v>
      </c>
      <c r="AY737" s="20" t="s">
        <v>176</v>
      </c>
      <c r="BE737" s="106">
        <f>IF(U737="základní",N737,0)</f>
        <v>0</v>
      </c>
      <c r="BF737" s="106">
        <f>IF(U737="snížená",N737,0)</f>
        <v>0</v>
      </c>
      <c r="BG737" s="106">
        <f>IF(U737="zákl. přenesená",N737,0)</f>
        <v>0</v>
      </c>
      <c r="BH737" s="106">
        <f>IF(U737="sníž. přenesená",N737,0)</f>
        <v>0</v>
      </c>
      <c r="BI737" s="106">
        <f>IF(U737="nulová",N737,0)</f>
        <v>0</v>
      </c>
      <c r="BJ737" s="20" t="s">
        <v>84</v>
      </c>
      <c r="BK737" s="106">
        <f>ROUND(L737*K737,2)</f>
        <v>0</v>
      </c>
      <c r="BL737" s="20" t="s">
        <v>252</v>
      </c>
      <c r="BM737" s="20" t="s">
        <v>1162</v>
      </c>
    </row>
    <row r="738" spans="2:65" s="11" customFormat="1" ht="16.5" customHeight="1">
      <c r="B738" s="175"/>
      <c r="C738" s="176"/>
      <c r="D738" s="176"/>
      <c r="E738" s="177" t="s">
        <v>4</v>
      </c>
      <c r="F738" s="268" t="s">
        <v>1163</v>
      </c>
      <c r="G738" s="269"/>
      <c r="H738" s="269"/>
      <c r="I738" s="269"/>
      <c r="J738" s="176"/>
      <c r="K738" s="178">
        <v>0.8</v>
      </c>
      <c r="L738" s="176"/>
      <c r="M738" s="176"/>
      <c r="N738" s="176"/>
      <c r="O738" s="176"/>
      <c r="P738" s="176"/>
      <c r="Q738" s="176"/>
      <c r="R738" s="179"/>
      <c r="T738" s="180"/>
      <c r="U738" s="176"/>
      <c r="V738" s="176"/>
      <c r="W738" s="176"/>
      <c r="X738" s="176"/>
      <c r="Y738" s="176"/>
      <c r="Z738" s="176"/>
      <c r="AA738" s="181"/>
      <c r="AT738" s="182" t="s">
        <v>184</v>
      </c>
      <c r="AU738" s="182" t="s">
        <v>112</v>
      </c>
      <c r="AV738" s="11" t="s">
        <v>112</v>
      </c>
      <c r="AW738" s="11" t="s">
        <v>33</v>
      </c>
      <c r="AX738" s="11" t="s">
        <v>76</v>
      </c>
      <c r="AY738" s="182" t="s">
        <v>176</v>
      </c>
    </row>
    <row r="739" spans="2:65" s="11" customFormat="1" ht="16.5" customHeight="1">
      <c r="B739" s="175"/>
      <c r="C739" s="176"/>
      <c r="D739" s="176"/>
      <c r="E739" s="177" t="s">
        <v>4</v>
      </c>
      <c r="F739" s="272" t="s">
        <v>1164</v>
      </c>
      <c r="G739" s="273"/>
      <c r="H739" s="273"/>
      <c r="I739" s="273"/>
      <c r="J739" s="176"/>
      <c r="K739" s="178">
        <v>1.8</v>
      </c>
      <c r="L739" s="176"/>
      <c r="M739" s="176"/>
      <c r="N739" s="176"/>
      <c r="O739" s="176"/>
      <c r="P739" s="176"/>
      <c r="Q739" s="176"/>
      <c r="R739" s="179"/>
      <c r="T739" s="180"/>
      <c r="U739" s="176"/>
      <c r="V739" s="176"/>
      <c r="W739" s="176"/>
      <c r="X739" s="176"/>
      <c r="Y739" s="176"/>
      <c r="Z739" s="176"/>
      <c r="AA739" s="181"/>
      <c r="AT739" s="182" t="s">
        <v>184</v>
      </c>
      <c r="AU739" s="182" t="s">
        <v>112</v>
      </c>
      <c r="AV739" s="11" t="s">
        <v>112</v>
      </c>
      <c r="AW739" s="11" t="s">
        <v>33</v>
      </c>
      <c r="AX739" s="11" t="s">
        <v>76</v>
      </c>
      <c r="AY739" s="182" t="s">
        <v>176</v>
      </c>
    </row>
    <row r="740" spans="2:65" s="12" customFormat="1" ht="16.5" customHeight="1">
      <c r="B740" s="183"/>
      <c r="C740" s="184"/>
      <c r="D740" s="184"/>
      <c r="E740" s="185" t="s">
        <v>4</v>
      </c>
      <c r="F740" s="264" t="s">
        <v>186</v>
      </c>
      <c r="G740" s="265"/>
      <c r="H740" s="265"/>
      <c r="I740" s="265"/>
      <c r="J740" s="184"/>
      <c r="K740" s="186">
        <v>2.6</v>
      </c>
      <c r="L740" s="184"/>
      <c r="M740" s="184"/>
      <c r="N740" s="184"/>
      <c r="O740" s="184"/>
      <c r="P740" s="184"/>
      <c r="Q740" s="184"/>
      <c r="R740" s="187"/>
      <c r="T740" s="188"/>
      <c r="U740" s="184"/>
      <c r="V740" s="184"/>
      <c r="W740" s="184"/>
      <c r="X740" s="184"/>
      <c r="Y740" s="184"/>
      <c r="Z740" s="184"/>
      <c r="AA740" s="189"/>
      <c r="AT740" s="190" t="s">
        <v>184</v>
      </c>
      <c r="AU740" s="190" t="s">
        <v>112</v>
      </c>
      <c r="AV740" s="12" t="s">
        <v>181</v>
      </c>
      <c r="AW740" s="12" t="s">
        <v>33</v>
      </c>
      <c r="AX740" s="12" t="s">
        <v>84</v>
      </c>
      <c r="AY740" s="190" t="s">
        <v>176</v>
      </c>
    </row>
    <row r="741" spans="2:65" s="1" customFormat="1" ht="25.5" customHeight="1">
      <c r="B741" s="132"/>
      <c r="C741" s="191" t="s">
        <v>1165</v>
      </c>
      <c r="D741" s="191" t="s">
        <v>309</v>
      </c>
      <c r="E741" s="192" t="s">
        <v>1166</v>
      </c>
      <c r="F741" s="274" t="s">
        <v>1167</v>
      </c>
      <c r="G741" s="274"/>
      <c r="H741" s="274"/>
      <c r="I741" s="274"/>
      <c r="J741" s="193" t="s">
        <v>517</v>
      </c>
      <c r="K741" s="194">
        <v>2.6520000000000001</v>
      </c>
      <c r="L741" s="275">
        <v>0</v>
      </c>
      <c r="M741" s="275"/>
      <c r="N741" s="276">
        <f>ROUND(L741*K741,2)</f>
        <v>0</v>
      </c>
      <c r="O741" s="267"/>
      <c r="P741" s="267"/>
      <c r="Q741" s="267"/>
      <c r="R741" s="135"/>
      <c r="T741" s="165" t="s">
        <v>4</v>
      </c>
      <c r="U741" s="44" t="s">
        <v>41</v>
      </c>
      <c r="V741" s="36"/>
      <c r="W741" s="166">
        <f>V741*K741</f>
        <v>0</v>
      </c>
      <c r="X741" s="166">
        <v>6.0000000000000002E-5</v>
      </c>
      <c r="Y741" s="166">
        <f>X741*K741</f>
        <v>1.5912000000000001E-4</v>
      </c>
      <c r="Z741" s="166">
        <v>0</v>
      </c>
      <c r="AA741" s="167">
        <f>Z741*K741</f>
        <v>0</v>
      </c>
      <c r="AR741" s="20" t="s">
        <v>353</v>
      </c>
      <c r="AT741" s="20" t="s">
        <v>309</v>
      </c>
      <c r="AU741" s="20" t="s">
        <v>112</v>
      </c>
      <c r="AY741" s="20" t="s">
        <v>176</v>
      </c>
      <c r="BE741" s="106">
        <f>IF(U741="základní",N741,0)</f>
        <v>0</v>
      </c>
      <c r="BF741" s="106">
        <f>IF(U741="snížená",N741,0)</f>
        <v>0</v>
      </c>
      <c r="BG741" s="106">
        <f>IF(U741="zákl. přenesená",N741,0)</f>
        <v>0</v>
      </c>
      <c r="BH741" s="106">
        <f>IF(U741="sníž. přenesená",N741,0)</f>
        <v>0</v>
      </c>
      <c r="BI741" s="106">
        <f>IF(U741="nulová",N741,0)</f>
        <v>0</v>
      </c>
      <c r="BJ741" s="20" t="s">
        <v>84</v>
      </c>
      <c r="BK741" s="106">
        <f>ROUND(L741*K741,2)</f>
        <v>0</v>
      </c>
      <c r="BL741" s="20" t="s">
        <v>252</v>
      </c>
      <c r="BM741" s="20" t="s">
        <v>1168</v>
      </c>
    </row>
    <row r="742" spans="2:65" s="1" customFormat="1" ht="25.5" customHeight="1">
      <c r="B742" s="132"/>
      <c r="C742" s="161" t="s">
        <v>1169</v>
      </c>
      <c r="D742" s="161" t="s">
        <v>177</v>
      </c>
      <c r="E742" s="162" t="s">
        <v>1170</v>
      </c>
      <c r="F742" s="266" t="s">
        <v>1171</v>
      </c>
      <c r="G742" s="266"/>
      <c r="H742" s="266"/>
      <c r="I742" s="266"/>
      <c r="J742" s="163" t="s">
        <v>216</v>
      </c>
      <c r="K742" s="164">
        <v>0.49099999999999999</v>
      </c>
      <c r="L742" s="258">
        <v>0</v>
      </c>
      <c r="M742" s="258"/>
      <c r="N742" s="267">
        <f>ROUND(L742*K742,2)</f>
        <v>0</v>
      </c>
      <c r="O742" s="267"/>
      <c r="P742" s="267"/>
      <c r="Q742" s="267"/>
      <c r="R742" s="135"/>
      <c r="T742" s="165" t="s">
        <v>4</v>
      </c>
      <c r="U742" s="44" t="s">
        <v>41</v>
      </c>
      <c r="V742" s="36"/>
      <c r="W742" s="166">
        <f>V742*K742</f>
        <v>0</v>
      </c>
      <c r="X742" s="166">
        <v>0</v>
      </c>
      <c r="Y742" s="166">
        <f>X742*K742</f>
        <v>0</v>
      </c>
      <c r="Z742" s="166">
        <v>0</v>
      </c>
      <c r="AA742" s="167">
        <f>Z742*K742</f>
        <v>0</v>
      </c>
      <c r="AR742" s="20" t="s">
        <v>252</v>
      </c>
      <c r="AT742" s="20" t="s">
        <v>177</v>
      </c>
      <c r="AU742" s="20" t="s">
        <v>112</v>
      </c>
      <c r="AY742" s="20" t="s">
        <v>176</v>
      </c>
      <c r="BE742" s="106">
        <f>IF(U742="základní",N742,0)</f>
        <v>0</v>
      </c>
      <c r="BF742" s="106">
        <f>IF(U742="snížená",N742,0)</f>
        <v>0</v>
      </c>
      <c r="BG742" s="106">
        <f>IF(U742="zákl. přenesená",N742,0)</f>
        <v>0</v>
      </c>
      <c r="BH742" s="106">
        <f>IF(U742="sníž. přenesená",N742,0)</f>
        <v>0</v>
      </c>
      <c r="BI742" s="106">
        <f>IF(U742="nulová",N742,0)</f>
        <v>0</v>
      </c>
      <c r="BJ742" s="20" t="s">
        <v>84</v>
      </c>
      <c r="BK742" s="106">
        <f>ROUND(L742*K742,2)</f>
        <v>0</v>
      </c>
      <c r="BL742" s="20" t="s">
        <v>252</v>
      </c>
      <c r="BM742" s="20" t="s">
        <v>1172</v>
      </c>
    </row>
    <row r="743" spans="2:65" s="9" customFormat="1" ht="29.85" customHeight="1">
      <c r="B743" s="150"/>
      <c r="C743" s="151"/>
      <c r="D743" s="160" t="s">
        <v>147</v>
      </c>
      <c r="E743" s="160"/>
      <c r="F743" s="160"/>
      <c r="G743" s="160"/>
      <c r="H743" s="160"/>
      <c r="I743" s="160"/>
      <c r="J743" s="160"/>
      <c r="K743" s="160"/>
      <c r="L743" s="160"/>
      <c r="M743" s="160"/>
      <c r="N743" s="248">
        <f>BK743</f>
        <v>0</v>
      </c>
      <c r="O743" s="249"/>
      <c r="P743" s="249"/>
      <c r="Q743" s="249"/>
      <c r="R743" s="153"/>
      <c r="T743" s="154"/>
      <c r="U743" s="151"/>
      <c r="V743" s="151"/>
      <c r="W743" s="155">
        <f>SUM(W744:W749)</f>
        <v>0</v>
      </c>
      <c r="X743" s="151"/>
      <c r="Y743" s="155">
        <f>SUM(Y744:Y749)</f>
        <v>0.22215840000000001</v>
      </c>
      <c r="Z743" s="151"/>
      <c r="AA743" s="156">
        <f>SUM(AA744:AA749)</f>
        <v>0</v>
      </c>
      <c r="AR743" s="157" t="s">
        <v>112</v>
      </c>
      <c r="AT743" s="158" t="s">
        <v>75</v>
      </c>
      <c r="AU743" s="158" t="s">
        <v>84</v>
      </c>
      <c r="AY743" s="157" t="s">
        <v>176</v>
      </c>
      <c r="BK743" s="159">
        <f>SUM(BK744:BK749)</f>
        <v>0</v>
      </c>
    </row>
    <row r="744" spans="2:65" s="1" customFormat="1" ht="38.25" customHeight="1">
      <c r="B744" s="132"/>
      <c r="C744" s="161" t="s">
        <v>1173</v>
      </c>
      <c r="D744" s="161" t="s">
        <v>177</v>
      </c>
      <c r="E744" s="162" t="s">
        <v>1174</v>
      </c>
      <c r="F744" s="266" t="s">
        <v>1175</v>
      </c>
      <c r="G744" s="266"/>
      <c r="H744" s="266"/>
      <c r="I744" s="266"/>
      <c r="J744" s="163" t="s">
        <v>221</v>
      </c>
      <c r="K744" s="164">
        <v>13.563000000000001</v>
      </c>
      <c r="L744" s="258">
        <v>0</v>
      </c>
      <c r="M744" s="258"/>
      <c r="N744" s="267">
        <f>ROUND(L744*K744,2)</f>
        <v>0</v>
      </c>
      <c r="O744" s="267"/>
      <c r="P744" s="267"/>
      <c r="Q744" s="267"/>
      <c r="R744" s="135"/>
      <c r="T744" s="165" t="s">
        <v>4</v>
      </c>
      <c r="U744" s="44" t="s">
        <v>41</v>
      </c>
      <c r="V744" s="36"/>
      <c r="W744" s="166">
        <f>V744*K744</f>
        <v>0</v>
      </c>
      <c r="X744" s="166">
        <v>3.0999999999999999E-3</v>
      </c>
      <c r="Y744" s="166">
        <f>X744*K744</f>
        <v>4.2045300000000001E-2</v>
      </c>
      <c r="Z744" s="166">
        <v>0</v>
      </c>
      <c r="AA744" s="167">
        <f>Z744*K744</f>
        <v>0</v>
      </c>
      <c r="AR744" s="20" t="s">
        <v>252</v>
      </c>
      <c r="AT744" s="20" t="s">
        <v>177</v>
      </c>
      <c r="AU744" s="20" t="s">
        <v>112</v>
      </c>
      <c r="AY744" s="20" t="s">
        <v>176</v>
      </c>
      <c r="BE744" s="106">
        <f>IF(U744="základní",N744,0)</f>
        <v>0</v>
      </c>
      <c r="BF744" s="106">
        <f>IF(U744="snížená",N744,0)</f>
        <v>0</v>
      </c>
      <c r="BG744" s="106">
        <f>IF(U744="zákl. přenesená",N744,0)</f>
        <v>0</v>
      </c>
      <c r="BH744" s="106">
        <f>IF(U744="sníž. přenesená",N744,0)</f>
        <v>0</v>
      </c>
      <c r="BI744" s="106">
        <f>IF(U744="nulová",N744,0)</f>
        <v>0</v>
      </c>
      <c r="BJ744" s="20" t="s">
        <v>84</v>
      </c>
      <c r="BK744" s="106">
        <f>ROUND(L744*K744,2)</f>
        <v>0</v>
      </c>
      <c r="BL744" s="20" t="s">
        <v>252</v>
      </c>
      <c r="BM744" s="20" t="s">
        <v>1176</v>
      </c>
    </row>
    <row r="745" spans="2:65" s="1" customFormat="1" ht="16.5" customHeight="1">
      <c r="B745" s="132"/>
      <c r="C745" s="191" t="s">
        <v>1177</v>
      </c>
      <c r="D745" s="191" t="s">
        <v>309</v>
      </c>
      <c r="E745" s="192" t="s">
        <v>1178</v>
      </c>
      <c r="F745" s="274" t="s">
        <v>1179</v>
      </c>
      <c r="G745" s="274"/>
      <c r="H745" s="274"/>
      <c r="I745" s="274"/>
      <c r="J745" s="193" t="s">
        <v>221</v>
      </c>
      <c r="K745" s="194">
        <v>14.919</v>
      </c>
      <c r="L745" s="275">
        <v>0</v>
      </c>
      <c r="M745" s="275"/>
      <c r="N745" s="276">
        <f>ROUND(L745*K745,2)</f>
        <v>0</v>
      </c>
      <c r="O745" s="267"/>
      <c r="P745" s="267"/>
      <c r="Q745" s="267"/>
      <c r="R745" s="135"/>
      <c r="T745" s="165" t="s">
        <v>4</v>
      </c>
      <c r="U745" s="44" t="s">
        <v>41</v>
      </c>
      <c r="V745" s="36"/>
      <c r="W745" s="166">
        <f>V745*K745</f>
        <v>0</v>
      </c>
      <c r="X745" s="166">
        <v>1.18E-2</v>
      </c>
      <c r="Y745" s="166">
        <f>X745*K745</f>
        <v>0.17604420000000001</v>
      </c>
      <c r="Z745" s="166">
        <v>0</v>
      </c>
      <c r="AA745" s="167">
        <f>Z745*K745</f>
        <v>0</v>
      </c>
      <c r="AR745" s="20" t="s">
        <v>353</v>
      </c>
      <c r="AT745" s="20" t="s">
        <v>309</v>
      </c>
      <c r="AU745" s="20" t="s">
        <v>112</v>
      </c>
      <c r="AY745" s="20" t="s">
        <v>176</v>
      </c>
      <c r="BE745" s="106">
        <f>IF(U745="základní",N745,0)</f>
        <v>0</v>
      </c>
      <c r="BF745" s="106">
        <f>IF(U745="snížená",N745,0)</f>
        <v>0</v>
      </c>
      <c r="BG745" s="106">
        <f>IF(U745="zákl. přenesená",N745,0)</f>
        <v>0</v>
      </c>
      <c r="BH745" s="106">
        <f>IF(U745="sníž. přenesená",N745,0)</f>
        <v>0</v>
      </c>
      <c r="BI745" s="106">
        <f>IF(U745="nulová",N745,0)</f>
        <v>0</v>
      </c>
      <c r="BJ745" s="20" t="s">
        <v>84</v>
      </c>
      <c r="BK745" s="106">
        <f>ROUND(L745*K745,2)</f>
        <v>0</v>
      </c>
      <c r="BL745" s="20" t="s">
        <v>252</v>
      </c>
      <c r="BM745" s="20" t="s">
        <v>1180</v>
      </c>
    </row>
    <row r="746" spans="2:65" s="1" customFormat="1" ht="16.5" customHeight="1">
      <c r="B746" s="132"/>
      <c r="C746" s="161" t="s">
        <v>1181</v>
      </c>
      <c r="D746" s="161" t="s">
        <v>177</v>
      </c>
      <c r="E746" s="162" t="s">
        <v>1182</v>
      </c>
      <c r="F746" s="266" t="s">
        <v>1183</v>
      </c>
      <c r="G746" s="266"/>
      <c r="H746" s="266"/>
      <c r="I746" s="266"/>
      <c r="J746" s="163" t="s">
        <v>221</v>
      </c>
      <c r="K746" s="164">
        <v>13.563000000000001</v>
      </c>
      <c r="L746" s="258">
        <v>0</v>
      </c>
      <c r="M746" s="258"/>
      <c r="N746" s="267">
        <f>ROUND(L746*K746,2)</f>
        <v>0</v>
      </c>
      <c r="O746" s="267"/>
      <c r="P746" s="267"/>
      <c r="Q746" s="267"/>
      <c r="R746" s="135"/>
      <c r="T746" s="165" t="s">
        <v>4</v>
      </c>
      <c r="U746" s="44" t="s">
        <v>41</v>
      </c>
      <c r="V746" s="36"/>
      <c r="W746" s="166">
        <f>V746*K746</f>
        <v>0</v>
      </c>
      <c r="X746" s="166">
        <v>2.9999999999999997E-4</v>
      </c>
      <c r="Y746" s="166">
        <f>X746*K746</f>
        <v>4.0688999999999994E-3</v>
      </c>
      <c r="Z746" s="166">
        <v>0</v>
      </c>
      <c r="AA746" s="167">
        <f>Z746*K746</f>
        <v>0</v>
      </c>
      <c r="AR746" s="20" t="s">
        <v>252</v>
      </c>
      <c r="AT746" s="20" t="s">
        <v>177</v>
      </c>
      <c r="AU746" s="20" t="s">
        <v>112</v>
      </c>
      <c r="AY746" s="20" t="s">
        <v>176</v>
      </c>
      <c r="BE746" s="106">
        <f>IF(U746="základní",N746,0)</f>
        <v>0</v>
      </c>
      <c r="BF746" s="106">
        <f>IF(U746="snížená",N746,0)</f>
        <v>0</v>
      </c>
      <c r="BG746" s="106">
        <f>IF(U746="zákl. přenesená",N746,0)</f>
        <v>0</v>
      </c>
      <c r="BH746" s="106">
        <f>IF(U746="sníž. přenesená",N746,0)</f>
        <v>0</v>
      </c>
      <c r="BI746" s="106">
        <f>IF(U746="nulová",N746,0)</f>
        <v>0</v>
      </c>
      <c r="BJ746" s="20" t="s">
        <v>84</v>
      </c>
      <c r="BK746" s="106">
        <f>ROUND(L746*K746,2)</f>
        <v>0</v>
      </c>
      <c r="BL746" s="20" t="s">
        <v>252</v>
      </c>
      <c r="BM746" s="20" t="s">
        <v>1184</v>
      </c>
    </row>
    <row r="747" spans="2:65" s="11" customFormat="1" ht="16.5" customHeight="1">
      <c r="B747" s="175"/>
      <c r="C747" s="176"/>
      <c r="D747" s="176"/>
      <c r="E747" s="177" t="s">
        <v>4</v>
      </c>
      <c r="F747" s="268" t="s">
        <v>1185</v>
      </c>
      <c r="G747" s="269"/>
      <c r="H747" s="269"/>
      <c r="I747" s="269"/>
      <c r="J747" s="176"/>
      <c r="K747" s="178">
        <v>13.563000000000001</v>
      </c>
      <c r="L747" s="176"/>
      <c r="M747" s="176"/>
      <c r="N747" s="176"/>
      <c r="O747" s="176"/>
      <c r="P747" s="176"/>
      <c r="Q747" s="176"/>
      <c r="R747" s="179"/>
      <c r="T747" s="180"/>
      <c r="U747" s="176"/>
      <c r="V747" s="176"/>
      <c r="W747" s="176"/>
      <c r="X747" s="176"/>
      <c r="Y747" s="176"/>
      <c r="Z747" s="176"/>
      <c r="AA747" s="181"/>
      <c r="AT747" s="182" t="s">
        <v>184</v>
      </c>
      <c r="AU747" s="182" t="s">
        <v>112</v>
      </c>
      <c r="AV747" s="11" t="s">
        <v>112</v>
      </c>
      <c r="AW747" s="11" t="s">
        <v>33</v>
      </c>
      <c r="AX747" s="11" t="s">
        <v>76</v>
      </c>
      <c r="AY747" s="182" t="s">
        <v>176</v>
      </c>
    </row>
    <row r="748" spans="2:65" s="12" customFormat="1" ht="16.5" customHeight="1">
      <c r="B748" s="183"/>
      <c r="C748" s="184"/>
      <c r="D748" s="184"/>
      <c r="E748" s="185" t="s">
        <v>4</v>
      </c>
      <c r="F748" s="264" t="s">
        <v>186</v>
      </c>
      <c r="G748" s="265"/>
      <c r="H748" s="265"/>
      <c r="I748" s="265"/>
      <c r="J748" s="184"/>
      <c r="K748" s="186">
        <v>13.563000000000001</v>
      </c>
      <c r="L748" s="184"/>
      <c r="M748" s="184"/>
      <c r="N748" s="184"/>
      <c r="O748" s="184"/>
      <c r="P748" s="184"/>
      <c r="Q748" s="184"/>
      <c r="R748" s="187"/>
      <c r="T748" s="188"/>
      <c r="U748" s="184"/>
      <c r="V748" s="184"/>
      <c r="W748" s="184"/>
      <c r="X748" s="184"/>
      <c r="Y748" s="184"/>
      <c r="Z748" s="184"/>
      <c r="AA748" s="189"/>
      <c r="AT748" s="190" t="s">
        <v>184</v>
      </c>
      <c r="AU748" s="190" t="s">
        <v>112</v>
      </c>
      <c r="AV748" s="12" t="s">
        <v>181</v>
      </c>
      <c r="AW748" s="12" t="s">
        <v>33</v>
      </c>
      <c r="AX748" s="12" t="s">
        <v>84</v>
      </c>
      <c r="AY748" s="190" t="s">
        <v>176</v>
      </c>
    </row>
    <row r="749" spans="2:65" s="1" customFormat="1" ht="25.5" customHeight="1">
      <c r="B749" s="132"/>
      <c r="C749" s="161" t="s">
        <v>1186</v>
      </c>
      <c r="D749" s="161" t="s">
        <v>177</v>
      </c>
      <c r="E749" s="162" t="s">
        <v>1187</v>
      </c>
      <c r="F749" s="266" t="s">
        <v>1188</v>
      </c>
      <c r="G749" s="266"/>
      <c r="H749" s="266"/>
      <c r="I749" s="266"/>
      <c r="J749" s="163" t="s">
        <v>216</v>
      </c>
      <c r="K749" s="164">
        <v>0.222</v>
      </c>
      <c r="L749" s="258">
        <v>0</v>
      </c>
      <c r="M749" s="258"/>
      <c r="N749" s="267">
        <f>ROUND(L749*K749,2)</f>
        <v>0</v>
      </c>
      <c r="O749" s="267"/>
      <c r="P749" s="267"/>
      <c r="Q749" s="267"/>
      <c r="R749" s="135"/>
      <c r="T749" s="165" t="s">
        <v>4</v>
      </c>
      <c r="U749" s="44" t="s">
        <v>41</v>
      </c>
      <c r="V749" s="36"/>
      <c r="W749" s="166">
        <f>V749*K749</f>
        <v>0</v>
      </c>
      <c r="X749" s="166">
        <v>0</v>
      </c>
      <c r="Y749" s="166">
        <f>X749*K749</f>
        <v>0</v>
      </c>
      <c r="Z749" s="166">
        <v>0</v>
      </c>
      <c r="AA749" s="167">
        <f>Z749*K749</f>
        <v>0</v>
      </c>
      <c r="AR749" s="20" t="s">
        <v>252</v>
      </c>
      <c r="AT749" s="20" t="s">
        <v>177</v>
      </c>
      <c r="AU749" s="20" t="s">
        <v>112</v>
      </c>
      <c r="AY749" s="20" t="s">
        <v>176</v>
      </c>
      <c r="BE749" s="106">
        <f>IF(U749="základní",N749,0)</f>
        <v>0</v>
      </c>
      <c r="BF749" s="106">
        <f>IF(U749="snížená",N749,0)</f>
        <v>0</v>
      </c>
      <c r="BG749" s="106">
        <f>IF(U749="zákl. přenesená",N749,0)</f>
        <v>0</v>
      </c>
      <c r="BH749" s="106">
        <f>IF(U749="sníž. přenesená",N749,0)</f>
        <v>0</v>
      </c>
      <c r="BI749" s="106">
        <f>IF(U749="nulová",N749,0)</f>
        <v>0</v>
      </c>
      <c r="BJ749" s="20" t="s">
        <v>84</v>
      </c>
      <c r="BK749" s="106">
        <f>ROUND(L749*K749,2)</f>
        <v>0</v>
      </c>
      <c r="BL749" s="20" t="s">
        <v>252</v>
      </c>
      <c r="BM749" s="20" t="s">
        <v>1189</v>
      </c>
    </row>
    <row r="750" spans="2:65" s="9" customFormat="1" ht="29.85" customHeight="1">
      <c r="B750" s="150"/>
      <c r="C750" s="151"/>
      <c r="D750" s="160" t="s">
        <v>148</v>
      </c>
      <c r="E750" s="160"/>
      <c r="F750" s="160"/>
      <c r="G750" s="160"/>
      <c r="H750" s="160"/>
      <c r="I750" s="160"/>
      <c r="J750" s="160"/>
      <c r="K750" s="160"/>
      <c r="L750" s="160"/>
      <c r="M750" s="160"/>
      <c r="N750" s="248">
        <f>BK750</f>
        <v>0</v>
      </c>
      <c r="O750" s="249"/>
      <c r="P750" s="249"/>
      <c r="Q750" s="249"/>
      <c r="R750" s="153"/>
      <c r="T750" s="154"/>
      <c r="U750" s="151"/>
      <c r="V750" s="151"/>
      <c r="W750" s="155">
        <f>SUM(W751:W755)</f>
        <v>0</v>
      </c>
      <c r="X750" s="151"/>
      <c r="Y750" s="155">
        <f>SUM(Y751:Y755)</f>
        <v>1.65825E-3</v>
      </c>
      <c r="Z750" s="151"/>
      <c r="AA750" s="156">
        <f>SUM(AA751:AA755)</f>
        <v>0</v>
      </c>
      <c r="AR750" s="157" t="s">
        <v>112</v>
      </c>
      <c r="AT750" s="158" t="s">
        <v>75</v>
      </c>
      <c r="AU750" s="158" t="s">
        <v>84</v>
      </c>
      <c r="AY750" s="157" t="s">
        <v>176</v>
      </c>
      <c r="BK750" s="159">
        <f>SUM(BK751:BK755)</f>
        <v>0</v>
      </c>
    </row>
    <row r="751" spans="2:65" s="1" customFormat="1" ht="25.5" customHeight="1">
      <c r="B751" s="132"/>
      <c r="C751" s="161" t="s">
        <v>1190</v>
      </c>
      <c r="D751" s="161" t="s">
        <v>177</v>
      </c>
      <c r="E751" s="162" t="s">
        <v>1191</v>
      </c>
      <c r="F751" s="266" t="s">
        <v>1192</v>
      </c>
      <c r="G751" s="266"/>
      <c r="H751" s="266"/>
      <c r="I751" s="266"/>
      <c r="J751" s="163" t="s">
        <v>221</v>
      </c>
      <c r="K751" s="164">
        <v>2.4750000000000001</v>
      </c>
      <c r="L751" s="258">
        <v>0</v>
      </c>
      <c r="M751" s="258"/>
      <c r="N751" s="267">
        <f>ROUND(L751*K751,2)</f>
        <v>0</v>
      </c>
      <c r="O751" s="267"/>
      <c r="P751" s="267"/>
      <c r="Q751" s="267"/>
      <c r="R751" s="135"/>
      <c r="T751" s="165" t="s">
        <v>4</v>
      </c>
      <c r="U751" s="44" t="s">
        <v>41</v>
      </c>
      <c r="V751" s="36"/>
      <c r="W751" s="166">
        <f>V751*K751</f>
        <v>0</v>
      </c>
      <c r="X751" s="166">
        <v>1.9000000000000001E-4</v>
      </c>
      <c r="Y751" s="166">
        <f>X751*K751</f>
        <v>4.7025000000000002E-4</v>
      </c>
      <c r="Z751" s="166">
        <v>0</v>
      </c>
      <c r="AA751" s="167">
        <f>Z751*K751</f>
        <v>0</v>
      </c>
      <c r="AR751" s="20" t="s">
        <v>252</v>
      </c>
      <c r="AT751" s="20" t="s">
        <v>177</v>
      </c>
      <c r="AU751" s="20" t="s">
        <v>112</v>
      </c>
      <c r="AY751" s="20" t="s">
        <v>176</v>
      </c>
      <c r="BE751" s="106">
        <f>IF(U751="základní",N751,0)</f>
        <v>0</v>
      </c>
      <c r="BF751" s="106">
        <f>IF(U751="snížená",N751,0)</f>
        <v>0</v>
      </c>
      <c r="BG751" s="106">
        <f>IF(U751="zákl. přenesená",N751,0)</f>
        <v>0</v>
      </c>
      <c r="BH751" s="106">
        <f>IF(U751="sníž. přenesená",N751,0)</f>
        <v>0</v>
      </c>
      <c r="BI751" s="106">
        <f>IF(U751="nulová",N751,0)</f>
        <v>0</v>
      </c>
      <c r="BJ751" s="20" t="s">
        <v>84</v>
      </c>
      <c r="BK751" s="106">
        <f>ROUND(L751*K751,2)</f>
        <v>0</v>
      </c>
      <c r="BL751" s="20" t="s">
        <v>252</v>
      </c>
      <c r="BM751" s="20" t="s">
        <v>1193</v>
      </c>
    </row>
    <row r="752" spans="2:65" s="10" customFormat="1" ht="16.5" customHeight="1">
      <c r="B752" s="168"/>
      <c r="C752" s="169"/>
      <c r="D752" s="169"/>
      <c r="E752" s="170" t="s">
        <v>4</v>
      </c>
      <c r="F752" s="270" t="s">
        <v>1194</v>
      </c>
      <c r="G752" s="271"/>
      <c r="H752" s="271"/>
      <c r="I752" s="271"/>
      <c r="J752" s="169"/>
      <c r="K752" s="170" t="s">
        <v>4</v>
      </c>
      <c r="L752" s="169"/>
      <c r="M752" s="169"/>
      <c r="N752" s="169"/>
      <c r="O752" s="169"/>
      <c r="P752" s="169"/>
      <c r="Q752" s="169"/>
      <c r="R752" s="171"/>
      <c r="T752" s="172"/>
      <c r="U752" s="169"/>
      <c r="V752" s="169"/>
      <c r="W752" s="169"/>
      <c r="X752" s="169"/>
      <c r="Y752" s="169"/>
      <c r="Z752" s="169"/>
      <c r="AA752" s="173"/>
      <c r="AT752" s="174" t="s">
        <v>184</v>
      </c>
      <c r="AU752" s="174" t="s">
        <v>112</v>
      </c>
      <c r="AV752" s="10" t="s">
        <v>84</v>
      </c>
      <c r="AW752" s="10" t="s">
        <v>33</v>
      </c>
      <c r="AX752" s="10" t="s">
        <v>76</v>
      </c>
      <c r="AY752" s="174" t="s">
        <v>176</v>
      </c>
    </row>
    <row r="753" spans="2:65" s="11" customFormat="1" ht="16.5" customHeight="1">
      <c r="B753" s="175"/>
      <c r="C753" s="176"/>
      <c r="D753" s="176"/>
      <c r="E753" s="177" t="s">
        <v>4</v>
      </c>
      <c r="F753" s="272" t="s">
        <v>811</v>
      </c>
      <c r="G753" s="273"/>
      <c r="H753" s="273"/>
      <c r="I753" s="273"/>
      <c r="J753" s="176"/>
      <c r="K753" s="178">
        <v>2.4750000000000001</v>
      </c>
      <c r="L753" s="176"/>
      <c r="M753" s="176"/>
      <c r="N753" s="176"/>
      <c r="O753" s="176"/>
      <c r="P753" s="176"/>
      <c r="Q753" s="176"/>
      <c r="R753" s="179"/>
      <c r="T753" s="180"/>
      <c r="U753" s="176"/>
      <c r="V753" s="176"/>
      <c r="W753" s="176"/>
      <c r="X753" s="176"/>
      <c r="Y753" s="176"/>
      <c r="Z753" s="176"/>
      <c r="AA753" s="181"/>
      <c r="AT753" s="182" t="s">
        <v>184</v>
      </c>
      <c r="AU753" s="182" t="s">
        <v>112</v>
      </c>
      <c r="AV753" s="11" t="s">
        <v>112</v>
      </c>
      <c r="AW753" s="11" t="s">
        <v>33</v>
      </c>
      <c r="AX753" s="11" t="s">
        <v>76</v>
      </c>
      <c r="AY753" s="182" t="s">
        <v>176</v>
      </c>
    </row>
    <row r="754" spans="2:65" s="12" customFormat="1" ht="16.5" customHeight="1">
      <c r="B754" s="183"/>
      <c r="C754" s="184"/>
      <c r="D754" s="184"/>
      <c r="E754" s="185" t="s">
        <v>4</v>
      </c>
      <c r="F754" s="264" t="s">
        <v>186</v>
      </c>
      <c r="G754" s="265"/>
      <c r="H754" s="265"/>
      <c r="I754" s="265"/>
      <c r="J754" s="184"/>
      <c r="K754" s="186">
        <v>2.4750000000000001</v>
      </c>
      <c r="L754" s="184"/>
      <c r="M754" s="184"/>
      <c r="N754" s="184"/>
      <c r="O754" s="184"/>
      <c r="P754" s="184"/>
      <c r="Q754" s="184"/>
      <c r="R754" s="187"/>
      <c r="T754" s="188"/>
      <c r="U754" s="184"/>
      <c r="V754" s="184"/>
      <c r="W754" s="184"/>
      <c r="X754" s="184"/>
      <c r="Y754" s="184"/>
      <c r="Z754" s="184"/>
      <c r="AA754" s="189"/>
      <c r="AT754" s="190" t="s">
        <v>184</v>
      </c>
      <c r="AU754" s="190" t="s">
        <v>112</v>
      </c>
      <c r="AV754" s="12" t="s">
        <v>181</v>
      </c>
      <c r="AW754" s="12" t="s">
        <v>33</v>
      </c>
      <c r="AX754" s="12" t="s">
        <v>84</v>
      </c>
      <c r="AY754" s="190" t="s">
        <v>176</v>
      </c>
    </row>
    <row r="755" spans="2:65" s="1" customFormat="1" ht="25.5" customHeight="1">
      <c r="B755" s="132"/>
      <c r="C755" s="161" t="s">
        <v>1195</v>
      </c>
      <c r="D755" s="161" t="s">
        <v>177</v>
      </c>
      <c r="E755" s="162" t="s">
        <v>1196</v>
      </c>
      <c r="F755" s="266" t="s">
        <v>1197</v>
      </c>
      <c r="G755" s="266"/>
      <c r="H755" s="266"/>
      <c r="I755" s="266"/>
      <c r="J755" s="163" t="s">
        <v>221</v>
      </c>
      <c r="K755" s="164">
        <v>2.4750000000000001</v>
      </c>
      <c r="L755" s="258">
        <v>0</v>
      </c>
      <c r="M755" s="258"/>
      <c r="N755" s="267">
        <f>ROUND(L755*K755,2)</f>
        <v>0</v>
      </c>
      <c r="O755" s="267"/>
      <c r="P755" s="267"/>
      <c r="Q755" s="267"/>
      <c r="R755" s="135"/>
      <c r="T755" s="165" t="s">
        <v>4</v>
      </c>
      <c r="U755" s="44" t="s">
        <v>41</v>
      </c>
      <c r="V755" s="36"/>
      <c r="W755" s="166">
        <f>V755*K755</f>
        <v>0</v>
      </c>
      <c r="X755" s="166">
        <v>4.8000000000000001E-4</v>
      </c>
      <c r="Y755" s="166">
        <f>X755*K755</f>
        <v>1.188E-3</v>
      </c>
      <c r="Z755" s="166">
        <v>0</v>
      </c>
      <c r="AA755" s="167">
        <f>Z755*K755</f>
        <v>0</v>
      </c>
      <c r="AR755" s="20" t="s">
        <v>252</v>
      </c>
      <c r="AT755" s="20" t="s">
        <v>177</v>
      </c>
      <c r="AU755" s="20" t="s">
        <v>112</v>
      </c>
      <c r="AY755" s="20" t="s">
        <v>176</v>
      </c>
      <c r="BE755" s="106">
        <f>IF(U755="základní",N755,0)</f>
        <v>0</v>
      </c>
      <c r="BF755" s="106">
        <f>IF(U755="snížená",N755,0)</f>
        <v>0</v>
      </c>
      <c r="BG755" s="106">
        <f>IF(U755="zákl. přenesená",N755,0)</f>
        <v>0</v>
      </c>
      <c r="BH755" s="106">
        <f>IF(U755="sníž. přenesená",N755,0)</f>
        <v>0</v>
      </c>
      <c r="BI755" s="106">
        <f>IF(U755="nulová",N755,0)</f>
        <v>0</v>
      </c>
      <c r="BJ755" s="20" t="s">
        <v>84</v>
      </c>
      <c r="BK755" s="106">
        <f>ROUND(L755*K755,2)</f>
        <v>0</v>
      </c>
      <c r="BL755" s="20" t="s">
        <v>252</v>
      </c>
      <c r="BM755" s="20" t="s">
        <v>1198</v>
      </c>
    </row>
    <row r="756" spans="2:65" s="9" customFormat="1" ht="29.85" customHeight="1">
      <c r="B756" s="150"/>
      <c r="C756" s="151"/>
      <c r="D756" s="160" t="s">
        <v>149</v>
      </c>
      <c r="E756" s="160"/>
      <c r="F756" s="160"/>
      <c r="G756" s="160"/>
      <c r="H756" s="160"/>
      <c r="I756" s="160"/>
      <c r="J756" s="160"/>
      <c r="K756" s="160"/>
      <c r="L756" s="160"/>
      <c r="M756" s="160"/>
      <c r="N756" s="248">
        <f>BK756</f>
        <v>0</v>
      </c>
      <c r="O756" s="249"/>
      <c r="P756" s="249"/>
      <c r="Q756" s="249"/>
      <c r="R756" s="153"/>
      <c r="T756" s="154"/>
      <c r="U756" s="151"/>
      <c r="V756" s="151"/>
      <c r="W756" s="155">
        <f>SUM(W757:W767)</f>
        <v>0</v>
      </c>
      <c r="X756" s="151"/>
      <c r="Y756" s="155">
        <f>SUM(Y757:Y767)</f>
        <v>0.29406244000000004</v>
      </c>
      <c r="Z756" s="151"/>
      <c r="AA756" s="156">
        <f>SUM(AA757:AA767)</f>
        <v>0</v>
      </c>
      <c r="AR756" s="157" t="s">
        <v>112</v>
      </c>
      <c r="AT756" s="158" t="s">
        <v>75</v>
      </c>
      <c r="AU756" s="158" t="s">
        <v>84</v>
      </c>
      <c r="AY756" s="157" t="s">
        <v>176</v>
      </c>
      <c r="BK756" s="159">
        <f>SUM(BK757:BK767)</f>
        <v>0</v>
      </c>
    </row>
    <row r="757" spans="2:65" s="1" customFormat="1" ht="25.5" customHeight="1">
      <c r="B757" s="132"/>
      <c r="C757" s="161" t="s">
        <v>1199</v>
      </c>
      <c r="D757" s="161" t="s">
        <v>177</v>
      </c>
      <c r="E757" s="162" t="s">
        <v>1200</v>
      </c>
      <c r="F757" s="266" t="s">
        <v>1201</v>
      </c>
      <c r="G757" s="266"/>
      <c r="H757" s="266"/>
      <c r="I757" s="266"/>
      <c r="J757" s="163" t="s">
        <v>221</v>
      </c>
      <c r="K757" s="164">
        <v>646.70000000000005</v>
      </c>
      <c r="L757" s="258">
        <v>0</v>
      </c>
      <c r="M757" s="258"/>
      <c r="N757" s="267">
        <f>ROUND(L757*K757,2)</f>
        <v>0</v>
      </c>
      <c r="O757" s="267"/>
      <c r="P757" s="267"/>
      <c r="Q757" s="267"/>
      <c r="R757" s="135"/>
      <c r="T757" s="165" t="s">
        <v>4</v>
      </c>
      <c r="U757" s="44" t="s">
        <v>41</v>
      </c>
      <c r="V757" s="36"/>
      <c r="W757" s="166">
        <f>V757*K757</f>
        <v>0</v>
      </c>
      <c r="X757" s="166">
        <v>2.0000000000000001E-4</v>
      </c>
      <c r="Y757" s="166">
        <f>X757*K757</f>
        <v>0.12934000000000001</v>
      </c>
      <c r="Z757" s="166">
        <v>0</v>
      </c>
      <c r="AA757" s="167">
        <f>Z757*K757</f>
        <v>0</v>
      </c>
      <c r="AR757" s="20" t="s">
        <v>252</v>
      </c>
      <c r="AT757" s="20" t="s">
        <v>177</v>
      </c>
      <c r="AU757" s="20" t="s">
        <v>112</v>
      </c>
      <c r="AY757" s="20" t="s">
        <v>176</v>
      </c>
      <c r="BE757" s="106">
        <f>IF(U757="základní",N757,0)</f>
        <v>0</v>
      </c>
      <c r="BF757" s="106">
        <f>IF(U757="snížená",N757,0)</f>
        <v>0</v>
      </c>
      <c r="BG757" s="106">
        <f>IF(U757="zákl. přenesená",N757,0)</f>
        <v>0</v>
      </c>
      <c r="BH757" s="106">
        <f>IF(U757="sníž. přenesená",N757,0)</f>
        <v>0</v>
      </c>
      <c r="BI757" s="106">
        <f>IF(U757="nulová",N757,0)</f>
        <v>0</v>
      </c>
      <c r="BJ757" s="20" t="s">
        <v>84</v>
      </c>
      <c r="BK757" s="106">
        <f>ROUND(L757*K757,2)</f>
        <v>0</v>
      </c>
      <c r="BL757" s="20" t="s">
        <v>252</v>
      </c>
      <c r="BM757" s="20" t="s">
        <v>1202</v>
      </c>
    </row>
    <row r="758" spans="2:65" s="11" customFormat="1" ht="16.5" customHeight="1">
      <c r="B758" s="175"/>
      <c r="C758" s="176"/>
      <c r="D758" s="176"/>
      <c r="E758" s="177" t="s">
        <v>4</v>
      </c>
      <c r="F758" s="268" t="s">
        <v>1203</v>
      </c>
      <c r="G758" s="269"/>
      <c r="H758" s="269"/>
      <c r="I758" s="269"/>
      <c r="J758" s="176"/>
      <c r="K758" s="178">
        <v>471.65800000000002</v>
      </c>
      <c r="L758" s="176"/>
      <c r="M758" s="176"/>
      <c r="N758" s="176"/>
      <c r="O758" s="176"/>
      <c r="P758" s="176"/>
      <c r="Q758" s="176"/>
      <c r="R758" s="179"/>
      <c r="T758" s="180"/>
      <c r="U758" s="176"/>
      <c r="V758" s="176"/>
      <c r="W758" s="176"/>
      <c r="X758" s="176"/>
      <c r="Y758" s="176"/>
      <c r="Z758" s="176"/>
      <c r="AA758" s="181"/>
      <c r="AT758" s="182" t="s">
        <v>184</v>
      </c>
      <c r="AU758" s="182" t="s">
        <v>112</v>
      </c>
      <c r="AV758" s="11" t="s">
        <v>112</v>
      </c>
      <c r="AW758" s="11" t="s">
        <v>33</v>
      </c>
      <c r="AX758" s="11" t="s">
        <v>76</v>
      </c>
      <c r="AY758" s="182" t="s">
        <v>176</v>
      </c>
    </row>
    <row r="759" spans="2:65" s="11" customFormat="1" ht="16.5" customHeight="1">
      <c r="B759" s="175"/>
      <c r="C759" s="176"/>
      <c r="D759" s="176"/>
      <c r="E759" s="177" t="s">
        <v>4</v>
      </c>
      <c r="F759" s="272" t="s">
        <v>1204</v>
      </c>
      <c r="G759" s="273"/>
      <c r="H759" s="273"/>
      <c r="I759" s="273"/>
      <c r="J759" s="176"/>
      <c r="K759" s="178">
        <v>31.5</v>
      </c>
      <c r="L759" s="176"/>
      <c r="M759" s="176"/>
      <c r="N759" s="176"/>
      <c r="O759" s="176"/>
      <c r="P759" s="176"/>
      <c r="Q759" s="176"/>
      <c r="R759" s="179"/>
      <c r="T759" s="180"/>
      <c r="U759" s="176"/>
      <c r="V759" s="176"/>
      <c r="W759" s="176"/>
      <c r="X759" s="176"/>
      <c r="Y759" s="176"/>
      <c r="Z759" s="176"/>
      <c r="AA759" s="181"/>
      <c r="AT759" s="182" t="s">
        <v>184</v>
      </c>
      <c r="AU759" s="182" t="s">
        <v>112</v>
      </c>
      <c r="AV759" s="11" t="s">
        <v>112</v>
      </c>
      <c r="AW759" s="11" t="s">
        <v>33</v>
      </c>
      <c r="AX759" s="11" t="s">
        <v>76</v>
      </c>
      <c r="AY759" s="182" t="s">
        <v>176</v>
      </c>
    </row>
    <row r="760" spans="2:65" s="11" customFormat="1" ht="16.5" customHeight="1">
      <c r="B760" s="175"/>
      <c r="C760" s="176"/>
      <c r="D760" s="176"/>
      <c r="E760" s="177" t="s">
        <v>4</v>
      </c>
      <c r="F760" s="272" t="s">
        <v>1205</v>
      </c>
      <c r="G760" s="273"/>
      <c r="H760" s="273"/>
      <c r="I760" s="273"/>
      <c r="J760" s="176"/>
      <c r="K760" s="178">
        <v>84.251999999999995</v>
      </c>
      <c r="L760" s="176"/>
      <c r="M760" s="176"/>
      <c r="N760" s="176"/>
      <c r="O760" s="176"/>
      <c r="P760" s="176"/>
      <c r="Q760" s="176"/>
      <c r="R760" s="179"/>
      <c r="T760" s="180"/>
      <c r="U760" s="176"/>
      <c r="V760" s="176"/>
      <c r="W760" s="176"/>
      <c r="X760" s="176"/>
      <c r="Y760" s="176"/>
      <c r="Z760" s="176"/>
      <c r="AA760" s="181"/>
      <c r="AT760" s="182" t="s">
        <v>184</v>
      </c>
      <c r="AU760" s="182" t="s">
        <v>112</v>
      </c>
      <c r="AV760" s="11" t="s">
        <v>112</v>
      </c>
      <c r="AW760" s="11" t="s">
        <v>33</v>
      </c>
      <c r="AX760" s="11" t="s">
        <v>76</v>
      </c>
      <c r="AY760" s="182" t="s">
        <v>176</v>
      </c>
    </row>
    <row r="761" spans="2:65" s="11" customFormat="1" ht="16.5" customHeight="1">
      <c r="B761" s="175"/>
      <c r="C761" s="176"/>
      <c r="D761" s="176"/>
      <c r="E761" s="177" t="s">
        <v>4</v>
      </c>
      <c r="F761" s="272" t="s">
        <v>1206</v>
      </c>
      <c r="G761" s="273"/>
      <c r="H761" s="273"/>
      <c r="I761" s="273"/>
      <c r="J761" s="176"/>
      <c r="K761" s="178">
        <v>58.15</v>
      </c>
      <c r="L761" s="176"/>
      <c r="M761" s="176"/>
      <c r="N761" s="176"/>
      <c r="O761" s="176"/>
      <c r="P761" s="176"/>
      <c r="Q761" s="176"/>
      <c r="R761" s="179"/>
      <c r="T761" s="180"/>
      <c r="U761" s="176"/>
      <c r="V761" s="176"/>
      <c r="W761" s="176"/>
      <c r="X761" s="176"/>
      <c r="Y761" s="176"/>
      <c r="Z761" s="176"/>
      <c r="AA761" s="181"/>
      <c r="AT761" s="182" t="s">
        <v>184</v>
      </c>
      <c r="AU761" s="182" t="s">
        <v>112</v>
      </c>
      <c r="AV761" s="11" t="s">
        <v>112</v>
      </c>
      <c r="AW761" s="11" t="s">
        <v>33</v>
      </c>
      <c r="AX761" s="11" t="s">
        <v>76</v>
      </c>
      <c r="AY761" s="182" t="s">
        <v>176</v>
      </c>
    </row>
    <row r="762" spans="2:65" s="11" customFormat="1" ht="16.5" customHeight="1">
      <c r="B762" s="175"/>
      <c r="C762" s="176"/>
      <c r="D762" s="176"/>
      <c r="E762" s="177" t="s">
        <v>4</v>
      </c>
      <c r="F762" s="272" t="s">
        <v>1207</v>
      </c>
      <c r="G762" s="273"/>
      <c r="H762" s="273"/>
      <c r="I762" s="273"/>
      <c r="J762" s="176"/>
      <c r="K762" s="178">
        <v>1.1399999999999999</v>
      </c>
      <c r="L762" s="176"/>
      <c r="M762" s="176"/>
      <c r="N762" s="176"/>
      <c r="O762" s="176"/>
      <c r="P762" s="176"/>
      <c r="Q762" s="176"/>
      <c r="R762" s="179"/>
      <c r="T762" s="180"/>
      <c r="U762" s="176"/>
      <c r="V762" s="176"/>
      <c r="W762" s="176"/>
      <c r="X762" s="176"/>
      <c r="Y762" s="176"/>
      <c r="Z762" s="176"/>
      <c r="AA762" s="181"/>
      <c r="AT762" s="182" t="s">
        <v>184</v>
      </c>
      <c r="AU762" s="182" t="s">
        <v>112</v>
      </c>
      <c r="AV762" s="11" t="s">
        <v>112</v>
      </c>
      <c r="AW762" s="11" t="s">
        <v>33</v>
      </c>
      <c r="AX762" s="11" t="s">
        <v>76</v>
      </c>
      <c r="AY762" s="182" t="s">
        <v>176</v>
      </c>
    </row>
    <row r="763" spans="2:65" s="12" customFormat="1" ht="16.5" customHeight="1">
      <c r="B763" s="183"/>
      <c r="C763" s="184"/>
      <c r="D763" s="184"/>
      <c r="E763" s="185" t="s">
        <v>4</v>
      </c>
      <c r="F763" s="264" t="s">
        <v>186</v>
      </c>
      <c r="G763" s="265"/>
      <c r="H763" s="265"/>
      <c r="I763" s="265"/>
      <c r="J763" s="184"/>
      <c r="K763" s="186">
        <v>646.70000000000005</v>
      </c>
      <c r="L763" s="184"/>
      <c r="M763" s="184"/>
      <c r="N763" s="184"/>
      <c r="O763" s="184"/>
      <c r="P763" s="184"/>
      <c r="Q763" s="184"/>
      <c r="R763" s="187"/>
      <c r="T763" s="188"/>
      <c r="U763" s="184"/>
      <c r="V763" s="184"/>
      <c r="W763" s="184"/>
      <c r="X763" s="184"/>
      <c r="Y763" s="184"/>
      <c r="Z763" s="184"/>
      <c r="AA763" s="189"/>
      <c r="AT763" s="190" t="s">
        <v>184</v>
      </c>
      <c r="AU763" s="190" t="s">
        <v>112</v>
      </c>
      <c r="AV763" s="12" t="s">
        <v>181</v>
      </c>
      <c r="AW763" s="12" t="s">
        <v>33</v>
      </c>
      <c r="AX763" s="12" t="s">
        <v>84</v>
      </c>
      <c r="AY763" s="190" t="s">
        <v>176</v>
      </c>
    </row>
    <row r="764" spans="2:65" s="1" customFormat="1" ht="38.25" customHeight="1">
      <c r="B764" s="132"/>
      <c r="C764" s="161" t="s">
        <v>1208</v>
      </c>
      <c r="D764" s="161" t="s">
        <v>177</v>
      </c>
      <c r="E764" s="162" t="s">
        <v>1209</v>
      </c>
      <c r="F764" s="266" t="s">
        <v>1210</v>
      </c>
      <c r="G764" s="266"/>
      <c r="H764" s="266"/>
      <c r="I764" s="266"/>
      <c r="J764" s="163" t="s">
        <v>221</v>
      </c>
      <c r="K764" s="164">
        <v>618.36699999999996</v>
      </c>
      <c r="L764" s="258">
        <v>0</v>
      </c>
      <c r="M764" s="258"/>
      <c r="N764" s="267">
        <f>ROUND(L764*K764,2)</f>
        <v>0</v>
      </c>
      <c r="O764" s="267"/>
      <c r="P764" s="267"/>
      <c r="Q764" s="267"/>
      <c r="R764" s="135"/>
      <c r="T764" s="165" t="s">
        <v>4</v>
      </c>
      <c r="U764" s="44" t="s">
        <v>41</v>
      </c>
      <c r="V764" s="36"/>
      <c r="W764" s="166">
        <f>V764*K764</f>
        <v>0</v>
      </c>
      <c r="X764" s="166">
        <v>2.5999999999999998E-4</v>
      </c>
      <c r="Y764" s="166">
        <f>X764*K764</f>
        <v>0.16077541999999997</v>
      </c>
      <c r="Z764" s="166">
        <v>0</v>
      </c>
      <c r="AA764" s="167">
        <f>Z764*K764</f>
        <v>0</v>
      </c>
      <c r="AR764" s="20" t="s">
        <v>252</v>
      </c>
      <c r="AT764" s="20" t="s">
        <v>177</v>
      </c>
      <c r="AU764" s="20" t="s">
        <v>112</v>
      </c>
      <c r="AY764" s="20" t="s">
        <v>176</v>
      </c>
      <c r="BE764" s="106">
        <f>IF(U764="základní",N764,0)</f>
        <v>0</v>
      </c>
      <c r="BF764" s="106">
        <f>IF(U764="snížená",N764,0)</f>
        <v>0</v>
      </c>
      <c r="BG764" s="106">
        <f>IF(U764="zákl. přenesená",N764,0)</f>
        <v>0</v>
      </c>
      <c r="BH764" s="106">
        <f>IF(U764="sníž. přenesená",N764,0)</f>
        <v>0</v>
      </c>
      <c r="BI764" s="106">
        <f>IF(U764="nulová",N764,0)</f>
        <v>0</v>
      </c>
      <c r="BJ764" s="20" t="s">
        <v>84</v>
      </c>
      <c r="BK764" s="106">
        <f>ROUND(L764*K764,2)</f>
        <v>0</v>
      </c>
      <c r="BL764" s="20" t="s">
        <v>252</v>
      </c>
      <c r="BM764" s="20" t="s">
        <v>1211</v>
      </c>
    </row>
    <row r="765" spans="2:65" s="1" customFormat="1" ht="38.25" customHeight="1">
      <c r="B765" s="132"/>
      <c r="C765" s="161" t="s">
        <v>1212</v>
      </c>
      <c r="D765" s="161" t="s">
        <v>177</v>
      </c>
      <c r="E765" s="162" t="s">
        <v>1213</v>
      </c>
      <c r="F765" s="266" t="s">
        <v>1214</v>
      </c>
      <c r="G765" s="266"/>
      <c r="H765" s="266"/>
      <c r="I765" s="266"/>
      <c r="J765" s="163" t="s">
        <v>221</v>
      </c>
      <c r="K765" s="164">
        <v>28.193000000000001</v>
      </c>
      <c r="L765" s="258">
        <v>0</v>
      </c>
      <c r="M765" s="258"/>
      <c r="N765" s="267">
        <f>ROUND(L765*K765,2)</f>
        <v>0</v>
      </c>
      <c r="O765" s="267"/>
      <c r="P765" s="267"/>
      <c r="Q765" s="267"/>
      <c r="R765" s="135"/>
      <c r="T765" s="165" t="s">
        <v>4</v>
      </c>
      <c r="U765" s="44" t="s">
        <v>41</v>
      </c>
      <c r="V765" s="36"/>
      <c r="W765" s="166">
        <f>V765*K765</f>
        <v>0</v>
      </c>
      <c r="X765" s="166">
        <v>1.3999999999999999E-4</v>
      </c>
      <c r="Y765" s="166">
        <f>X765*K765</f>
        <v>3.9470199999999999E-3</v>
      </c>
      <c r="Z765" s="166">
        <v>0</v>
      </c>
      <c r="AA765" s="167">
        <f>Z765*K765</f>
        <v>0</v>
      </c>
      <c r="AR765" s="20" t="s">
        <v>252</v>
      </c>
      <c r="AT765" s="20" t="s">
        <v>177</v>
      </c>
      <c r="AU765" s="20" t="s">
        <v>112</v>
      </c>
      <c r="AY765" s="20" t="s">
        <v>176</v>
      </c>
      <c r="BE765" s="106">
        <f>IF(U765="základní",N765,0)</f>
        <v>0</v>
      </c>
      <c r="BF765" s="106">
        <f>IF(U765="snížená",N765,0)</f>
        <v>0</v>
      </c>
      <c r="BG765" s="106">
        <f>IF(U765="zákl. přenesená",N765,0)</f>
        <v>0</v>
      </c>
      <c r="BH765" s="106">
        <f>IF(U765="sníž. přenesená",N765,0)</f>
        <v>0</v>
      </c>
      <c r="BI765" s="106">
        <f>IF(U765="nulová",N765,0)</f>
        <v>0</v>
      </c>
      <c r="BJ765" s="20" t="s">
        <v>84</v>
      </c>
      <c r="BK765" s="106">
        <f>ROUND(L765*K765,2)</f>
        <v>0</v>
      </c>
      <c r="BL765" s="20" t="s">
        <v>252</v>
      </c>
      <c r="BM765" s="20" t="s">
        <v>1215</v>
      </c>
    </row>
    <row r="766" spans="2:65" s="11" customFormat="1" ht="16.5" customHeight="1">
      <c r="B766" s="175"/>
      <c r="C766" s="176"/>
      <c r="D766" s="176"/>
      <c r="E766" s="177" t="s">
        <v>4</v>
      </c>
      <c r="F766" s="268" t="s">
        <v>1216</v>
      </c>
      <c r="G766" s="269"/>
      <c r="H766" s="269"/>
      <c r="I766" s="269"/>
      <c r="J766" s="176"/>
      <c r="K766" s="178">
        <v>28.193000000000001</v>
      </c>
      <c r="L766" s="176"/>
      <c r="M766" s="176"/>
      <c r="N766" s="176"/>
      <c r="O766" s="176"/>
      <c r="P766" s="176"/>
      <c r="Q766" s="176"/>
      <c r="R766" s="179"/>
      <c r="T766" s="180"/>
      <c r="U766" s="176"/>
      <c r="V766" s="176"/>
      <c r="W766" s="176"/>
      <c r="X766" s="176"/>
      <c r="Y766" s="176"/>
      <c r="Z766" s="176"/>
      <c r="AA766" s="181"/>
      <c r="AT766" s="182" t="s">
        <v>184</v>
      </c>
      <c r="AU766" s="182" t="s">
        <v>112</v>
      </c>
      <c r="AV766" s="11" t="s">
        <v>112</v>
      </c>
      <c r="AW766" s="11" t="s">
        <v>33</v>
      </c>
      <c r="AX766" s="11" t="s">
        <v>76</v>
      </c>
      <c r="AY766" s="182" t="s">
        <v>176</v>
      </c>
    </row>
    <row r="767" spans="2:65" s="12" customFormat="1" ht="16.5" customHeight="1">
      <c r="B767" s="183"/>
      <c r="C767" s="184"/>
      <c r="D767" s="184"/>
      <c r="E767" s="185" t="s">
        <v>4</v>
      </c>
      <c r="F767" s="264" t="s">
        <v>186</v>
      </c>
      <c r="G767" s="265"/>
      <c r="H767" s="265"/>
      <c r="I767" s="265"/>
      <c r="J767" s="184"/>
      <c r="K767" s="186">
        <v>28.193000000000001</v>
      </c>
      <c r="L767" s="184"/>
      <c r="M767" s="184"/>
      <c r="N767" s="184"/>
      <c r="O767" s="184"/>
      <c r="P767" s="184"/>
      <c r="Q767" s="184"/>
      <c r="R767" s="187"/>
      <c r="T767" s="188"/>
      <c r="U767" s="184"/>
      <c r="V767" s="184"/>
      <c r="W767" s="184"/>
      <c r="X767" s="184"/>
      <c r="Y767" s="184"/>
      <c r="Z767" s="184"/>
      <c r="AA767" s="189"/>
      <c r="AT767" s="190" t="s">
        <v>184</v>
      </c>
      <c r="AU767" s="190" t="s">
        <v>112</v>
      </c>
      <c r="AV767" s="12" t="s">
        <v>181</v>
      </c>
      <c r="AW767" s="12" t="s">
        <v>33</v>
      </c>
      <c r="AX767" s="12" t="s">
        <v>84</v>
      </c>
      <c r="AY767" s="190" t="s">
        <v>176</v>
      </c>
    </row>
    <row r="768" spans="2:65" s="9" customFormat="1" ht="37.35" customHeight="1">
      <c r="B768" s="150"/>
      <c r="C768" s="151"/>
      <c r="D768" s="152" t="s">
        <v>150</v>
      </c>
      <c r="E768" s="152"/>
      <c r="F768" s="152"/>
      <c r="G768" s="152"/>
      <c r="H768" s="152"/>
      <c r="I768" s="152"/>
      <c r="J768" s="152"/>
      <c r="K768" s="152"/>
      <c r="L768" s="152"/>
      <c r="M768" s="152"/>
      <c r="N768" s="250">
        <f>BK768</f>
        <v>0</v>
      </c>
      <c r="O768" s="251"/>
      <c r="P768" s="251"/>
      <c r="Q768" s="251"/>
      <c r="R768" s="153"/>
      <c r="T768" s="154"/>
      <c r="U768" s="151"/>
      <c r="V768" s="151"/>
      <c r="W768" s="155">
        <f>W769</f>
        <v>0</v>
      </c>
      <c r="X768" s="151"/>
      <c r="Y768" s="155">
        <f>Y769</f>
        <v>0.11076</v>
      </c>
      <c r="Z768" s="151"/>
      <c r="AA768" s="156">
        <f>AA769</f>
        <v>0</v>
      </c>
      <c r="AR768" s="157" t="s">
        <v>190</v>
      </c>
      <c r="AT768" s="158" t="s">
        <v>75</v>
      </c>
      <c r="AU768" s="158" t="s">
        <v>76</v>
      </c>
      <c r="AY768" s="157" t="s">
        <v>176</v>
      </c>
      <c r="BK768" s="159">
        <f>BK769</f>
        <v>0</v>
      </c>
    </row>
    <row r="769" spans="2:65" s="9" customFormat="1" ht="19.899999999999999" customHeight="1">
      <c r="B769" s="150"/>
      <c r="C769" s="151"/>
      <c r="D769" s="160" t="s">
        <v>151</v>
      </c>
      <c r="E769" s="160"/>
      <c r="F769" s="160"/>
      <c r="G769" s="160"/>
      <c r="H769" s="160"/>
      <c r="I769" s="160"/>
      <c r="J769" s="160"/>
      <c r="K769" s="160"/>
      <c r="L769" s="160"/>
      <c r="M769" s="160"/>
      <c r="N769" s="252">
        <f>BK769</f>
        <v>0</v>
      </c>
      <c r="O769" s="253"/>
      <c r="P769" s="253"/>
      <c r="Q769" s="253"/>
      <c r="R769" s="153"/>
      <c r="T769" s="154"/>
      <c r="U769" s="151"/>
      <c r="V769" s="151"/>
      <c r="W769" s="155">
        <f>W770</f>
        <v>0</v>
      </c>
      <c r="X769" s="151"/>
      <c r="Y769" s="155">
        <f>Y770</f>
        <v>0.11076</v>
      </c>
      <c r="Z769" s="151"/>
      <c r="AA769" s="156">
        <f>AA770</f>
        <v>0</v>
      </c>
      <c r="AR769" s="157" t="s">
        <v>190</v>
      </c>
      <c r="AT769" s="158" t="s">
        <v>75</v>
      </c>
      <c r="AU769" s="158" t="s">
        <v>84</v>
      </c>
      <c r="AY769" s="157" t="s">
        <v>176</v>
      </c>
      <c r="BK769" s="159">
        <f>BK770</f>
        <v>0</v>
      </c>
    </row>
    <row r="770" spans="2:65" s="1" customFormat="1" ht="38.25" customHeight="1">
      <c r="B770" s="132"/>
      <c r="C770" s="161" t="s">
        <v>1217</v>
      </c>
      <c r="D770" s="161" t="s">
        <v>177</v>
      </c>
      <c r="E770" s="162" t="s">
        <v>1218</v>
      </c>
      <c r="F770" s="266" t="s">
        <v>1219</v>
      </c>
      <c r="G770" s="266"/>
      <c r="H770" s="266"/>
      <c r="I770" s="266"/>
      <c r="J770" s="163" t="s">
        <v>316</v>
      </c>
      <c r="K770" s="164">
        <v>1</v>
      </c>
      <c r="L770" s="258">
        <v>0</v>
      </c>
      <c r="M770" s="258"/>
      <c r="N770" s="267">
        <f>ROUND(L770*K770,2)</f>
        <v>0</v>
      </c>
      <c r="O770" s="267"/>
      <c r="P770" s="267"/>
      <c r="Q770" s="267"/>
      <c r="R770" s="135"/>
      <c r="T770" s="165" t="s">
        <v>4</v>
      </c>
      <c r="U770" s="44" t="s">
        <v>41</v>
      </c>
      <c r="V770" s="36"/>
      <c r="W770" s="166">
        <f>V770*K770</f>
        <v>0</v>
      </c>
      <c r="X770" s="166">
        <v>0.11076</v>
      </c>
      <c r="Y770" s="166">
        <f>X770*K770</f>
        <v>0.11076</v>
      </c>
      <c r="Z770" s="166">
        <v>0</v>
      </c>
      <c r="AA770" s="167">
        <f>Z770*K770</f>
        <v>0</v>
      </c>
      <c r="AR770" s="20" t="s">
        <v>533</v>
      </c>
      <c r="AT770" s="20" t="s">
        <v>177</v>
      </c>
      <c r="AU770" s="20" t="s">
        <v>112</v>
      </c>
      <c r="AY770" s="20" t="s">
        <v>176</v>
      </c>
      <c r="BE770" s="106">
        <f>IF(U770="základní",N770,0)</f>
        <v>0</v>
      </c>
      <c r="BF770" s="106">
        <f>IF(U770="snížená",N770,0)</f>
        <v>0</v>
      </c>
      <c r="BG770" s="106">
        <f>IF(U770="zákl. přenesená",N770,0)</f>
        <v>0</v>
      </c>
      <c r="BH770" s="106">
        <f>IF(U770="sníž. přenesená",N770,0)</f>
        <v>0</v>
      </c>
      <c r="BI770" s="106">
        <f>IF(U770="nulová",N770,0)</f>
        <v>0</v>
      </c>
      <c r="BJ770" s="20" t="s">
        <v>84</v>
      </c>
      <c r="BK770" s="106">
        <f>ROUND(L770*K770,2)</f>
        <v>0</v>
      </c>
      <c r="BL770" s="20" t="s">
        <v>533</v>
      </c>
      <c r="BM770" s="20" t="s">
        <v>1220</v>
      </c>
    </row>
    <row r="771" spans="2:65" s="1" customFormat="1" ht="49.9" customHeight="1">
      <c r="B771" s="35"/>
      <c r="C771" s="36"/>
      <c r="D771" s="152" t="s">
        <v>1221</v>
      </c>
      <c r="E771" s="36"/>
      <c r="F771" s="36"/>
      <c r="G771" s="36"/>
      <c r="H771" s="36"/>
      <c r="I771" s="36"/>
      <c r="J771" s="36"/>
      <c r="K771" s="36"/>
      <c r="L771" s="36"/>
      <c r="M771" s="36"/>
      <c r="N771" s="254">
        <f t="shared" ref="N771:N776" si="15">BK771</f>
        <v>0</v>
      </c>
      <c r="O771" s="255"/>
      <c r="P771" s="255"/>
      <c r="Q771" s="255"/>
      <c r="R771" s="37"/>
      <c r="T771" s="195"/>
      <c r="U771" s="36"/>
      <c r="V771" s="36"/>
      <c r="W771" s="36"/>
      <c r="X771" s="36"/>
      <c r="Y771" s="36"/>
      <c r="Z771" s="36"/>
      <c r="AA771" s="74"/>
      <c r="AT771" s="20" t="s">
        <v>75</v>
      </c>
      <c r="AU771" s="20" t="s">
        <v>76</v>
      </c>
      <c r="AY771" s="20" t="s">
        <v>1222</v>
      </c>
      <c r="BK771" s="106">
        <f>SUM(BK772:BK776)</f>
        <v>0</v>
      </c>
    </row>
    <row r="772" spans="2:65" s="1" customFormat="1" ht="22.35" customHeight="1">
      <c r="B772" s="35"/>
      <c r="C772" s="196" t="s">
        <v>4</v>
      </c>
      <c r="D772" s="196" t="s">
        <v>177</v>
      </c>
      <c r="E772" s="197" t="s">
        <v>4</v>
      </c>
      <c r="F772" s="257" t="s">
        <v>4</v>
      </c>
      <c r="G772" s="257"/>
      <c r="H772" s="257"/>
      <c r="I772" s="257"/>
      <c r="J772" s="198" t="s">
        <v>4</v>
      </c>
      <c r="K772" s="199"/>
      <c r="L772" s="258"/>
      <c r="M772" s="259"/>
      <c r="N772" s="259">
        <f t="shared" si="15"/>
        <v>0</v>
      </c>
      <c r="O772" s="259"/>
      <c r="P772" s="259"/>
      <c r="Q772" s="259"/>
      <c r="R772" s="37"/>
      <c r="T772" s="165" t="s">
        <v>4</v>
      </c>
      <c r="U772" s="200" t="s">
        <v>41</v>
      </c>
      <c r="V772" s="36"/>
      <c r="W772" s="36"/>
      <c r="X772" s="36"/>
      <c r="Y772" s="36"/>
      <c r="Z772" s="36"/>
      <c r="AA772" s="74"/>
      <c r="AT772" s="20" t="s">
        <v>1222</v>
      </c>
      <c r="AU772" s="20" t="s">
        <v>84</v>
      </c>
      <c r="AY772" s="20" t="s">
        <v>1222</v>
      </c>
      <c r="BE772" s="106">
        <f>IF(U772="základní",N772,0)</f>
        <v>0</v>
      </c>
      <c r="BF772" s="106">
        <f>IF(U772="snížená",N772,0)</f>
        <v>0</v>
      </c>
      <c r="BG772" s="106">
        <f>IF(U772="zákl. přenesená",N772,0)</f>
        <v>0</v>
      </c>
      <c r="BH772" s="106">
        <f>IF(U772="sníž. přenesená",N772,0)</f>
        <v>0</v>
      </c>
      <c r="BI772" s="106">
        <f>IF(U772="nulová",N772,0)</f>
        <v>0</v>
      </c>
      <c r="BJ772" s="20" t="s">
        <v>84</v>
      </c>
      <c r="BK772" s="106">
        <f>L772*K772</f>
        <v>0</v>
      </c>
    </row>
    <row r="773" spans="2:65" s="1" customFormat="1" ht="22.35" customHeight="1">
      <c r="B773" s="35"/>
      <c r="C773" s="196" t="s">
        <v>4</v>
      </c>
      <c r="D773" s="196" t="s">
        <v>177</v>
      </c>
      <c r="E773" s="197" t="s">
        <v>4</v>
      </c>
      <c r="F773" s="257" t="s">
        <v>4</v>
      </c>
      <c r="G773" s="257"/>
      <c r="H773" s="257"/>
      <c r="I773" s="257"/>
      <c r="J773" s="198" t="s">
        <v>4</v>
      </c>
      <c r="K773" s="199"/>
      <c r="L773" s="258"/>
      <c r="M773" s="259"/>
      <c r="N773" s="259">
        <f t="shared" si="15"/>
        <v>0</v>
      </c>
      <c r="O773" s="259"/>
      <c r="P773" s="259"/>
      <c r="Q773" s="259"/>
      <c r="R773" s="37"/>
      <c r="T773" s="165" t="s">
        <v>4</v>
      </c>
      <c r="U773" s="200" t="s">
        <v>41</v>
      </c>
      <c r="V773" s="36"/>
      <c r="W773" s="36"/>
      <c r="X773" s="36"/>
      <c r="Y773" s="36"/>
      <c r="Z773" s="36"/>
      <c r="AA773" s="74"/>
      <c r="AT773" s="20" t="s">
        <v>1222</v>
      </c>
      <c r="AU773" s="20" t="s">
        <v>84</v>
      </c>
      <c r="AY773" s="20" t="s">
        <v>1222</v>
      </c>
      <c r="BE773" s="106">
        <f>IF(U773="základní",N773,0)</f>
        <v>0</v>
      </c>
      <c r="BF773" s="106">
        <f>IF(U773="snížená",N773,0)</f>
        <v>0</v>
      </c>
      <c r="BG773" s="106">
        <f>IF(U773="zákl. přenesená",N773,0)</f>
        <v>0</v>
      </c>
      <c r="BH773" s="106">
        <f>IF(U773="sníž. přenesená",N773,0)</f>
        <v>0</v>
      </c>
      <c r="BI773" s="106">
        <f>IF(U773="nulová",N773,0)</f>
        <v>0</v>
      </c>
      <c r="BJ773" s="20" t="s">
        <v>84</v>
      </c>
      <c r="BK773" s="106">
        <f>L773*K773</f>
        <v>0</v>
      </c>
    </row>
    <row r="774" spans="2:65" s="1" customFormat="1" ht="22.35" customHeight="1">
      <c r="B774" s="35"/>
      <c r="C774" s="196" t="s">
        <v>4</v>
      </c>
      <c r="D774" s="196" t="s">
        <v>177</v>
      </c>
      <c r="E774" s="197" t="s">
        <v>4</v>
      </c>
      <c r="F774" s="257" t="s">
        <v>4</v>
      </c>
      <c r="G774" s="257"/>
      <c r="H774" s="257"/>
      <c r="I774" s="257"/>
      <c r="J774" s="198" t="s">
        <v>4</v>
      </c>
      <c r="K774" s="199"/>
      <c r="L774" s="258"/>
      <c r="M774" s="259"/>
      <c r="N774" s="259">
        <f t="shared" si="15"/>
        <v>0</v>
      </c>
      <c r="O774" s="259"/>
      <c r="P774" s="259"/>
      <c r="Q774" s="259"/>
      <c r="R774" s="37"/>
      <c r="T774" s="165" t="s">
        <v>4</v>
      </c>
      <c r="U774" s="200" t="s">
        <v>41</v>
      </c>
      <c r="V774" s="36"/>
      <c r="W774" s="36"/>
      <c r="X774" s="36"/>
      <c r="Y774" s="36"/>
      <c r="Z774" s="36"/>
      <c r="AA774" s="74"/>
      <c r="AT774" s="20" t="s">
        <v>1222</v>
      </c>
      <c r="AU774" s="20" t="s">
        <v>84</v>
      </c>
      <c r="AY774" s="20" t="s">
        <v>1222</v>
      </c>
      <c r="BE774" s="106">
        <f>IF(U774="základní",N774,0)</f>
        <v>0</v>
      </c>
      <c r="BF774" s="106">
        <f>IF(U774="snížená",N774,0)</f>
        <v>0</v>
      </c>
      <c r="BG774" s="106">
        <f>IF(U774="zákl. přenesená",N774,0)</f>
        <v>0</v>
      </c>
      <c r="BH774" s="106">
        <f>IF(U774="sníž. přenesená",N774,0)</f>
        <v>0</v>
      </c>
      <c r="BI774" s="106">
        <f>IF(U774="nulová",N774,0)</f>
        <v>0</v>
      </c>
      <c r="BJ774" s="20" t="s">
        <v>84</v>
      </c>
      <c r="BK774" s="106">
        <f>L774*K774</f>
        <v>0</v>
      </c>
    </row>
    <row r="775" spans="2:65" s="1" customFormat="1" ht="22.35" customHeight="1">
      <c r="B775" s="35"/>
      <c r="C775" s="196" t="s">
        <v>4</v>
      </c>
      <c r="D775" s="196" t="s">
        <v>177</v>
      </c>
      <c r="E775" s="197" t="s">
        <v>4</v>
      </c>
      <c r="F775" s="257" t="s">
        <v>4</v>
      </c>
      <c r="G775" s="257"/>
      <c r="H775" s="257"/>
      <c r="I775" s="257"/>
      <c r="J775" s="198" t="s">
        <v>4</v>
      </c>
      <c r="K775" s="199"/>
      <c r="L775" s="258"/>
      <c r="M775" s="259"/>
      <c r="N775" s="259">
        <f t="shared" si="15"/>
        <v>0</v>
      </c>
      <c r="O775" s="259"/>
      <c r="P775" s="259"/>
      <c r="Q775" s="259"/>
      <c r="R775" s="37"/>
      <c r="T775" s="165" t="s">
        <v>4</v>
      </c>
      <c r="U775" s="200" t="s">
        <v>41</v>
      </c>
      <c r="V775" s="36"/>
      <c r="W775" s="36"/>
      <c r="X775" s="36"/>
      <c r="Y775" s="36"/>
      <c r="Z775" s="36"/>
      <c r="AA775" s="74"/>
      <c r="AT775" s="20" t="s">
        <v>1222</v>
      </c>
      <c r="AU775" s="20" t="s">
        <v>84</v>
      </c>
      <c r="AY775" s="20" t="s">
        <v>1222</v>
      </c>
      <c r="BE775" s="106">
        <f>IF(U775="základní",N775,0)</f>
        <v>0</v>
      </c>
      <c r="BF775" s="106">
        <f>IF(U775="snížená",N775,0)</f>
        <v>0</v>
      </c>
      <c r="BG775" s="106">
        <f>IF(U775="zákl. přenesená",N775,0)</f>
        <v>0</v>
      </c>
      <c r="BH775" s="106">
        <f>IF(U775="sníž. přenesená",N775,0)</f>
        <v>0</v>
      </c>
      <c r="BI775" s="106">
        <f>IF(U775="nulová",N775,0)</f>
        <v>0</v>
      </c>
      <c r="BJ775" s="20" t="s">
        <v>84</v>
      </c>
      <c r="BK775" s="106">
        <f>L775*K775</f>
        <v>0</v>
      </c>
    </row>
    <row r="776" spans="2:65" s="1" customFormat="1" ht="22.35" customHeight="1">
      <c r="B776" s="35"/>
      <c r="C776" s="196" t="s">
        <v>4</v>
      </c>
      <c r="D776" s="196" t="s">
        <v>177</v>
      </c>
      <c r="E776" s="197" t="s">
        <v>4</v>
      </c>
      <c r="F776" s="257" t="s">
        <v>4</v>
      </c>
      <c r="G776" s="257"/>
      <c r="H776" s="257"/>
      <c r="I776" s="257"/>
      <c r="J776" s="198" t="s">
        <v>4</v>
      </c>
      <c r="K776" s="199"/>
      <c r="L776" s="258"/>
      <c r="M776" s="259"/>
      <c r="N776" s="259">
        <f t="shared" si="15"/>
        <v>0</v>
      </c>
      <c r="O776" s="259"/>
      <c r="P776" s="259"/>
      <c r="Q776" s="259"/>
      <c r="R776" s="37"/>
      <c r="T776" s="165" t="s">
        <v>4</v>
      </c>
      <c r="U776" s="200" t="s">
        <v>41</v>
      </c>
      <c r="V776" s="56"/>
      <c r="W776" s="56"/>
      <c r="X776" s="56"/>
      <c r="Y776" s="56"/>
      <c r="Z776" s="56"/>
      <c r="AA776" s="58"/>
      <c r="AT776" s="20" t="s">
        <v>1222</v>
      </c>
      <c r="AU776" s="20" t="s">
        <v>84</v>
      </c>
      <c r="AY776" s="20" t="s">
        <v>1222</v>
      </c>
      <c r="BE776" s="106">
        <f>IF(U776="základní",N776,0)</f>
        <v>0</v>
      </c>
      <c r="BF776" s="106">
        <f>IF(U776="snížená",N776,0)</f>
        <v>0</v>
      </c>
      <c r="BG776" s="106">
        <f>IF(U776="zákl. přenesená",N776,0)</f>
        <v>0</v>
      </c>
      <c r="BH776" s="106">
        <f>IF(U776="sníž. přenesená",N776,0)</f>
        <v>0</v>
      </c>
      <c r="BI776" s="106">
        <f>IF(U776="nulová",N776,0)</f>
        <v>0</v>
      </c>
      <c r="BJ776" s="20" t="s">
        <v>84</v>
      </c>
      <c r="BK776" s="106">
        <f>L776*K776</f>
        <v>0</v>
      </c>
    </row>
    <row r="777" spans="2:65" s="1" customFormat="1" ht="6.95" customHeight="1">
      <c r="B777" s="59"/>
      <c r="C777" s="60"/>
      <c r="D777" s="60"/>
      <c r="E777" s="60"/>
      <c r="F777" s="60"/>
      <c r="G777" s="60"/>
      <c r="H777" s="60"/>
      <c r="I777" s="60"/>
      <c r="J777" s="60"/>
      <c r="K777" s="60"/>
      <c r="L777" s="60"/>
      <c r="M777" s="60"/>
      <c r="N777" s="60"/>
      <c r="O777" s="60"/>
      <c r="P777" s="60"/>
      <c r="Q777" s="60"/>
      <c r="R777" s="61"/>
    </row>
  </sheetData>
  <mergeCells count="1136">
    <mergeCell ref="C2:Q2"/>
    <mergeCell ref="C4:Q4"/>
    <mergeCell ref="F6:P6"/>
    <mergeCell ref="F7:P7"/>
    <mergeCell ref="O9:P9"/>
    <mergeCell ref="O11:P11"/>
    <mergeCell ref="O12:P12"/>
    <mergeCell ref="O14:P14"/>
    <mergeCell ref="E15:L15"/>
    <mergeCell ref="O15:P15"/>
    <mergeCell ref="O17:P17"/>
    <mergeCell ref="O18:P18"/>
    <mergeCell ref="O20:P20"/>
    <mergeCell ref="O21:P21"/>
    <mergeCell ref="E24:L24"/>
    <mergeCell ref="M27:P27"/>
    <mergeCell ref="M28:P28"/>
    <mergeCell ref="M30:P30"/>
    <mergeCell ref="H32:J32"/>
    <mergeCell ref="M32:P32"/>
    <mergeCell ref="H33:J33"/>
    <mergeCell ref="M33:P33"/>
    <mergeCell ref="H34:J34"/>
    <mergeCell ref="M34:P34"/>
    <mergeCell ref="H35:J35"/>
    <mergeCell ref="M35:P35"/>
    <mergeCell ref="H36:J36"/>
    <mergeCell ref="M36:P36"/>
    <mergeCell ref="L38:P38"/>
    <mergeCell ref="C76:Q76"/>
    <mergeCell ref="F78:P78"/>
    <mergeCell ref="F79:P79"/>
    <mergeCell ref="M81:P81"/>
    <mergeCell ref="M83:Q83"/>
    <mergeCell ref="M84:Q84"/>
    <mergeCell ref="C86:G86"/>
    <mergeCell ref="N86:Q86"/>
    <mergeCell ref="N88:Q88"/>
    <mergeCell ref="N89:Q89"/>
    <mergeCell ref="N90:Q90"/>
    <mergeCell ref="N91:Q91"/>
    <mergeCell ref="N92:Q92"/>
    <mergeCell ref="N93:Q93"/>
    <mergeCell ref="N94:Q94"/>
    <mergeCell ref="N95:Q95"/>
    <mergeCell ref="N96:Q96"/>
    <mergeCell ref="N97:Q97"/>
    <mergeCell ref="N98:Q98"/>
    <mergeCell ref="N99:Q99"/>
    <mergeCell ref="N100:Q100"/>
    <mergeCell ref="N101:Q101"/>
    <mergeCell ref="N102:Q102"/>
    <mergeCell ref="N103:Q103"/>
    <mergeCell ref="N104:Q104"/>
    <mergeCell ref="N105:Q105"/>
    <mergeCell ref="N106:Q106"/>
    <mergeCell ref="N107:Q107"/>
    <mergeCell ref="N108:Q108"/>
    <mergeCell ref="N109:Q109"/>
    <mergeCell ref="N110:Q110"/>
    <mergeCell ref="N111:Q111"/>
    <mergeCell ref="N112:Q112"/>
    <mergeCell ref="N113:Q113"/>
    <mergeCell ref="N114:Q114"/>
    <mergeCell ref="N115:Q115"/>
    <mergeCell ref="N116:Q116"/>
    <mergeCell ref="N117:Q117"/>
    <mergeCell ref="N118:Q118"/>
    <mergeCell ref="N120:Q120"/>
    <mergeCell ref="D121:H121"/>
    <mergeCell ref="N121:Q121"/>
    <mergeCell ref="D122:H122"/>
    <mergeCell ref="N122:Q122"/>
    <mergeCell ref="D123:H123"/>
    <mergeCell ref="N123:Q123"/>
    <mergeCell ref="D124:H124"/>
    <mergeCell ref="N124:Q124"/>
    <mergeCell ref="D125:H125"/>
    <mergeCell ref="N125:Q125"/>
    <mergeCell ref="N126:Q126"/>
    <mergeCell ref="L128:Q128"/>
    <mergeCell ref="C134:Q134"/>
    <mergeCell ref="F136:P136"/>
    <mergeCell ref="F137:P137"/>
    <mergeCell ref="M139:P139"/>
    <mergeCell ref="M141:Q141"/>
    <mergeCell ref="M142:Q142"/>
    <mergeCell ref="F144:I144"/>
    <mergeCell ref="L144:M144"/>
    <mergeCell ref="N144:Q144"/>
    <mergeCell ref="F148:I148"/>
    <mergeCell ref="L148:M148"/>
    <mergeCell ref="N148:Q148"/>
    <mergeCell ref="F149:I149"/>
    <mergeCell ref="F150:I150"/>
    <mergeCell ref="F151:I151"/>
    <mergeCell ref="F152:I152"/>
    <mergeCell ref="L152:M152"/>
    <mergeCell ref="N152:Q152"/>
    <mergeCell ref="F153:I153"/>
    <mergeCell ref="L153:M153"/>
    <mergeCell ref="N153:Q153"/>
    <mergeCell ref="F154:I154"/>
    <mergeCell ref="L154:M154"/>
    <mergeCell ref="N154:Q154"/>
    <mergeCell ref="F155:I155"/>
    <mergeCell ref="L155:M155"/>
    <mergeCell ref="N155:Q155"/>
    <mergeCell ref="F156:I156"/>
    <mergeCell ref="L156:M156"/>
    <mergeCell ref="N156:Q156"/>
    <mergeCell ref="F157:I157"/>
    <mergeCell ref="L157:M157"/>
    <mergeCell ref="N157:Q157"/>
    <mergeCell ref="F158:I158"/>
    <mergeCell ref="L158:M158"/>
    <mergeCell ref="N158:Q158"/>
    <mergeCell ref="F159:I159"/>
    <mergeCell ref="L159:M159"/>
    <mergeCell ref="N159:Q159"/>
    <mergeCell ref="F160:I160"/>
    <mergeCell ref="L160:M160"/>
    <mergeCell ref="N160:Q160"/>
    <mergeCell ref="F161:I161"/>
    <mergeCell ref="F162:I162"/>
    <mergeCell ref="F163:I163"/>
    <mergeCell ref="F165:I165"/>
    <mergeCell ref="L165:M165"/>
    <mergeCell ref="N165:Q165"/>
    <mergeCell ref="F166:I166"/>
    <mergeCell ref="F167:I167"/>
    <mergeCell ref="F168:I168"/>
    <mergeCell ref="F169:I169"/>
    <mergeCell ref="L169:M169"/>
    <mergeCell ref="N169:Q169"/>
    <mergeCell ref="F170:I170"/>
    <mergeCell ref="F171:I171"/>
    <mergeCell ref="F172:I172"/>
    <mergeCell ref="F173:I173"/>
    <mergeCell ref="L173:M173"/>
    <mergeCell ref="N173:Q173"/>
    <mergeCell ref="F174:I174"/>
    <mergeCell ref="F175:I175"/>
    <mergeCell ref="F176:I176"/>
    <mergeCell ref="F177:I177"/>
    <mergeCell ref="L177:M177"/>
    <mergeCell ref="N177:Q177"/>
    <mergeCell ref="F178:I178"/>
    <mergeCell ref="L178:M178"/>
    <mergeCell ref="N178:Q178"/>
    <mergeCell ref="F179:I179"/>
    <mergeCell ref="F180:I180"/>
    <mergeCell ref="F181:I181"/>
    <mergeCell ref="F182:I182"/>
    <mergeCell ref="L182:M182"/>
    <mergeCell ref="N182:Q182"/>
    <mergeCell ref="F183:I183"/>
    <mergeCell ref="F184:I184"/>
    <mergeCell ref="F185:I185"/>
    <mergeCell ref="F186:I186"/>
    <mergeCell ref="L186:M186"/>
    <mergeCell ref="N186:Q186"/>
    <mergeCell ref="F187:I187"/>
    <mergeCell ref="F188:I188"/>
    <mergeCell ref="F189:I189"/>
    <mergeCell ref="F190:I190"/>
    <mergeCell ref="L190:M190"/>
    <mergeCell ref="N190:Q190"/>
    <mergeCell ref="F191:I191"/>
    <mergeCell ref="F192:I192"/>
    <mergeCell ref="F193:I193"/>
    <mergeCell ref="L193:M193"/>
    <mergeCell ref="N193:Q193"/>
    <mergeCell ref="F194:I194"/>
    <mergeCell ref="F195:I195"/>
    <mergeCell ref="F196:I196"/>
    <mergeCell ref="F198:I198"/>
    <mergeCell ref="L198:M198"/>
    <mergeCell ref="N198:Q198"/>
    <mergeCell ref="F199:I199"/>
    <mergeCell ref="F200:I200"/>
    <mergeCell ref="F201:I201"/>
    <mergeCell ref="F202:I202"/>
    <mergeCell ref="F203:I203"/>
    <mergeCell ref="F204:I204"/>
    <mergeCell ref="F205:I205"/>
    <mergeCell ref="F206:I206"/>
    <mergeCell ref="F207:I207"/>
    <mergeCell ref="F208:I208"/>
    <mergeCell ref="F209:I209"/>
    <mergeCell ref="F210:I210"/>
    <mergeCell ref="L210:M210"/>
    <mergeCell ref="N210:Q210"/>
    <mergeCell ref="F211:I211"/>
    <mergeCell ref="F212:I212"/>
    <mergeCell ref="F213:I213"/>
    <mergeCell ref="F214:I214"/>
    <mergeCell ref="F215:I215"/>
    <mergeCell ref="L215:M215"/>
    <mergeCell ref="N215:Q215"/>
    <mergeCell ref="F216:I216"/>
    <mergeCell ref="F217:I217"/>
    <mergeCell ref="F218:I218"/>
    <mergeCell ref="L218:M218"/>
    <mergeCell ref="N218:Q218"/>
    <mergeCell ref="F219:I219"/>
    <mergeCell ref="F220:I220"/>
    <mergeCell ref="F221:I221"/>
    <mergeCell ref="F222:I222"/>
    <mergeCell ref="F223:I223"/>
    <mergeCell ref="F224:I224"/>
    <mergeCell ref="F225:I225"/>
    <mergeCell ref="F226:I226"/>
    <mergeCell ref="L226:M226"/>
    <mergeCell ref="N226:Q226"/>
    <mergeCell ref="F227:I227"/>
    <mergeCell ref="L227:M227"/>
    <mergeCell ref="N227:Q227"/>
    <mergeCell ref="F228:I228"/>
    <mergeCell ref="L228:M228"/>
    <mergeCell ref="N228:Q228"/>
    <mergeCell ref="F229:I229"/>
    <mergeCell ref="L229:M229"/>
    <mergeCell ref="N229:Q229"/>
    <mergeCell ref="F230:I230"/>
    <mergeCell ref="F231:I231"/>
    <mergeCell ref="F232:I232"/>
    <mergeCell ref="F233:I233"/>
    <mergeCell ref="F234:I234"/>
    <mergeCell ref="F235:I235"/>
    <mergeCell ref="L235:M235"/>
    <mergeCell ref="N235:Q235"/>
    <mergeCell ref="F236:I236"/>
    <mergeCell ref="F237:I237"/>
    <mergeCell ref="F238:I238"/>
    <mergeCell ref="F239:I239"/>
    <mergeCell ref="F240:I240"/>
    <mergeCell ref="F242:I242"/>
    <mergeCell ref="L242:M242"/>
    <mergeCell ref="N242:Q242"/>
    <mergeCell ref="F243:I243"/>
    <mergeCell ref="F244:I244"/>
    <mergeCell ref="F245:I245"/>
    <mergeCell ref="L245:M245"/>
    <mergeCell ref="N245:Q245"/>
    <mergeCell ref="F246:I246"/>
    <mergeCell ref="F247:I247"/>
    <mergeCell ref="F248:I248"/>
    <mergeCell ref="F249:I249"/>
    <mergeCell ref="L249:M249"/>
    <mergeCell ref="N249:Q249"/>
    <mergeCell ref="F250:I250"/>
    <mergeCell ref="F251:I251"/>
    <mergeCell ref="F252:I252"/>
    <mergeCell ref="F253:I253"/>
    <mergeCell ref="L253:M253"/>
    <mergeCell ref="N253:Q253"/>
    <mergeCell ref="F254:I254"/>
    <mergeCell ref="L254:M254"/>
    <mergeCell ref="N254:Q254"/>
    <mergeCell ref="F255:I255"/>
    <mergeCell ref="F256:I256"/>
    <mergeCell ref="F257:I257"/>
    <mergeCell ref="L257:M257"/>
    <mergeCell ref="N257:Q257"/>
    <mergeCell ref="F258:I258"/>
    <mergeCell ref="F259:I259"/>
    <mergeCell ref="F260:I260"/>
    <mergeCell ref="L260:M260"/>
    <mergeCell ref="N260:Q260"/>
    <mergeCell ref="F261:I261"/>
    <mergeCell ref="L261:M261"/>
    <mergeCell ref="N261:Q261"/>
    <mergeCell ref="F262:I262"/>
    <mergeCell ref="F263:I263"/>
    <mergeCell ref="F264:I264"/>
    <mergeCell ref="L264:M264"/>
    <mergeCell ref="N264:Q264"/>
    <mergeCell ref="F265:I265"/>
    <mergeCell ref="F266:I266"/>
    <mergeCell ref="F267:I267"/>
    <mergeCell ref="F268:I268"/>
    <mergeCell ref="L268:M268"/>
    <mergeCell ref="N268:Q268"/>
    <mergeCell ref="F269:I269"/>
    <mergeCell ref="L269:M269"/>
    <mergeCell ref="N269:Q269"/>
    <mergeCell ref="F270:I270"/>
    <mergeCell ref="L270:M270"/>
    <mergeCell ref="N270:Q270"/>
    <mergeCell ref="F271:I271"/>
    <mergeCell ref="F272:I272"/>
    <mergeCell ref="F273:I273"/>
    <mergeCell ref="F274:I274"/>
    <mergeCell ref="F275:I275"/>
    <mergeCell ref="L275:M275"/>
    <mergeCell ref="N275:Q275"/>
    <mergeCell ref="F276:I276"/>
    <mergeCell ref="F277:I277"/>
    <mergeCell ref="F278:I278"/>
    <mergeCell ref="L278:M278"/>
    <mergeCell ref="N278:Q278"/>
    <mergeCell ref="F279:I279"/>
    <mergeCell ref="L279:M279"/>
    <mergeCell ref="N279:Q279"/>
    <mergeCell ref="F280:I280"/>
    <mergeCell ref="L280:M280"/>
    <mergeCell ref="N280:Q280"/>
    <mergeCell ref="F281:I281"/>
    <mergeCell ref="F282:I282"/>
    <mergeCell ref="F283:I283"/>
    <mergeCell ref="F284:I284"/>
    <mergeCell ref="L284:M284"/>
    <mergeCell ref="N284:Q284"/>
    <mergeCell ref="F285:I285"/>
    <mergeCell ref="L285:M285"/>
    <mergeCell ref="N285:Q285"/>
    <mergeCell ref="F286:I286"/>
    <mergeCell ref="L286:M286"/>
    <mergeCell ref="N286:Q286"/>
    <mergeCell ref="F287:I287"/>
    <mergeCell ref="F288:I288"/>
    <mergeCell ref="F289:I289"/>
    <mergeCell ref="F290:I290"/>
    <mergeCell ref="F291:I291"/>
    <mergeCell ref="F292:I292"/>
    <mergeCell ref="L292:M292"/>
    <mergeCell ref="N292:Q292"/>
    <mergeCell ref="F293:I293"/>
    <mergeCell ref="F294:I294"/>
    <mergeCell ref="F295:I295"/>
    <mergeCell ref="L295:M295"/>
    <mergeCell ref="N295:Q295"/>
    <mergeCell ref="F296:I296"/>
    <mergeCell ref="F297:I297"/>
    <mergeCell ref="F298:I298"/>
    <mergeCell ref="F299:I299"/>
    <mergeCell ref="F300:I300"/>
    <mergeCell ref="F301:I301"/>
    <mergeCell ref="L301:M301"/>
    <mergeCell ref="N301:Q301"/>
    <mergeCell ref="F303:I303"/>
    <mergeCell ref="L303:M303"/>
    <mergeCell ref="N303:Q303"/>
    <mergeCell ref="F304:I304"/>
    <mergeCell ref="F305:I305"/>
    <mergeCell ref="F306:I306"/>
    <mergeCell ref="F307:I307"/>
    <mergeCell ref="F308:I308"/>
    <mergeCell ref="F309:I309"/>
    <mergeCell ref="F310:I310"/>
    <mergeCell ref="F311:I311"/>
    <mergeCell ref="F312:I312"/>
    <mergeCell ref="F313:I313"/>
    <mergeCell ref="F314:I314"/>
    <mergeCell ref="F315:I315"/>
    <mergeCell ref="F316:I316"/>
    <mergeCell ref="F317:I317"/>
    <mergeCell ref="F318:I318"/>
    <mergeCell ref="L318:M318"/>
    <mergeCell ref="N318:Q318"/>
    <mergeCell ref="F319:I319"/>
    <mergeCell ref="F320:I320"/>
    <mergeCell ref="F321:I321"/>
    <mergeCell ref="F322:I322"/>
    <mergeCell ref="F323:I323"/>
    <mergeCell ref="F324:I324"/>
    <mergeCell ref="F325:I325"/>
    <mergeCell ref="F326:I326"/>
    <mergeCell ref="F327:I327"/>
    <mergeCell ref="F328:I328"/>
    <mergeCell ref="F329:I329"/>
    <mergeCell ref="L329:M329"/>
    <mergeCell ref="N329:Q329"/>
    <mergeCell ref="F330:I330"/>
    <mergeCell ref="F331:I331"/>
    <mergeCell ref="F332:I332"/>
    <mergeCell ref="F333:I333"/>
    <mergeCell ref="F334:I334"/>
    <mergeCell ref="F335:I335"/>
    <mergeCell ref="F336:I336"/>
    <mergeCell ref="F337:I337"/>
    <mergeCell ref="L337:M337"/>
    <mergeCell ref="N337:Q337"/>
    <mergeCell ref="F338:I338"/>
    <mergeCell ref="F339:I339"/>
    <mergeCell ref="F340:I340"/>
    <mergeCell ref="L340:M340"/>
    <mergeCell ref="N340:Q340"/>
    <mergeCell ref="F341:I341"/>
    <mergeCell ref="L341:M341"/>
    <mergeCell ref="N341:Q341"/>
    <mergeCell ref="F342:I342"/>
    <mergeCell ref="F343:I343"/>
    <mergeCell ref="F344:I344"/>
    <mergeCell ref="L344:M344"/>
    <mergeCell ref="N344:Q344"/>
    <mergeCell ref="F345:I345"/>
    <mergeCell ref="F346:I346"/>
    <mergeCell ref="F347:I347"/>
    <mergeCell ref="L347:M347"/>
    <mergeCell ref="N347:Q347"/>
    <mergeCell ref="F348:I348"/>
    <mergeCell ref="F349:I349"/>
    <mergeCell ref="F350:I350"/>
    <mergeCell ref="L350:M350"/>
    <mergeCell ref="N350:Q350"/>
    <mergeCell ref="F351:I351"/>
    <mergeCell ref="F352:I352"/>
    <mergeCell ref="F354:I354"/>
    <mergeCell ref="L354:M354"/>
    <mergeCell ref="N354:Q354"/>
    <mergeCell ref="F355:I355"/>
    <mergeCell ref="L355:M355"/>
    <mergeCell ref="N355:Q355"/>
    <mergeCell ref="F356:I356"/>
    <mergeCell ref="F357:I357"/>
    <mergeCell ref="F358:I358"/>
    <mergeCell ref="L358:M358"/>
    <mergeCell ref="N358:Q358"/>
    <mergeCell ref="F359:I359"/>
    <mergeCell ref="F360:I360"/>
    <mergeCell ref="F361:I361"/>
    <mergeCell ref="F362:I362"/>
    <mergeCell ref="F363:I363"/>
    <mergeCell ref="L363:M363"/>
    <mergeCell ref="N363:Q363"/>
    <mergeCell ref="F364:I364"/>
    <mergeCell ref="F365:I365"/>
    <mergeCell ref="F366:I366"/>
    <mergeCell ref="F367:I367"/>
    <mergeCell ref="L367:M367"/>
    <mergeCell ref="N367:Q367"/>
    <mergeCell ref="F368:I368"/>
    <mergeCell ref="F369:I369"/>
    <mergeCell ref="F370:I370"/>
    <mergeCell ref="L370:M370"/>
    <mergeCell ref="N370:Q370"/>
    <mergeCell ref="F371:I371"/>
    <mergeCell ref="F372:I372"/>
    <mergeCell ref="F373:I373"/>
    <mergeCell ref="F374:I374"/>
    <mergeCell ref="L374:M374"/>
    <mergeCell ref="N374:Q374"/>
    <mergeCell ref="F375:I375"/>
    <mergeCell ref="L375:M375"/>
    <mergeCell ref="N375:Q375"/>
    <mergeCell ref="F376:I376"/>
    <mergeCell ref="F377:I377"/>
    <mergeCell ref="F378:I378"/>
    <mergeCell ref="L378:M378"/>
    <mergeCell ref="N378:Q378"/>
    <mergeCell ref="F379:I379"/>
    <mergeCell ref="F380:I380"/>
    <mergeCell ref="F381:I381"/>
    <mergeCell ref="F382:I382"/>
    <mergeCell ref="F383:I383"/>
    <mergeCell ref="F384:I384"/>
    <mergeCell ref="F385:I385"/>
    <mergeCell ref="F386:I386"/>
    <mergeCell ref="L386:M386"/>
    <mergeCell ref="N386:Q386"/>
    <mergeCell ref="F387:I387"/>
    <mergeCell ref="F388:I388"/>
    <mergeCell ref="F389:I389"/>
    <mergeCell ref="F390:I390"/>
    <mergeCell ref="F391:I391"/>
    <mergeCell ref="F392:I392"/>
    <mergeCell ref="L392:M392"/>
    <mergeCell ref="N392:Q392"/>
    <mergeCell ref="F393:I393"/>
    <mergeCell ref="F394:I394"/>
    <mergeCell ref="F395:I395"/>
    <mergeCell ref="F396:I396"/>
    <mergeCell ref="L396:M396"/>
    <mergeCell ref="N396:Q396"/>
    <mergeCell ref="F397:I397"/>
    <mergeCell ref="F398:I398"/>
    <mergeCell ref="F399:I399"/>
    <mergeCell ref="F400:I400"/>
    <mergeCell ref="F401:I401"/>
    <mergeCell ref="F402:I402"/>
    <mergeCell ref="L402:M402"/>
    <mergeCell ref="N402:Q402"/>
    <mergeCell ref="F403:I403"/>
    <mergeCell ref="F404:I404"/>
    <mergeCell ref="F405:I405"/>
    <mergeCell ref="F406:I406"/>
    <mergeCell ref="L406:M406"/>
    <mergeCell ref="N406:Q406"/>
    <mergeCell ref="F407:I407"/>
    <mergeCell ref="L407:M407"/>
    <mergeCell ref="N407:Q407"/>
    <mergeCell ref="F408:I408"/>
    <mergeCell ref="L408:M408"/>
    <mergeCell ref="N408:Q408"/>
    <mergeCell ref="F409:I409"/>
    <mergeCell ref="F410:I410"/>
    <mergeCell ref="F412:I412"/>
    <mergeCell ref="L412:M412"/>
    <mergeCell ref="N412:Q412"/>
    <mergeCell ref="F413:I413"/>
    <mergeCell ref="F414:I414"/>
    <mergeCell ref="F415:I415"/>
    <mergeCell ref="F416:I416"/>
    <mergeCell ref="L416:M416"/>
    <mergeCell ref="N416:Q416"/>
    <mergeCell ref="F417:I417"/>
    <mergeCell ref="L417:M417"/>
    <mergeCell ref="N417:Q417"/>
    <mergeCell ref="F418:I418"/>
    <mergeCell ref="L418:M418"/>
    <mergeCell ref="N418:Q418"/>
    <mergeCell ref="F419:I419"/>
    <mergeCell ref="L419:M419"/>
    <mergeCell ref="N419:Q419"/>
    <mergeCell ref="F420:I420"/>
    <mergeCell ref="F421:I421"/>
    <mergeCell ref="F422:I422"/>
    <mergeCell ref="L422:M422"/>
    <mergeCell ref="N422:Q422"/>
    <mergeCell ref="F423:I423"/>
    <mergeCell ref="F424:I424"/>
    <mergeCell ref="F425:I425"/>
    <mergeCell ref="L425:M425"/>
    <mergeCell ref="N425:Q425"/>
    <mergeCell ref="F426:I426"/>
    <mergeCell ref="F427:I427"/>
    <mergeCell ref="F428:I428"/>
    <mergeCell ref="L428:M428"/>
    <mergeCell ref="N428:Q428"/>
    <mergeCell ref="F429:I429"/>
    <mergeCell ref="L429:M429"/>
    <mergeCell ref="N429:Q429"/>
    <mergeCell ref="F430:I430"/>
    <mergeCell ref="L430:M430"/>
    <mergeCell ref="N430:Q430"/>
    <mergeCell ref="F431:I431"/>
    <mergeCell ref="F432:I432"/>
    <mergeCell ref="F434:I434"/>
    <mergeCell ref="L434:M434"/>
    <mergeCell ref="N434:Q434"/>
    <mergeCell ref="F437:I437"/>
    <mergeCell ref="L437:M437"/>
    <mergeCell ref="N437:Q437"/>
    <mergeCell ref="F438:I438"/>
    <mergeCell ref="F439:I439"/>
    <mergeCell ref="F440:I440"/>
    <mergeCell ref="L440:M440"/>
    <mergeCell ref="N440:Q440"/>
    <mergeCell ref="F442:I442"/>
    <mergeCell ref="L442:M442"/>
    <mergeCell ref="N442:Q442"/>
    <mergeCell ref="F443:I443"/>
    <mergeCell ref="F444:I444"/>
    <mergeCell ref="F445:I445"/>
    <mergeCell ref="F446:I446"/>
    <mergeCell ref="L446:M446"/>
    <mergeCell ref="N446:Q446"/>
    <mergeCell ref="F447:I447"/>
    <mergeCell ref="L447:M447"/>
    <mergeCell ref="N447:Q447"/>
    <mergeCell ref="F448:I448"/>
    <mergeCell ref="F449:I449"/>
    <mergeCell ref="F450:I450"/>
    <mergeCell ref="F451:I451"/>
    <mergeCell ref="L451:M451"/>
    <mergeCell ref="N451:Q451"/>
    <mergeCell ref="F452:I452"/>
    <mergeCell ref="L452:M452"/>
    <mergeCell ref="N452:Q452"/>
    <mergeCell ref="F453:I453"/>
    <mergeCell ref="L453:M453"/>
    <mergeCell ref="N453:Q453"/>
    <mergeCell ref="F454:I454"/>
    <mergeCell ref="L454:M454"/>
    <mergeCell ref="N454:Q454"/>
    <mergeCell ref="F455:I455"/>
    <mergeCell ref="F456:I456"/>
    <mergeCell ref="F457:I457"/>
    <mergeCell ref="L457:M457"/>
    <mergeCell ref="N457:Q457"/>
    <mergeCell ref="F458:I458"/>
    <mergeCell ref="L458:M458"/>
    <mergeCell ref="N458:Q458"/>
    <mergeCell ref="F459:I459"/>
    <mergeCell ref="F460:I460"/>
    <mergeCell ref="F461:I461"/>
    <mergeCell ref="F462:I462"/>
    <mergeCell ref="L462:M462"/>
    <mergeCell ref="N462:Q462"/>
    <mergeCell ref="F464:I464"/>
    <mergeCell ref="L464:M464"/>
    <mergeCell ref="N464:Q464"/>
    <mergeCell ref="F465:I465"/>
    <mergeCell ref="F466:I466"/>
    <mergeCell ref="F467:I467"/>
    <mergeCell ref="F469:I469"/>
    <mergeCell ref="L469:M469"/>
    <mergeCell ref="N469:Q469"/>
    <mergeCell ref="F470:I470"/>
    <mergeCell ref="F471:I471"/>
    <mergeCell ref="F472:I472"/>
    <mergeCell ref="F474:I474"/>
    <mergeCell ref="L474:M474"/>
    <mergeCell ref="N474:Q474"/>
    <mergeCell ref="F475:I475"/>
    <mergeCell ref="F476:I476"/>
    <mergeCell ref="F477:I477"/>
    <mergeCell ref="F479:I479"/>
    <mergeCell ref="L479:M479"/>
    <mergeCell ref="N479:Q479"/>
    <mergeCell ref="F480:I480"/>
    <mergeCell ref="F481:I481"/>
    <mergeCell ref="F482:I482"/>
    <mergeCell ref="F483:I483"/>
    <mergeCell ref="F484:I484"/>
    <mergeCell ref="F485:I485"/>
    <mergeCell ref="L485:M485"/>
    <mergeCell ref="N485:Q485"/>
    <mergeCell ref="F486:I486"/>
    <mergeCell ref="F487:I487"/>
    <mergeCell ref="F488:I488"/>
    <mergeCell ref="L488:M488"/>
    <mergeCell ref="N488:Q488"/>
    <mergeCell ref="F489:I489"/>
    <mergeCell ref="F490:I490"/>
    <mergeCell ref="F491:I491"/>
    <mergeCell ref="L491:M491"/>
    <mergeCell ref="N491:Q491"/>
    <mergeCell ref="F492:I492"/>
    <mergeCell ref="F493:I493"/>
    <mergeCell ref="F494:I494"/>
    <mergeCell ref="F495:I495"/>
    <mergeCell ref="F496:I496"/>
    <mergeCell ref="F497:I497"/>
    <mergeCell ref="F498:I498"/>
    <mergeCell ref="L498:M498"/>
    <mergeCell ref="N498:Q498"/>
    <mergeCell ref="F499:I499"/>
    <mergeCell ref="F500:I500"/>
    <mergeCell ref="F501:I501"/>
    <mergeCell ref="F502:I502"/>
    <mergeCell ref="F503:I503"/>
    <mergeCell ref="F504:I504"/>
    <mergeCell ref="F505:I505"/>
    <mergeCell ref="L505:M505"/>
    <mergeCell ref="N505:Q505"/>
    <mergeCell ref="F506:I506"/>
    <mergeCell ref="F507:I507"/>
    <mergeCell ref="F508:I508"/>
    <mergeCell ref="L508:M508"/>
    <mergeCell ref="N508:Q508"/>
    <mergeCell ref="F509:I509"/>
    <mergeCell ref="F510:I510"/>
    <mergeCell ref="F511:I511"/>
    <mergeCell ref="F512:I512"/>
    <mergeCell ref="L512:M512"/>
    <mergeCell ref="N512:Q512"/>
    <mergeCell ref="F513:I513"/>
    <mergeCell ref="L513:M513"/>
    <mergeCell ref="N513:Q513"/>
    <mergeCell ref="F514:I514"/>
    <mergeCell ref="L514:M514"/>
    <mergeCell ref="N514:Q514"/>
    <mergeCell ref="F515:I515"/>
    <mergeCell ref="F516:I516"/>
    <mergeCell ref="F517:I517"/>
    <mergeCell ref="F518:I518"/>
    <mergeCell ref="L518:M518"/>
    <mergeCell ref="N518:Q518"/>
    <mergeCell ref="F519:I519"/>
    <mergeCell ref="F520:I520"/>
    <mergeCell ref="F521:I521"/>
    <mergeCell ref="F522:I522"/>
    <mergeCell ref="L522:M522"/>
    <mergeCell ref="N522:Q522"/>
    <mergeCell ref="F523:I523"/>
    <mergeCell ref="F524:I524"/>
    <mergeCell ref="F525:I525"/>
    <mergeCell ref="F526:I526"/>
    <mergeCell ref="L526:M526"/>
    <mergeCell ref="N526:Q526"/>
    <mergeCell ref="F527:I527"/>
    <mergeCell ref="F528:I528"/>
    <mergeCell ref="F529:I529"/>
    <mergeCell ref="L529:M529"/>
    <mergeCell ref="N529:Q529"/>
    <mergeCell ref="F530:I530"/>
    <mergeCell ref="F531:I531"/>
    <mergeCell ref="F532:I532"/>
    <mergeCell ref="L532:M532"/>
    <mergeCell ref="N532:Q532"/>
    <mergeCell ref="F533:I533"/>
    <mergeCell ref="F534:I534"/>
    <mergeCell ref="F535:I535"/>
    <mergeCell ref="F536:I536"/>
    <mergeCell ref="F537:I537"/>
    <mergeCell ref="F538:I538"/>
    <mergeCell ref="L538:M538"/>
    <mergeCell ref="N538:Q538"/>
    <mergeCell ref="F539:I539"/>
    <mergeCell ref="F540:I540"/>
    <mergeCell ref="F541:I541"/>
    <mergeCell ref="F542:I542"/>
    <mergeCell ref="F543:I543"/>
    <mergeCell ref="F544:I544"/>
    <mergeCell ref="L544:M544"/>
    <mergeCell ref="N544:Q544"/>
    <mergeCell ref="F545:I545"/>
    <mergeCell ref="L545:M545"/>
    <mergeCell ref="N545:Q545"/>
    <mergeCell ref="F547:I547"/>
    <mergeCell ref="L547:M547"/>
    <mergeCell ref="N547:Q547"/>
    <mergeCell ref="F548:I548"/>
    <mergeCell ref="F549:I549"/>
    <mergeCell ref="F550:I550"/>
    <mergeCell ref="F551:I551"/>
    <mergeCell ref="F552:I552"/>
    <mergeCell ref="F553:I553"/>
    <mergeCell ref="L553:M553"/>
    <mergeCell ref="N553:Q553"/>
    <mergeCell ref="F554:I554"/>
    <mergeCell ref="F555:I555"/>
    <mergeCell ref="F556:I556"/>
    <mergeCell ref="F557:I557"/>
    <mergeCell ref="F558:I558"/>
    <mergeCell ref="L558:M558"/>
    <mergeCell ref="N558:Q558"/>
    <mergeCell ref="F559:I559"/>
    <mergeCell ref="F560:I560"/>
    <mergeCell ref="F561:I561"/>
    <mergeCell ref="F562:I562"/>
    <mergeCell ref="F563:I563"/>
    <mergeCell ref="F564:I564"/>
    <mergeCell ref="L564:M564"/>
    <mergeCell ref="N564:Q564"/>
    <mergeCell ref="F565:I565"/>
    <mergeCell ref="F566:I566"/>
    <mergeCell ref="F567:I567"/>
    <mergeCell ref="L567:M567"/>
    <mergeCell ref="N567:Q567"/>
    <mergeCell ref="F568:I568"/>
    <mergeCell ref="F569:I569"/>
    <mergeCell ref="F570:I570"/>
    <mergeCell ref="L570:M570"/>
    <mergeCell ref="N570:Q570"/>
    <mergeCell ref="F571:I571"/>
    <mergeCell ref="F572:I572"/>
    <mergeCell ref="F573:I573"/>
    <mergeCell ref="F574:I574"/>
    <mergeCell ref="L574:M574"/>
    <mergeCell ref="N574:Q574"/>
    <mergeCell ref="F575:I575"/>
    <mergeCell ref="L575:M575"/>
    <mergeCell ref="N575:Q575"/>
    <mergeCell ref="F576:I576"/>
    <mergeCell ref="F577:I577"/>
    <mergeCell ref="F578:I578"/>
    <mergeCell ref="L578:M578"/>
    <mergeCell ref="N578:Q578"/>
    <mergeCell ref="F579:I579"/>
    <mergeCell ref="F580:I580"/>
    <mergeCell ref="F581:I581"/>
    <mergeCell ref="L581:M581"/>
    <mergeCell ref="N581:Q581"/>
    <mergeCell ref="F582:I582"/>
    <mergeCell ref="F583:I583"/>
    <mergeCell ref="F584:I584"/>
    <mergeCell ref="L584:M584"/>
    <mergeCell ref="N584:Q584"/>
    <mergeCell ref="F586:I586"/>
    <mergeCell ref="L586:M586"/>
    <mergeCell ref="N586:Q586"/>
    <mergeCell ref="F587:I587"/>
    <mergeCell ref="F588:I588"/>
    <mergeCell ref="F589:I589"/>
    <mergeCell ref="F590:I590"/>
    <mergeCell ref="L590:M590"/>
    <mergeCell ref="N590:Q590"/>
    <mergeCell ref="F591:I591"/>
    <mergeCell ref="L591:M591"/>
    <mergeCell ref="N591:Q591"/>
    <mergeCell ref="F592:I592"/>
    <mergeCell ref="F593:I593"/>
    <mergeCell ref="F594:I594"/>
    <mergeCell ref="F595:I595"/>
    <mergeCell ref="L595:M595"/>
    <mergeCell ref="N595:Q595"/>
    <mergeCell ref="F596:I596"/>
    <mergeCell ref="L596:M596"/>
    <mergeCell ref="N596:Q596"/>
    <mergeCell ref="F597:I597"/>
    <mergeCell ref="F598:I598"/>
    <mergeCell ref="F599:I599"/>
    <mergeCell ref="L599:M599"/>
    <mergeCell ref="N599:Q599"/>
    <mergeCell ref="F601:I601"/>
    <mergeCell ref="L601:M601"/>
    <mergeCell ref="N601:Q601"/>
    <mergeCell ref="F602:I602"/>
    <mergeCell ref="F603:I603"/>
    <mergeCell ref="F604:I604"/>
    <mergeCell ref="L604:M604"/>
    <mergeCell ref="N604:Q604"/>
    <mergeCell ref="F605:I605"/>
    <mergeCell ref="F606:I606"/>
    <mergeCell ref="F607:I607"/>
    <mergeCell ref="F608:I608"/>
    <mergeCell ref="L608:M608"/>
    <mergeCell ref="N608:Q608"/>
    <mergeCell ref="F609:I609"/>
    <mergeCell ref="L609:M609"/>
    <mergeCell ref="N609:Q609"/>
    <mergeCell ref="F611:I611"/>
    <mergeCell ref="L611:M611"/>
    <mergeCell ref="N611:Q611"/>
    <mergeCell ref="F612:I612"/>
    <mergeCell ref="F613:I613"/>
    <mergeCell ref="F614:I614"/>
    <mergeCell ref="F615:I615"/>
    <mergeCell ref="F616:I616"/>
    <mergeCell ref="L616:M616"/>
    <mergeCell ref="N616:Q616"/>
    <mergeCell ref="F617:I617"/>
    <mergeCell ref="L617:M617"/>
    <mergeCell ref="N617:Q617"/>
    <mergeCell ref="F618:I618"/>
    <mergeCell ref="F619:I619"/>
    <mergeCell ref="F620:I620"/>
    <mergeCell ref="F621:I621"/>
    <mergeCell ref="F622:I622"/>
    <mergeCell ref="F623:I623"/>
    <mergeCell ref="L623:M623"/>
    <mergeCell ref="N623:Q623"/>
    <mergeCell ref="F624:I624"/>
    <mergeCell ref="L624:M624"/>
    <mergeCell ref="N624:Q624"/>
    <mergeCell ref="F625:I625"/>
    <mergeCell ref="F626:I626"/>
    <mergeCell ref="F627:I627"/>
    <mergeCell ref="F628:I628"/>
    <mergeCell ref="L628:M628"/>
    <mergeCell ref="N628:Q628"/>
    <mergeCell ref="F629:I629"/>
    <mergeCell ref="F630:I630"/>
    <mergeCell ref="F631:I631"/>
    <mergeCell ref="F632:I632"/>
    <mergeCell ref="F633:I633"/>
    <mergeCell ref="F634:I634"/>
    <mergeCell ref="F635:I635"/>
    <mergeCell ref="F636:I636"/>
    <mergeCell ref="F637:I637"/>
    <mergeCell ref="F638:I638"/>
    <mergeCell ref="L638:M638"/>
    <mergeCell ref="N638:Q638"/>
    <mergeCell ref="F639:I639"/>
    <mergeCell ref="L639:M639"/>
    <mergeCell ref="N639:Q639"/>
    <mergeCell ref="F640:I640"/>
    <mergeCell ref="F641:I641"/>
    <mergeCell ref="F642:I642"/>
    <mergeCell ref="F643:I643"/>
    <mergeCell ref="F644:I644"/>
    <mergeCell ref="L644:M644"/>
    <mergeCell ref="N644:Q644"/>
    <mergeCell ref="F645:I645"/>
    <mergeCell ref="L645:M645"/>
    <mergeCell ref="N645:Q645"/>
    <mergeCell ref="F646:I646"/>
    <mergeCell ref="L646:M646"/>
    <mergeCell ref="N646:Q646"/>
    <mergeCell ref="F647:I647"/>
    <mergeCell ref="F648:I648"/>
    <mergeCell ref="F649:I649"/>
    <mergeCell ref="L649:M649"/>
    <mergeCell ref="N649:Q649"/>
    <mergeCell ref="F650:I650"/>
    <mergeCell ref="L650:M650"/>
    <mergeCell ref="N650:Q650"/>
    <mergeCell ref="F651:I651"/>
    <mergeCell ref="F652:I652"/>
    <mergeCell ref="F653:I653"/>
    <mergeCell ref="L653:M653"/>
    <mergeCell ref="N653:Q653"/>
    <mergeCell ref="F654:I654"/>
    <mergeCell ref="L654:M654"/>
    <mergeCell ref="N654:Q654"/>
    <mergeCell ref="F655:I655"/>
    <mergeCell ref="L655:M655"/>
    <mergeCell ref="N655:Q655"/>
    <mergeCell ref="F656:I656"/>
    <mergeCell ref="F657:I657"/>
    <mergeCell ref="F658:I658"/>
    <mergeCell ref="L658:M658"/>
    <mergeCell ref="N658:Q658"/>
    <mergeCell ref="F659:I659"/>
    <mergeCell ref="L659:M659"/>
    <mergeCell ref="N659:Q659"/>
    <mergeCell ref="F660:I660"/>
    <mergeCell ref="L660:M660"/>
    <mergeCell ref="N660:Q660"/>
    <mergeCell ref="F661:I661"/>
    <mergeCell ref="F662:I662"/>
    <mergeCell ref="F663:I663"/>
    <mergeCell ref="L663:M663"/>
    <mergeCell ref="N663:Q663"/>
    <mergeCell ref="F664:I664"/>
    <mergeCell ref="L664:M664"/>
    <mergeCell ref="N664:Q664"/>
    <mergeCell ref="F665:I665"/>
    <mergeCell ref="L665:M665"/>
    <mergeCell ref="N665:Q665"/>
    <mergeCell ref="F666:I666"/>
    <mergeCell ref="F667:I667"/>
    <mergeCell ref="F668:I668"/>
    <mergeCell ref="L668:M668"/>
    <mergeCell ref="N668:Q668"/>
    <mergeCell ref="F669:I669"/>
    <mergeCell ref="L669:M669"/>
    <mergeCell ref="N669:Q669"/>
    <mergeCell ref="F670:I670"/>
    <mergeCell ref="F671:I671"/>
    <mergeCell ref="F672:I672"/>
    <mergeCell ref="F673:I673"/>
    <mergeCell ref="F674:I674"/>
    <mergeCell ref="F675:I675"/>
    <mergeCell ref="L675:M675"/>
    <mergeCell ref="N675:Q675"/>
    <mergeCell ref="F676:I676"/>
    <mergeCell ref="L676:M676"/>
    <mergeCell ref="N676:Q676"/>
    <mergeCell ref="F677:I677"/>
    <mergeCell ref="F678:I678"/>
    <mergeCell ref="F679:I679"/>
    <mergeCell ref="F680:I680"/>
    <mergeCell ref="L680:M680"/>
    <mergeCell ref="N680:Q680"/>
    <mergeCell ref="F681:I681"/>
    <mergeCell ref="L681:M681"/>
    <mergeCell ref="N681:Q681"/>
    <mergeCell ref="F683:I683"/>
    <mergeCell ref="L683:M683"/>
    <mergeCell ref="N683:Q683"/>
    <mergeCell ref="F684:I684"/>
    <mergeCell ref="F685:I685"/>
    <mergeCell ref="F686:I686"/>
    <mergeCell ref="F687:I687"/>
    <mergeCell ref="L687:M687"/>
    <mergeCell ref="N687:Q687"/>
    <mergeCell ref="F688:I688"/>
    <mergeCell ref="L688:M688"/>
    <mergeCell ref="N688:Q688"/>
    <mergeCell ref="F689:I689"/>
    <mergeCell ref="F690:I690"/>
    <mergeCell ref="F691:I691"/>
    <mergeCell ref="F692:I692"/>
    <mergeCell ref="L692:M692"/>
    <mergeCell ref="N692:Q692"/>
    <mergeCell ref="F693:I693"/>
    <mergeCell ref="L693:M693"/>
    <mergeCell ref="N693:Q693"/>
    <mergeCell ref="F694:I694"/>
    <mergeCell ref="L694:M694"/>
    <mergeCell ref="N694:Q694"/>
    <mergeCell ref="F696:I696"/>
    <mergeCell ref="L696:M696"/>
    <mergeCell ref="N696:Q696"/>
    <mergeCell ref="F697:I697"/>
    <mergeCell ref="F698:I698"/>
    <mergeCell ref="F699:I699"/>
    <mergeCell ref="F700:I700"/>
    <mergeCell ref="F701:I701"/>
    <mergeCell ref="F702:I702"/>
    <mergeCell ref="F703:I703"/>
    <mergeCell ref="L703:M703"/>
    <mergeCell ref="N703:Q703"/>
    <mergeCell ref="F704:I704"/>
    <mergeCell ref="L704:M704"/>
    <mergeCell ref="N704:Q704"/>
    <mergeCell ref="F705:I705"/>
    <mergeCell ref="F706:I706"/>
    <mergeCell ref="F707:I707"/>
    <mergeCell ref="F708:I708"/>
    <mergeCell ref="F709:I709"/>
    <mergeCell ref="L709:M709"/>
    <mergeCell ref="N709:Q709"/>
    <mergeCell ref="F710:I710"/>
    <mergeCell ref="L710:M710"/>
    <mergeCell ref="N710:Q710"/>
    <mergeCell ref="F711:I711"/>
    <mergeCell ref="F712:I712"/>
    <mergeCell ref="F713:I713"/>
    <mergeCell ref="F714:I714"/>
    <mergeCell ref="F715:I715"/>
    <mergeCell ref="L715:M715"/>
    <mergeCell ref="N715:Q715"/>
    <mergeCell ref="F716:I716"/>
    <mergeCell ref="F717:I717"/>
    <mergeCell ref="F718:I718"/>
    <mergeCell ref="L718:M718"/>
    <mergeCell ref="N718:Q718"/>
    <mergeCell ref="F720:I720"/>
    <mergeCell ref="L720:M720"/>
    <mergeCell ref="N720:Q720"/>
    <mergeCell ref="N719:Q719"/>
    <mergeCell ref="F721:I721"/>
    <mergeCell ref="F722:I722"/>
    <mergeCell ref="F723:I723"/>
    <mergeCell ref="L723:M723"/>
    <mergeCell ref="N723:Q723"/>
    <mergeCell ref="F725:I725"/>
    <mergeCell ref="L725:M725"/>
    <mergeCell ref="N725:Q725"/>
    <mergeCell ref="F726:I726"/>
    <mergeCell ref="F727:I727"/>
    <mergeCell ref="F728:I728"/>
    <mergeCell ref="F729:I729"/>
    <mergeCell ref="L729:M729"/>
    <mergeCell ref="N729:Q729"/>
    <mergeCell ref="F730:I730"/>
    <mergeCell ref="F731:I731"/>
    <mergeCell ref="F732:I732"/>
    <mergeCell ref="L732:M732"/>
    <mergeCell ref="N732:Q732"/>
    <mergeCell ref="N724:Q724"/>
    <mergeCell ref="F748:I748"/>
    <mergeCell ref="F749:I749"/>
    <mergeCell ref="L749:M749"/>
    <mergeCell ref="N749:Q749"/>
    <mergeCell ref="N743:Q743"/>
    <mergeCell ref="F733:I733"/>
    <mergeCell ref="L733:M733"/>
    <mergeCell ref="N733:Q733"/>
    <mergeCell ref="F734:I734"/>
    <mergeCell ref="F735:I735"/>
    <mergeCell ref="F736:I736"/>
    <mergeCell ref="L736:M736"/>
    <mergeCell ref="N736:Q736"/>
    <mergeCell ref="F737:I737"/>
    <mergeCell ref="L737:M737"/>
    <mergeCell ref="N737:Q737"/>
    <mergeCell ref="F738:I738"/>
    <mergeCell ref="F739:I739"/>
    <mergeCell ref="F740:I740"/>
    <mergeCell ref="F741:I741"/>
    <mergeCell ref="L741:M741"/>
    <mergeCell ref="N741:Q741"/>
    <mergeCell ref="F772:I772"/>
    <mergeCell ref="L772:M772"/>
    <mergeCell ref="N772:Q772"/>
    <mergeCell ref="F773:I773"/>
    <mergeCell ref="L773:M773"/>
    <mergeCell ref="N773:Q773"/>
    <mergeCell ref="F751:I751"/>
    <mergeCell ref="L751:M751"/>
    <mergeCell ref="N751:Q751"/>
    <mergeCell ref="F752:I752"/>
    <mergeCell ref="F753:I753"/>
    <mergeCell ref="F754:I754"/>
    <mergeCell ref="F755:I755"/>
    <mergeCell ref="L755:M755"/>
    <mergeCell ref="N755:Q755"/>
    <mergeCell ref="F757:I757"/>
    <mergeCell ref="L757:M757"/>
    <mergeCell ref="N757:Q757"/>
    <mergeCell ref="F758:I758"/>
    <mergeCell ref="F759:I759"/>
    <mergeCell ref="F760:I760"/>
    <mergeCell ref="F761:I761"/>
    <mergeCell ref="F762:I762"/>
    <mergeCell ref="N478:Q478"/>
    <mergeCell ref="N546:Q546"/>
    <mergeCell ref="N585:Q585"/>
    <mergeCell ref="N600:Q600"/>
    <mergeCell ref="N610:Q610"/>
    <mergeCell ref="N682:Q682"/>
    <mergeCell ref="N695:Q695"/>
    <mergeCell ref="F763:I763"/>
    <mergeCell ref="F764:I764"/>
    <mergeCell ref="L764:M764"/>
    <mergeCell ref="N764:Q764"/>
    <mergeCell ref="F765:I765"/>
    <mergeCell ref="L765:M765"/>
    <mergeCell ref="N765:Q765"/>
    <mergeCell ref="F766:I766"/>
    <mergeCell ref="F767:I767"/>
    <mergeCell ref="F770:I770"/>
    <mergeCell ref="L770:M770"/>
    <mergeCell ref="N770:Q770"/>
    <mergeCell ref="F742:I742"/>
    <mergeCell ref="L742:M742"/>
    <mergeCell ref="N742:Q742"/>
    <mergeCell ref="F744:I744"/>
    <mergeCell ref="L744:M744"/>
    <mergeCell ref="N744:Q744"/>
    <mergeCell ref="F745:I745"/>
    <mergeCell ref="L745:M745"/>
    <mergeCell ref="N745:Q745"/>
    <mergeCell ref="F746:I746"/>
    <mergeCell ref="L746:M746"/>
    <mergeCell ref="N746:Q746"/>
    <mergeCell ref="F747:I747"/>
    <mergeCell ref="N750:Q750"/>
    <mergeCell ref="N756:Q756"/>
    <mergeCell ref="N768:Q768"/>
    <mergeCell ref="N769:Q769"/>
    <mergeCell ref="N771:Q771"/>
    <mergeCell ref="H1:K1"/>
    <mergeCell ref="S2:AC2"/>
    <mergeCell ref="F774:I774"/>
    <mergeCell ref="L774:M774"/>
    <mergeCell ref="N774:Q774"/>
    <mergeCell ref="F775:I775"/>
    <mergeCell ref="L775:M775"/>
    <mergeCell ref="N775:Q775"/>
    <mergeCell ref="F776:I776"/>
    <mergeCell ref="L776:M776"/>
    <mergeCell ref="N776:Q776"/>
    <mergeCell ref="N145:Q145"/>
    <mergeCell ref="N146:Q146"/>
    <mergeCell ref="N147:Q147"/>
    <mergeCell ref="N164:Q164"/>
    <mergeCell ref="N197:Q197"/>
    <mergeCell ref="N241:Q241"/>
    <mergeCell ref="N302:Q302"/>
    <mergeCell ref="N353:Q353"/>
    <mergeCell ref="N411:Q411"/>
    <mergeCell ref="N433:Q433"/>
    <mergeCell ref="N435:Q435"/>
    <mergeCell ref="N436:Q436"/>
    <mergeCell ref="N441:Q441"/>
    <mergeCell ref="N463:Q463"/>
    <mergeCell ref="N468:Q468"/>
    <mergeCell ref="N473:Q473"/>
  </mergeCells>
  <dataValidations count="2">
    <dataValidation type="list" allowBlank="1" showInputMessage="1" showErrorMessage="1" error="Povoleny jsou hodnoty K, M." sqref="D772:D777">
      <formula1>"K, M"</formula1>
    </dataValidation>
    <dataValidation type="list" allowBlank="1" showInputMessage="1" showErrorMessage="1" error="Povoleny jsou hodnoty základní, snížená, zákl. přenesená, sníž. přenesená, nulová." sqref="U772:U777">
      <formula1>"základní, snížená, zákl. přenesená, sníž. přenesená, nulová"</formula1>
    </dataValidation>
  </dataValidations>
  <hyperlinks>
    <hyperlink ref="F1:G1" location="C2" display="1) Krycí list rozpočtu"/>
    <hyperlink ref="H1:K1" location="C86" display="2) Rekapitulace rozpočtu"/>
    <hyperlink ref="L1" location="C144" display="3) Rozpočet"/>
    <hyperlink ref="S1:T1" location="'Rekapitulace stavby'!C2" display="Rekapitulace stavby"/>
  </hyperlinks>
  <pageMargins left="0.58333330000000005" right="0.58333330000000005" top="0.5" bottom="0.46666669999999999" header="0" footer="0"/>
  <pageSetup paperSize="9" fitToHeight="100" blackAndWhite="1"/>
  <headerFooter>
    <oddFooter>&amp;CStrana &amp;P z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N243"/>
  <sheetViews>
    <sheetView showGridLines="0" workbookViewId="0">
      <pane ySplit="1" topLeftCell="A2" activePane="bottomLeft" state="frozen"/>
      <selection pane="bottomLeft"/>
    </sheetView>
  </sheetViews>
  <sheetFormatPr defaultRowHeight="13.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7" width="11.1640625" customWidth="1"/>
    <col min="8" max="8" width="12.5" customWidth="1"/>
    <col min="9" max="9" width="7" customWidth="1"/>
    <col min="10" max="10" width="5.1640625" customWidth="1"/>
    <col min="11" max="11" width="11.5" customWidth="1"/>
    <col min="12" max="12" width="12" customWidth="1"/>
    <col min="13" max="14" width="6" customWidth="1"/>
    <col min="15" max="15" width="2" customWidth="1"/>
    <col min="16" max="16" width="12.5" customWidth="1"/>
    <col min="17" max="17" width="4.1640625" customWidth="1"/>
    <col min="18" max="18" width="1.6640625" customWidth="1"/>
    <col min="19" max="19" width="8.1640625" customWidth="1"/>
    <col min="20" max="20" width="29.6640625" hidden="1" customWidth="1"/>
    <col min="21" max="21" width="16.33203125" hidden="1" customWidth="1"/>
    <col min="22" max="22" width="12.33203125" hidden="1" customWidth="1"/>
    <col min="23" max="23" width="16.33203125" hidden="1" customWidth="1"/>
    <col min="24" max="24" width="12.1640625" hidden="1" customWidth="1"/>
    <col min="25" max="25" width="15" hidden="1" customWidth="1"/>
    <col min="26" max="26" width="11" hidden="1" customWidth="1"/>
    <col min="27" max="27" width="15" hidden="1" customWidth="1"/>
    <col min="28" max="28" width="16.33203125" hidden="1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1:66" ht="21.75" customHeight="1">
      <c r="A1" s="115"/>
      <c r="B1" s="13"/>
      <c r="C1" s="13"/>
      <c r="D1" s="14" t="s">
        <v>0</v>
      </c>
      <c r="E1" s="13"/>
      <c r="F1" s="15" t="s">
        <v>107</v>
      </c>
      <c r="G1" s="15"/>
      <c r="H1" s="256" t="s">
        <v>108</v>
      </c>
      <c r="I1" s="256"/>
      <c r="J1" s="256"/>
      <c r="K1" s="256"/>
      <c r="L1" s="15" t="s">
        <v>109</v>
      </c>
      <c r="M1" s="13"/>
      <c r="N1" s="13"/>
      <c r="O1" s="14" t="s">
        <v>110</v>
      </c>
      <c r="P1" s="13"/>
      <c r="Q1" s="13"/>
      <c r="R1" s="13"/>
      <c r="S1" s="15" t="s">
        <v>111</v>
      </c>
      <c r="T1" s="15"/>
      <c r="U1" s="115"/>
      <c r="V1" s="115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</row>
    <row r="2" spans="1:66" ht="36.950000000000003" customHeight="1">
      <c r="C2" s="235" t="s">
        <v>6</v>
      </c>
      <c r="D2" s="236"/>
      <c r="E2" s="236"/>
      <c r="F2" s="236"/>
      <c r="G2" s="236"/>
      <c r="H2" s="236"/>
      <c r="I2" s="236"/>
      <c r="J2" s="236"/>
      <c r="K2" s="236"/>
      <c r="L2" s="236"/>
      <c r="M2" s="236"/>
      <c r="N2" s="236"/>
      <c r="O2" s="236"/>
      <c r="P2" s="236"/>
      <c r="Q2" s="236"/>
      <c r="S2" s="205" t="s">
        <v>7</v>
      </c>
      <c r="T2" s="206"/>
      <c r="U2" s="206"/>
      <c r="V2" s="206"/>
      <c r="W2" s="206"/>
      <c r="X2" s="206"/>
      <c r="Y2" s="206"/>
      <c r="Z2" s="206"/>
      <c r="AA2" s="206"/>
      <c r="AB2" s="206"/>
      <c r="AC2" s="206"/>
      <c r="AT2" s="20" t="s">
        <v>88</v>
      </c>
    </row>
    <row r="3" spans="1:66" ht="6.95" customHeight="1">
      <c r="B3" s="21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3"/>
      <c r="AT3" s="20" t="s">
        <v>112</v>
      </c>
    </row>
    <row r="4" spans="1:66" ht="36.950000000000003" customHeight="1">
      <c r="B4" s="24"/>
      <c r="C4" s="219" t="s">
        <v>113</v>
      </c>
      <c r="D4" s="220"/>
      <c r="E4" s="220"/>
      <c r="F4" s="220"/>
      <c r="G4" s="220"/>
      <c r="H4" s="220"/>
      <c r="I4" s="220"/>
      <c r="J4" s="220"/>
      <c r="K4" s="220"/>
      <c r="L4" s="220"/>
      <c r="M4" s="220"/>
      <c r="N4" s="220"/>
      <c r="O4" s="220"/>
      <c r="P4" s="220"/>
      <c r="Q4" s="220"/>
      <c r="R4" s="25"/>
      <c r="T4" s="19" t="s">
        <v>12</v>
      </c>
      <c r="AT4" s="20" t="s">
        <v>5</v>
      </c>
    </row>
    <row r="5" spans="1:66" ht="6.95" customHeight="1">
      <c r="B5" s="24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5"/>
    </row>
    <row r="6" spans="1:66" ht="25.35" customHeight="1">
      <c r="B6" s="24"/>
      <c r="C6" s="27"/>
      <c r="D6" s="31" t="s">
        <v>18</v>
      </c>
      <c r="E6" s="27"/>
      <c r="F6" s="286" t="str">
        <f>'Rekapitulace stavby'!K6</f>
        <v>Vybudování odborné učebny a zřízení bezbariérového vstupu</v>
      </c>
      <c r="G6" s="287"/>
      <c r="H6" s="287"/>
      <c r="I6" s="287"/>
      <c r="J6" s="287"/>
      <c r="K6" s="287"/>
      <c r="L6" s="287"/>
      <c r="M6" s="287"/>
      <c r="N6" s="287"/>
      <c r="O6" s="287"/>
      <c r="P6" s="287"/>
      <c r="Q6" s="27"/>
      <c r="R6" s="25"/>
    </row>
    <row r="7" spans="1:66" s="1" customFormat="1" ht="32.85" customHeight="1">
      <c r="B7" s="35"/>
      <c r="C7" s="36"/>
      <c r="D7" s="30" t="s">
        <v>114</v>
      </c>
      <c r="E7" s="36"/>
      <c r="F7" s="241" t="s">
        <v>1223</v>
      </c>
      <c r="G7" s="285"/>
      <c r="H7" s="285"/>
      <c r="I7" s="285"/>
      <c r="J7" s="285"/>
      <c r="K7" s="285"/>
      <c r="L7" s="285"/>
      <c r="M7" s="285"/>
      <c r="N7" s="285"/>
      <c r="O7" s="285"/>
      <c r="P7" s="285"/>
      <c r="Q7" s="36"/>
      <c r="R7" s="37"/>
    </row>
    <row r="8" spans="1:66" s="1" customFormat="1" ht="14.45" customHeight="1">
      <c r="B8" s="35"/>
      <c r="C8" s="36"/>
      <c r="D8" s="31" t="s">
        <v>20</v>
      </c>
      <c r="E8" s="36"/>
      <c r="F8" s="29" t="s">
        <v>4</v>
      </c>
      <c r="G8" s="36"/>
      <c r="H8" s="36"/>
      <c r="I8" s="36"/>
      <c r="J8" s="36"/>
      <c r="K8" s="36"/>
      <c r="L8" s="36"/>
      <c r="M8" s="31" t="s">
        <v>21</v>
      </c>
      <c r="N8" s="36"/>
      <c r="O8" s="29" t="s">
        <v>4</v>
      </c>
      <c r="P8" s="36"/>
      <c r="Q8" s="36"/>
      <c r="R8" s="37"/>
    </row>
    <row r="9" spans="1:66" s="1" customFormat="1" ht="14.45" customHeight="1">
      <c r="B9" s="35"/>
      <c r="C9" s="36"/>
      <c r="D9" s="31" t="s">
        <v>22</v>
      </c>
      <c r="E9" s="36"/>
      <c r="F9" s="29" t="s">
        <v>116</v>
      </c>
      <c r="G9" s="36"/>
      <c r="H9" s="36"/>
      <c r="I9" s="36"/>
      <c r="J9" s="36"/>
      <c r="K9" s="36"/>
      <c r="L9" s="36"/>
      <c r="M9" s="31" t="s">
        <v>24</v>
      </c>
      <c r="N9" s="36"/>
      <c r="O9" s="297">
        <f>'Rekapitulace stavby'!AN8</f>
        <v>43383</v>
      </c>
      <c r="P9" s="288"/>
      <c r="Q9" s="36"/>
      <c r="R9" s="37"/>
    </row>
    <row r="10" spans="1:66" s="1" customFormat="1" ht="10.9" customHeight="1">
      <c r="B10" s="35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7"/>
    </row>
    <row r="11" spans="1:66" s="1" customFormat="1" ht="14.45" customHeight="1">
      <c r="B11" s="35"/>
      <c r="C11" s="36"/>
      <c r="D11" s="31" t="s">
        <v>25</v>
      </c>
      <c r="E11" s="36"/>
      <c r="F11" s="36"/>
      <c r="G11" s="36"/>
      <c r="H11" s="36"/>
      <c r="I11" s="36"/>
      <c r="J11" s="36"/>
      <c r="K11" s="36"/>
      <c r="L11" s="36"/>
      <c r="M11" s="31" t="s">
        <v>26</v>
      </c>
      <c r="N11" s="36"/>
      <c r="O11" s="239" t="s">
        <v>4</v>
      </c>
      <c r="P11" s="239"/>
      <c r="Q11" s="36"/>
      <c r="R11" s="37"/>
    </row>
    <row r="12" spans="1:66" s="1" customFormat="1" ht="18" customHeight="1">
      <c r="B12" s="35"/>
      <c r="C12" s="36"/>
      <c r="D12" s="36"/>
      <c r="E12" s="29" t="s">
        <v>27</v>
      </c>
      <c r="F12" s="36"/>
      <c r="G12" s="36"/>
      <c r="H12" s="36"/>
      <c r="I12" s="36"/>
      <c r="J12" s="36"/>
      <c r="K12" s="36"/>
      <c r="L12" s="36"/>
      <c r="M12" s="31" t="s">
        <v>28</v>
      </c>
      <c r="N12" s="36"/>
      <c r="O12" s="239" t="s">
        <v>4</v>
      </c>
      <c r="P12" s="239"/>
      <c r="Q12" s="36"/>
      <c r="R12" s="37"/>
    </row>
    <row r="13" spans="1:66" s="1" customFormat="1" ht="6.95" customHeight="1">
      <c r="B13" s="35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7"/>
    </row>
    <row r="14" spans="1:66" s="1" customFormat="1" ht="14.45" customHeight="1">
      <c r="B14" s="35"/>
      <c r="C14" s="36"/>
      <c r="D14" s="31" t="s">
        <v>29</v>
      </c>
      <c r="E14" s="36"/>
      <c r="F14" s="36"/>
      <c r="G14" s="36"/>
      <c r="H14" s="36"/>
      <c r="I14" s="36"/>
      <c r="J14" s="36"/>
      <c r="K14" s="36"/>
      <c r="L14" s="36"/>
      <c r="M14" s="31" t="s">
        <v>26</v>
      </c>
      <c r="N14" s="36"/>
      <c r="O14" s="298" t="str">
        <f>IF('Rekapitulace stavby'!AN13="","",'Rekapitulace stavby'!AN13)</f>
        <v>Vyplň údaj</v>
      </c>
      <c r="P14" s="239"/>
      <c r="Q14" s="36"/>
      <c r="R14" s="37"/>
    </row>
    <row r="15" spans="1:66" s="1" customFormat="1" ht="18" customHeight="1">
      <c r="B15" s="35"/>
      <c r="C15" s="36"/>
      <c r="D15" s="36"/>
      <c r="E15" s="298" t="str">
        <f>IF('Rekapitulace stavby'!E14="","",'Rekapitulace stavby'!E14)</f>
        <v>Vyplň údaj</v>
      </c>
      <c r="F15" s="299"/>
      <c r="G15" s="299"/>
      <c r="H15" s="299"/>
      <c r="I15" s="299"/>
      <c r="J15" s="299"/>
      <c r="K15" s="299"/>
      <c r="L15" s="299"/>
      <c r="M15" s="31" t="s">
        <v>28</v>
      </c>
      <c r="N15" s="36"/>
      <c r="O15" s="298" t="str">
        <f>IF('Rekapitulace stavby'!AN14="","",'Rekapitulace stavby'!AN14)</f>
        <v>Vyplň údaj</v>
      </c>
      <c r="P15" s="239"/>
      <c r="Q15" s="36"/>
      <c r="R15" s="37"/>
    </row>
    <row r="16" spans="1:66" s="1" customFormat="1" ht="6.95" customHeight="1">
      <c r="B16" s="35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7"/>
    </row>
    <row r="17" spans="2:18" s="1" customFormat="1" ht="14.45" customHeight="1">
      <c r="B17" s="35"/>
      <c r="C17" s="36"/>
      <c r="D17" s="31" t="s">
        <v>31</v>
      </c>
      <c r="E17" s="36"/>
      <c r="F17" s="36"/>
      <c r="G17" s="36"/>
      <c r="H17" s="36"/>
      <c r="I17" s="36"/>
      <c r="J17" s="36"/>
      <c r="K17" s="36"/>
      <c r="L17" s="36"/>
      <c r="M17" s="31" t="s">
        <v>26</v>
      </c>
      <c r="N17" s="36"/>
      <c r="O17" s="239" t="s">
        <v>4</v>
      </c>
      <c r="P17" s="239"/>
      <c r="Q17" s="36"/>
      <c r="R17" s="37"/>
    </row>
    <row r="18" spans="2:18" s="1" customFormat="1" ht="18" customHeight="1">
      <c r="B18" s="35"/>
      <c r="C18" s="36"/>
      <c r="D18" s="36"/>
      <c r="E18" s="29" t="s">
        <v>32</v>
      </c>
      <c r="F18" s="36"/>
      <c r="G18" s="36"/>
      <c r="H18" s="36"/>
      <c r="I18" s="36"/>
      <c r="J18" s="36"/>
      <c r="K18" s="36"/>
      <c r="L18" s="36"/>
      <c r="M18" s="31" t="s">
        <v>28</v>
      </c>
      <c r="N18" s="36"/>
      <c r="O18" s="239" t="s">
        <v>4</v>
      </c>
      <c r="P18" s="239"/>
      <c r="Q18" s="36"/>
      <c r="R18" s="37"/>
    </row>
    <row r="19" spans="2:18" s="1" customFormat="1" ht="6.95" customHeight="1">
      <c r="B19" s="35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7"/>
    </row>
    <row r="20" spans="2:18" s="1" customFormat="1" ht="14.45" customHeight="1">
      <c r="B20" s="35"/>
      <c r="C20" s="36"/>
      <c r="D20" s="31" t="s">
        <v>34</v>
      </c>
      <c r="E20" s="36"/>
      <c r="F20" s="36"/>
      <c r="G20" s="36"/>
      <c r="H20" s="36"/>
      <c r="I20" s="36"/>
      <c r="J20" s="36"/>
      <c r="K20" s="36"/>
      <c r="L20" s="36"/>
      <c r="M20" s="31" t="s">
        <v>26</v>
      </c>
      <c r="N20" s="36"/>
      <c r="O20" s="239" t="str">
        <f>IF('Rekapitulace stavby'!AN19="","",'Rekapitulace stavby'!AN19)</f>
        <v/>
      </c>
      <c r="P20" s="239"/>
      <c r="Q20" s="36"/>
      <c r="R20" s="37"/>
    </row>
    <row r="21" spans="2:18" s="1" customFormat="1" ht="18" customHeight="1">
      <c r="B21" s="35"/>
      <c r="C21" s="36"/>
      <c r="D21" s="36"/>
      <c r="E21" s="29" t="str">
        <f>IF('Rekapitulace stavby'!E20="","",'Rekapitulace stavby'!E20)</f>
        <v xml:space="preserve"> </v>
      </c>
      <c r="F21" s="36"/>
      <c r="G21" s="36"/>
      <c r="H21" s="36"/>
      <c r="I21" s="36"/>
      <c r="J21" s="36"/>
      <c r="K21" s="36"/>
      <c r="L21" s="36"/>
      <c r="M21" s="31" t="s">
        <v>28</v>
      </c>
      <c r="N21" s="36"/>
      <c r="O21" s="239" t="str">
        <f>IF('Rekapitulace stavby'!AN20="","",'Rekapitulace stavby'!AN20)</f>
        <v/>
      </c>
      <c r="P21" s="239"/>
      <c r="Q21" s="36"/>
      <c r="R21" s="37"/>
    </row>
    <row r="22" spans="2:18" s="1" customFormat="1" ht="6.95" customHeight="1">
      <c r="B22" s="35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7"/>
    </row>
    <row r="23" spans="2:18" s="1" customFormat="1" ht="14.45" customHeight="1">
      <c r="B23" s="35"/>
      <c r="C23" s="36"/>
      <c r="D23" s="31" t="s">
        <v>36</v>
      </c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7"/>
    </row>
    <row r="24" spans="2:18" s="1" customFormat="1" ht="16.5" customHeight="1">
      <c r="B24" s="35"/>
      <c r="C24" s="36"/>
      <c r="D24" s="36"/>
      <c r="E24" s="244" t="s">
        <v>4</v>
      </c>
      <c r="F24" s="244"/>
      <c r="G24" s="244"/>
      <c r="H24" s="244"/>
      <c r="I24" s="244"/>
      <c r="J24" s="244"/>
      <c r="K24" s="244"/>
      <c r="L24" s="244"/>
      <c r="M24" s="36"/>
      <c r="N24" s="36"/>
      <c r="O24" s="36"/>
      <c r="P24" s="36"/>
      <c r="Q24" s="36"/>
      <c r="R24" s="37"/>
    </row>
    <row r="25" spans="2:18" s="1" customFormat="1" ht="6.95" customHeight="1">
      <c r="B25" s="35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7"/>
    </row>
    <row r="26" spans="2:18" s="1" customFormat="1" ht="6.95" customHeight="1">
      <c r="B26" s="35"/>
      <c r="C26" s="36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36"/>
      <c r="R26" s="37"/>
    </row>
    <row r="27" spans="2:18" s="1" customFormat="1" ht="14.45" customHeight="1">
      <c r="B27" s="35"/>
      <c r="C27" s="36"/>
      <c r="D27" s="116" t="s">
        <v>117</v>
      </c>
      <c r="E27" s="36"/>
      <c r="F27" s="36"/>
      <c r="G27" s="36"/>
      <c r="H27" s="36"/>
      <c r="I27" s="36"/>
      <c r="J27" s="36"/>
      <c r="K27" s="36"/>
      <c r="L27" s="36"/>
      <c r="M27" s="245">
        <f>N88</f>
        <v>0</v>
      </c>
      <c r="N27" s="245"/>
      <c r="O27" s="245"/>
      <c r="P27" s="245"/>
      <c r="Q27" s="36"/>
      <c r="R27" s="37"/>
    </row>
    <row r="28" spans="2:18" s="1" customFormat="1" ht="14.45" customHeight="1">
      <c r="B28" s="35"/>
      <c r="C28" s="36"/>
      <c r="D28" s="34" t="s">
        <v>101</v>
      </c>
      <c r="E28" s="36"/>
      <c r="F28" s="36"/>
      <c r="G28" s="36"/>
      <c r="H28" s="36"/>
      <c r="I28" s="36"/>
      <c r="J28" s="36"/>
      <c r="K28" s="36"/>
      <c r="L28" s="36"/>
      <c r="M28" s="245">
        <f>N102</f>
        <v>0</v>
      </c>
      <c r="N28" s="245"/>
      <c r="O28" s="245"/>
      <c r="P28" s="245"/>
      <c r="Q28" s="36"/>
      <c r="R28" s="37"/>
    </row>
    <row r="29" spans="2:18" s="1" customFormat="1" ht="6.95" customHeight="1">
      <c r="B29" s="35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7"/>
    </row>
    <row r="30" spans="2:18" s="1" customFormat="1" ht="25.35" customHeight="1">
      <c r="B30" s="35"/>
      <c r="C30" s="36"/>
      <c r="D30" s="117" t="s">
        <v>39</v>
      </c>
      <c r="E30" s="36"/>
      <c r="F30" s="36"/>
      <c r="G30" s="36"/>
      <c r="H30" s="36"/>
      <c r="I30" s="36"/>
      <c r="J30" s="36"/>
      <c r="K30" s="36"/>
      <c r="L30" s="36"/>
      <c r="M30" s="293">
        <f>ROUND(M27+M28,2)</f>
        <v>0</v>
      </c>
      <c r="N30" s="285"/>
      <c r="O30" s="285"/>
      <c r="P30" s="285"/>
      <c r="Q30" s="36"/>
      <c r="R30" s="37"/>
    </row>
    <row r="31" spans="2:18" s="1" customFormat="1" ht="6.95" customHeight="1">
      <c r="B31" s="35"/>
      <c r="C31" s="36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36"/>
      <c r="R31" s="37"/>
    </row>
    <row r="32" spans="2:18" s="1" customFormat="1" ht="14.45" customHeight="1">
      <c r="B32" s="35"/>
      <c r="C32" s="36"/>
      <c r="D32" s="42" t="s">
        <v>40</v>
      </c>
      <c r="E32" s="42" t="s">
        <v>41</v>
      </c>
      <c r="F32" s="43">
        <v>0.21</v>
      </c>
      <c r="G32" s="118" t="s">
        <v>42</v>
      </c>
      <c r="H32" s="294">
        <f>ROUND((((SUM(BE102:BE109)+SUM(BE127:BE236))+SUM(BE238:BE242))),2)</f>
        <v>0</v>
      </c>
      <c r="I32" s="285"/>
      <c r="J32" s="285"/>
      <c r="K32" s="36"/>
      <c r="L32" s="36"/>
      <c r="M32" s="294">
        <f>ROUND(((ROUND((SUM(BE102:BE109)+SUM(BE127:BE236)), 2)*F32)+SUM(BE238:BE242)*F32),2)</f>
        <v>0</v>
      </c>
      <c r="N32" s="285"/>
      <c r="O32" s="285"/>
      <c r="P32" s="285"/>
      <c r="Q32" s="36"/>
      <c r="R32" s="37"/>
    </row>
    <row r="33" spans="2:18" s="1" customFormat="1" ht="14.45" customHeight="1">
      <c r="B33" s="35"/>
      <c r="C33" s="36"/>
      <c r="D33" s="36"/>
      <c r="E33" s="42" t="s">
        <v>43</v>
      </c>
      <c r="F33" s="43">
        <v>0.15</v>
      </c>
      <c r="G33" s="118" t="s">
        <v>42</v>
      </c>
      <c r="H33" s="294">
        <f>ROUND((((SUM(BF102:BF109)+SUM(BF127:BF236))+SUM(BF238:BF242))),2)</f>
        <v>0</v>
      </c>
      <c r="I33" s="285"/>
      <c r="J33" s="285"/>
      <c r="K33" s="36"/>
      <c r="L33" s="36"/>
      <c r="M33" s="294">
        <f>ROUND(((ROUND((SUM(BF102:BF109)+SUM(BF127:BF236)), 2)*F33)+SUM(BF238:BF242)*F33),2)</f>
        <v>0</v>
      </c>
      <c r="N33" s="285"/>
      <c r="O33" s="285"/>
      <c r="P33" s="285"/>
      <c r="Q33" s="36"/>
      <c r="R33" s="37"/>
    </row>
    <row r="34" spans="2:18" s="1" customFormat="1" ht="14.45" hidden="1" customHeight="1">
      <c r="B34" s="35"/>
      <c r="C34" s="36"/>
      <c r="D34" s="36"/>
      <c r="E34" s="42" t="s">
        <v>44</v>
      </c>
      <c r="F34" s="43">
        <v>0.21</v>
      </c>
      <c r="G34" s="118" t="s">
        <v>42</v>
      </c>
      <c r="H34" s="294">
        <f>ROUND((((SUM(BG102:BG109)+SUM(BG127:BG236))+SUM(BG238:BG242))),2)</f>
        <v>0</v>
      </c>
      <c r="I34" s="285"/>
      <c r="J34" s="285"/>
      <c r="K34" s="36"/>
      <c r="L34" s="36"/>
      <c r="M34" s="294">
        <v>0</v>
      </c>
      <c r="N34" s="285"/>
      <c r="O34" s="285"/>
      <c r="P34" s="285"/>
      <c r="Q34" s="36"/>
      <c r="R34" s="37"/>
    </row>
    <row r="35" spans="2:18" s="1" customFormat="1" ht="14.45" hidden="1" customHeight="1">
      <c r="B35" s="35"/>
      <c r="C35" s="36"/>
      <c r="D35" s="36"/>
      <c r="E35" s="42" t="s">
        <v>45</v>
      </c>
      <c r="F35" s="43">
        <v>0.15</v>
      </c>
      <c r="G35" s="118" t="s">
        <v>42</v>
      </c>
      <c r="H35" s="294">
        <f>ROUND((((SUM(BH102:BH109)+SUM(BH127:BH236))+SUM(BH238:BH242))),2)</f>
        <v>0</v>
      </c>
      <c r="I35" s="285"/>
      <c r="J35" s="285"/>
      <c r="K35" s="36"/>
      <c r="L35" s="36"/>
      <c r="M35" s="294">
        <v>0</v>
      </c>
      <c r="N35" s="285"/>
      <c r="O35" s="285"/>
      <c r="P35" s="285"/>
      <c r="Q35" s="36"/>
      <c r="R35" s="37"/>
    </row>
    <row r="36" spans="2:18" s="1" customFormat="1" ht="14.45" hidden="1" customHeight="1">
      <c r="B36" s="35"/>
      <c r="C36" s="36"/>
      <c r="D36" s="36"/>
      <c r="E36" s="42" t="s">
        <v>46</v>
      </c>
      <c r="F36" s="43">
        <v>0</v>
      </c>
      <c r="G36" s="118" t="s">
        <v>42</v>
      </c>
      <c r="H36" s="294">
        <f>ROUND((((SUM(BI102:BI109)+SUM(BI127:BI236))+SUM(BI238:BI242))),2)</f>
        <v>0</v>
      </c>
      <c r="I36" s="285"/>
      <c r="J36" s="285"/>
      <c r="K36" s="36"/>
      <c r="L36" s="36"/>
      <c r="M36" s="294">
        <v>0</v>
      </c>
      <c r="N36" s="285"/>
      <c r="O36" s="285"/>
      <c r="P36" s="285"/>
      <c r="Q36" s="36"/>
      <c r="R36" s="37"/>
    </row>
    <row r="37" spans="2:18" s="1" customFormat="1" ht="6.95" customHeight="1">
      <c r="B37" s="35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7"/>
    </row>
    <row r="38" spans="2:18" s="1" customFormat="1" ht="25.35" customHeight="1">
      <c r="B38" s="35"/>
      <c r="C38" s="114"/>
      <c r="D38" s="119" t="s">
        <v>47</v>
      </c>
      <c r="E38" s="75"/>
      <c r="F38" s="75"/>
      <c r="G38" s="120" t="s">
        <v>48</v>
      </c>
      <c r="H38" s="121" t="s">
        <v>49</v>
      </c>
      <c r="I38" s="75"/>
      <c r="J38" s="75"/>
      <c r="K38" s="75"/>
      <c r="L38" s="295">
        <f>SUM(M30:M36)</f>
        <v>0</v>
      </c>
      <c r="M38" s="295"/>
      <c r="N38" s="295"/>
      <c r="O38" s="295"/>
      <c r="P38" s="296"/>
      <c r="Q38" s="114"/>
      <c r="R38" s="37"/>
    </row>
    <row r="39" spans="2:18" s="1" customFormat="1" ht="14.45" customHeight="1">
      <c r="B39" s="35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7"/>
    </row>
    <row r="40" spans="2:18" s="1" customFormat="1" ht="14.45" customHeight="1">
      <c r="B40" s="35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7"/>
    </row>
    <row r="41" spans="2:18">
      <c r="B41" s="24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5"/>
    </row>
    <row r="42" spans="2:18">
      <c r="B42" s="24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5"/>
    </row>
    <row r="43" spans="2:18">
      <c r="B43" s="24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5"/>
    </row>
    <row r="44" spans="2:18">
      <c r="B44" s="24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5"/>
    </row>
    <row r="45" spans="2:18">
      <c r="B45" s="24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5"/>
    </row>
    <row r="46" spans="2:18">
      <c r="B46" s="24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5"/>
    </row>
    <row r="47" spans="2:18">
      <c r="B47" s="24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5"/>
    </row>
    <row r="48" spans="2:18">
      <c r="B48" s="24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5"/>
    </row>
    <row r="49" spans="2:18">
      <c r="B49" s="24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5"/>
    </row>
    <row r="50" spans="2:18" s="1" customFormat="1" ht="15">
      <c r="B50" s="35"/>
      <c r="C50" s="36"/>
      <c r="D50" s="50" t="s">
        <v>50</v>
      </c>
      <c r="E50" s="51"/>
      <c r="F50" s="51"/>
      <c r="G50" s="51"/>
      <c r="H50" s="52"/>
      <c r="I50" s="36"/>
      <c r="J50" s="50" t="s">
        <v>51</v>
      </c>
      <c r="K50" s="51"/>
      <c r="L50" s="51"/>
      <c r="M50" s="51"/>
      <c r="N50" s="51"/>
      <c r="O50" s="51"/>
      <c r="P50" s="52"/>
      <c r="Q50" s="36"/>
      <c r="R50" s="37"/>
    </row>
    <row r="51" spans="2:18">
      <c r="B51" s="24"/>
      <c r="C51" s="27"/>
      <c r="D51" s="53"/>
      <c r="E51" s="27"/>
      <c r="F51" s="27"/>
      <c r="G51" s="27"/>
      <c r="H51" s="54"/>
      <c r="I51" s="27"/>
      <c r="J51" s="53"/>
      <c r="K51" s="27"/>
      <c r="L51" s="27"/>
      <c r="M51" s="27"/>
      <c r="N51" s="27"/>
      <c r="O51" s="27"/>
      <c r="P51" s="54"/>
      <c r="Q51" s="27"/>
      <c r="R51" s="25"/>
    </row>
    <row r="52" spans="2:18">
      <c r="B52" s="24"/>
      <c r="C52" s="27"/>
      <c r="D52" s="53"/>
      <c r="E52" s="27"/>
      <c r="F52" s="27"/>
      <c r="G52" s="27"/>
      <c r="H52" s="54"/>
      <c r="I52" s="27"/>
      <c r="J52" s="53"/>
      <c r="K52" s="27"/>
      <c r="L52" s="27"/>
      <c r="M52" s="27"/>
      <c r="N52" s="27"/>
      <c r="O52" s="27"/>
      <c r="P52" s="54"/>
      <c r="Q52" s="27"/>
      <c r="R52" s="25"/>
    </row>
    <row r="53" spans="2:18">
      <c r="B53" s="24"/>
      <c r="C53" s="27"/>
      <c r="D53" s="53"/>
      <c r="E53" s="27"/>
      <c r="F53" s="27"/>
      <c r="G53" s="27"/>
      <c r="H53" s="54"/>
      <c r="I53" s="27"/>
      <c r="J53" s="53"/>
      <c r="K53" s="27"/>
      <c r="L53" s="27"/>
      <c r="M53" s="27"/>
      <c r="N53" s="27"/>
      <c r="O53" s="27"/>
      <c r="P53" s="54"/>
      <c r="Q53" s="27"/>
      <c r="R53" s="25"/>
    </row>
    <row r="54" spans="2:18">
      <c r="B54" s="24"/>
      <c r="C54" s="27"/>
      <c r="D54" s="53"/>
      <c r="E54" s="27"/>
      <c r="F54" s="27"/>
      <c r="G54" s="27"/>
      <c r="H54" s="54"/>
      <c r="I54" s="27"/>
      <c r="J54" s="53"/>
      <c r="K54" s="27"/>
      <c r="L54" s="27"/>
      <c r="M54" s="27"/>
      <c r="N54" s="27"/>
      <c r="O54" s="27"/>
      <c r="P54" s="54"/>
      <c r="Q54" s="27"/>
      <c r="R54" s="25"/>
    </row>
    <row r="55" spans="2:18">
      <c r="B55" s="24"/>
      <c r="C55" s="27"/>
      <c r="D55" s="53"/>
      <c r="E55" s="27"/>
      <c r="F55" s="27"/>
      <c r="G55" s="27"/>
      <c r="H55" s="54"/>
      <c r="I55" s="27"/>
      <c r="J55" s="53"/>
      <c r="K55" s="27"/>
      <c r="L55" s="27"/>
      <c r="M55" s="27"/>
      <c r="N55" s="27"/>
      <c r="O55" s="27"/>
      <c r="P55" s="54"/>
      <c r="Q55" s="27"/>
      <c r="R55" s="25"/>
    </row>
    <row r="56" spans="2:18">
      <c r="B56" s="24"/>
      <c r="C56" s="27"/>
      <c r="D56" s="53"/>
      <c r="E56" s="27"/>
      <c r="F56" s="27"/>
      <c r="G56" s="27"/>
      <c r="H56" s="54"/>
      <c r="I56" s="27"/>
      <c r="J56" s="53"/>
      <c r="K56" s="27"/>
      <c r="L56" s="27"/>
      <c r="M56" s="27"/>
      <c r="N56" s="27"/>
      <c r="O56" s="27"/>
      <c r="P56" s="54"/>
      <c r="Q56" s="27"/>
      <c r="R56" s="25"/>
    </row>
    <row r="57" spans="2:18">
      <c r="B57" s="24"/>
      <c r="C57" s="27"/>
      <c r="D57" s="53"/>
      <c r="E57" s="27"/>
      <c r="F57" s="27"/>
      <c r="G57" s="27"/>
      <c r="H57" s="54"/>
      <c r="I57" s="27"/>
      <c r="J57" s="53"/>
      <c r="K57" s="27"/>
      <c r="L57" s="27"/>
      <c r="M57" s="27"/>
      <c r="N57" s="27"/>
      <c r="O57" s="27"/>
      <c r="P57" s="54"/>
      <c r="Q57" s="27"/>
      <c r="R57" s="25"/>
    </row>
    <row r="58" spans="2:18">
      <c r="B58" s="24"/>
      <c r="C58" s="27"/>
      <c r="D58" s="53"/>
      <c r="E58" s="27"/>
      <c r="F58" s="27"/>
      <c r="G58" s="27"/>
      <c r="H58" s="54"/>
      <c r="I58" s="27"/>
      <c r="J58" s="53"/>
      <c r="K58" s="27"/>
      <c r="L58" s="27"/>
      <c r="M58" s="27"/>
      <c r="N58" s="27"/>
      <c r="O58" s="27"/>
      <c r="P58" s="54"/>
      <c r="Q58" s="27"/>
      <c r="R58" s="25"/>
    </row>
    <row r="59" spans="2:18" s="1" customFormat="1" ht="15">
      <c r="B59" s="35"/>
      <c r="C59" s="36"/>
      <c r="D59" s="55" t="s">
        <v>52</v>
      </c>
      <c r="E59" s="56"/>
      <c r="F59" s="56"/>
      <c r="G59" s="57" t="s">
        <v>53</v>
      </c>
      <c r="H59" s="58"/>
      <c r="I59" s="36"/>
      <c r="J59" s="55" t="s">
        <v>52</v>
      </c>
      <c r="K59" s="56"/>
      <c r="L59" s="56"/>
      <c r="M59" s="56"/>
      <c r="N59" s="57" t="s">
        <v>53</v>
      </c>
      <c r="O59" s="56"/>
      <c r="P59" s="58"/>
      <c r="Q59" s="36"/>
      <c r="R59" s="37"/>
    </row>
    <row r="60" spans="2:18">
      <c r="B60" s="24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5"/>
    </row>
    <row r="61" spans="2:18" s="1" customFormat="1" ht="15">
      <c r="B61" s="35"/>
      <c r="C61" s="36"/>
      <c r="D61" s="50" t="s">
        <v>54</v>
      </c>
      <c r="E61" s="51"/>
      <c r="F61" s="51"/>
      <c r="G61" s="51"/>
      <c r="H61" s="52"/>
      <c r="I61" s="36"/>
      <c r="J61" s="50" t="s">
        <v>55</v>
      </c>
      <c r="K61" s="51"/>
      <c r="L61" s="51"/>
      <c r="M61" s="51"/>
      <c r="N61" s="51"/>
      <c r="O61" s="51"/>
      <c r="P61" s="52"/>
      <c r="Q61" s="36"/>
      <c r="R61" s="37"/>
    </row>
    <row r="62" spans="2:18">
      <c r="B62" s="24"/>
      <c r="C62" s="27"/>
      <c r="D62" s="53"/>
      <c r="E62" s="27"/>
      <c r="F62" s="27"/>
      <c r="G62" s="27"/>
      <c r="H62" s="54"/>
      <c r="I62" s="27"/>
      <c r="J62" s="53"/>
      <c r="K62" s="27"/>
      <c r="L62" s="27"/>
      <c r="M62" s="27"/>
      <c r="N62" s="27"/>
      <c r="O62" s="27"/>
      <c r="P62" s="54"/>
      <c r="Q62" s="27"/>
      <c r="R62" s="25"/>
    </row>
    <row r="63" spans="2:18">
      <c r="B63" s="24"/>
      <c r="C63" s="27"/>
      <c r="D63" s="53"/>
      <c r="E63" s="27"/>
      <c r="F63" s="27"/>
      <c r="G63" s="27"/>
      <c r="H63" s="54"/>
      <c r="I63" s="27"/>
      <c r="J63" s="53"/>
      <c r="K63" s="27"/>
      <c r="L63" s="27"/>
      <c r="M63" s="27"/>
      <c r="N63" s="27"/>
      <c r="O63" s="27"/>
      <c r="P63" s="54"/>
      <c r="Q63" s="27"/>
      <c r="R63" s="25"/>
    </row>
    <row r="64" spans="2:18">
      <c r="B64" s="24"/>
      <c r="C64" s="27"/>
      <c r="D64" s="53"/>
      <c r="E64" s="27"/>
      <c r="F64" s="27"/>
      <c r="G64" s="27"/>
      <c r="H64" s="54"/>
      <c r="I64" s="27"/>
      <c r="J64" s="53"/>
      <c r="K64" s="27"/>
      <c r="L64" s="27"/>
      <c r="M64" s="27"/>
      <c r="N64" s="27"/>
      <c r="O64" s="27"/>
      <c r="P64" s="54"/>
      <c r="Q64" s="27"/>
      <c r="R64" s="25"/>
    </row>
    <row r="65" spans="2:18">
      <c r="B65" s="24"/>
      <c r="C65" s="27"/>
      <c r="D65" s="53"/>
      <c r="E65" s="27"/>
      <c r="F65" s="27"/>
      <c r="G65" s="27"/>
      <c r="H65" s="54"/>
      <c r="I65" s="27"/>
      <c r="J65" s="53"/>
      <c r="K65" s="27"/>
      <c r="L65" s="27"/>
      <c r="M65" s="27"/>
      <c r="N65" s="27"/>
      <c r="O65" s="27"/>
      <c r="P65" s="54"/>
      <c r="Q65" s="27"/>
      <c r="R65" s="25"/>
    </row>
    <row r="66" spans="2:18">
      <c r="B66" s="24"/>
      <c r="C66" s="27"/>
      <c r="D66" s="53"/>
      <c r="E66" s="27"/>
      <c r="F66" s="27"/>
      <c r="G66" s="27"/>
      <c r="H66" s="54"/>
      <c r="I66" s="27"/>
      <c r="J66" s="53"/>
      <c r="K66" s="27"/>
      <c r="L66" s="27"/>
      <c r="M66" s="27"/>
      <c r="N66" s="27"/>
      <c r="O66" s="27"/>
      <c r="P66" s="54"/>
      <c r="Q66" s="27"/>
      <c r="R66" s="25"/>
    </row>
    <row r="67" spans="2:18">
      <c r="B67" s="24"/>
      <c r="C67" s="27"/>
      <c r="D67" s="53"/>
      <c r="E67" s="27"/>
      <c r="F67" s="27"/>
      <c r="G67" s="27"/>
      <c r="H67" s="54"/>
      <c r="I67" s="27"/>
      <c r="J67" s="53"/>
      <c r="K67" s="27"/>
      <c r="L67" s="27"/>
      <c r="M67" s="27"/>
      <c r="N67" s="27"/>
      <c r="O67" s="27"/>
      <c r="P67" s="54"/>
      <c r="Q67" s="27"/>
      <c r="R67" s="25"/>
    </row>
    <row r="68" spans="2:18">
      <c r="B68" s="24"/>
      <c r="C68" s="27"/>
      <c r="D68" s="53"/>
      <c r="E68" s="27"/>
      <c r="F68" s="27"/>
      <c r="G68" s="27"/>
      <c r="H68" s="54"/>
      <c r="I68" s="27"/>
      <c r="J68" s="53"/>
      <c r="K68" s="27"/>
      <c r="L68" s="27"/>
      <c r="M68" s="27"/>
      <c r="N68" s="27"/>
      <c r="O68" s="27"/>
      <c r="P68" s="54"/>
      <c r="Q68" s="27"/>
      <c r="R68" s="25"/>
    </row>
    <row r="69" spans="2:18">
      <c r="B69" s="24"/>
      <c r="C69" s="27"/>
      <c r="D69" s="53"/>
      <c r="E69" s="27"/>
      <c r="F69" s="27"/>
      <c r="G69" s="27"/>
      <c r="H69" s="54"/>
      <c r="I69" s="27"/>
      <c r="J69" s="53"/>
      <c r="K69" s="27"/>
      <c r="L69" s="27"/>
      <c r="M69" s="27"/>
      <c r="N69" s="27"/>
      <c r="O69" s="27"/>
      <c r="P69" s="54"/>
      <c r="Q69" s="27"/>
      <c r="R69" s="25"/>
    </row>
    <row r="70" spans="2:18" s="1" customFormat="1" ht="15">
      <c r="B70" s="35"/>
      <c r="C70" s="36"/>
      <c r="D70" s="55" t="s">
        <v>52</v>
      </c>
      <c r="E70" s="56"/>
      <c r="F70" s="56"/>
      <c r="G70" s="57" t="s">
        <v>53</v>
      </c>
      <c r="H70" s="58"/>
      <c r="I70" s="36"/>
      <c r="J70" s="55" t="s">
        <v>52</v>
      </c>
      <c r="K70" s="56"/>
      <c r="L70" s="56"/>
      <c r="M70" s="56"/>
      <c r="N70" s="57" t="s">
        <v>53</v>
      </c>
      <c r="O70" s="56"/>
      <c r="P70" s="58"/>
      <c r="Q70" s="36"/>
      <c r="R70" s="37"/>
    </row>
    <row r="71" spans="2:18" s="1" customFormat="1" ht="14.45" customHeight="1">
      <c r="B71" s="59"/>
      <c r="C71" s="60"/>
      <c r="D71" s="60"/>
      <c r="E71" s="60"/>
      <c r="F71" s="60"/>
      <c r="G71" s="60"/>
      <c r="H71" s="60"/>
      <c r="I71" s="60"/>
      <c r="J71" s="60"/>
      <c r="K71" s="60"/>
      <c r="L71" s="60"/>
      <c r="M71" s="60"/>
      <c r="N71" s="60"/>
      <c r="O71" s="60"/>
      <c r="P71" s="60"/>
      <c r="Q71" s="60"/>
      <c r="R71" s="61"/>
    </row>
    <row r="75" spans="2:18" s="1" customFormat="1" ht="6.95" customHeight="1">
      <c r="B75" s="62"/>
      <c r="C75" s="63"/>
      <c r="D75" s="63"/>
      <c r="E75" s="63"/>
      <c r="F75" s="63"/>
      <c r="G75" s="63"/>
      <c r="H75" s="63"/>
      <c r="I75" s="63"/>
      <c r="J75" s="63"/>
      <c r="K75" s="63"/>
      <c r="L75" s="63"/>
      <c r="M75" s="63"/>
      <c r="N75" s="63"/>
      <c r="O75" s="63"/>
      <c r="P75" s="63"/>
      <c r="Q75" s="63"/>
      <c r="R75" s="64"/>
    </row>
    <row r="76" spans="2:18" s="1" customFormat="1" ht="36.950000000000003" customHeight="1">
      <c r="B76" s="35"/>
      <c r="C76" s="219" t="s">
        <v>118</v>
      </c>
      <c r="D76" s="220"/>
      <c r="E76" s="220"/>
      <c r="F76" s="220"/>
      <c r="G76" s="220"/>
      <c r="H76" s="220"/>
      <c r="I76" s="220"/>
      <c r="J76" s="220"/>
      <c r="K76" s="220"/>
      <c r="L76" s="220"/>
      <c r="M76" s="220"/>
      <c r="N76" s="220"/>
      <c r="O76" s="220"/>
      <c r="P76" s="220"/>
      <c r="Q76" s="220"/>
      <c r="R76" s="37"/>
    </row>
    <row r="77" spans="2:18" s="1" customFormat="1" ht="6.95" customHeight="1">
      <c r="B77" s="35"/>
      <c r="C77" s="36"/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36"/>
      <c r="O77" s="36"/>
      <c r="P77" s="36"/>
      <c r="Q77" s="36"/>
      <c r="R77" s="37"/>
    </row>
    <row r="78" spans="2:18" s="1" customFormat="1" ht="30" customHeight="1">
      <c r="B78" s="35"/>
      <c r="C78" s="31" t="s">
        <v>18</v>
      </c>
      <c r="D78" s="36"/>
      <c r="E78" s="36"/>
      <c r="F78" s="286" t="str">
        <f>F6</f>
        <v>Vybudování odborné učebny a zřízení bezbariérového vstupu</v>
      </c>
      <c r="G78" s="287"/>
      <c r="H78" s="287"/>
      <c r="I78" s="287"/>
      <c r="J78" s="287"/>
      <c r="K78" s="287"/>
      <c r="L78" s="287"/>
      <c r="M78" s="287"/>
      <c r="N78" s="287"/>
      <c r="O78" s="287"/>
      <c r="P78" s="287"/>
      <c r="Q78" s="36"/>
      <c r="R78" s="37"/>
    </row>
    <row r="79" spans="2:18" s="1" customFormat="1" ht="36.950000000000003" customHeight="1">
      <c r="B79" s="35"/>
      <c r="C79" s="69" t="s">
        <v>114</v>
      </c>
      <c r="D79" s="36"/>
      <c r="E79" s="36"/>
      <c r="F79" s="221" t="str">
        <f>F7</f>
        <v>02 - Elektroinstalace</v>
      </c>
      <c r="G79" s="285"/>
      <c r="H79" s="285"/>
      <c r="I79" s="285"/>
      <c r="J79" s="285"/>
      <c r="K79" s="285"/>
      <c r="L79" s="285"/>
      <c r="M79" s="285"/>
      <c r="N79" s="285"/>
      <c r="O79" s="285"/>
      <c r="P79" s="285"/>
      <c r="Q79" s="36"/>
      <c r="R79" s="37"/>
    </row>
    <row r="80" spans="2:18" s="1" customFormat="1" ht="6.95" customHeight="1">
      <c r="B80" s="35"/>
      <c r="C80" s="36"/>
      <c r="D80" s="36"/>
      <c r="E80" s="36"/>
      <c r="F80" s="36"/>
      <c r="G80" s="36"/>
      <c r="H80" s="36"/>
      <c r="I80" s="36"/>
      <c r="J80" s="36"/>
      <c r="K80" s="36"/>
      <c r="L80" s="36"/>
      <c r="M80" s="36"/>
      <c r="N80" s="36"/>
      <c r="O80" s="36"/>
      <c r="P80" s="36"/>
      <c r="Q80" s="36"/>
      <c r="R80" s="37"/>
    </row>
    <row r="81" spans="2:47" s="1" customFormat="1" ht="18" customHeight="1">
      <c r="B81" s="35"/>
      <c r="C81" s="31" t="s">
        <v>22</v>
      </c>
      <c r="D81" s="36"/>
      <c r="E81" s="36"/>
      <c r="F81" s="29" t="str">
        <f>F9</f>
        <v>Mnichovice, Masarykovo nám. 61</v>
      </c>
      <c r="G81" s="36"/>
      <c r="H81" s="36"/>
      <c r="I81" s="36"/>
      <c r="J81" s="36"/>
      <c r="K81" s="31" t="s">
        <v>24</v>
      </c>
      <c r="L81" s="36"/>
      <c r="M81" s="288">
        <f>IF(O9="","",O9)</f>
        <v>43383</v>
      </c>
      <c r="N81" s="288"/>
      <c r="O81" s="288"/>
      <c r="P81" s="288"/>
      <c r="Q81" s="36"/>
      <c r="R81" s="37"/>
    </row>
    <row r="82" spans="2:47" s="1" customFormat="1" ht="6.95" customHeight="1">
      <c r="B82" s="35"/>
      <c r="C82" s="36"/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36"/>
      <c r="P82" s="36"/>
      <c r="Q82" s="36"/>
      <c r="R82" s="37"/>
    </row>
    <row r="83" spans="2:47" s="1" customFormat="1" ht="15">
      <c r="B83" s="35"/>
      <c r="C83" s="31" t="s">
        <v>25</v>
      </c>
      <c r="D83" s="36"/>
      <c r="E83" s="36"/>
      <c r="F83" s="29" t="str">
        <f>E12</f>
        <v>Město Mnichovice, Masarykovo nám. 83</v>
      </c>
      <c r="G83" s="36"/>
      <c r="H83" s="36"/>
      <c r="I83" s="36"/>
      <c r="J83" s="36"/>
      <c r="K83" s="31" t="s">
        <v>31</v>
      </c>
      <c r="L83" s="36"/>
      <c r="M83" s="239" t="str">
        <f>E18</f>
        <v>STAVEBNÍ PROJEKCE ARCHITEKT MAŠEK s.r.o</v>
      </c>
      <c r="N83" s="239"/>
      <c r="O83" s="239"/>
      <c r="P83" s="239"/>
      <c r="Q83" s="239"/>
      <c r="R83" s="37"/>
    </row>
    <row r="84" spans="2:47" s="1" customFormat="1" ht="14.45" customHeight="1">
      <c r="B84" s="35"/>
      <c r="C84" s="31" t="s">
        <v>29</v>
      </c>
      <c r="D84" s="36"/>
      <c r="E84" s="36"/>
      <c r="F84" s="29" t="str">
        <f>IF(E15="","",E15)</f>
        <v>Vyplň údaj</v>
      </c>
      <c r="G84" s="36"/>
      <c r="H84" s="36"/>
      <c r="I84" s="36"/>
      <c r="J84" s="36"/>
      <c r="K84" s="31" t="s">
        <v>34</v>
      </c>
      <c r="L84" s="36"/>
      <c r="M84" s="239" t="str">
        <f>E21</f>
        <v xml:space="preserve"> </v>
      </c>
      <c r="N84" s="239"/>
      <c r="O84" s="239"/>
      <c r="P84" s="239"/>
      <c r="Q84" s="239"/>
      <c r="R84" s="37"/>
    </row>
    <row r="85" spans="2:47" s="1" customFormat="1" ht="10.35" customHeight="1">
      <c r="B85" s="35"/>
      <c r="C85" s="36"/>
      <c r="D85" s="36"/>
      <c r="E85" s="36"/>
      <c r="F85" s="36"/>
      <c r="G85" s="36"/>
      <c r="H85" s="36"/>
      <c r="I85" s="36"/>
      <c r="J85" s="36"/>
      <c r="K85" s="36"/>
      <c r="L85" s="36"/>
      <c r="M85" s="36"/>
      <c r="N85" s="36"/>
      <c r="O85" s="36"/>
      <c r="P85" s="36"/>
      <c r="Q85" s="36"/>
      <c r="R85" s="37"/>
    </row>
    <row r="86" spans="2:47" s="1" customFormat="1" ht="29.25" customHeight="1">
      <c r="B86" s="35"/>
      <c r="C86" s="291" t="s">
        <v>119</v>
      </c>
      <c r="D86" s="292"/>
      <c r="E86" s="292"/>
      <c r="F86" s="292"/>
      <c r="G86" s="292"/>
      <c r="H86" s="114"/>
      <c r="I86" s="114"/>
      <c r="J86" s="114"/>
      <c r="K86" s="114"/>
      <c r="L86" s="114"/>
      <c r="M86" s="114"/>
      <c r="N86" s="291" t="s">
        <v>120</v>
      </c>
      <c r="O86" s="292"/>
      <c r="P86" s="292"/>
      <c r="Q86" s="292"/>
      <c r="R86" s="37"/>
    </row>
    <row r="87" spans="2:47" s="1" customFormat="1" ht="10.35" customHeight="1">
      <c r="B87" s="35"/>
      <c r="C87" s="36"/>
      <c r="D87" s="36"/>
      <c r="E87" s="36"/>
      <c r="F87" s="36"/>
      <c r="G87" s="36"/>
      <c r="H87" s="36"/>
      <c r="I87" s="36"/>
      <c r="J87" s="36"/>
      <c r="K87" s="36"/>
      <c r="L87" s="36"/>
      <c r="M87" s="36"/>
      <c r="N87" s="36"/>
      <c r="O87" s="36"/>
      <c r="P87" s="36"/>
      <c r="Q87" s="36"/>
      <c r="R87" s="37"/>
    </row>
    <row r="88" spans="2:47" s="1" customFormat="1" ht="29.25" customHeight="1">
      <c r="B88" s="35"/>
      <c r="C88" s="122" t="s">
        <v>121</v>
      </c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203">
        <f>N127</f>
        <v>0</v>
      </c>
      <c r="O88" s="281"/>
      <c r="P88" s="281"/>
      <c r="Q88" s="281"/>
      <c r="R88" s="37"/>
      <c r="AU88" s="20" t="s">
        <v>122</v>
      </c>
    </row>
    <row r="89" spans="2:47" s="6" customFormat="1" ht="24.95" customHeight="1">
      <c r="B89" s="123"/>
      <c r="C89" s="124"/>
      <c r="D89" s="125" t="s">
        <v>123</v>
      </c>
      <c r="E89" s="124"/>
      <c r="F89" s="124"/>
      <c r="G89" s="124"/>
      <c r="H89" s="124"/>
      <c r="I89" s="124"/>
      <c r="J89" s="124"/>
      <c r="K89" s="124"/>
      <c r="L89" s="124"/>
      <c r="M89" s="124"/>
      <c r="N89" s="251">
        <f>N128</f>
        <v>0</v>
      </c>
      <c r="O89" s="290"/>
      <c r="P89" s="290"/>
      <c r="Q89" s="290"/>
      <c r="R89" s="126"/>
    </row>
    <row r="90" spans="2:47" s="7" customFormat="1" ht="19.899999999999999" customHeight="1">
      <c r="B90" s="127"/>
      <c r="C90" s="128"/>
      <c r="D90" s="102" t="s">
        <v>128</v>
      </c>
      <c r="E90" s="128"/>
      <c r="F90" s="128"/>
      <c r="G90" s="128"/>
      <c r="H90" s="128"/>
      <c r="I90" s="128"/>
      <c r="J90" s="128"/>
      <c r="K90" s="128"/>
      <c r="L90" s="128"/>
      <c r="M90" s="128"/>
      <c r="N90" s="210">
        <f>N129</f>
        <v>0</v>
      </c>
      <c r="O90" s="289"/>
      <c r="P90" s="289"/>
      <c r="Q90" s="289"/>
      <c r="R90" s="129"/>
    </row>
    <row r="91" spans="2:47" s="7" customFormat="1" ht="19.899999999999999" customHeight="1">
      <c r="B91" s="127"/>
      <c r="C91" s="128"/>
      <c r="D91" s="102" t="s">
        <v>129</v>
      </c>
      <c r="E91" s="128"/>
      <c r="F91" s="128"/>
      <c r="G91" s="128"/>
      <c r="H91" s="128"/>
      <c r="I91" s="128"/>
      <c r="J91" s="128"/>
      <c r="K91" s="128"/>
      <c r="L91" s="128"/>
      <c r="M91" s="128"/>
      <c r="N91" s="210">
        <f>N133</f>
        <v>0</v>
      </c>
      <c r="O91" s="289"/>
      <c r="P91" s="289"/>
      <c r="Q91" s="289"/>
      <c r="R91" s="129"/>
    </row>
    <row r="92" spans="2:47" s="7" customFormat="1" ht="19.899999999999999" customHeight="1">
      <c r="B92" s="127"/>
      <c r="C92" s="128"/>
      <c r="D92" s="102" t="s">
        <v>130</v>
      </c>
      <c r="E92" s="128"/>
      <c r="F92" s="128"/>
      <c r="G92" s="128"/>
      <c r="H92" s="128"/>
      <c r="I92" s="128"/>
      <c r="J92" s="128"/>
      <c r="K92" s="128"/>
      <c r="L92" s="128"/>
      <c r="M92" s="128"/>
      <c r="N92" s="210">
        <f>N135</f>
        <v>0</v>
      </c>
      <c r="O92" s="289"/>
      <c r="P92" s="289"/>
      <c r="Q92" s="289"/>
      <c r="R92" s="129"/>
    </row>
    <row r="93" spans="2:47" s="7" customFormat="1" ht="19.899999999999999" customHeight="1">
      <c r="B93" s="127"/>
      <c r="C93" s="128"/>
      <c r="D93" s="102" t="s">
        <v>131</v>
      </c>
      <c r="E93" s="128"/>
      <c r="F93" s="128"/>
      <c r="G93" s="128"/>
      <c r="H93" s="128"/>
      <c r="I93" s="128"/>
      <c r="J93" s="128"/>
      <c r="K93" s="128"/>
      <c r="L93" s="128"/>
      <c r="M93" s="128"/>
      <c r="N93" s="210">
        <f>N140</f>
        <v>0</v>
      </c>
      <c r="O93" s="289"/>
      <c r="P93" s="289"/>
      <c r="Q93" s="289"/>
      <c r="R93" s="129"/>
    </row>
    <row r="94" spans="2:47" s="6" customFormat="1" ht="24.95" customHeight="1">
      <c r="B94" s="123"/>
      <c r="C94" s="124"/>
      <c r="D94" s="125" t="s">
        <v>132</v>
      </c>
      <c r="E94" s="124"/>
      <c r="F94" s="124"/>
      <c r="G94" s="124"/>
      <c r="H94" s="124"/>
      <c r="I94" s="124"/>
      <c r="J94" s="124"/>
      <c r="K94" s="124"/>
      <c r="L94" s="124"/>
      <c r="M94" s="124"/>
      <c r="N94" s="251">
        <f>N142</f>
        <v>0</v>
      </c>
      <c r="O94" s="290"/>
      <c r="P94" s="290"/>
      <c r="Q94" s="290"/>
      <c r="R94" s="126"/>
    </row>
    <row r="95" spans="2:47" s="7" customFormat="1" ht="19.899999999999999" customHeight="1">
      <c r="B95" s="127"/>
      <c r="C95" s="128"/>
      <c r="D95" s="102" t="s">
        <v>1224</v>
      </c>
      <c r="E95" s="128"/>
      <c r="F95" s="128"/>
      <c r="G95" s="128"/>
      <c r="H95" s="128"/>
      <c r="I95" s="128"/>
      <c r="J95" s="128"/>
      <c r="K95" s="128"/>
      <c r="L95" s="128"/>
      <c r="M95" s="128"/>
      <c r="N95" s="210">
        <f>N143</f>
        <v>0</v>
      </c>
      <c r="O95" s="289"/>
      <c r="P95" s="289"/>
      <c r="Q95" s="289"/>
      <c r="R95" s="129"/>
    </row>
    <row r="96" spans="2:47" s="7" customFormat="1" ht="19.899999999999999" customHeight="1">
      <c r="B96" s="127"/>
      <c r="C96" s="128"/>
      <c r="D96" s="102" t="s">
        <v>1225</v>
      </c>
      <c r="E96" s="128"/>
      <c r="F96" s="128"/>
      <c r="G96" s="128"/>
      <c r="H96" s="128"/>
      <c r="I96" s="128"/>
      <c r="J96" s="128"/>
      <c r="K96" s="128"/>
      <c r="L96" s="128"/>
      <c r="M96" s="128"/>
      <c r="N96" s="210">
        <f>N213</f>
        <v>0</v>
      </c>
      <c r="O96" s="289"/>
      <c r="P96" s="289"/>
      <c r="Q96" s="289"/>
      <c r="R96" s="129"/>
    </row>
    <row r="97" spans="2:65" s="6" customFormat="1" ht="24.95" customHeight="1">
      <c r="B97" s="123"/>
      <c r="C97" s="124"/>
      <c r="D97" s="125" t="s">
        <v>150</v>
      </c>
      <c r="E97" s="124"/>
      <c r="F97" s="124"/>
      <c r="G97" s="124"/>
      <c r="H97" s="124"/>
      <c r="I97" s="124"/>
      <c r="J97" s="124"/>
      <c r="K97" s="124"/>
      <c r="L97" s="124"/>
      <c r="M97" s="124"/>
      <c r="N97" s="251">
        <f>N229</f>
        <v>0</v>
      </c>
      <c r="O97" s="290"/>
      <c r="P97" s="290"/>
      <c r="Q97" s="290"/>
      <c r="R97" s="126"/>
    </row>
    <row r="98" spans="2:65" s="7" customFormat="1" ht="19.899999999999999" customHeight="1">
      <c r="B98" s="127"/>
      <c r="C98" s="128"/>
      <c r="D98" s="102" t="s">
        <v>1226</v>
      </c>
      <c r="E98" s="128"/>
      <c r="F98" s="128"/>
      <c r="G98" s="128"/>
      <c r="H98" s="128"/>
      <c r="I98" s="128"/>
      <c r="J98" s="128"/>
      <c r="K98" s="128"/>
      <c r="L98" s="128"/>
      <c r="M98" s="128"/>
      <c r="N98" s="210">
        <f>N230</f>
        <v>0</v>
      </c>
      <c r="O98" s="289"/>
      <c r="P98" s="289"/>
      <c r="Q98" s="289"/>
      <c r="R98" s="129"/>
    </row>
    <row r="99" spans="2:65" s="6" customFormat="1" ht="24.95" customHeight="1">
      <c r="B99" s="123"/>
      <c r="C99" s="124"/>
      <c r="D99" s="125" t="s">
        <v>1227</v>
      </c>
      <c r="E99" s="124"/>
      <c r="F99" s="124"/>
      <c r="G99" s="124"/>
      <c r="H99" s="124"/>
      <c r="I99" s="124"/>
      <c r="J99" s="124"/>
      <c r="K99" s="124"/>
      <c r="L99" s="124"/>
      <c r="M99" s="124"/>
      <c r="N99" s="251">
        <f>N232</f>
        <v>0</v>
      </c>
      <c r="O99" s="290"/>
      <c r="P99" s="290"/>
      <c r="Q99" s="290"/>
      <c r="R99" s="126"/>
    </row>
    <row r="100" spans="2:65" s="6" customFormat="1" ht="21.75" customHeight="1">
      <c r="B100" s="123"/>
      <c r="C100" s="124"/>
      <c r="D100" s="125" t="s">
        <v>152</v>
      </c>
      <c r="E100" s="124"/>
      <c r="F100" s="124"/>
      <c r="G100" s="124"/>
      <c r="H100" s="124"/>
      <c r="I100" s="124"/>
      <c r="J100" s="124"/>
      <c r="K100" s="124"/>
      <c r="L100" s="124"/>
      <c r="M100" s="124"/>
      <c r="N100" s="250">
        <f>N237</f>
        <v>0</v>
      </c>
      <c r="O100" s="290"/>
      <c r="P100" s="290"/>
      <c r="Q100" s="290"/>
      <c r="R100" s="126"/>
    </row>
    <row r="101" spans="2:65" s="1" customFormat="1" ht="21.75" customHeight="1">
      <c r="B101" s="35"/>
      <c r="C101" s="36"/>
      <c r="D101" s="36"/>
      <c r="E101" s="36"/>
      <c r="F101" s="36"/>
      <c r="G101" s="36"/>
      <c r="H101" s="36"/>
      <c r="I101" s="36"/>
      <c r="J101" s="36"/>
      <c r="K101" s="36"/>
      <c r="L101" s="36"/>
      <c r="M101" s="36"/>
      <c r="N101" s="36"/>
      <c r="O101" s="36"/>
      <c r="P101" s="36"/>
      <c r="Q101" s="36"/>
      <c r="R101" s="37"/>
    </row>
    <row r="102" spans="2:65" s="1" customFormat="1" ht="29.25" customHeight="1">
      <c r="B102" s="35"/>
      <c r="C102" s="122" t="s">
        <v>153</v>
      </c>
      <c r="D102" s="36"/>
      <c r="E102" s="36"/>
      <c r="F102" s="36"/>
      <c r="G102" s="36"/>
      <c r="H102" s="36"/>
      <c r="I102" s="36"/>
      <c r="J102" s="36"/>
      <c r="K102" s="36"/>
      <c r="L102" s="36"/>
      <c r="M102" s="36"/>
      <c r="N102" s="281">
        <f>ROUND(N103+N104+N105+N106+N107+N108,2)</f>
        <v>0</v>
      </c>
      <c r="O102" s="282"/>
      <c r="P102" s="282"/>
      <c r="Q102" s="282"/>
      <c r="R102" s="37"/>
      <c r="T102" s="130"/>
      <c r="U102" s="131" t="s">
        <v>40</v>
      </c>
    </row>
    <row r="103" spans="2:65" s="1" customFormat="1" ht="18" customHeight="1">
      <c r="B103" s="132"/>
      <c r="C103" s="133"/>
      <c r="D103" s="207" t="s">
        <v>154</v>
      </c>
      <c r="E103" s="283"/>
      <c r="F103" s="283"/>
      <c r="G103" s="283"/>
      <c r="H103" s="283"/>
      <c r="I103" s="133"/>
      <c r="J103" s="133"/>
      <c r="K103" s="133"/>
      <c r="L103" s="133"/>
      <c r="M103" s="133"/>
      <c r="N103" s="209">
        <f>ROUND(N88*T103,2)</f>
        <v>0</v>
      </c>
      <c r="O103" s="284"/>
      <c r="P103" s="284"/>
      <c r="Q103" s="284"/>
      <c r="R103" s="135"/>
      <c r="S103" s="136"/>
      <c r="T103" s="137"/>
      <c r="U103" s="138" t="s">
        <v>41</v>
      </c>
      <c r="V103" s="136"/>
      <c r="W103" s="136"/>
      <c r="X103" s="136"/>
      <c r="Y103" s="136"/>
      <c r="Z103" s="136"/>
      <c r="AA103" s="136"/>
      <c r="AB103" s="136"/>
      <c r="AC103" s="136"/>
      <c r="AD103" s="136"/>
      <c r="AE103" s="136"/>
      <c r="AF103" s="136"/>
      <c r="AG103" s="136"/>
      <c r="AH103" s="136"/>
      <c r="AI103" s="136"/>
      <c r="AJ103" s="136"/>
      <c r="AK103" s="136"/>
      <c r="AL103" s="136"/>
      <c r="AM103" s="136"/>
      <c r="AN103" s="136"/>
      <c r="AO103" s="136"/>
      <c r="AP103" s="136"/>
      <c r="AQ103" s="136"/>
      <c r="AR103" s="136"/>
      <c r="AS103" s="136"/>
      <c r="AT103" s="136"/>
      <c r="AU103" s="136"/>
      <c r="AV103" s="136"/>
      <c r="AW103" s="136"/>
      <c r="AX103" s="136"/>
      <c r="AY103" s="139" t="s">
        <v>155</v>
      </c>
      <c r="AZ103" s="136"/>
      <c r="BA103" s="136"/>
      <c r="BB103" s="136"/>
      <c r="BC103" s="136"/>
      <c r="BD103" s="136"/>
      <c r="BE103" s="140">
        <f t="shared" ref="BE103:BE108" si="0">IF(U103="základní",N103,0)</f>
        <v>0</v>
      </c>
      <c r="BF103" s="140">
        <f t="shared" ref="BF103:BF108" si="1">IF(U103="snížená",N103,0)</f>
        <v>0</v>
      </c>
      <c r="BG103" s="140">
        <f t="shared" ref="BG103:BG108" si="2">IF(U103="zákl. přenesená",N103,0)</f>
        <v>0</v>
      </c>
      <c r="BH103" s="140">
        <f t="shared" ref="BH103:BH108" si="3">IF(U103="sníž. přenesená",N103,0)</f>
        <v>0</v>
      </c>
      <c r="BI103" s="140">
        <f t="shared" ref="BI103:BI108" si="4">IF(U103="nulová",N103,0)</f>
        <v>0</v>
      </c>
      <c r="BJ103" s="139" t="s">
        <v>84</v>
      </c>
      <c r="BK103" s="136"/>
      <c r="BL103" s="136"/>
      <c r="BM103" s="136"/>
    </row>
    <row r="104" spans="2:65" s="1" customFormat="1" ht="18" customHeight="1">
      <c r="B104" s="132"/>
      <c r="C104" s="133"/>
      <c r="D104" s="207" t="s">
        <v>156</v>
      </c>
      <c r="E104" s="283"/>
      <c r="F104" s="283"/>
      <c r="G104" s="283"/>
      <c r="H104" s="283"/>
      <c r="I104" s="133"/>
      <c r="J104" s="133"/>
      <c r="K104" s="133"/>
      <c r="L104" s="133"/>
      <c r="M104" s="133"/>
      <c r="N104" s="209">
        <f>ROUND(N88*T104,2)</f>
        <v>0</v>
      </c>
      <c r="O104" s="284"/>
      <c r="P104" s="284"/>
      <c r="Q104" s="284"/>
      <c r="R104" s="135"/>
      <c r="S104" s="136"/>
      <c r="T104" s="137"/>
      <c r="U104" s="138" t="s">
        <v>41</v>
      </c>
      <c r="V104" s="136"/>
      <c r="W104" s="136"/>
      <c r="X104" s="136"/>
      <c r="Y104" s="136"/>
      <c r="Z104" s="136"/>
      <c r="AA104" s="136"/>
      <c r="AB104" s="136"/>
      <c r="AC104" s="136"/>
      <c r="AD104" s="136"/>
      <c r="AE104" s="136"/>
      <c r="AF104" s="136"/>
      <c r="AG104" s="136"/>
      <c r="AH104" s="136"/>
      <c r="AI104" s="136"/>
      <c r="AJ104" s="136"/>
      <c r="AK104" s="136"/>
      <c r="AL104" s="136"/>
      <c r="AM104" s="136"/>
      <c r="AN104" s="136"/>
      <c r="AO104" s="136"/>
      <c r="AP104" s="136"/>
      <c r="AQ104" s="136"/>
      <c r="AR104" s="136"/>
      <c r="AS104" s="136"/>
      <c r="AT104" s="136"/>
      <c r="AU104" s="136"/>
      <c r="AV104" s="136"/>
      <c r="AW104" s="136"/>
      <c r="AX104" s="136"/>
      <c r="AY104" s="139" t="s">
        <v>155</v>
      </c>
      <c r="AZ104" s="136"/>
      <c r="BA104" s="136"/>
      <c r="BB104" s="136"/>
      <c r="BC104" s="136"/>
      <c r="BD104" s="136"/>
      <c r="BE104" s="140">
        <f t="shared" si="0"/>
        <v>0</v>
      </c>
      <c r="BF104" s="140">
        <f t="shared" si="1"/>
        <v>0</v>
      </c>
      <c r="BG104" s="140">
        <f t="shared" si="2"/>
        <v>0</v>
      </c>
      <c r="BH104" s="140">
        <f t="shared" si="3"/>
        <v>0</v>
      </c>
      <c r="BI104" s="140">
        <f t="shared" si="4"/>
        <v>0</v>
      </c>
      <c r="BJ104" s="139" t="s">
        <v>84</v>
      </c>
      <c r="BK104" s="136"/>
      <c r="BL104" s="136"/>
      <c r="BM104" s="136"/>
    </row>
    <row r="105" spans="2:65" s="1" customFormat="1" ht="18" customHeight="1">
      <c r="B105" s="132"/>
      <c r="C105" s="133"/>
      <c r="D105" s="207" t="s">
        <v>157</v>
      </c>
      <c r="E105" s="283"/>
      <c r="F105" s="283"/>
      <c r="G105" s="283"/>
      <c r="H105" s="283"/>
      <c r="I105" s="133"/>
      <c r="J105" s="133"/>
      <c r="K105" s="133"/>
      <c r="L105" s="133"/>
      <c r="M105" s="133"/>
      <c r="N105" s="209">
        <f>ROUND(N88*T105,2)</f>
        <v>0</v>
      </c>
      <c r="O105" s="284"/>
      <c r="P105" s="284"/>
      <c r="Q105" s="284"/>
      <c r="R105" s="135"/>
      <c r="S105" s="136"/>
      <c r="T105" s="137"/>
      <c r="U105" s="138" t="s">
        <v>41</v>
      </c>
      <c r="V105" s="136"/>
      <c r="W105" s="136"/>
      <c r="X105" s="136"/>
      <c r="Y105" s="136"/>
      <c r="Z105" s="136"/>
      <c r="AA105" s="136"/>
      <c r="AB105" s="136"/>
      <c r="AC105" s="136"/>
      <c r="AD105" s="136"/>
      <c r="AE105" s="136"/>
      <c r="AF105" s="136"/>
      <c r="AG105" s="136"/>
      <c r="AH105" s="136"/>
      <c r="AI105" s="136"/>
      <c r="AJ105" s="136"/>
      <c r="AK105" s="136"/>
      <c r="AL105" s="136"/>
      <c r="AM105" s="136"/>
      <c r="AN105" s="136"/>
      <c r="AO105" s="136"/>
      <c r="AP105" s="136"/>
      <c r="AQ105" s="136"/>
      <c r="AR105" s="136"/>
      <c r="AS105" s="136"/>
      <c r="AT105" s="136"/>
      <c r="AU105" s="136"/>
      <c r="AV105" s="136"/>
      <c r="AW105" s="136"/>
      <c r="AX105" s="136"/>
      <c r="AY105" s="139" t="s">
        <v>155</v>
      </c>
      <c r="AZ105" s="136"/>
      <c r="BA105" s="136"/>
      <c r="BB105" s="136"/>
      <c r="BC105" s="136"/>
      <c r="BD105" s="136"/>
      <c r="BE105" s="140">
        <f t="shared" si="0"/>
        <v>0</v>
      </c>
      <c r="BF105" s="140">
        <f t="shared" si="1"/>
        <v>0</v>
      </c>
      <c r="BG105" s="140">
        <f t="shared" si="2"/>
        <v>0</v>
      </c>
      <c r="BH105" s="140">
        <f t="shared" si="3"/>
        <v>0</v>
      </c>
      <c r="BI105" s="140">
        <f t="shared" si="4"/>
        <v>0</v>
      </c>
      <c r="BJ105" s="139" t="s">
        <v>84</v>
      </c>
      <c r="BK105" s="136"/>
      <c r="BL105" s="136"/>
      <c r="BM105" s="136"/>
    </row>
    <row r="106" spans="2:65" s="1" customFormat="1" ht="18" customHeight="1">
      <c r="B106" s="132"/>
      <c r="C106" s="133"/>
      <c r="D106" s="207" t="s">
        <v>158</v>
      </c>
      <c r="E106" s="283"/>
      <c r="F106" s="283"/>
      <c r="G106" s="283"/>
      <c r="H106" s="283"/>
      <c r="I106" s="133"/>
      <c r="J106" s="133"/>
      <c r="K106" s="133"/>
      <c r="L106" s="133"/>
      <c r="M106" s="133"/>
      <c r="N106" s="209">
        <f>ROUND(N88*T106,2)</f>
        <v>0</v>
      </c>
      <c r="O106" s="284"/>
      <c r="P106" s="284"/>
      <c r="Q106" s="284"/>
      <c r="R106" s="135"/>
      <c r="S106" s="136"/>
      <c r="T106" s="137"/>
      <c r="U106" s="138" t="s">
        <v>41</v>
      </c>
      <c r="V106" s="136"/>
      <c r="W106" s="136"/>
      <c r="X106" s="136"/>
      <c r="Y106" s="136"/>
      <c r="Z106" s="136"/>
      <c r="AA106" s="136"/>
      <c r="AB106" s="136"/>
      <c r="AC106" s="136"/>
      <c r="AD106" s="136"/>
      <c r="AE106" s="136"/>
      <c r="AF106" s="136"/>
      <c r="AG106" s="136"/>
      <c r="AH106" s="136"/>
      <c r="AI106" s="136"/>
      <c r="AJ106" s="136"/>
      <c r="AK106" s="136"/>
      <c r="AL106" s="136"/>
      <c r="AM106" s="136"/>
      <c r="AN106" s="136"/>
      <c r="AO106" s="136"/>
      <c r="AP106" s="136"/>
      <c r="AQ106" s="136"/>
      <c r="AR106" s="136"/>
      <c r="AS106" s="136"/>
      <c r="AT106" s="136"/>
      <c r="AU106" s="136"/>
      <c r="AV106" s="136"/>
      <c r="AW106" s="136"/>
      <c r="AX106" s="136"/>
      <c r="AY106" s="139" t="s">
        <v>155</v>
      </c>
      <c r="AZ106" s="136"/>
      <c r="BA106" s="136"/>
      <c r="BB106" s="136"/>
      <c r="BC106" s="136"/>
      <c r="BD106" s="136"/>
      <c r="BE106" s="140">
        <f t="shared" si="0"/>
        <v>0</v>
      </c>
      <c r="BF106" s="140">
        <f t="shared" si="1"/>
        <v>0</v>
      </c>
      <c r="BG106" s="140">
        <f t="shared" si="2"/>
        <v>0</v>
      </c>
      <c r="BH106" s="140">
        <f t="shared" si="3"/>
        <v>0</v>
      </c>
      <c r="BI106" s="140">
        <f t="shared" si="4"/>
        <v>0</v>
      </c>
      <c r="BJ106" s="139" t="s">
        <v>84</v>
      </c>
      <c r="BK106" s="136"/>
      <c r="BL106" s="136"/>
      <c r="BM106" s="136"/>
    </row>
    <row r="107" spans="2:65" s="1" customFormat="1" ht="18" customHeight="1">
      <c r="B107" s="132"/>
      <c r="C107" s="133"/>
      <c r="D107" s="207" t="s">
        <v>159</v>
      </c>
      <c r="E107" s="283"/>
      <c r="F107" s="283"/>
      <c r="G107" s="283"/>
      <c r="H107" s="283"/>
      <c r="I107" s="133"/>
      <c r="J107" s="133"/>
      <c r="K107" s="133"/>
      <c r="L107" s="133"/>
      <c r="M107" s="133"/>
      <c r="N107" s="209">
        <f>ROUND(N88*T107,2)</f>
        <v>0</v>
      </c>
      <c r="O107" s="284"/>
      <c r="P107" s="284"/>
      <c r="Q107" s="284"/>
      <c r="R107" s="135"/>
      <c r="S107" s="136"/>
      <c r="T107" s="137"/>
      <c r="U107" s="138" t="s">
        <v>41</v>
      </c>
      <c r="V107" s="136"/>
      <c r="W107" s="136"/>
      <c r="X107" s="136"/>
      <c r="Y107" s="136"/>
      <c r="Z107" s="136"/>
      <c r="AA107" s="136"/>
      <c r="AB107" s="136"/>
      <c r="AC107" s="136"/>
      <c r="AD107" s="136"/>
      <c r="AE107" s="136"/>
      <c r="AF107" s="136"/>
      <c r="AG107" s="136"/>
      <c r="AH107" s="136"/>
      <c r="AI107" s="136"/>
      <c r="AJ107" s="136"/>
      <c r="AK107" s="136"/>
      <c r="AL107" s="136"/>
      <c r="AM107" s="136"/>
      <c r="AN107" s="136"/>
      <c r="AO107" s="136"/>
      <c r="AP107" s="136"/>
      <c r="AQ107" s="136"/>
      <c r="AR107" s="136"/>
      <c r="AS107" s="136"/>
      <c r="AT107" s="136"/>
      <c r="AU107" s="136"/>
      <c r="AV107" s="136"/>
      <c r="AW107" s="136"/>
      <c r="AX107" s="136"/>
      <c r="AY107" s="139" t="s">
        <v>155</v>
      </c>
      <c r="AZ107" s="136"/>
      <c r="BA107" s="136"/>
      <c r="BB107" s="136"/>
      <c r="BC107" s="136"/>
      <c r="BD107" s="136"/>
      <c r="BE107" s="140">
        <f t="shared" si="0"/>
        <v>0</v>
      </c>
      <c r="BF107" s="140">
        <f t="shared" si="1"/>
        <v>0</v>
      </c>
      <c r="BG107" s="140">
        <f t="shared" si="2"/>
        <v>0</v>
      </c>
      <c r="BH107" s="140">
        <f t="shared" si="3"/>
        <v>0</v>
      </c>
      <c r="BI107" s="140">
        <f t="shared" si="4"/>
        <v>0</v>
      </c>
      <c r="BJ107" s="139" t="s">
        <v>84</v>
      </c>
      <c r="BK107" s="136"/>
      <c r="BL107" s="136"/>
      <c r="BM107" s="136"/>
    </row>
    <row r="108" spans="2:65" s="1" customFormat="1" ht="18" customHeight="1">
      <c r="B108" s="132"/>
      <c r="C108" s="133"/>
      <c r="D108" s="134" t="s">
        <v>160</v>
      </c>
      <c r="E108" s="133"/>
      <c r="F108" s="133"/>
      <c r="G108" s="133"/>
      <c r="H108" s="133"/>
      <c r="I108" s="133"/>
      <c r="J108" s="133"/>
      <c r="K108" s="133"/>
      <c r="L108" s="133"/>
      <c r="M108" s="133"/>
      <c r="N108" s="209">
        <f>ROUND(N88*T108,2)</f>
        <v>0</v>
      </c>
      <c r="O108" s="284"/>
      <c r="P108" s="284"/>
      <c r="Q108" s="284"/>
      <c r="R108" s="135"/>
      <c r="S108" s="136"/>
      <c r="T108" s="141"/>
      <c r="U108" s="142" t="s">
        <v>41</v>
      </c>
      <c r="V108" s="136"/>
      <c r="W108" s="136"/>
      <c r="X108" s="136"/>
      <c r="Y108" s="136"/>
      <c r="Z108" s="136"/>
      <c r="AA108" s="136"/>
      <c r="AB108" s="136"/>
      <c r="AC108" s="136"/>
      <c r="AD108" s="136"/>
      <c r="AE108" s="136"/>
      <c r="AF108" s="136"/>
      <c r="AG108" s="136"/>
      <c r="AH108" s="136"/>
      <c r="AI108" s="136"/>
      <c r="AJ108" s="136"/>
      <c r="AK108" s="136"/>
      <c r="AL108" s="136"/>
      <c r="AM108" s="136"/>
      <c r="AN108" s="136"/>
      <c r="AO108" s="136"/>
      <c r="AP108" s="136"/>
      <c r="AQ108" s="136"/>
      <c r="AR108" s="136"/>
      <c r="AS108" s="136"/>
      <c r="AT108" s="136"/>
      <c r="AU108" s="136"/>
      <c r="AV108" s="136"/>
      <c r="AW108" s="136"/>
      <c r="AX108" s="136"/>
      <c r="AY108" s="139" t="s">
        <v>161</v>
      </c>
      <c r="AZ108" s="136"/>
      <c r="BA108" s="136"/>
      <c r="BB108" s="136"/>
      <c r="BC108" s="136"/>
      <c r="BD108" s="136"/>
      <c r="BE108" s="140">
        <f t="shared" si="0"/>
        <v>0</v>
      </c>
      <c r="BF108" s="140">
        <f t="shared" si="1"/>
        <v>0</v>
      </c>
      <c r="BG108" s="140">
        <f t="shared" si="2"/>
        <v>0</v>
      </c>
      <c r="BH108" s="140">
        <f t="shared" si="3"/>
        <v>0</v>
      </c>
      <c r="BI108" s="140">
        <f t="shared" si="4"/>
        <v>0</v>
      </c>
      <c r="BJ108" s="139" t="s">
        <v>84</v>
      </c>
      <c r="BK108" s="136"/>
      <c r="BL108" s="136"/>
      <c r="BM108" s="136"/>
    </row>
    <row r="109" spans="2:65" s="1" customFormat="1">
      <c r="B109" s="35"/>
      <c r="C109" s="36"/>
      <c r="D109" s="36"/>
      <c r="E109" s="36"/>
      <c r="F109" s="36"/>
      <c r="G109" s="36"/>
      <c r="H109" s="36"/>
      <c r="I109" s="36"/>
      <c r="J109" s="36"/>
      <c r="K109" s="36"/>
      <c r="L109" s="36"/>
      <c r="M109" s="36"/>
      <c r="N109" s="36"/>
      <c r="O109" s="36"/>
      <c r="P109" s="36"/>
      <c r="Q109" s="36"/>
      <c r="R109" s="37"/>
    </row>
    <row r="110" spans="2:65" s="1" customFormat="1" ht="29.25" customHeight="1">
      <c r="B110" s="35"/>
      <c r="C110" s="113" t="s">
        <v>106</v>
      </c>
      <c r="D110" s="114"/>
      <c r="E110" s="114"/>
      <c r="F110" s="114"/>
      <c r="G110" s="114"/>
      <c r="H110" s="114"/>
      <c r="I110" s="114"/>
      <c r="J110" s="114"/>
      <c r="K110" s="114"/>
      <c r="L110" s="204">
        <f>ROUND(SUM(N88+N102),2)</f>
        <v>0</v>
      </c>
      <c r="M110" s="204"/>
      <c r="N110" s="204"/>
      <c r="O110" s="204"/>
      <c r="P110" s="204"/>
      <c r="Q110" s="204"/>
      <c r="R110" s="37"/>
    </row>
    <row r="111" spans="2:65" s="1" customFormat="1" ht="6.95" customHeight="1">
      <c r="B111" s="59"/>
      <c r="C111" s="60"/>
      <c r="D111" s="60"/>
      <c r="E111" s="60"/>
      <c r="F111" s="60"/>
      <c r="G111" s="60"/>
      <c r="H111" s="60"/>
      <c r="I111" s="60"/>
      <c r="J111" s="60"/>
      <c r="K111" s="60"/>
      <c r="L111" s="60"/>
      <c r="M111" s="60"/>
      <c r="N111" s="60"/>
      <c r="O111" s="60"/>
      <c r="P111" s="60"/>
      <c r="Q111" s="60"/>
      <c r="R111" s="61"/>
    </row>
    <row r="115" spans="2:63" s="1" customFormat="1" ht="6.95" customHeight="1">
      <c r="B115" s="62"/>
      <c r="C115" s="63"/>
      <c r="D115" s="63"/>
      <c r="E115" s="63"/>
      <c r="F115" s="63"/>
      <c r="G115" s="63"/>
      <c r="H115" s="63"/>
      <c r="I115" s="63"/>
      <c r="J115" s="63"/>
      <c r="K115" s="63"/>
      <c r="L115" s="63"/>
      <c r="M115" s="63"/>
      <c r="N115" s="63"/>
      <c r="O115" s="63"/>
      <c r="P115" s="63"/>
      <c r="Q115" s="63"/>
      <c r="R115" s="64"/>
    </row>
    <row r="116" spans="2:63" s="1" customFormat="1" ht="36.950000000000003" customHeight="1">
      <c r="B116" s="35"/>
      <c r="C116" s="219" t="s">
        <v>162</v>
      </c>
      <c r="D116" s="285"/>
      <c r="E116" s="285"/>
      <c r="F116" s="285"/>
      <c r="G116" s="285"/>
      <c r="H116" s="285"/>
      <c r="I116" s="285"/>
      <c r="J116" s="285"/>
      <c r="K116" s="285"/>
      <c r="L116" s="285"/>
      <c r="M116" s="285"/>
      <c r="N116" s="285"/>
      <c r="O116" s="285"/>
      <c r="P116" s="285"/>
      <c r="Q116" s="285"/>
      <c r="R116" s="37"/>
    </row>
    <row r="117" spans="2:63" s="1" customFormat="1" ht="6.95" customHeight="1">
      <c r="B117" s="35"/>
      <c r="C117" s="36"/>
      <c r="D117" s="36"/>
      <c r="E117" s="36"/>
      <c r="F117" s="36"/>
      <c r="G117" s="36"/>
      <c r="H117" s="36"/>
      <c r="I117" s="36"/>
      <c r="J117" s="36"/>
      <c r="K117" s="36"/>
      <c r="L117" s="36"/>
      <c r="M117" s="36"/>
      <c r="N117" s="36"/>
      <c r="O117" s="36"/>
      <c r="P117" s="36"/>
      <c r="Q117" s="36"/>
      <c r="R117" s="37"/>
    </row>
    <row r="118" spans="2:63" s="1" customFormat="1" ht="30" customHeight="1">
      <c r="B118" s="35"/>
      <c r="C118" s="31" t="s">
        <v>18</v>
      </c>
      <c r="D118" s="36"/>
      <c r="E118" s="36"/>
      <c r="F118" s="286" t="str">
        <f>F6</f>
        <v>Vybudování odborné učebny a zřízení bezbariérového vstupu</v>
      </c>
      <c r="G118" s="287"/>
      <c r="H118" s="287"/>
      <c r="I118" s="287"/>
      <c r="J118" s="287"/>
      <c r="K118" s="287"/>
      <c r="L118" s="287"/>
      <c r="M118" s="287"/>
      <c r="N118" s="287"/>
      <c r="O118" s="287"/>
      <c r="P118" s="287"/>
      <c r="Q118" s="36"/>
      <c r="R118" s="37"/>
    </row>
    <row r="119" spans="2:63" s="1" customFormat="1" ht="36.950000000000003" customHeight="1">
      <c r="B119" s="35"/>
      <c r="C119" s="69" t="s">
        <v>114</v>
      </c>
      <c r="D119" s="36"/>
      <c r="E119" s="36"/>
      <c r="F119" s="221" t="str">
        <f>F7</f>
        <v>02 - Elektroinstalace</v>
      </c>
      <c r="G119" s="285"/>
      <c r="H119" s="285"/>
      <c r="I119" s="285"/>
      <c r="J119" s="285"/>
      <c r="K119" s="285"/>
      <c r="L119" s="285"/>
      <c r="M119" s="285"/>
      <c r="N119" s="285"/>
      <c r="O119" s="285"/>
      <c r="P119" s="285"/>
      <c r="Q119" s="36"/>
      <c r="R119" s="37"/>
    </row>
    <row r="120" spans="2:63" s="1" customFormat="1" ht="6.95" customHeight="1">
      <c r="B120" s="35"/>
      <c r="C120" s="36"/>
      <c r="D120" s="36"/>
      <c r="E120" s="36"/>
      <c r="F120" s="36"/>
      <c r="G120" s="36"/>
      <c r="H120" s="36"/>
      <c r="I120" s="36"/>
      <c r="J120" s="36"/>
      <c r="K120" s="36"/>
      <c r="L120" s="36"/>
      <c r="M120" s="36"/>
      <c r="N120" s="36"/>
      <c r="O120" s="36"/>
      <c r="P120" s="36"/>
      <c r="Q120" s="36"/>
      <c r="R120" s="37"/>
    </row>
    <row r="121" spans="2:63" s="1" customFormat="1" ht="18" customHeight="1">
      <c r="B121" s="35"/>
      <c r="C121" s="31" t="s">
        <v>22</v>
      </c>
      <c r="D121" s="36"/>
      <c r="E121" s="36"/>
      <c r="F121" s="29" t="str">
        <f>F9</f>
        <v>Mnichovice, Masarykovo nám. 61</v>
      </c>
      <c r="G121" s="36"/>
      <c r="H121" s="36"/>
      <c r="I121" s="36"/>
      <c r="J121" s="36"/>
      <c r="K121" s="31" t="s">
        <v>24</v>
      </c>
      <c r="L121" s="36"/>
      <c r="M121" s="288">
        <f>IF(O9="","",O9)</f>
        <v>43383</v>
      </c>
      <c r="N121" s="288"/>
      <c r="O121" s="288"/>
      <c r="P121" s="288"/>
      <c r="Q121" s="36"/>
      <c r="R121" s="37"/>
    </row>
    <row r="122" spans="2:63" s="1" customFormat="1" ht="6.95" customHeight="1">
      <c r="B122" s="35"/>
      <c r="C122" s="36"/>
      <c r="D122" s="36"/>
      <c r="E122" s="36"/>
      <c r="F122" s="36"/>
      <c r="G122" s="36"/>
      <c r="H122" s="36"/>
      <c r="I122" s="36"/>
      <c r="J122" s="36"/>
      <c r="K122" s="36"/>
      <c r="L122" s="36"/>
      <c r="M122" s="36"/>
      <c r="N122" s="36"/>
      <c r="O122" s="36"/>
      <c r="P122" s="36"/>
      <c r="Q122" s="36"/>
      <c r="R122" s="37"/>
    </row>
    <row r="123" spans="2:63" s="1" customFormat="1" ht="15">
      <c r="B123" s="35"/>
      <c r="C123" s="31" t="s">
        <v>25</v>
      </c>
      <c r="D123" s="36"/>
      <c r="E123" s="36"/>
      <c r="F123" s="29" t="str">
        <f>E12</f>
        <v>Město Mnichovice, Masarykovo nám. 83</v>
      </c>
      <c r="G123" s="36"/>
      <c r="H123" s="36"/>
      <c r="I123" s="36"/>
      <c r="J123" s="36"/>
      <c r="K123" s="31" t="s">
        <v>31</v>
      </c>
      <c r="L123" s="36"/>
      <c r="M123" s="239" t="str">
        <f>E18</f>
        <v>STAVEBNÍ PROJEKCE ARCHITEKT MAŠEK s.r.o</v>
      </c>
      <c r="N123" s="239"/>
      <c r="O123" s="239"/>
      <c r="P123" s="239"/>
      <c r="Q123" s="239"/>
      <c r="R123" s="37"/>
    </row>
    <row r="124" spans="2:63" s="1" customFormat="1" ht="14.45" customHeight="1">
      <c r="B124" s="35"/>
      <c r="C124" s="31" t="s">
        <v>29</v>
      </c>
      <c r="D124" s="36"/>
      <c r="E124" s="36"/>
      <c r="F124" s="29" t="str">
        <f>IF(E15="","",E15)</f>
        <v>Vyplň údaj</v>
      </c>
      <c r="G124" s="36"/>
      <c r="H124" s="36"/>
      <c r="I124" s="36"/>
      <c r="J124" s="36"/>
      <c r="K124" s="31" t="s">
        <v>34</v>
      </c>
      <c r="L124" s="36"/>
      <c r="M124" s="239" t="str">
        <f>E21</f>
        <v xml:space="preserve"> </v>
      </c>
      <c r="N124" s="239"/>
      <c r="O124" s="239"/>
      <c r="P124" s="239"/>
      <c r="Q124" s="239"/>
      <c r="R124" s="37"/>
    </row>
    <row r="125" spans="2:63" s="1" customFormat="1" ht="10.35" customHeight="1">
      <c r="B125" s="35"/>
      <c r="C125" s="36"/>
      <c r="D125" s="36"/>
      <c r="E125" s="36"/>
      <c r="F125" s="36"/>
      <c r="G125" s="36"/>
      <c r="H125" s="36"/>
      <c r="I125" s="36"/>
      <c r="J125" s="36"/>
      <c r="K125" s="36"/>
      <c r="L125" s="36"/>
      <c r="M125" s="36"/>
      <c r="N125" s="36"/>
      <c r="O125" s="36"/>
      <c r="P125" s="36"/>
      <c r="Q125" s="36"/>
      <c r="R125" s="37"/>
    </row>
    <row r="126" spans="2:63" s="8" customFormat="1" ht="29.25" customHeight="1">
      <c r="B126" s="143"/>
      <c r="C126" s="144" t="s">
        <v>163</v>
      </c>
      <c r="D126" s="145" t="s">
        <v>164</v>
      </c>
      <c r="E126" s="145" t="s">
        <v>58</v>
      </c>
      <c r="F126" s="279" t="s">
        <v>165</v>
      </c>
      <c r="G126" s="279"/>
      <c r="H126" s="279"/>
      <c r="I126" s="279"/>
      <c r="J126" s="145" t="s">
        <v>166</v>
      </c>
      <c r="K126" s="145" t="s">
        <v>167</v>
      </c>
      <c r="L126" s="279" t="s">
        <v>168</v>
      </c>
      <c r="M126" s="279"/>
      <c r="N126" s="279" t="s">
        <v>120</v>
      </c>
      <c r="O126" s="279"/>
      <c r="P126" s="279"/>
      <c r="Q126" s="280"/>
      <c r="R126" s="146"/>
      <c r="T126" s="76" t="s">
        <v>169</v>
      </c>
      <c r="U126" s="77" t="s">
        <v>40</v>
      </c>
      <c r="V126" s="77" t="s">
        <v>170</v>
      </c>
      <c r="W126" s="77" t="s">
        <v>171</v>
      </c>
      <c r="X126" s="77" t="s">
        <v>172</v>
      </c>
      <c r="Y126" s="77" t="s">
        <v>173</v>
      </c>
      <c r="Z126" s="77" t="s">
        <v>174</v>
      </c>
      <c r="AA126" s="78" t="s">
        <v>175</v>
      </c>
    </row>
    <row r="127" spans="2:63" s="1" customFormat="1" ht="29.25" customHeight="1">
      <c r="B127" s="35"/>
      <c r="C127" s="80" t="s">
        <v>117</v>
      </c>
      <c r="D127" s="36"/>
      <c r="E127" s="36"/>
      <c r="F127" s="36"/>
      <c r="G127" s="36"/>
      <c r="H127" s="36"/>
      <c r="I127" s="36"/>
      <c r="J127" s="36"/>
      <c r="K127" s="36"/>
      <c r="L127" s="36"/>
      <c r="M127" s="36"/>
      <c r="N127" s="260">
        <f>BK127</f>
        <v>0</v>
      </c>
      <c r="O127" s="261"/>
      <c r="P127" s="261"/>
      <c r="Q127" s="261"/>
      <c r="R127" s="37"/>
      <c r="T127" s="79"/>
      <c r="U127" s="51"/>
      <c r="V127" s="51"/>
      <c r="W127" s="147">
        <f>W128+W142+W229+W232+W237</f>
        <v>0</v>
      </c>
      <c r="X127" s="51"/>
      <c r="Y127" s="147">
        <f>Y128+Y142+Y229+Y232+Y237</f>
        <v>0.53076100000000004</v>
      </c>
      <c r="Z127" s="51"/>
      <c r="AA127" s="148">
        <f>AA128+AA142+AA229+AA232+AA237</f>
        <v>0.46800000000000003</v>
      </c>
      <c r="AT127" s="20" t="s">
        <v>75</v>
      </c>
      <c r="AU127" s="20" t="s">
        <v>122</v>
      </c>
      <c r="BK127" s="149">
        <f>BK128+BK142+BK229+BK232+BK237</f>
        <v>0</v>
      </c>
    </row>
    <row r="128" spans="2:63" s="9" customFormat="1" ht="37.35" customHeight="1">
      <c r="B128" s="150"/>
      <c r="C128" s="151"/>
      <c r="D128" s="152" t="s">
        <v>123</v>
      </c>
      <c r="E128" s="152"/>
      <c r="F128" s="152"/>
      <c r="G128" s="152"/>
      <c r="H128" s="152"/>
      <c r="I128" s="152"/>
      <c r="J128" s="152"/>
      <c r="K128" s="152"/>
      <c r="L128" s="152"/>
      <c r="M128" s="152"/>
      <c r="N128" s="250">
        <f>BK128</f>
        <v>0</v>
      </c>
      <c r="O128" s="251"/>
      <c r="P128" s="251"/>
      <c r="Q128" s="251"/>
      <c r="R128" s="153"/>
      <c r="T128" s="154"/>
      <c r="U128" s="151"/>
      <c r="V128" s="151"/>
      <c r="W128" s="155">
        <f>W129+W133+W135+W140</f>
        <v>0</v>
      </c>
      <c r="X128" s="151"/>
      <c r="Y128" s="155">
        <f>Y129+Y133+Y135+Y140</f>
        <v>0.31859099999999996</v>
      </c>
      <c r="Z128" s="151"/>
      <c r="AA128" s="156">
        <f>AA129+AA133+AA135+AA140</f>
        <v>0.46800000000000003</v>
      </c>
      <c r="AR128" s="157" t="s">
        <v>84</v>
      </c>
      <c r="AT128" s="158" t="s">
        <v>75</v>
      </c>
      <c r="AU128" s="158" t="s">
        <v>76</v>
      </c>
      <c r="AY128" s="157" t="s">
        <v>176</v>
      </c>
      <c r="BK128" s="159">
        <f>BK129+BK133+BK135+BK140</f>
        <v>0</v>
      </c>
    </row>
    <row r="129" spans="2:65" s="9" customFormat="1" ht="19.899999999999999" customHeight="1">
      <c r="B129" s="150"/>
      <c r="C129" s="151"/>
      <c r="D129" s="160" t="s">
        <v>128</v>
      </c>
      <c r="E129" s="160"/>
      <c r="F129" s="160"/>
      <c r="G129" s="160"/>
      <c r="H129" s="160"/>
      <c r="I129" s="160"/>
      <c r="J129" s="160"/>
      <c r="K129" s="160"/>
      <c r="L129" s="160"/>
      <c r="M129" s="160"/>
      <c r="N129" s="252">
        <f>BK129</f>
        <v>0</v>
      </c>
      <c r="O129" s="253"/>
      <c r="P129" s="253"/>
      <c r="Q129" s="253"/>
      <c r="R129" s="153"/>
      <c r="T129" s="154"/>
      <c r="U129" s="151"/>
      <c r="V129" s="151"/>
      <c r="W129" s="155">
        <f>SUM(W130:W132)</f>
        <v>0</v>
      </c>
      <c r="X129" s="151"/>
      <c r="Y129" s="155">
        <f>SUM(Y130:Y132)</f>
        <v>0.31859099999999996</v>
      </c>
      <c r="Z129" s="151"/>
      <c r="AA129" s="156">
        <f>SUM(AA130:AA132)</f>
        <v>0</v>
      </c>
      <c r="AR129" s="157" t="s">
        <v>84</v>
      </c>
      <c r="AT129" s="158" t="s">
        <v>75</v>
      </c>
      <c r="AU129" s="158" t="s">
        <v>84</v>
      </c>
      <c r="AY129" s="157" t="s">
        <v>176</v>
      </c>
      <c r="BK129" s="159">
        <f>SUM(BK130:BK132)</f>
        <v>0</v>
      </c>
    </row>
    <row r="130" spans="2:65" s="1" customFormat="1" ht="25.5" customHeight="1">
      <c r="B130" s="132"/>
      <c r="C130" s="161" t="s">
        <v>84</v>
      </c>
      <c r="D130" s="161" t="s">
        <v>177</v>
      </c>
      <c r="E130" s="162" t="s">
        <v>1228</v>
      </c>
      <c r="F130" s="266" t="s">
        <v>1229</v>
      </c>
      <c r="G130" s="266"/>
      <c r="H130" s="266"/>
      <c r="I130" s="266"/>
      <c r="J130" s="163" t="s">
        <v>221</v>
      </c>
      <c r="K130" s="164">
        <v>8.19</v>
      </c>
      <c r="L130" s="258">
        <v>0</v>
      </c>
      <c r="M130" s="258"/>
      <c r="N130" s="267">
        <f>ROUND(L130*K130,2)</f>
        <v>0</v>
      </c>
      <c r="O130" s="267"/>
      <c r="P130" s="267"/>
      <c r="Q130" s="267"/>
      <c r="R130" s="135"/>
      <c r="T130" s="165" t="s">
        <v>4</v>
      </c>
      <c r="U130" s="44" t="s">
        <v>41</v>
      </c>
      <c r="V130" s="36"/>
      <c r="W130" s="166">
        <f>V130*K130</f>
        <v>0</v>
      </c>
      <c r="X130" s="166">
        <v>3.8899999999999997E-2</v>
      </c>
      <c r="Y130" s="166">
        <f>X130*K130</f>
        <v>0.31859099999999996</v>
      </c>
      <c r="Z130" s="166">
        <v>0</v>
      </c>
      <c r="AA130" s="167">
        <f>Z130*K130</f>
        <v>0</v>
      </c>
      <c r="AR130" s="20" t="s">
        <v>181</v>
      </c>
      <c r="AT130" s="20" t="s">
        <v>177</v>
      </c>
      <c r="AU130" s="20" t="s">
        <v>112</v>
      </c>
      <c r="AY130" s="20" t="s">
        <v>176</v>
      </c>
      <c r="BE130" s="106">
        <f>IF(U130="základní",N130,0)</f>
        <v>0</v>
      </c>
      <c r="BF130" s="106">
        <f>IF(U130="snížená",N130,0)</f>
        <v>0</v>
      </c>
      <c r="BG130" s="106">
        <f>IF(U130="zákl. přenesená",N130,0)</f>
        <v>0</v>
      </c>
      <c r="BH130" s="106">
        <f>IF(U130="sníž. přenesená",N130,0)</f>
        <v>0</v>
      </c>
      <c r="BI130" s="106">
        <f>IF(U130="nulová",N130,0)</f>
        <v>0</v>
      </c>
      <c r="BJ130" s="20" t="s">
        <v>84</v>
      </c>
      <c r="BK130" s="106">
        <f>ROUND(L130*K130,2)</f>
        <v>0</v>
      </c>
      <c r="BL130" s="20" t="s">
        <v>181</v>
      </c>
      <c r="BM130" s="20" t="s">
        <v>1230</v>
      </c>
    </row>
    <row r="131" spans="2:65" s="11" customFormat="1" ht="16.5" customHeight="1">
      <c r="B131" s="175"/>
      <c r="C131" s="176"/>
      <c r="D131" s="176"/>
      <c r="E131" s="177" t="s">
        <v>4</v>
      </c>
      <c r="F131" s="268" t="s">
        <v>1231</v>
      </c>
      <c r="G131" s="269"/>
      <c r="H131" s="269"/>
      <c r="I131" s="269"/>
      <c r="J131" s="176"/>
      <c r="K131" s="178">
        <v>8.19</v>
      </c>
      <c r="L131" s="176"/>
      <c r="M131" s="176"/>
      <c r="N131" s="176"/>
      <c r="O131" s="176"/>
      <c r="P131" s="176"/>
      <c r="Q131" s="176"/>
      <c r="R131" s="179"/>
      <c r="T131" s="180"/>
      <c r="U131" s="176"/>
      <c r="V131" s="176"/>
      <c r="W131" s="176"/>
      <c r="X131" s="176"/>
      <c r="Y131" s="176"/>
      <c r="Z131" s="176"/>
      <c r="AA131" s="181"/>
      <c r="AT131" s="182" t="s">
        <v>184</v>
      </c>
      <c r="AU131" s="182" t="s">
        <v>112</v>
      </c>
      <c r="AV131" s="11" t="s">
        <v>112</v>
      </c>
      <c r="AW131" s="11" t="s">
        <v>33</v>
      </c>
      <c r="AX131" s="11" t="s">
        <v>76</v>
      </c>
      <c r="AY131" s="182" t="s">
        <v>176</v>
      </c>
    </row>
    <row r="132" spans="2:65" s="12" customFormat="1" ht="16.5" customHeight="1">
      <c r="B132" s="183"/>
      <c r="C132" s="184"/>
      <c r="D132" s="184"/>
      <c r="E132" s="185" t="s">
        <v>4</v>
      </c>
      <c r="F132" s="264" t="s">
        <v>186</v>
      </c>
      <c r="G132" s="265"/>
      <c r="H132" s="265"/>
      <c r="I132" s="265"/>
      <c r="J132" s="184"/>
      <c r="K132" s="186">
        <v>8.19</v>
      </c>
      <c r="L132" s="184"/>
      <c r="M132" s="184"/>
      <c r="N132" s="184"/>
      <c r="O132" s="184"/>
      <c r="P132" s="184"/>
      <c r="Q132" s="184"/>
      <c r="R132" s="187"/>
      <c r="T132" s="188"/>
      <c r="U132" s="184"/>
      <c r="V132" s="184"/>
      <c r="W132" s="184"/>
      <c r="X132" s="184"/>
      <c r="Y132" s="184"/>
      <c r="Z132" s="184"/>
      <c r="AA132" s="189"/>
      <c r="AT132" s="190" t="s">
        <v>184</v>
      </c>
      <c r="AU132" s="190" t="s">
        <v>112</v>
      </c>
      <c r="AV132" s="12" t="s">
        <v>181</v>
      </c>
      <c r="AW132" s="12" t="s">
        <v>33</v>
      </c>
      <c r="AX132" s="12" t="s">
        <v>84</v>
      </c>
      <c r="AY132" s="190" t="s">
        <v>176</v>
      </c>
    </row>
    <row r="133" spans="2:65" s="9" customFormat="1" ht="29.85" customHeight="1">
      <c r="B133" s="150"/>
      <c r="C133" s="151"/>
      <c r="D133" s="160" t="s">
        <v>129</v>
      </c>
      <c r="E133" s="160"/>
      <c r="F133" s="160"/>
      <c r="G133" s="160"/>
      <c r="H133" s="160"/>
      <c r="I133" s="160"/>
      <c r="J133" s="160"/>
      <c r="K133" s="160"/>
      <c r="L133" s="160"/>
      <c r="M133" s="160"/>
      <c r="N133" s="252">
        <f>BK133</f>
        <v>0</v>
      </c>
      <c r="O133" s="253"/>
      <c r="P133" s="253"/>
      <c r="Q133" s="253"/>
      <c r="R133" s="153"/>
      <c r="T133" s="154"/>
      <c r="U133" s="151"/>
      <c r="V133" s="151"/>
      <c r="W133" s="155">
        <f>W134</f>
        <v>0</v>
      </c>
      <c r="X133" s="151"/>
      <c r="Y133" s="155">
        <f>Y134</f>
        <v>0</v>
      </c>
      <c r="Z133" s="151"/>
      <c r="AA133" s="156">
        <f>AA134</f>
        <v>0.46800000000000003</v>
      </c>
      <c r="AR133" s="157" t="s">
        <v>84</v>
      </c>
      <c r="AT133" s="158" t="s">
        <v>75</v>
      </c>
      <c r="AU133" s="158" t="s">
        <v>84</v>
      </c>
      <c r="AY133" s="157" t="s">
        <v>176</v>
      </c>
      <c r="BK133" s="159">
        <f>BK134</f>
        <v>0</v>
      </c>
    </row>
    <row r="134" spans="2:65" s="1" customFormat="1" ht="25.5" customHeight="1">
      <c r="B134" s="132"/>
      <c r="C134" s="161" t="s">
        <v>112</v>
      </c>
      <c r="D134" s="161" t="s">
        <v>177</v>
      </c>
      <c r="E134" s="162" t="s">
        <v>1232</v>
      </c>
      <c r="F134" s="266" t="s">
        <v>1233</v>
      </c>
      <c r="G134" s="266"/>
      <c r="H134" s="266"/>
      <c r="I134" s="266"/>
      <c r="J134" s="163" t="s">
        <v>517</v>
      </c>
      <c r="K134" s="164">
        <v>117</v>
      </c>
      <c r="L134" s="258">
        <v>0</v>
      </c>
      <c r="M134" s="258"/>
      <c r="N134" s="267">
        <f>ROUND(L134*K134,2)</f>
        <v>0</v>
      </c>
      <c r="O134" s="267"/>
      <c r="P134" s="267"/>
      <c r="Q134" s="267"/>
      <c r="R134" s="135"/>
      <c r="T134" s="165" t="s">
        <v>4</v>
      </c>
      <c r="U134" s="44" t="s">
        <v>41</v>
      </c>
      <c r="V134" s="36"/>
      <c r="W134" s="166">
        <f>V134*K134</f>
        <v>0</v>
      </c>
      <c r="X134" s="166">
        <v>0</v>
      </c>
      <c r="Y134" s="166">
        <f>X134*K134</f>
        <v>0</v>
      </c>
      <c r="Z134" s="166">
        <v>4.0000000000000001E-3</v>
      </c>
      <c r="AA134" s="167">
        <f>Z134*K134</f>
        <v>0.46800000000000003</v>
      </c>
      <c r="AR134" s="20" t="s">
        <v>181</v>
      </c>
      <c r="AT134" s="20" t="s">
        <v>177</v>
      </c>
      <c r="AU134" s="20" t="s">
        <v>112</v>
      </c>
      <c r="AY134" s="20" t="s">
        <v>176</v>
      </c>
      <c r="BE134" s="106">
        <f>IF(U134="základní",N134,0)</f>
        <v>0</v>
      </c>
      <c r="BF134" s="106">
        <f>IF(U134="snížená",N134,0)</f>
        <v>0</v>
      </c>
      <c r="BG134" s="106">
        <f>IF(U134="zákl. přenesená",N134,0)</f>
        <v>0</v>
      </c>
      <c r="BH134" s="106">
        <f>IF(U134="sníž. přenesená",N134,0)</f>
        <v>0</v>
      </c>
      <c r="BI134" s="106">
        <f>IF(U134="nulová",N134,0)</f>
        <v>0</v>
      </c>
      <c r="BJ134" s="20" t="s">
        <v>84</v>
      </c>
      <c r="BK134" s="106">
        <f>ROUND(L134*K134,2)</f>
        <v>0</v>
      </c>
      <c r="BL134" s="20" t="s">
        <v>181</v>
      </c>
      <c r="BM134" s="20" t="s">
        <v>1234</v>
      </c>
    </row>
    <row r="135" spans="2:65" s="9" customFormat="1" ht="29.85" customHeight="1">
      <c r="B135" s="150"/>
      <c r="C135" s="151"/>
      <c r="D135" s="160" t="s">
        <v>130</v>
      </c>
      <c r="E135" s="160"/>
      <c r="F135" s="160"/>
      <c r="G135" s="160"/>
      <c r="H135" s="160"/>
      <c r="I135" s="160"/>
      <c r="J135" s="160"/>
      <c r="K135" s="160"/>
      <c r="L135" s="160"/>
      <c r="M135" s="160"/>
      <c r="N135" s="248">
        <f>BK135</f>
        <v>0</v>
      </c>
      <c r="O135" s="249"/>
      <c r="P135" s="249"/>
      <c r="Q135" s="249"/>
      <c r="R135" s="153"/>
      <c r="T135" s="154"/>
      <c r="U135" s="151"/>
      <c r="V135" s="151"/>
      <c r="W135" s="155">
        <f>SUM(W136:W139)</f>
        <v>0</v>
      </c>
      <c r="X135" s="151"/>
      <c r="Y135" s="155">
        <f>SUM(Y136:Y139)</f>
        <v>0</v>
      </c>
      <c r="Z135" s="151"/>
      <c r="AA135" s="156">
        <f>SUM(AA136:AA139)</f>
        <v>0</v>
      </c>
      <c r="AR135" s="157" t="s">
        <v>84</v>
      </c>
      <c r="AT135" s="158" t="s">
        <v>75</v>
      </c>
      <c r="AU135" s="158" t="s">
        <v>84</v>
      </c>
      <c r="AY135" s="157" t="s">
        <v>176</v>
      </c>
      <c r="BK135" s="159">
        <f>SUM(BK136:BK139)</f>
        <v>0</v>
      </c>
    </row>
    <row r="136" spans="2:65" s="1" customFormat="1" ht="38.25" customHeight="1">
      <c r="B136" s="132"/>
      <c r="C136" s="161" t="s">
        <v>190</v>
      </c>
      <c r="D136" s="161" t="s">
        <v>177</v>
      </c>
      <c r="E136" s="162" t="s">
        <v>608</v>
      </c>
      <c r="F136" s="266" t="s">
        <v>609</v>
      </c>
      <c r="G136" s="266"/>
      <c r="H136" s="266"/>
      <c r="I136" s="266"/>
      <c r="J136" s="163" t="s">
        <v>216</v>
      </c>
      <c r="K136" s="164">
        <v>0.46800000000000003</v>
      </c>
      <c r="L136" s="258">
        <v>0</v>
      </c>
      <c r="M136" s="258"/>
      <c r="N136" s="267">
        <f>ROUND(L136*K136,2)</f>
        <v>0</v>
      </c>
      <c r="O136" s="267"/>
      <c r="P136" s="267"/>
      <c r="Q136" s="267"/>
      <c r="R136" s="135"/>
      <c r="T136" s="165" t="s">
        <v>4</v>
      </c>
      <c r="U136" s="44" t="s">
        <v>41</v>
      </c>
      <c r="V136" s="36"/>
      <c r="W136" s="166">
        <f>V136*K136</f>
        <v>0</v>
      </c>
      <c r="X136" s="166">
        <v>0</v>
      </c>
      <c r="Y136" s="166">
        <f>X136*K136</f>
        <v>0</v>
      </c>
      <c r="Z136" s="166">
        <v>0</v>
      </c>
      <c r="AA136" s="167">
        <f>Z136*K136</f>
        <v>0</v>
      </c>
      <c r="AR136" s="20" t="s">
        <v>181</v>
      </c>
      <c r="AT136" s="20" t="s">
        <v>177</v>
      </c>
      <c r="AU136" s="20" t="s">
        <v>112</v>
      </c>
      <c r="AY136" s="20" t="s">
        <v>176</v>
      </c>
      <c r="BE136" s="106">
        <f>IF(U136="základní",N136,0)</f>
        <v>0</v>
      </c>
      <c r="BF136" s="106">
        <f>IF(U136="snížená",N136,0)</f>
        <v>0</v>
      </c>
      <c r="BG136" s="106">
        <f>IF(U136="zákl. přenesená",N136,0)</f>
        <v>0</v>
      </c>
      <c r="BH136" s="106">
        <f>IF(U136="sníž. přenesená",N136,0)</f>
        <v>0</v>
      </c>
      <c r="BI136" s="106">
        <f>IF(U136="nulová",N136,0)</f>
        <v>0</v>
      </c>
      <c r="BJ136" s="20" t="s">
        <v>84</v>
      </c>
      <c r="BK136" s="106">
        <f>ROUND(L136*K136,2)</f>
        <v>0</v>
      </c>
      <c r="BL136" s="20" t="s">
        <v>181</v>
      </c>
      <c r="BM136" s="20" t="s">
        <v>1235</v>
      </c>
    </row>
    <row r="137" spans="2:65" s="1" customFormat="1" ht="25.5" customHeight="1">
      <c r="B137" s="132"/>
      <c r="C137" s="161" t="s">
        <v>181</v>
      </c>
      <c r="D137" s="161" t="s">
        <v>177</v>
      </c>
      <c r="E137" s="162" t="s">
        <v>612</v>
      </c>
      <c r="F137" s="266" t="s">
        <v>613</v>
      </c>
      <c r="G137" s="266"/>
      <c r="H137" s="266"/>
      <c r="I137" s="266"/>
      <c r="J137" s="163" t="s">
        <v>216</v>
      </c>
      <c r="K137" s="164">
        <v>4.68</v>
      </c>
      <c r="L137" s="258">
        <v>0</v>
      </c>
      <c r="M137" s="258"/>
      <c r="N137" s="267">
        <f>ROUND(L137*K137,2)</f>
        <v>0</v>
      </c>
      <c r="O137" s="267"/>
      <c r="P137" s="267"/>
      <c r="Q137" s="267"/>
      <c r="R137" s="135"/>
      <c r="T137" s="165" t="s">
        <v>4</v>
      </c>
      <c r="U137" s="44" t="s">
        <v>41</v>
      </c>
      <c r="V137" s="36"/>
      <c r="W137" s="166">
        <f>V137*K137</f>
        <v>0</v>
      </c>
      <c r="X137" s="166">
        <v>0</v>
      </c>
      <c r="Y137" s="166">
        <f>X137*K137</f>
        <v>0</v>
      </c>
      <c r="Z137" s="166">
        <v>0</v>
      </c>
      <c r="AA137" s="167">
        <f>Z137*K137</f>
        <v>0</v>
      </c>
      <c r="AR137" s="20" t="s">
        <v>181</v>
      </c>
      <c r="AT137" s="20" t="s">
        <v>177</v>
      </c>
      <c r="AU137" s="20" t="s">
        <v>112</v>
      </c>
      <c r="AY137" s="20" t="s">
        <v>176</v>
      </c>
      <c r="BE137" s="106">
        <f>IF(U137="základní",N137,0)</f>
        <v>0</v>
      </c>
      <c r="BF137" s="106">
        <f>IF(U137="snížená",N137,0)</f>
        <v>0</v>
      </c>
      <c r="BG137" s="106">
        <f>IF(U137="zákl. přenesená",N137,0)</f>
        <v>0</v>
      </c>
      <c r="BH137" s="106">
        <f>IF(U137="sníž. přenesená",N137,0)</f>
        <v>0</v>
      </c>
      <c r="BI137" s="106">
        <f>IF(U137="nulová",N137,0)</f>
        <v>0</v>
      </c>
      <c r="BJ137" s="20" t="s">
        <v>84</v>
      </c>
      <c r="BK137" s="106">
        <f>ROUND(L137*K137,2)</f>
        <v>0</v>
      </c>
      <c r="BL137" s="20" t="s">
        <v>181</v>
      </c>
      <c r="BM137" s="20" t="s">
        <v>1236</v>
      </c>
    </row>
    <row r="138" spans="2:65" s="1" customFormat="1" ht="38.25" customHeight="1">
      <c r="B138" s="132"/>
      <c r="C138" s="161" t="s">
        <v>197</v>
      </c>
      <c r="D138" s="161" t="s">
        <v>177</v>
      </c>
      <c r="E138" s="162" t="s">
        <v>616</v>
      </c>
      <c r="F138" s="266" t="s">
        <v>617</v>
      </c>
      <c r="G138" s="266"/>
      <c r="H138" s="266"/>
      <c r="I138" s="266"/>
      <c r="J138" s="163" t="s">
        <v>216</v>
      </c>
      <c r="K138" s="164">
        <v>0.46800000000000003</v>
      </c>
      <c r="L138" s="258">
        <v>0</v>
      </c>
      <c r="M138" s="258"/>
      <c r="N138" s="267">
        <f>ROUND(L138*K138,2)</f>
        <v>0</v>
      </c>
      <c r="O138" s="267"/>
      <c r="P138" s="267"/>
      <c r="Q138" s="267"/>
      <c r="R138" s="135"/>
      <c r="T138" s="165" t="s">
        <v>4</v>
      </c>
      <c r="U138" s="44" t="s">
        <v>41</v>
      </c>
      <c r="V138" s="36"/>
      <c r="W138" s="166">
        <f>V138*K138</f>
        <v>0</v>
      </c>
      <c r="X138" s="166">
        <v>0</v>
      </c>
      <c r="Y138" s="166">
        <f>X138*K138</f>
        <v>0</v>
      </c>
      <c r="Z138" s="166">
        <v>0</v>
      </c>
      <c r="AA138" s="167">
        <f>Z138*K138</f>
        <v>0</v>
      </c>
      <c r="AR138" s="20" t="s">
        <v>181</v>
      </c>
      <c r="AT138" s="20" t="s">
        <v>177</v>
      </c>
      <c r="AU138" s="20" t="s">
        <v>112</v>
      </c>
      <c r="AY138" s="20" t="s">
        <v>176</v>
      </c>
      <c r="BE138" s="106">
        <f>IF(U138="základní",N138,0)</f>
        <v>0</v>
      </c>
      <c r="BF138" s="106">
        <f>IF(U138="snížená",N138,0)</f>
        <v>0</v>
      </c>
      <c r="BG138" s="106">
        <f>IF(U138="zákl. přenesená",N138,0)</f>
        <v>0</v>
      </c>
      <c r="BH138" s="106">
        <f>IF(U138="sníž. přenesená",N138,0)</f>
        <v>0</v>
      </c>
      <c r="BI138" s="106">
        <f>IF(U138="nulová",N138,0)</f>
        <v>0</v>
      </c>
      <c r="BJ138" s="20" t="s">
        <v>84</v>
      </c>
      <c r="BK138" s="106">
        <f>ROUND(L138*K138,2)</f>
        <v>0</v>
      </c>
      <c r="BL138" s="20" t="s">
        <v>181</v>
      </c>
      <c r="BM138" s="20" t="s">
        <v>1237</v>
      </c>
    </row>
    <row r="139" spans="2:65" s="1" customFormat="1" ht="38.25" customHeight="1">
      <c r="B139" s="132"/>
      <c r="C139" s="161" t="s">
        <v>201</v>
      </c>
      <c r="D139" s="161" t="s">
        <v>177</v>
      </c>
      <c r="E139" s="162" t="s">
        <v>625</v>
      </c>
      <c r="F139" s="266" t="s">
        <v>626</v>
      </c>
      <c r="G139" s="266"/>
      <c r="H139" s="266"/>
      <c r="I139" s="266"/>
      <c r="J139" s="163" t="s">
        <v>216</v>
      </c>
      <c r="K139" s="164">
        <v>0.46800000000000003</v>
      </c>
      <c r="L139" s="258">
        <v>0</v>
      </c>
      <c r="M139" s="258"/>
      <c r="N139" s="267">
        <f>ROUND(L139*K139,2)</f>
        <v>0</v>
      </c>
      <c r="O139" s="267"/>
      <c r="P139" s="267"/>
      <c r="Q139" s="267"/>
      <c r="R139" s="135"/>
      <c r="T139" s="165" t="s">
        <v>4</v>
      </c>
      <c r="U139" s="44" t="s">
        <v>41</v>
      </c>
      <c r="V139" s="36"/>
      <c r="W139" s="166">
        <f>V139*K139</f>
        <v>0</v>
      </c>
      <c r="X139" s="166">
        <v>0</v>
      </c>
      <c r="Y139" s="166">
        <f>X139*K139</f>
        <v>0</v>
      </c>
      <c r="Z139" s="166">
        <v>0</v>
      </c>
      <c r="AA139" s="167">
        <f>Z139*K139</f>
        <v>0</v>
      </c>
      <c r="AR139" s="20" t="s">
        <v>181</v>
      </c>
      <c r="AT139" s="20" t="s">
        <v>177</v>
      </c>
      <c r="AU139" s="20" t="s">
        <v>112</v>
      </c>
      <c r="AY139" s="20" t="s">
        <v>176</v>
      </c>
      <c r="BE139" s="106">
        <f>IF(U139="základní",N139,0)</f>
        <v>0</v>
      </c>
      <c r="BF139" s="106">
        <f>IF(U139="snížená",N139,0)</f>
        <v>0</v>
      </c>
      <c r="BG139" s="106">
        <f>IF(U139="zákl. přenesená",N139,0)</f>
        <v>0</v>
      </c>
      <c r="BH139" s="106">
        <f>IF(U139="sníž. přenesená",N139,0)</f>
        <v>0</v>
      </c>
      <c r="BI139" s="106">
        <f>IF(U139="nulová",N139,0)</f>
        <v>0</v>
      </c>
      <c r="BJ139" s="20" t="s">
        <v>84</v>
      </c>
      <c r="BK139" s="106">
        <f>ROUND(L139*K139,2)</f>
        <v>0</v>
      </c>
      <c r="BL139" s="20" t="s">
        <v>181</v>
      </c>
      <c r="BM139" s="20" t="s">
        <v>1238</v>
      </c>
    </row>
    <row r="140" spans="2:65" s="9" customFormat="1" ht="29.85" customHeight="1">
      <c r="B140" s="150"/>
      <c r="C140" s="151"/>
      <c r="D140" s="160" t="s">
        <v>131</v>
      </c>
      <c r="E140" s="160"/>
      <c r="F140" s="160"/>
      <c r="G140" s="160"/>
      <c r="H140" s="160"/>
      <c r="I140" s="160"/>
      <c r="J140" s="160"/>
      <c r="K140" s="160"/>
      <c r="L140" s="160"/>
      <c r="M140" s="160"/>
      <c r="N140" s="248">
        <f>BK140</f>
        <v>0</v>
      </c>
      <c r="O140" s="249"/>
      <c r="P140" s="249"/>
      <c r="Q140" s="249"/>
      <c r="R140" s="153"/>
      <c r="T140" s="154"/>
      <c r="U140" s="151"/>
      <c r="V140" s="151"/>
      <c r="W140" s="155">
        <f>W141</f>
        <v>0</v>
      </c>
      <c r="X140" s="151"/>
      <c r="Y140" s="155">
        <f>Y141</f>
        <v>0</v>
      </c>
      <c r="Z140" s="151"/>
      <c r="AA140" s="156">
        <f>AA141</f>
        <v>0</v>
      </c>
      <c r="AR140" s="157" t="s">
        <v>84</v>
      </c>
      <c r="AT140" s="158" t="s">
        <v>75</v>
      </c>
      <c r="AU140" s="158" t="s">
        <v>84</v>
      </c>
      <c r="AY140" s="157" t="s">
        <v>176</v>
      </c>
      <c r="BK140" s="159">
        <f>BK141</f>
        <v>0</v>
      </c>
    </row>
    <row r="141" spans="2:65" s="1" customFormat="1" ht="25.5" customHeight="1">
      <c r="B141" s="132"/>
      <c r="C141" s="161" t="s">
        <v>205</v>
      </c>
      <c r="D141" s="161" t="s">
        <v>177</v>
      </c>
      <c r="E141" s="162" t="s">
        <v>1239</v>
      </c>
      <c r="F141" s="266" t="s">
        <v>1240</v>
      </c>
      <c r="G141" s="266"/>
      <c r="H141" s="266"/>
      <c r="I141" s="266"/>
      <c r="J141" s="163" t="s">
        <v>216</v>
      </c>
      <c r="K141" s="164">
        <v>0.31900000000000001</v>
      </c>
      <c r="L141" s="258">
        <v>0</v>
      </c>
      <c r="M141" s="258"/>
      <c r="N141" s="267">
        <f>ROUND(L141*K141,2)</f>
        <v>0</v>
      </c>
      <c r="O141" s="267"/>
      <c r="P141" s="267"/>
      <c r="Q141" s="267"/>
      <c r="R141" s="135"/>
      <c r="T141" s="165" t="s">
        <v>4</v>
      </c>
      <c r="U141" s="44" t="s">
        <v>41</v>
      </c>
      <c r="V141" s="36"/>
      <c r="W141" s="166">
        <f>V141*K141</f>
        <v>0</v>
      </c>
      <c r="X141" s="166">
        <v>0</v>
      </c>
      <c r="Y141" s="166">
        <f>X141*K141</f>
        <v>0</v>
      </c>
      <c r="Z141" s="166">
        <v>0</v>
      </c>
      <c r="AA141" s="167">
        <f>Z141*K141</f>
        <v>0</v>
      </c>
      <c r="AR141" s="20" t="s">
        <v>181</v>
      </c>
      <c r="AT141" s="20" t="s">
        <v>177</v>
      </c>
      <c r="AU141" s="20" t="s">
        <v>112</v>
      </c>
      <c r="AY141" s="20" t="s">
        <v>176</v>
      </c>
      <c r="BE141" s="106">
        <f>IF(U141="základní",N141,0)</f>
        <v>0</v>
      </c>
      <c r="BF141" s="106">
        <f>IF(U141="snížená",N141,0)</f>
        <v>0</v>
      </c>
      <c r="BG141" s="106">
        <f>IF(U141="zákl. přenesená",N141,0)</f>
        <v>0</v>
      </c>
      <c r="BH141" s="106">
        <f>IF(U141="sníž. přenesená",N141,0)</f>
        <v>0</v>
      </c>
      <c r="BI141" s="106">
        <f>IF(U141="nulová",N141,0)</f>
        <v>0</v>
      </c>
      <c r="BJ141" s="20" t="s">
        <v>84</v>
      </c>
      <c r="BK141" s="106">
        <f>ROUND(L141*K141,2)</f>
        <v>0</v>
      </c>
      <c r="BL141" s="20" t="s">
        <v>181</v>
      </c>
      <c r="BM141" s="20" t="s">
        <v>1241</v>
      </c>
    </row>
    <row r="142" spans="2:65" s="9" customFormat="1" ht="37.35" customHeight="1">
      <c r="B142" s="150"/>
      <c r="C142" s="151"/>
      <c r="D142" s="152" t="s">
        <v>132</v>
      </c>
      <c r="E142" s="152"/>
      <c r="F142" s="152"/>
      <c r="G142" s="152"/>
      <c r="H142" s="152"/>
      <c r="I142" s="152"/>
      <c r="J142" s="152"/>
      <c r="K142" s="152"/>
      <c r="L142" s="152"/>
      <c r="M142" s="152"/>
      <c r="N142" s="262">
        <f>BK142</f>
        <v>0</v>
      </c>
      <c r="O142" s="263"/>
      <c r="P142" s="263"/>
      <c r="Q142" s="263"/>
      <c r="R142" s="153"/>
      <c r="T142" s="154"/>
      <c r="U142" s="151"/>
      <c r="V142" s="151"/>
      <c r="W142" s="155">
        <f>W143+W213</f>
        <v>0</v>
      </c>
      <c r="X142" s="151"/>
      <c r="Y142" s="155">
        <f>Y143+Y213</f>
        <v>0.21217000000000003</v>
      </c>
      <c r="Z142" s="151"/>
      <c r="AA142" s="156">
        <f>AA143+AA213</f>
        <v>0</v>
      </c>
      <c r="AR142" s="157" t="s">
        <v>112</v>
      </c>
      <c r="AT142" s="158" t="s">
        <v>75</v>
      </c>
      <c r="AU142" s="158" t="s">
        <v>76</v>
      </c>
      <c r="AY142" s="157" t="s">
        <v>176</v>
      </c>
      <c r="BK142" s="159">
        <f>BK143+BK213</f>
        <v>0</v>
      </c>
    </row>
    <row r="143" spans="2:65" s="9" customFormat="1" ht="19.899999999999999" customHeight="1">
      <c r="B143" s="150"/>
      <c r="C143" s="151"/>
      <c r="D143" s="160" t="s">
        <v>1224</v>
      </c>
      <c r="E143" s="160"/>
      <c r="F143" s="160"/>
      <c r="G143" s="160"/>
      <c r="H143" s="160"/>
      <c r="I143" s="160"/>
      <c r="J143" s="160"/>
      <c r="K143" s="160"/>
      <c r="L143" s="160"/>
      <c r="M143" s="160"/>
      <c r="N143" s="252">
        <f>BK143</f>
        <v>0</v>
      </c>
      <c r="O143" s="253"/>
      <c r="P143" s="253"/>
      <c r="Q143" s="253"/>
      <c r="R143" s="153"/>
      <c r="T143" s="154"/>
      <c r="U143" s="151"/>
      <c r="V143" s="151"/>
      <c r="W143" s="155">
        <f>SUM(W144:W212)</f>
        <v>0</v>
      </c>
      <c r="X143" s="151"/>
      <c r="Y143" s="155">
        <f>SUM(Y144:Y212)</f>
        <v>0.20782000000000003</v>
      </c>
      <c r="Z143" s="151"/>
      <c r="AA143" s="156">
        <f>SUM(AA144:AA212)</f>
        <v>0</v>
      </c>
      <c r="AR143" s="157" t="s">
        <v>112</v>
      </c>
      <c r="AT143" s="158" t="s">
        <v>75</v>
      </c>
      <c r="AU143" s="158" t="s">
        <v>84</v>
      </c>
      <c r="AY143" s="157" t="s">
        <v>176</v>
      </c>
      <c r="BK143" s="159">
        <f>SUM(BK144:BK212)</f>
        <v>0</v>
      </c>
    </row>
    <row r="144" spans="2:65" s="1" customFormat="1" ht="25.5" customHeight="1">
      <c r="B144" s="132"/>
      <c r="C144" s="161" t="s">
        <v>209</v>
      </c>
      <c r="D144" s="161" t="s">
        <v>177</v>
      </c>
      <c r="E144" s="162" t="s">
        <v>1242</v>
      </c>
      <c r="F144" s="266" t="s">
        <v>1243</v>
      </c>
      <c r="G144" s="266"/>
      <c r="H144" s="266"/>
      <c r="I144" s="266"/>
      <c r="J144" s="163" t="s">
        <v>316</v>
      </c>
      <c r="K144" s="164">
        <v>1</v>
      </c>
      <c r="L144" s="258">
        <v>0</v>
      </c>
      <c r="M144" s="258"/>
      <c r="N144" s="267">
        <f>ROUND(L144*K144,2)</f>
        <v>0</v>
      </c>
      <c r="O144" s="267"/>
      <c r="P144" s="267"/>
      <c r="Q144" s="267"/>
      <c r="R144" s="135"/>
      <c r="T144" s="165" t="s">
        <v>4</v>
      </c>
      <c r="U144" s="44" t="s">
        <v>41</v>
      </c>
      <c r="V144" s="36"/>
      <c r="W144" s="166">
        <f>V144*K144</f>
        <v>0</v>
      </c>
      <c r="X144" s="166">
        <v>0</v>
      </c>
      <c r="Y144" s="166">
        <f>X144*K144</f>
        <v>0</v>
      </c>
      <c r="Z144" s="166">
        <v>0</v>
      </c>
      <c r="AA144" s="167">
        <f>Z144*K144</f>
        <v>0</v>
      </c>
      <c r="AR144" s="20" t="s">
        <v>252</v>
      </c>
      <c r="AT144" s="20" t="s">
        <v>177</v>
      </c>
      <c r="AU144" s="20" t="s">
        <v>112</v>
      </c>
      <c r="AY144" s="20" t="s">
        <v>176</v>
      </c>
      <c r="BE144" s="106">
        <f>IF(U144="základní",N144,0)</f>
        <v>0</v>
      </c>
      <c r="BF144" s="106">
        <f>IF(U144="snížená",N144,0)</f>
        <v>0</v>
      </c>
      <c r="BG144" s="106">
        <f>IF(U144="zákl. přenesená",N144,0)</f>
        <v>0</v>
      </c>
      <c r="BH144" s="106">
        <f>IF(U144="sníž. přenesená",N144,0)</f>
        <v>0</v>
      </c>
      <c r="BI144" s="106">
        <f>IF(U144="nulová",N144,0)</f>
        <v>0</v>
      </c>
      <c r="BJ144" s="20" t="s">
        <v>84</v>
      </c>
      <c r="BK144" s="106">
        <f>ROUND(L144*K144,2)</f>
        <v>0</v>
      </c>
      <c r="BL144" s="20" t="s">
        <v>252</v>
      </c>
      <c r="BM144" s="20" t="s">
        <v>1244</v>
      </c>
    </row>
    <row r="145" spans="2:65" s="1" customFormat="1" ht="25.5" customHeight="1">
      <c r="B145" s="132"/>
      <c r="C145" s="161" t="s">
        <v>213</v>
      </c>
      <c r="D145" s="161" t="s">
        <v>177</v>
      </c>
      <c r="E145" s="162" t="s">
        <v>1245</v>
      </c>
      <c r="F145" s="266" t="s">
        <v>1246</v>
      </c>
      <c r="G145" s="266"/>
      <c r="H145" s="266"/>
      <c r="I145" s="266"/>
      <c r="J145" s="163" t="s">
        <v>517</v>
      </c>
      <c r="K145" s="164">
        <v>288</v>
      </c>
      <c r="L145" s="258">
        <v>0</v>
      </c>
      <c r="M145" s="258"/>
      <c r="N145" s="267">
        <f>ROUND(L145*K145,2)</f>
        <v>0</v>
      </c>
      <c r="O145" s="267"/>
      <c r="P145" s="267"/>
      <c r="Q145" s="267"/>
      <c r="R145" s="135"/>
      <c r="T145" s="165" t="s">
        <v>4</v>
      </c>
      <c r="U145" s="44" t="s">
        <v>41</v>
      </c>
      <c r="V145" s="36"/>
      <c r="W145" s="166">
        <f>V145*K145</f>
        <v>0</v>
      </c>
      <c r="X145" s="166">
        <v>0</v>
      </c>
      <c r="Y145" s="166">
        <f>X145*K145</f>
        <v>0</v>
      </c>
      <c r="Z145" s="166">
        <v>0</v>
      </c>
      <c r="AA145" s="167">
        <f>Z145*K145</f>
        <v>0</v>
      </c>
      <c r="AR145" s="20" t="s">
        <v>252</v>
      </c>
      <c r="AT145" s="20" t="s">
        <v>177</v>
      </c>
      <c r="AU145" s="20" t="s">
        <v>112</v>
      </c>
      <c r="AY145" s="20" t="s">
        <v>176</v>
      </c>
      <c r="BE145" s="106">
        <f>IF(U145="základní",N145,0)</f>
        <v>0</v>
      </c>
      <c r="BF145" s="106">
        <f>IF(U145="snížená",N145,0)</f>
        <v>0</v>
      </c>
      <c r="BG145" s="106">
        <f>IF(U145="zákl. přenesená",N145,0)</f>
        <v>0</v>
      </c>
      <c r="BH145" s="106">
        <f>IF(U145="sníž. přenesená",N145,0)</f>
        <v>0</v>
      </c>
      <c r="BI145" s="106">
        <f>IF(U145="nulová",N145,0)</f>
        <v>0</v>
      </c>
      <c r="BJ145" s="20" t="s">
        <v>84</v>
      </c>
      <c r="BK145" s="106">
        <f>ROUND(L145*K145,2)</f>
        <v>0</v>
      </c>
      <c r="BL145" s="20" t="s">
        <v>252</v>
      </c>
      <c r="BM145" s="20" t="s">
        <v>1247</v>
      </c>
    </row>
    <row r="146" spans="2:65" s="11" customFormat="1" ht="16.5" customHeight="1">
      <c r="B146" s="175"/>
      <c r="C146" s="176"/>
      <c r="D146" s="176"/>
      <c r="E146" s="177" t="s">
        <v>4</v>
      </c>
      <c r="F146" s="268" t="s">
        <v>1248</v>
      </c>
      <c r="G146" s="269"/>
      <c r="H146" s="269"/>
      <c r="I146" s="269"/>
      <c r="J146" s="176"/>
      <c r="K146" s="178">
        <v>17</v>
      </c>
      <c r="L146" s="176"/>
      <c r="M146" s="176"/>
      <c r="N146" s="176"/>
      <c r="O146" s="176"/>
      <c r="P146" s="176"/>
      <c r="Q146" s="176"/>
      <c r="R146" s="179"/>
      <c r="T146" s="180"/>
      <c r="U146" s="176"/>
      <c r="V146" s="176"/>
      <c r="W146" s="176"/>
      <c r="X146" s="176"/>
      <c r="Y146" s="176"/>
      <c r="Z146" s="176"/>
      <c r="AA146" s="181"/>
      <c r="AT146" s="182" t="s">
        <v>184</v>
      </c>
      <c r="AU146" s="182" t="s">
        <v>112</v>
      </c>
      <c r="AV146" s="11" t="s">
        <v>112</v>
      </c>
      <c r="AW146" s="11" t="s">
        <v>33</v>
      </c>
      <c r="AX146" s="11" t="s">
        <v>76</v>
      </c>
      <c r="AY146" s="182" t="s">
        <v>176</v>
      </c>
    </row>
    <row r="147" spans="2:65" s="11" customFormat="1" ht="16.5" customHeight="1">
      <c r="B147" s="175"/>
      <c r="C147" s="176"/>
      <c r="D147" s="176"/>
      <c r="E147" s="177" t="s">
        <v>4</v>
      </c>
      <c r="F147" s="272" t="s">
        <v>1249</v>
      </c>
      <c r="G147" s="273"/>
      <c r="H147" s="273"/>
      <c r="I147" s="273"/>
      <c r="J147" s="176"/>
      <c r="K147" s="178">
        <v>271</v>
      </c>
      <c r="L147" s="176"/>
      <c r="M147" s="176"/>
      <c r="N147" s="176"/>
      <c r="O147" s="176"/>
      <c r="P147" s="176"/>
      <c r="Q147" s="176"/>
      <c r="R147" s="179"/>
      <c r="T147" s="180"/>
      <c r="U147" s="176"/>
      <c r="V147" s="176"/>
      <c r="W147" s="176"/>
      <c r="X147" s="176"/>
      <c r="Y147" s="176"/>
      <c r="Z147" s="176"/>
      <c r="AA147" s="181"/>
      <c r="AT147" s="182" t="s">
        <v>184</v>
      </c>
      <c r="AU147" s="182" t="s">
        <v>112</v>
      </c>
      <c r="AV147" s="11" t="s">
        <v>112</v>
      </c>
      <c r="AW147" s="11" t="s">
        <v>33</v>
      </c>
      <c r="AX147" s="11" t="s">
        <v>76</v>
      </c>
      <c r="AY147" s="182" t="s">
        <v>176</v>
      </c>
    </row>
    <row r="148" spans="2:65" s="12" customFormat="1" ht="16.5" customHeight="1">
      <c r="B148" s="183"/>
      <c r="C148" s="184"/>
      <c r="D148" s="184"/>
      <c r="E148" s="185" t="s">
        <v>4</v>
      </c>
      <c r="F148" s="264" t="s">
        <v>186</v>
      </c>
      <c r="G148" s="265"/>
      <c r="H148" s="265"/>
      <c r="I148" s="265"/>
      <c r="J148" s="184"/>
      <c r="K148" s="186">
        <v>288</v>
      </c>
      <c r="L148" s="184"/>
      <c r="M148" s="184"/>
      <c r="N148" s="184"/>
      <c r="O148" s="184"/>
      <c r="P148" s="184"/>
      <c r="Q148" s="184"/>
      <c r="R148" s="187"/>
      <c r="T148" s="188"/>
      <c r="U148" s="184"/>
      <c r="V148" s="184"/>
      <c r="W148" s="184"/>
      <c r="X148" s="184"/>
      <c r="Y148" s="184"/>
      <c r="Z148" s="184"/>
      <c r="AA148" s="189"/>
      <c r="AT148" s="190" t="s">
        <v>184</v>
      </c>
      <c r="AU148" s="190" t="s">
        <v>112</v>
      </c>
      <c r="AV148" s="12" t="s">
        <v>181</v>
      </c>
      <c r="AW148" s="12" t="s">
        <v>33</v>
      </c>
      <c r="AX148" s="12" t="s">
        <v>84</v>
      </c>
      <c r="AY148" s="190" t="s">
        <v>176</v>
      </c>
    </row>
    <row r="149" spans="2:65" s="1" customFormat="1" ht="25.5" customHeight="1">
      <c r="B149" s="132"/>
      <c r="C149" s="191" t="s">
        <v>218</v>
      </c>
      <c r="D149" s="191" t="s">
        <v>309</v>
      </c>
      <c r="E149" s="192" t="s">
        <v>1250</v>
      </c>
      <c r="F149" s="274" t="s">
        <v>1251</v>
      </c>
      <c r="G149" s="274"/>
      <c r="H149" s="274"/>
      <c r="I149" s="274"/>
      <c r="J149" s="193" t="s">
        <v>517</v>
      </c>
      <c r="K149" s="194">
        <v>288</v>
      </c>
      <c r="L149" s="275">
        <v>0</v>
      </c>
      <c r="M149" s="275"/>
      <c r="N149" s="276">
        <f>ROUND(L149*K149,2)</f>
        <v>0</v>
      </c>
      <c r="O149" s="267"/>
      <c r="P149" s="267"/>
      <c r="Q149" s="267"/>
      <c r="R149" s="135"/>
      <c r="T149" s="165" t="s">
        <v>4</v>
      </c>
      <c r="U149" s="44" t="s">
        <v>41</v>
      </c>
      <c r="V149" s="36"/>
      <c r="W149" s="166">
        <f>V149*K149</f>
        <v>0</v>
      </c>
      <c r="X149" s="166">
        <v>4.0000000000000003E-5</v>
      </c>
      <c r="Y149" s="166">
        <f>X149*K149</f>
        <v>1.1520000000000001E-2</v>
      </c>
      <c r="Z149" s="166">
        <v>0</v>
      </c>
      <c r="AA149" s="167">
        <f>Z149*K149</f>
        <v>0</v>
      </c>
      <c r="AR149" s="20" t="s">
        <v>353</v>
      </c>
      <c r="AT149" s="20" t="s">
        <v>309</v>
      </c>
      <c r="AU149" s="20" t="s">
        <v>112</v>
      </c>
      <c r="AY149" s="20" t="s">
        <v>176</v>
      </c>
      <c r="BE149" s="106">
        <f>IF(U149="základní",N149,0)</f>
        <v>0</v>
      </c>
      <c r="BF149" s="106">
        <f>IF(U149="snížená",N149,0)</f>
        <v>0</v>
      </c>
      <c r="BG149" s="106">
        <f>IF(U149="zákl. přenesená",N149,0)</f>
        <v>0</v>
      </c>
      <c r="BH149" s="106">
        <f>IF(U149="sníž. přenesená",N149,0)</f>
        <v>0</v>
      </c>
      <c r="BI149" s="106">
        <f>IF(U149="nulová",N149,0)</f>
        <v>0</v>
      </c>
      <c r="BJ149" s="20" t="s">
        <v>84</v>
      </c>
      <c r="BK149" s="106">
        <f>ROUND(L149*K149,2)</f>
        <v>0</v>
      </c>
      <c r="BL149" s="20" t="s">
        <v>252</v>
      </c>
      <c r="BM149" s="20" t="s">
        <v>1252</v>
      </c>
    </row>
    <row r="150" spans="2:65" s="1" customFormat="1" ht="25.5" customHeight="1">
      <c r="B150" s="132"/>
      <c r="C150" s="161" t="s">
        <v>225</v>
      </c>
      <c r="D150" s="161" t="s">
        <v>177</v>
      </c>
      <c r="E150" s="162" t="s">
        <v>1253</v>
      </c>
      <c r="F150" s="266" t="s">
        <v>1254</v>
      </c>
      <c r="G150" s="266"/>
      <c r="H150" s="266"/>
      <c r="I150" s="266"/>
      <c r="J150" s="163" t="s">
        <v>316</v>
      </c>
      <c r="K150" s="164">
        <v>14</v>
      </c>
      <c r="L150" s="258">
        <v>0</v>
      </c>
      <c r="M150" s="258"/>
      <c r="N150" s="267">
        <f>ROUND(L150*K150,2)</f>
        <v>0</v>
      </c>
      <c r="O150" s="267"/>
      <c r="P150" s="267"/>
      <c r="Q150" s="267"/>
      <c r="R150" s="135"/>
      <c r="T150" s="165" t="s">
        <v>4</v>
      </c>
      <c r="U150" s="44" t="s">
        <v>41</v>
      </c>
      <c r="V150" s="36"/>
      <c r="W150" s="166">
        <f>V150*K150</f>
        <v>0</v>
      </c>
      <c r="X150" s="166">
        <v>0</v>
      </c>
      <c r="Y150" s="166">
        <f>X150*K150</f>
        <v>0</v>
      </c>
      <c r="Z150" s="166">
        <v>0</v>
      </c>
      <c r="AA150" s="167">
        <f>Z150*K150</f>
        <v>0</v>
      </c>
      <c r="AR150" s="20" t="s">
        <v>252</v>
      </c>
      <c r="AT150" s="20" t="s">
        <v>177</v>
      </c>
      <c r="AU150" s="20" t="s">
        <v>112</v>
      </c>
      <c r="AY150" s="20" t="s">
        <v>176</v>
      </c>
      <c r="BE150" s="106">
        <f>IF(U150="základní",N150,0)</f>
        <v>0</v>
      </c>
      <c r="BF150" s="106">
        <f>IF(U150="snížená",N150,0)</f>
        <v>0</v>
      </c>
      <c r="BG150" s="106">
        <f>IF(U150="zákl. přenesená",N150,0)</f>
        <v>0</v>
      </c>
      <c r="BH150" s="106">
        <f>IF(U150="sníž. přenesená",N150,0)</f>
        <v>0</v>
      </c>
      <c r="BI150" s="106">
        <f>IF(U150="nulová",N150,0)</f>
        <v>0</v>
      </c>
      <c r="BJ150" s="20" t="s">
        <v>84</v>
      </c>
      <c r="BK150" s="106">
        <f>ROUND(L150*K150,2)</f>
        <v>0</v>
      </c>
      <c r="BL150" s="20" t="s">
        <v>252</v>
      </c>
      <c r="BM150" s="20" t="s">
        <v>1255</v>
      </c>
    </row>
    <row r="151" spans="2:65" s="11" customFormat="1" ht="16.5" customHeight="1">
      <c r="B151" s="175"/>
      <c r="C151" s="176"/>
      <c r="D151" s="176"/>
      <c r="E151" s="177" t="s">
        <v>4</v>
      </c>
      <c r="F151" s="268" t="s">
        <v>1256</v>
      </c>
      <c r="G151" s="269"/>
      <c r="H151" s="269"/>
      <c r="I151" s="269"/>
      <c r="J151" s="176"/>
      <c r="K151" s="178">
        <v>14</v>
      </c>
      <c r="L151" s="176"/>
      <c r="M151" s="176"/>
      <c r="N151" s="176"/>
      <c r="O151" s="176"/>
      <c r="P151" s="176"/>
      <c r="Q151" s="176"/>
      <c r="R151" s="179"/>
      <c r="T151" s="180"/>
      <c r="U151" s="176"/>
      <c r="V151" s="176"/>
      <c r="W151" s="176"/>
      <c r="X151" s="176"/>
      <c r="Y151" s="176"/>
      <c r="Z151" s="176"/>
      <c r="AA151" s="181"/>
      <c r="AT151" s="182" t="s">
        <v>184</v>
      </c>
      <c r="AU151" s="182" t="s">
        <v>112</v>
      </c>
      <c r="AV151" s="11" t="s">
        <v>112</v>
      </c>
      <c r="AW151" s="11" t="s">
        <v>33</v>
      </c>
      <c r="AX151" s="11" t="s">
        <v>76</v>
      </c>
      <c r="AY151" s="182" t="s">
        <v>176</v>
      </c>
    </row>
    <row r="152" spans="2:65" s="12" customFormat="1" ht="16.5" customHeight="1">
      <c r="B152" s="183"/>
      <c r="C152" s="184"/>
      <c r="D152" s="184"/>
      <c r="E152" s="185" t="s">
        <v>4</v>
      </c>
      <c r="F152" s="264" t="s">
        <v>186</v>
      </c>
      <c r="G152" s="265"/>
      <c r="H152" s="265"/>
      <c r="I152" s="265"/>
      <c r="J152" s="184"/>
      <c r="K152" s="186">
        <v>14</v>
      </c>
      <c r="L152" s="184"/>
      <c r="M152" s="184"/>
      <c r="N152" s="184"/>
      <c r="O152" s="184"/>
      <c r="P152" s="184"/>
      <c r="Q152" s="184"/>
      <c r="R152" s="187"/>
      <c r="T152" s="188"/>
      <c r="U152" s="184"/>
      <c r="V152" s="184"/>
      <c r="W152" s="184"/>
      <c r="X152" s="184"/>
      <c r="Y152" s="184"/>
      <c r="Z152" s="184"/>
      <c r="AA152" s="189"/>
      <c r="AT152" s="190" t="s">
        <v>184</v>
      </c>
      <c r="AU152" s="190" t="s">
        <v>112</v>
      </c>
      <c r="AV152" s="12" t="s">
        <v>181</v>
      </c>
      <c r="AW152" s="12" t="s">
        <v>33</v>
      </c>
      <c r="AX152" s="12" t="s">
        <v>84</v>
      </c>
      <c r="AY152" s="190" t="s">
        <v>176</v>
      </c>
    </row>
    <row r="153" spans="2:65" s="1" customFormat="1" ht="25.5" customHeight="1">
      <c r="B153" s="132"/>
      <c r="C153" s="191" t="s">
        <v>231</v>
      </c>
      <c r="D153" s="191" t="s">
        <v>309</v>
      </c>
      <c r="E153" s="192" t="s">
        <v>1257</v>
      </c>
      <c r="F153" s="274" t="s">
        <v>1258</v>
      </c>
      <c r="G153" s="274"/>
      <c r="H153" s="274"/>
      <c r="I153" s="274"/>
      <c r="J153" s="193" t="s">
        <v>316</v>
      </c>
      <c r="K153" s="194">
        <v>14</v>
      </c>
      <c r="L153" s="275">
        <v>0</v>
      </c>
      <c r="M153" s="275"/>
      <c r="N153" s="276">
        <f>ROUND(L153*K153,2)</f>
        <v>0</v>
      </c>
      <c r="O153" s="267"/>
      <c r="P153" s="267"/>
      <c r="Q153" s="267"/>
      <c r="R153" s="135"/>
      <c r="T153" s="165" t="s">
        <v>4</v>
      </c>
      <c r="U153" s="44" t="s">
        <v>41</v>
      </c>
      <c r="V153" s="36"/>
      <c r="W153" s="166">
        <f>V153*K153</f>
        <v>0</v>
      </c>
      <c r="X153" s="166">
        <v>1.9000000000000001E-4</v>
      </c>
      <c r="Y153" s="166">
        <f>X153*K153</f>
        <v>2.66E-3</v>
      </c>
      <c r="Z153" s="166">
        <v>0</v>
      </c>
      <c r="AA153" s="167">
        <f>Z153*K153</f>
        <v>0</v>
      </c>
      <c r="AR153" s="20" t="s">
        <v>353</v>
      </c>
      <c r="AT153" s="20" t="s">
        <v>309</v>
      </c>
      <c r="AU153" s="20" t="s">
        <v>112</v>
      </c>
      <c r="AY153" s="20" t="s">
        <v>176</v>
      </c>
      <c r="BE153" s="106">
        <f>IF(U153="základní",N153,0)</f>
        <v>0</v>
      </c>
      <c r="BF153" s="106">
        <f>IF(U153="snížená",N153,0)</f>
        <v>0</v>
      </c>
      <c r="BG153" s="106">
        <f>IF(U153="zákl. přenesená",N153,0)</f>
        <v>0</v>
      </c>
      <c r="BH153" s="106">
        <f>IF(U153="sníž. přenesená",N153,0)</f>
        <v>0</v>
      </c>
      <c r="BI153" s="106">
        <f>IF(U153="nulová",N153,0)</f>
        <v>0</v>
      </c>
      <c r="BJ153" s="20" t="s">
        <v>84</v>
      </c>
      <c r="BK153" s="106">
        <f>ROUND(L153*K153,2)</f>
        <v>0</v>
      </c>
      <c r="BL153" s="20" t="s">
        <v>252</v>
      </c>
      <c r="BM153" s="20" t="s">
        <v>1259</v>
      </c>
    </row>
    <row r="154" spans="2:65" s="1" customFormat="1" ht="25.5" customHeight="1">
      <c r="B154" s="132"/>
      <c r="C154" s="161" t="s">
        <v>237</v>
      </c>
      <c r="D154" s="161" t="s">
        <v>177</v>
      </c>
      <c r="E154" s="162" t="s">
        <v>1260</v>
      </c>
      <c r="F154" s="266" t="s">
        <v>1261</v>
      </c>
      <c r="G154" s="266"/>
      <c r="H154" s="266"/>
      <c r="I154" s="266"/>
      <c r="J154" s="163" t="s">
        <v>316</v>
      </c>
      <c r="K154" s="164">
        <v>33</v>
      </c>
      <c r="L154" s="258">
        <v>0</v>
      </c>
      <c r="M154" s="258"/>
      <c r="N154" s="267">
        <f>ROUND(L154*K154,2)</f>
        <v>0</v>
      </c>
      <c r="O154" s="267"/>
      <c r="P154" s="267"/>
      <c r="Q154" s="267"/>
      <c r="R154" s="135"/>
      <c r="T154" s="165" t="s">
        <v>4</v>
      </c>
      <c r="U154" s="44" t="s">
        <v>41</v>
      </c>
      <c r="V154" s="36"/>
      <c r="W154" s="166">
        <f>V154*K154</f>
        <v>0</v>
      </c>
      <c r="X154" s="166">
        <v>0</v>
      </c>
      <c r="Y154" s="166">
        <f>X154*K154</f>
        <v>0</v>
      </c>
      <c r="Z154" s="166">
        <v>0</v>
      </c>
      <c r="AA154" s="167">
        <f>Z154*K154</f>
        <v>0</v>
      </c>
      <c r="AR154" s="20" t="s">
        <v>252</v>
      </c>
      <c r="AT154" s="20" t="s">
        <v>177</v>
      </c>
      <c r="AU154" s="20" t="s">
        <v>112</v>
      </c>
      <c r="AY154" s="20" t="s">
        <v>176</v>
      </c>
      <c r="BE154" s="106">
        <f>IF(U154="základní",N154,0)</f>
        <v>0</v>
      </c>
      <c r="BF154" s="106">
        <f>IF(U154="snížená",N154,0)</f>
        <v>0</v>
      </c>
      <c r="BG154" s="106">
        <f>IF(U154="zákl. přenesená",N154,0)</f>
        <v>0</v>
      </c>
      <c r="BH154" s="106">
        <f>IF(U154="sníž. přenesená",N154,0)</f>
        <v>0</v>
      </c>
      <c r="BI154" s="106">
        <f>IF(U154="nulová",N154,0)</f>
        <v>0</v>
      </c>
      <c r="BJ154" s="20" t="s">
        <v>84</v>
      </c>
      <c r="BK154" s="106">
        <f>ROUND(L154*K154,2)</f>
        <v>0</v>
      </c>
      <c r="BL154" s="20" t="s">
        <v>252</v>
      </c>
      <c r="BM154" s="20" t="s">
        <v>1262</v>
      </c>
    </row>
    <row r="155" spans="2:65" s="11" customFormat="1" ht="16.5" customHeight="1">
      <c r="B155" s="175"/>
      <c r="C155" s="176"/>
      <c r="D155" s="176"/>
      <c r="E155" s="177" t="s">
        <v>4</v>
      </c>
      <c r="F155" s="268" t="s">
        <v>1263</v>
      </c>
      <c r="G155" s="269"/>
      <c r="H155" s="269"/>
      <c r="I155" s="269"/>
      <c r="J155" s="176"/>
      <c r="K155" s="178">
        <v>10</v>
      </c>
      <c r="L155" s="176"/>
      <c r="M155" s="176"/>
      <c r="N155" s="176"/>
      <c r="O155" s="176"/>
      <c r="P155" s="176"/>
      <c r="Q155" s="176"/>
      <c r="R155" s="179"/>
      <c r="T155" s="180"/>
      <c r="U155" s="176"/>
      <c r="V155" s="176"/>
      <c r="W155" s="176"/>
      <c r="X155" s="176"/>
      <c r="Y155" s="176"/>
      <c r="Z155" s="176"/>
      <c r="AA155" s="181"/>
      <c r="AT155" s="182" t="s">
        <v>184</v>
      </c>
      <c r="AU155" s="182" t="s">
        <v>112</v>
      </c>
      <c r="AV155" s="11" t="s">
        <v>112</v>
      </c>
      <c r="AW155" s="11" t="s">
        <v>33</v>
      </c>
      <c r="AX155" s="11" t="s">
        <v>76</v>
      </c>
      <c r="AY155" s="182" t="s">
        <v>176</v>
      </c>
    </row>
    <row r="156" spans="2:65" s="11" customFormat="1" ht="16.5" customHeight="1">
      <c r="B156" s="175"/>
      <c r="C156" s="176"/>
      <c r="D156" s="176"/>
      <c r="E156" s="177" t="s">
        <v>4</v>
      </c>
      <c r="F156" s="272" t="s">
        <v>1264</v>
      </c>
      <c r="G156" s="273"/>
      <c r="H156" s="273"/>
      <c r="I156" s="273"/>
      <c r="J156" s="176"/>
      <c r="K156" s="178">
        <v>23</v>
      </c>
      <c r="L156" s="176"/>
      <c r="M156" s="176"/>
      <c r="N156" s="176"/>
      <c r="O156" s="176"/>
      <c r="P156" s="176"/>
      <c r="Q156" s="176"/>
      <c r="R156" s="179"/>
      <c r="T156" s="180"/>
      <c r="U156" s="176"/>
      <c r="V156" s="176"/>
      <c r="W156" s="176"/>
      <c r="X156" s="176"/>
      <c r="Y156" s="176"/>
      <c r="Z156" s="176"/>
      <c r="AA156" s="181"/>
      <c r="AT156" s="182" t="s">
        <v>184</v>
      </c>
      <c r="AU156" s="182" t="s">
        <v>112</v>
      </c>
      <c r="AV156" s="11" t="s">
        <v>112</v>
      </c>
      <c r="AW156" s="11" t="s">
        <v>33</v>
      </c>
      <c r="AX156" s="11" t="s">
        <v>76</v>
      </c>
      <c r="AY156" s="182" t="s">
        <v>176</v>
      </c>
    </row>
    <row r="157" spans="2:65" s="12" customFormat="1" ht="16.5" customHeight="1">
      <c r="B157" s="183"/>
      <c r="C157" s="184"/>
      <c r="D157" s="184"/>
      <c r="E157" s="185" t="s">
        <v>4</v>
      </c>
      <c r="F157" s="264" t="s">
        <v>186</v>
      </c>
      <c r="G157" s="265"/>
      <c r="H157" s="265"/>
      <c r="I157" s="265"/>
      <c r="J157" s="184"/>
      <c r="K157" s="186">
        <v>33</v>
      </c>
      <c r="L157" s="184"/>
      <c r="M157" s="184"/>
      <c r="N157" s="184"/>
      <c r="O157" s="184"/>
      <c r="P157" s="184"/>
      <c r="Q157" s="184"/>
      <c r="R157" s="187"/>
      <c r="T157" s="188"/>
      <c r="U157" s="184"/>
      <c r="V157" s="184"/>
      <c r="W157" s="184"/>
      <c r="X157" s="184"/>
      <c r="Y157" s="184"/>
      <c r="Z157" s="184"/>
      <c r="AA157" s="189"/>
      <c r="AT157" s="190" t="s">
        <v>184</v>
      </c>
      <c r="AU157" s="190" t="s">
        <v>112</v>
      </c>
      <c r="AV157" s="12" t="s">
        <v>181</v>
      </c>
      <c r="AW157" s="12" t="s">
        <v>33</v>
      </c>
      <c r="AX157" s="12" t="s">
        <v>84</v>
      </c>
      <c r="AY157" s="190" t="s">
        <v>176</v>
      </c>
    </row>
    <row r="158" spans="2:65" s="1" customFormat="1" ht="16.5" customHeight="1">
      <c r="B158" s="132"/>
      <c r="C158" s="191" t="s">
        <v>243</v>
      </c>
      <c r="D158" s="191" t="s">
        <v>309</v>
      </c>
      <c r="E158" s="192" t="s">
        <v>1265</v>
      </c>
      <c r="F158" s="274" t="s">
        <v>1266</v>
      </c>
      <c r="G158" s="274"/>
      <c r="H158" s="274"/>
      <c r="I158" s="274"/>
      <c r="J158" s="193" t="s">
        <v>316</v>
      </c>
      <c r="K158" s="194">
        <v>33</v>
      </c>
      <c r="L158" s="275">
        <v>0</v>
      </c>
      <c r="M158" s="275"/>
      <c r="N158" s="276">
        <f>ROUND(L158*K158,2)</f>
        <v>0</v>
      </c>
      <c r="O158" s="267"/>
      <c r="P158" s="267"/>
      <c r="Q158" s="267"/>
      <c r="R158" s="135"/>
      <c r="T158" s="165" t="s">
        <v>4</v>
      </c>
      <c r="U158" s="44" t="s">
        <v>41</v>
      </c>
      <c r="V158" s="36"/>
      <c r="W158" s="166">
        <f>V158*K158</f>
        <v>0</v>
      </c>
      <c r="X158" s="166">
        <v>9.0000000000000006E-5</v>
      </c>
      <c r="Y158" s="166">
        <f>X158*K158</f>
        <v>2.97E-3</v>
      </c>
      <c r="Z158" s="166">
        <v>0</v>
      </c>
      <c r="AA158" s="167">
        <f>Z158*K158</f>
        <v>0</v>
      </c>
      <c r="AR158" s="20" t="s">
        <v>353</v>
      </c>
      <c r="AT158" s="20" t="s">
        <v>309</v>
      </c>
      <c r="AU158" s="20" t="s">
        <v>112</v>
      </c>
      <c r="AY158" s="20" t="s">
        <v>176</v>
      </c>
      <c r="BE158" s="106">
        <f>IF(U158="základní",N158,0)</f>
        <v>0</v>
      </c>
      <c r="BF158" s="106">
        <f>IF(U158="snížená",N158,0)</f>
        <v>0</v>
      </c>
      <c r="BG158" s="106">
        <f>IF(U158="zákl. přenesená",N158,0)</f>
        <v>0</v>
      </c>
      <c r="BH158" s="106">
        <f>IF(U158="sníž. přenesená",N158,0)</f>
        <v>0</v>
      </c>
      <c r="BI158" s="106">
        <f>IF(U158="nulová",N158,0)</f>
        <v>0</v>
      </c>
      <c r="BJ158" s="20" t="s">
        <v>84</v>
      </c>
      <c r="BK158" s="106">
        <f>ROUND(L158*K158,2)</f>
        <v>0</v>
      </c>
      <c r="BL158" s="20" t="s">
        <v>252</v>
      </c>
      <c r="BM158" s="20" t="s">
        <v>1267</v>
      </c>
    </row>
    <row r="159" spans="2:65" s="1" customFormat="1" ht="38.25" customHeight="1">
      <c r="B159" s="132"/>
      <c r="C159" s="161" t="s">
        <v>10</v>
      </c>
      <c r="D159" s="161" t="s">
        <v>177</v>
      </c>
      <c r="E159" s="162" t="s">
        <v>1268</v>
      </c>
      <c r="F159" s="266" t="s">
        <v>1269</v>
      </c>
      <c r="G159" s="266"/>
      <c r="H159" s="266"/>
      <c r="I159" s="266"/>
      <c r="J159" s="163" t="s">
        <v>517</v>
      </c>
      <c r="K159" s="164">
        <v>313.5</v>
      </c>
      <c r="L159" s="258">
        <v>0</v>
      </c>
      <c r="M159" s="258"/>
      <c r="N159" s="267">
        <f>ROUND(L159*K159,2)</f>
        <v>0</v>
      </c>
      <c r="O159" s="267"/>
      <c r="P159" s="267"/>
      <c r="Q159" s="267"/>
      <c r="R159" s="135"/>
      <c r="T159" s="165" t="s">
        <v>4</v>
      </c>
      <c r="U159" s="44" t="s">
        <v>41</v>
      </c>
      <c r="V159" s="36"/>
      <c r="W159" s="166">
        <f>V159*K159</f>
        <v>0</v>
      </c>
      <c r="X159" s="166">
        <v>0</v>
      </c>
      <c r="Y159" s="166">
        <f>X159*K159</f>
        <v>0</v>
      </c>
      <c r="Z159" s="166">
        <v>0</v>
      </c>
      <c r="AA159" s="167">
        <f>Z159*K159</f>
        <v>0</v>
      </c>
      <c r="AR159" s="20" t="s">
        <v>252</v>
      </c>
      <c r="AT159" s="20" t="s">
        <v>177</v>
      </c>
      <c r="AU159" s="20" t="s">
        <v>112</v>
      </c>
      <c r="AY159" s="20" t="s">
        <v>176</v>
      </c>
      <c r="BE159" s="106">
        <f>IF(U159="základní",N159,0)</f>
        <v>0</v>
      </c>
      <c r="BF159" s="106">
        <f>IF(U159="snížená",N159,0)</f>
        <v>0</v>
      </c>
      <c r="BG159" s="106">
        <f>IF(U159="zákl. přenesená",N159,0)</f>
        <v>0</v>
      </c>
      <c r="BH159" s="106">
        <f>IF(U159="sníž. přenesená",N159,0)</f>
        <v>0</v>
      </c>
      <c r="BI159" s="106">
        <f>IF(U159="nulová",N159,0)</f>
        <v>0</v>
      </c>
      <c r="BJ159" s="20" t="s">
        <v>84</v>
      </c>
      <c r="BK159" s="106">
        <f>ROUND(L159*K159,2)</f>
        <v>0</v>
      </c>
      <c r="BL159" s="20" t="s">
        <v>252</v>
      </c>
      <c r="BM159" s="20" t="s">
        <v>1270</v>
      </c>
    </row>
    <row r="160" spans="2:65" s="10" customFormat="1" ht="16.5" customHeight="1">
      <c r="B160" s="168"/>
      <c r="C160" s="169"/>
      <c r="D160" s="169"/>
      <c r="E160" s="170" t="s">
        <v>4</v>
      </c>
      <c r="F160" s="270" t="s">
        <v>1271</v>
      </c>
      <c r="G160" s="271"/>
      <c r="H160" s="271"/>
      <c r="I160" s="271"/>
      <c r="J160" s="169"/>
      <c r="K160" s="170" t="s">
        <v>4</v>
      </c>
      <c r="L160" s="169"/>
      <c r="M160" s="169"/>
      <c r="N160" s="169"/>
      <c r="O160" s="169"/>
      <c r="P160" s="169"/>
      <c r="Q160" s="169"/>
      <c r="R160" s="171"/>
      <c r="T160" s="172"/>
      <c r="U160" s="169"/>
      <c r="V160" s="169"/>
      <c r="W160" s="169"/>
      <c r="X160" s="169"/>
      <c r="Y160" s="169"/>
      <c r="Z160" s="169"/>
      <c r="AA160" s="173"/>
      <c r="AT160" s="174" t="s">
        <v>184</v>
      </c>
      <c r="AU160" s="174" t="s">
        <v>112</v>
      </c>
      <c r="AV160" s="10" t="s">
        <v>84</v>
      </c>
      <c r="AW160" s="10" t="s">
        <v>33</v>
      </c>
      <c r="AX160" s="10" t="s">
        <v>76</v>
      </c>
      <c r="AY160" s="174" t="s">
        <v>176</v>
      </c>
    </row>
    <row r="161" spans="2:65" s="11" customFormat="1" ht="16.5" customHeight="1">
      <c r="B161" s="175"/>
      <c r="C161" s="176"/>
      <c r="D161" s="176"/>
      <c r="E161" s="177" t="s">
        <v>4</v>
      </c>
      <c r="F161" s="272" t="s">
        <v>1272</v>
      </c>
      <c r="G161" s="273"/>
      <c r="H161" s="273"/>
      <c r="I161" s="273"/>
      <c r="J161" s="176"/>
      <c r="K161" s="178">
        <v>7.5</v>
      </c>
      <c r="L161" s="176"/>
      <c r="M161" s="176"/>
      <c r="N161" s="176"/>
      <c r="O161" s="176"/>
      <c r="P161" s="176"/>
      <c r="Q161" s="176"/>
      <c r="R161" s="179"/>
      <c r="T161" s="180"/>
      <c r="U161" s="176"/>
      <c r="V161" s="176"/>
      <c r="W161" s="176"/>
      <c r="X161" s="176"/>
      <c r="Y161" s="176"/>
      <c r="Z161" s="176"/>
      <c r="AA161" s="181"/>
      <c r="AT161" s="182" t="s">
        <v>184</v>
      </c>
      <c r="AU161" s="182" t="s">
        <v>112</v>
      </c>
      <c r="AV161" s="11" t="s">
        <v>112</v>
      </c>
      <c r="AW161" s="11" t="s">
        <v>33</v>
      </c>
      <c r="AX161" s="11" t="s">
        <v>76</v>
      </c>
      <c r="AY161" s="182" t="s">
        <v>176</v>
      </c>
    </row>
    <row r="162" spans="2:65" s="11" customFormat="1" ht="16.5" customHeight="1">
      <c r="B162" s="175"/>
      <c r="C162" s="176"/>
      <c r="D162" s="176"/>
      <c r="E162" s="177" t="s">
        <v>4</v>
      </c>
      <c r="F162" s="272" t="s">
        <v>1273</v>
      </c>
      <c r="G162" s="273"/>
      <c r="H162" s="273"/>
      <c r="I162" s="273"/>
      <c r="J162" s="176"/>
      <c r="K162" s="178">
        <v>10</v>
      </c>
      <c r="L162" s="176"/>
      <c r="M162" s="176"/>
      <c r="N162" s="176"/>
      <c r="O162" s="176"/>
      <c r="P162" s="176"/>
      <c r="Q162" s="176"/>
      <c r="R162" s="179"/>
      <c r="T162" s="180"/>
      <c r="U162" s="176"/>
      <c r="V162" s="176"/>
      <c r="W162" s="176"/>
      <c r="X162" s="176"/>
      <c r="Y162" s="176"/>
      <c r="Z162" s="176"/>
      <c r="AA162" s="181"/>
      <c r="AT162" s="182" t="s">
        <v>184</v>
      </c>
      <c r="AU162" s="182" t="s">
        <v>112</v>
      </c>
      <c r="AV162" s="11" t="s">
        <v>112</v>
      </c>
      <c r="AW162" s="11" t="s">
        <v>33</v>
      </c>
      <c r="AX162" s="11" t="s">
        <v>76</v>
      </c>
      <c r="AY162" s="182" t="s">
        <v>176</v>
      </c>
    </row>
    <row r="163" spans="2:65" s="10" customFormat="1" ht="16.5" customHeight="1">
      <c r="B163" s="168"/>
      <c r="C163" s="169"/>
      <c r="D163" s="169"/>
      <c r="E163" s="170" t="s">
        <v>4</v>
      </c>
      <c r="F163" s="277" t="s">
        <v>285</v>
      </c>
      <c r="G163" s="278"/>
      <c r="H163" s="278"/>
      <c r="I163" s="278"/>
      <c r="J163" s="169"/>
      <c r="K163" s="170" t="s">
        <v>4</v>
      </c>
      <c r="L163" s="169"/>
      <c r="M163" s="169"/>
      <c r="N163" s="169"/>
      <c r="O163" s="169"/>
      <c r="P163" s="169"/>
      <c r="Q163" s="169"/>
      <c r="R163" s="171"/>
      <c r="T163" s="172"/>
      <c r="U163" s="169"/>
      <c r="V163" s="169"/>
      <c r="W163" s="169"/>
      <c r="X163" s="169"/>
      <c r="Y163" s="169"/>
      <c r="Z163" s="169"/>
      <c r="AA163" s="173"/>
      <c r="AT163" s="174" t="s">
        <v>184</v>
      </c>
      <c r="AU163" s="174" t="s">
        <v>112</v>
      </c>
      <c r="AV163" s="10" t="s">
        <v>84</v>
      </c>
      <c r="AW163" s="10" t="s">
        <v>33</v>
      </c>
      <c r="AX163" s="10" t="s">
        <v>76</v>
      </c>
      <c r="AY163" s="174" t="s">
        <v>176</v>
      </c>
    </row>
    <row r="164" spans="2:65" s="11" customFormat="1" ht="16.5" customHeight="1">
      <c r="B164" s="175"/>
      <c r="C164" s="176"/>
      <c r="D164" s="176"/>
      <c r="E164" s="177" t="s">
        <v>4</v>
      </c>
      <c r="F164" s="272" t="s">
        <v>1274</v>
      </c>
      <c r="G164" s="273"/>
      <c r="H164" s="273"/>
      <c r="I164" s="273"/>
      <c r="J164" s="176"/>
      <c r="K164" s="178">
        <v>127</v>
      </c>
      <c r="L164" s="176"/>
      <c r="M164" s="176"/>
      <c r="N164" s="176"/>
      <c r="O164" s="176"/>
      <c r="P164" s="176"/>
      <c r="Q164" s="176"/>
      <c r="R164" s="179"/>
      <c r="T164" s="180"/>
      <c r="U164" s="176"/>
      <c r="V164" s="176"/>
      <c r="W164" s="176"/>
      <c r="X164" s="176"/>
      <c r="Y164" s="176"/>
      <c r="Z164" s="176"/>
      <c r="AA164" s="181"/>
      <c r="AT164" s="182" t="s">
        <v>184</v>
      </c>
      <c r="AU164" s="182" t="s">
        <v>112</v>
      </c>
      <c r="AV164" s="11" t="s">
        <v>112</v>
      </c>
      <c r="AW164" s="11" t="s">
        <v>33</v>
      </c>
      <c r="AX164" s="11" t="s">
        <v>76</v>
      </c>
      <c r="AY164" s="182" t="s">
        <v>176</v>
      </c>
    </row>
    <row r="165" spans="2:65" s="11" customFormat="1" ht="16.5" customHeight="1">
      <c r="B165" s="175"/>
      <c r="C165" s="176"/>
      <c r="D165" s="176"/>
      <c r="E165" s="177" t="s">
        <v>4</v>
      </c>
      <c r="F165" s="272" t="s">
        <v>1275</v>
      </c>
      <c r="G165" s="273"/>
      <c r="H165" s="273"/>
      <c r="I165" s="273"/>
      <c r="J165" s="176"/>
      <c r="K165" s="178">
        <v>144</v>
      </c>
      <c r="L165" s="176"/>
      <c r="M165" s="176"/>
      <c r="N165" s="176"/>
      <c r="O165" s="176"/>
      <c r="P165" s="176"/>
      <c r="Q165" s="176"/>
      <c r="R165" s="179"/>
      <c r="T165" s="180"/>
      <c r="U165" s="176"/>
      <c r="V165" s="176"/>
      <c r="W165" s="176"/>
      <c r="X165" s="176"/>
      <c r="Y165" s="176"/>
      <c r="Z165" s="176"/>
      <c r="AA165" s="181"/>
      <c r="AT165" s="182" t="s">
        <v>184</v>
      </c>
      <c r="AU165" s="182" t="s">
        <v>112</v>
      </c>
      <c r="AV165" s="11" t="s">
        <v>112</v>
      </c>
      <c r="AW165" s="11" t="s">
        <v>33</v>
      </c>
      <c r="AX165" s="11" t="s">
        <v>76</v>
      </c>
      <c r="AY165" s="182" t="s">
        <v>176</v>
      </c>
    </row>
    <row r="166" spans="2:65" s="11" customFormat="1" ht="16.5" customHeight="1">
      <c r="B166" s="175"/>
      <c r="C166" s="176"/>
      <c r="D166" s="176"/>
      <c r="E166" s="177" t="s">
        <v>4</v>
      </c>
      <c r="F166" s="272" t="s">
        <v>1276</v>
      </c>
      <c r="G166" s="273"/>
      <c r="H166" s="273"/>
      <c r="I166" s="273"/>
      <c r="J166" s="176"/>
      <c r="K166" s="178">
        <v>14</v>
      </c>
      <c r="L166" s="176"/>
      <c r="M166" s="176"/>
      <c r="N166" s="176"/>
      <c r="O166" s="176"/>
      <c r="P166" s="176"/>
      <c r="Q166" s="176"/>
      <c r="R166" s="179"/>
      <c r="T166" s="180"/>
      <c r="U166" s="176"/>
      <c r="V166" s="176"/>
      <c r="W166" s="176"/>
      <c r="X166" s="176"/>
      <c r="Y166" s="176"/>
      <c r="Z166" s="176"/>
      <c r="AA166" s="181"/>
      <c r="AT166" s="182" t="s">
        <v>184</v>
      </c>
      <c r="AU166" s="182" t="s">
        <v>112</v>
      </c>
      <c r="AV166" s="11" t="s">
        <v>112</v>
      </c>
      <c r="AW166" s="11" t="s">
        <v>33</v>
      </c>
      <c r="AX166" s="11" t="s">
        <v>76</v>
      </c>
      <c r="AY166" s="182" t="s">
        <v>176</v>
      </c>
    </row>
    <row r="167" spans="2:65" s="11" customFormat="1" ht="16.5" customHeight="1">
      <c r="B167" s="175"/>
      <c r="C167" s="176"/>
      <c r="D167" s="176"/>
      <c r="E167" s="177" t="s">
        <v>4</v>
      </c>
      <c r="F167" s="272" t="s">
        <v>1277</v>
      </c>
      <c r="G167" s="273"/>
      <c r="H167" s="273"/>
      <c r="I167" s="273"/>
      <c r="J167" s="176"/>
      <c r="K167" s="178">
        <v>11</v>
      </c>
      <c r="L167" s="176"/>
      <c r="M167" s="176"/>
      <c r="N167" s="176"/>
      <c r="O167" s="176"/>
      <c r="P167" s="176"/>
      <c r="Q167" s="176"/>
      <c r="R167" s="179"/>
      <c r="T167" s="180"/>
      <c r="U167" s="176"/>
      <c r="V167" s="176"/>
      <c r="W167" s="176"/>
      <c r="X167" s="176"/>
      <c r="Y167" s="176"/>
      <c r="Z167" s="176"/>
      <c r="AA167" s="181"/>
      <c r="AT167" s="182" t="s">
        <v>184</v>
      </c>
      <c r="AU167" s="182" t="s">
        <v>112</v>
      </c>
      <c r="AV167" s="11" t="s">
        <v>112</v>
      </c>
      <c r="AW167" s="11" t="s">
        <v>33</v>
      </c>
      <c r="AX167" s="11" t="s">
        <v>76</v>
      </c>
      <c r="AY167" s="182" t="s">
        <v>176</v>
      </c>
    </row>
    <row r="168" spans="2:65" s="12" customFormat="1" ht="16.5" customHeight="1">
      <c r="B168" s="183"/>
      <c r="C168" s="184"/>
      <c r="D168" s="184"/>
      <c r="E168" s="185" t="s">
        <v>4</v>
      </c>
      <c r="F168" s="264" t="s">
        <v>186</v>
      </c>
      <c r="G168" s="265"/>
      <c r="H168" s="265"/>
      <c r="I168" s="265"/>
      <c r="J168" s="184"/>
      <c r="K168" s="186">
        <v>313.5</v>
      </c>
      <c r="L168" s="184"/>
      <c r="M168" s="184"/>
      <c r="N168" s="184"/>
      <c r="O168" s="184"/>
      <c r="P168" s="184"/>
      <c r="Q168" s="184"/>
      <c r="R168" s="187"/>
      <c r="T168" s="188"/>
      <c r="U168" s="184"/>
      <c r="V168" s="184"/>
      <c r="W168" s="184"/>
      <c r="X168" s="184"/>
      <c r="Y168" s="184"/>
      <c r="Z168" s="184"/>
      <c r="AA168" s="189"/>
      <c r="AT168" s="190" t="s">
        <v>184</v>
      </c>
      <c r="AU168" s="190" t="s">
        <v>112</v>
      </c>
      <c r="AV168" s="12" t="s">
        <v>181</v>
      </c>
      <c r="AW168" s="12" t="s">
        <v>33</v>
      </c>
      <c r="AX168" s="12" t="s">
        <v>84</v>
      </c>
      <c r="AY168" s="190" t="s">
        <v>176</v>
      </c>
    </row>
    <row r="169" spans="2:65" s="1" customFormat="1" ht="25.5" customHeight="1">
      <c r="B169" s="132"/>
      <c r="C169" s="191" t="s">
        <v>252</v>
      </c>
      <c r="D169" s="191" t="s">
        <v>309</v>
      </c>
      <c r="E169" s="192" t="s">
        <v>1278</v>
      </c>
      <c r="F169" s="274" t="s">
        <v>1279</v>
      </c>
      <c r="G169" s="274"/>
      <c r="H169" s="274"/>
      <c r="I169" s="274"/>
      <c r="J169" s="193" t="s">
        <v>517</v>
      </c>
      <c r="K169" s="194">
        <v>134</v>
      </c>
      <c r="L169" s="275">
        <v>0</v>
      </c>
      <c r="M169" s="275"/>
      <c r="N169" s="276">
        <f t="shared" ref="N169:N175" si="5">ROUND(L169*K169,2)</f>
        <v>0</v>
      </c>
      <c r="O169" s="267"/>
      <c r="P169" s="267"/>
      <c r="Q169" s="267"/>
      <c r="R169" s="135"/>
      <c r="T169" s="165" t="s">
        <v>4</v>
      </c>
      <c r="U169" s="44" t="s">
        <v>41</v>
      </c>
      <c r="V169" s="36"/>
      <c r="W169" s="166">
        <f t="shared" ref="W169:W175" si="6">V169*K169</f>
        <v>0</v>
      </c>
      <c r="X169" s="166">
        <v>1.2E-4</v>
      </c>
      <c r="Y169" s="166">
        <f t="shared" ref="Y169:Y175" si="7">X169*K169</f>
        <v>1.6080000000000001E-2</v>
      </c>
      <c r="Z169" s="166">
        <v>0</v>
      </c>
      <c r="AA169" s="167">
        <f t="shared" ref="AA169:AA175" si="8">Z169*K169</f>
        <v>0</v>
      </c>
      <c r="AR169" s="20" t="s">
        <v>353</v>
      </c>
      <c r="AT169" s="20" t="s">
        <v>309</v>
      </c>
      <c r="AU169" s="20" t="s">
        <v>112</v>
      </c>
      <c r="AY169" s="20" t="s">
        <v>176</v>
      </c>
      <c r="BE169" s="106">
        <f t="shared" ref="BE169:BE175" si="9">IF(U169="základní",N169,0)</f>
        <v>0</v>
      </c>
      <c r="BF169" s="106">
        <f t="shared" ref="BF169:BF175" si="10">IF(U169="snížená",N169,0)</f>
        <v>0</v>
      </c>
      <c r="BG169" s="106">
        <f t="shared" ref="BG169:BG175" si="11">IF(U169="zákl. přenesená",N169,0)</f>
        <v>0</v>
      </c>
      <c r="BH169" s="106">
        <f t="shared" ref="BH169:BH175" si="12">IF(U169="sníž. přenesená",N169,0)</f>
        <v>0</v>
      </c>
      <c r="BI169" s="106">
        <f t="shared" ref="BI169:BI175" si="13">IF(U169="nulová",N169,0)</f>
        <v>0</v>
      </c>
      <c r="BJ169" s="20" t="s">
        <v>84</v>
      </c>
      <c r="BK169" s="106">
        <f t="shared" ref="BK169:BK175" si="14">ROUND(L169*K169,2)</f>
        <v>0</v>
      </c>
      <c r="BL169" s="20" t="s">
        <v>252</v>
      </c>
      <c r="BM169" s="20" t="s">
        <v>1280</v>
      </c>
    </row>
    <row r="170" spans="2:65" s="1" customFormat="1" ht="25.5" customHeight="1">
      <c r="B170" s="132"/>
      <c r="C170" s="191" t="s">
        <v>258</v>
      </c>
      <c r="D170" s="191" t="s">
        <v>309</v>
      </c>
      <c r="E170" s="192" t="s">
        <v>1281</v>
      </c>
      <c r="F170" s="274" t="s">
        <v>1282</v>
      </c>
      <c r="G170" s="274"/>
      <c r="H170" s="274"/>
      <c r="I170" s="274"/>
      <c r="J170" s="193" t="s">
        <v>517</v>
      </c>
      <c r="K170" s="194">
        <v>154</v>
      </c>
      <c r="L170" s="275">
        <v>0</v>
      </c>
      <c r="M170" s="275"/>
      <c r="N170" s="276">
        <f t="shared" si="5"/>
        <v>0</v>
      </c>
      <c r="O170" s="267"/>
      <c r="P170" s="267"/>
      <c r="Q170" s="267"/>
      <c r="R170" s="135"/>
      <c r="T170" s="165" t="s">
        <v>4</v>
      </c>
      <c r="U170" s="44" t="s">
        <v>41</v>
      </c>
      <c r="V170" s="36"/>
      <c r="W170" s="166">
        <f t="shared" si="6"/>
        <v>0</v>
      </c>
      <c r="X170" s="166">
        <v>1.7000000000000001E-4</v>
      </c>
      <c r="Y170" s="166">
        <f t="shared" si="7"/>
        <v>2.6180000000000002E-2</v>
      </c>
      <c r="Z170" s="166">
        <v>0</v>
      </c>
      <c r="AA170" s="167">
        <f t="shared" si="8"/>
        <v>0</v>
      </c>
      <c r="AR170" s="20" t="s">
        <v>353</v>
      </c>
      <c r="AT170" s="20" t="s">
        <v>309</v>
      </c>
      <c r="AU170" s="20" t="s">
        <v>112</v>
      </c>
      <c r="AY170" s="20" t="s">
        <v>176</v>
      </c>
      <c r="BE170" s="106">
        <f t="shared" si="9"/>
        <v>0</v>
      </c>
      <c r="BF170" s="106">
        <f t="shared" si="10"/>
        <v>0</v>
      </c>
      <c r="BG170" s="106">
        <f t="shared" si="11"/>
        <v>0</v>
      </c>
      <c r="BH170" s="106">
        <f t="shared" si="12"/>
        <v>0</v>
      </c>
      <c r="BI170" s="106">
        <f t="shared" si="13"/>
        <v>0</v>
      </c>
      <c r="BJ170" s="20" t="s">
        <v>84</v>
      </c>
      <c r="BK170" s="106">
        <f t="shared" si="14"/>
        <v>0</v>
      </c>
      <c r="BL170" s="20" t="s">
        <v>252</v>
      </c>
      <c r="BM170" s="20" t="s">
        <v>1283</v>
      </c>
    </row>
    <row r="171" spans="2:65" s="1" customFormat="1" ht="16.5" customHeight="1">
      <c r="B171" s="132"/>
      <c r="C171" s="191" t="s">
        <v>264</v>
      </c>
      <c r="D171" s="191" t="s">
        <v>309</v>
      </c>
      <c r="E171" s="192" t="s">
        <v>1284</v>
      </c>
      <c r="F171" s="274" t="s">
        <v>1285</v>
      </c>
      <c r="G171" s="274"/>
      <c r="H171" s="274"/>
      <c r="I171" s="274"/>
      <c r="J171" s="193" t="s">
        <v>517</v>
      </c>
      <c r="K171" s="194">
        <v>14</v>
      </c>
      <c r="L171" s="275">
        <v>0</v>
      </c>
      <c r="M171" s="275"/>
      <c r="N171" s="276">
        <f t="shared" si="5"/>
        <v>0</v>
      </c>
      <c r="O171" s="267"/>
      <c r="P171" s="267"/>
      <c r="Q171" s="267"/>
      <c r="R171" s="135"/>
      <c r="T171" s="165" t="s">
        <v>4</v>
      </c>
      <c r="U171" s="44" t="s">
        <v>41</v>
      </c>
      <c r="V171" s="36"/>
      <c r="W171" s="166">
        <f t="shared" si="6"/>
        <v>0</v>
      </c>
      <c r="X171" s="166">
        <v>2.3000000000000001E-4</v>
      </c>
      <c r="Y171" s="166">
        <f t="shared" si="7"/>
        <v>3.2200000000000002E-3</v>
      </c>
      <c r="Z171" s="166">
        <v>0</v>
      </c>
      <c r="AA171" s="167">
        <f t="shared" si="8"/>
        <v>0</v>
      </c>
      <c r="AR171" s="20" t="s">
        <v>353</v>
      </c>
      <c r="AT171" s="20" t="s">
        <v>309</v>
      </c>
      <c r="AU171" s="20" t="s">
        <v>112</v>
      </c>
      <c r="AY171" s="20" t="s">
        <v>176</v>
      </c>
      <c r="BE171" s="106">
        <f t="shared" si="9"/>
        <v>0</v>
      </c>
      <c r="BF171" s="106">
        <f t="shared" si="10"/>
        <v>0</v>
      </c>
      <c r="BG171" s="106">
        <f t="shared" si="11"/>
        <v>0</v>
      </c>
      <c r="BH171" s="106">
        <f t="shared" si="12"/>
        <v>0</v>
      </c>
      <c r="BI171" s="106">
        <f t="shared" si="13"/>
        <v>0</v>
      </c>
      <c r="BJ171" s="20" t="s">
        <v>84</v>
      </c>
      <c r="BK171" s="106">
        <f t="shared" si="14"/>
        <v>0</v>
      </c>
      <c r="BL171" s="20" t="s">
        <v>252</v>
      </c>
      <c r="BM171" s="20" t="s">
        <v>1286</v>
      </c>
    </row>
    <row r="172" spans="2:65" s="1" customFormat="1" ht="16.5" customHeight="1">
      <c r="B172" s="132"/>
      <c r="C172" s="191" t="s">
        <v>269</v>
      </c>
      <c r="D172" s="191" t="s">
        <v>309</v>
      </c>
      <c r="E172" s="192" t="s">
        <v>1287</v>
      </c>
      <c r="F172" s="274" t="s">
        <v>1288</v>
      </c>
      <c r="G172" s="274"/>
      <c r="H172" s="274"/>
      <c r="I172" s="274"/>
      <c r="J172" s="193" t="s">
        <v>517</v>
      </c>
      <c r="K172" s="194">
        <v>11</v>
      </c>
      <c r="L172" s="275">
        <v>0</v>
      </c>
      <c r="M172" s="275"/>
      <c r="N172" s="276">
        <f t="shared" si="5"/>
        <v>0</v>
      </c>
      <c r="O172" s="267"/>
      <c r="P172" s="267"/>
      <c r="Q172" s="267"/>
      <c r="R172" s="135"/>
      <c r="T172" s="165" t="s">
        <v>4</v>
      </c>
      <c r="U172" s="44" t="s">
        <v>41</v>
      </c>
      <c r="V172" s="36"/>
      <c r="W172" s="166">
        <f t="shared" si="6"/>
        <v>0</v>
      </c>
      <c r="X172" s="166">
        <v>5.2999999999999998E-4</v>
      </c>
      <c r="Y172" s="166">
        <f t="shared" si="7"/>
        <v>5.8300000000000001E-3</v>
      </c>
      <c r="Z172" s="166">
        <v>0</v>
      </c>
      <c r="AA172" s="167">
        <f t="shared" si="8"/>
        <v>0</v>
      </c>
      <c r="AR172" s="20" t="s">
        <v>353</v>
      </c>
      <c r="AT172" s="20" t="s">
        <v>309</v>
      </c>
      <c r="AU172" s="20" t="s">
        <v>112</v>
      </c>
      <c r="AY172" s="20" t="s">
        <v>176</v>
      </c>
      <c r="BE172" s="106">
        <f t="shared" si="9"/>
        <v>0</v>
      </c>
      <c r="BF172" s="106">
        <f t="shared" si="10"/>
        <v>0</v>
      </c>
      <c r="BG172" s="106">
        <f t="shared" si="11"/>
        <v>0</v>
      </c>
      <c r="BH172" s="106">
        <f t="shared" si="12"/>
        <v>0</v>
      </c>
      <c r="BI172" s="106">
        <f t="shared" si="13"/>
        <v>0</v>
      </c>
      <c r="BJ172" s="20" t="s">
        <v>84</v>
      </c>
      <c r="BK172" s="106">
        <f t="shared" si="14"/>
        <v>0</v>
      </c>
      <c r="BL172" s="20" t="s">
        <v>252</v>
      </c>
      <c r="BM172" s="20" t="s">
        <v>1289</v>
      </c>
    </row>
    <row r="173" spans="2:65" s="1" customFormat="1" ht="25.5" customHeight="1">
      <c r="B173" s="132"/>
      <c r="C173" s="161" t="s">
        <v>274</v>
      </c>
      <c r="D173" s="161" t="s">
        <v>177</v>
      </c>
      <c r="E173" s="162" t="s">
        <v>1290</v>
      </c>
      <c r="F173" s="266" t="s">
        <v>1291</v>
      </c>
      <c r="G173" s="266"/>
      <c r="H173" s="266"/>
      <c r="I173" s="266"/>
      <c r="J173" s="163" t="s">
        <v>316</v>
      </c>
      <c r="K173" s="164">
        <v>11</v>
      </c>
      <c r="L173" s="258">
        <v>0</v>
      </c>
      <c r="M173" s="258"/>
      <c r="N173" s="267">
        <f t="shared" si="5"/>
        <v>0</v>
      </c>
      <c r="O173" s="267"/>
      <c r="P173" s="267"/>
      <c r="Q173" s="267"/>
      <c r="R173" s="135"/>
      <c r="T173" s="165" t="s">
        <v>4</v>
      </c>
      <c r="U173" s="44" t="s">
        <v>41</v>
      </c>
      <c r="V173" s="36"/>
      <c r="W173" s="166">
        <f t="shared" si="6"/>
        <v>0</v>
      </c>
      <c r="X173" s="166">
        <v>0</v>
      </c>
      <c r="Y173" s="166">
        <f t="shared" si="7"/>
        <v>0</v>
      </c>
      <c r="Z173" s="166">
        <v>0</v>
      </c>
      <c r="AA173" s="167">
        <f t="shared" si="8"/>
        <v>0</v>
      </c>
      <c r="AR173" s="20" t="s">
        <v>252</v>
      </c>
      <c r="AT173" s="20" t="s">
        <v>177</v>
      </c>
      <c r="AU173" s="20" t="s">
        <v>112</v>
      </c>
      <c r="AY173" s="20" t="s">
        <v>176</v>
      </c>
      <c r="BE173" s="106">
        <f t="shared" si="9"/>
        <v>0</v>
      </c>
      <c r="BF173" s="106">
        <f t="shared" si="10"/>
        <v>0</v>
      </c>
      <c r="BG173" s="106">
        <f t="shared" si="11"/>
        <v>0</v>
      </c>
      <c r="BH173" s="106">
        <f t="shared" si="12"/>
        <v>0</v>
      </c>
      <c r="BI173" s="106">
        <f t="shared" si="13"/>
        <v>0</v>
      </c>
      <c r="BJ173" s="20" t="s">
        <v>84</v>
      </c>
      <c r="BK173" s="106">
        <f t="shared" si="14"/>
        <v>0</v>
      </c>
      <c r="BL173" s="20" t="s">
        <v>252</v>
      </c>
      <c r="BM173" s="20" t="s">
        <v>1292</v>
      </c>
    </row>
    <row r="174" spans="2:65" s="1" customFormat="1" ht="25.5" customHeight="1">
      <c r="B174" s="132"/>
      <c r="C174" s="191" t="s">
        <v>9</v>
      </c>
      <c r="D174" s="191" t="s">
        <v>309</v>
      </c>
      <c r="E174" s="192" t="s">
        <v>1293</v>
      </c>
      <c r="F174" s="274" t="s">
        <v>1294</v>
      </c>
      <c r="G174" s="274"/>
      <c r="H174" s="274"/>
      <c r="I174" s="274"/>
      <c r="J174" s="193" t="s">
        <v>316</v>
      </c>
      <c r="K174" s="194">
        <v>1</v>
      </c>
      <c r="L174" s="275">
        <v>0</v>
      </c>
      <c r="M174" s="275"/>
      <c r="N174" s="276">
        <f t="shared" si="5"/>
        <v>0</v>
      </c>
      <c r="O174" s="267"/>
      <c r="P174" s="267"/>
      <c r="Q174" s="267"/>
      <c r="R174" s="135"/>
      <c r="T174" s="165" t="s">
        <v>4</v>
      </c>
      <c r="U174" s="44" t="s">
        <v>41</v>
      </c>
      <c r="V174" s="36"/>
      <c r="W174" s="166">
        <f t="shared" si="6"/>
        <v>0</v>
      </c>
      <c r="X174" s="166">
        <v>3.5300000000000002E-3</v>
      </c>
      <c r="Y174" s="166">
        <f t="shared" si="7"/>
        <v>3.5300000000000002E-3</v>
      </c>
      <c r="Z174" s="166">
        <v>0</v>
      </c>
      <c r="AA174" s="167">
        <f t="shared" si="8"/>
        <v>0</v>
      </c>
      <c r="AR174" s="20" t="s">
        <v>353</v>
      </c>
      <c r="AT174" s="20" t="s">
        <v>309</v>
      </c>
      <c r="AU174" s="20" t="s">
        <v>112</v>
      </c>
      <c r="AY174" s="20" t="s">
        <v>176</v>
      </c>
      <c r="BE174" s="106">
        <f t="shared" si="9"/>
        <v>0</v>
      </c>
      <c r="BF174" s="106">
        <f t="shared" si="10"/>
        <v>0</v>
      </c>
      <c r="BG174" s="106">
        <f t="shared" si="11"/>
        <v>0</v>
      </c>
      <c r="BH174" s="106">
        <f t="shared" si="12"/>
        <v>0</v>
      </c>
      <c r="BI174" s="106">
        <f t="shared" si="13"/>
        <v>0</v>
      </c>
      <c r="BJ174" s="20" t="s">
        <v>84</v>
      </c>
      <c r="BK174" s="106">
        <f t="shared" si="14"/>
        <v>0</v>
      </c>
      <c r="BL174" s="20" t="s">
        <v>252</v>
      </c>
      <c r="BM174" s="20" t="s">
        <v>1295</v>
      </c>
    </row>
    <row r="175" spans="2:65" s="1" customFormat="1" ht="25.5" customHeight="1">
      <c r="B175" s="132"/>
      <c r="C175" s="161" t="s">
        <v>294</v>
      </c>
      <c r="D175" s="161" t="s">
        <v>177</v>
      </c>
      <c r="E175" s="162" t="s">
        <v>1296</v>
      </c>
      <c r="F175" s="266" t="s">
        <v>1297</v>
      </c>
      <c r="G175" s="266"/>
      <c r="H175" s="266"/>
      <c r="I175" s="266"/>
      <c r="J175" s="163" t="s">
        <v>316</v>
      </c>
      <c r="K175" s="164">
        <v>4</v>
      </c>
      <c r="L175" s="258">
        <v>0</v>
      </c>
      <c r="M175" s="258"/>
      <c r="N175" s="267">
        <f t="shared" si="5"/>
        <v>0</v>
      </c>
      <c r="O175" s="267"/>
      <c r="P175" s="267"/>
      <c r="Q175" s="267"/>
      <c r="R175" s="135"/>
      <c r="T175" s="165" t="s">
        <v>4</v>
      </c>
      <c r="U175" s="44" t="s">
        <v>41</v>
      </c>
      <c r="V175" s="36"/>
      <c r="W175" s="166">
        <f t="shared" si="6"/>
        <v>0</v>
      </c>
      <c r="X175" s="166">
        <v>0</v>
      </c>
      <c r="Y175" s="166">
        <f t="shared" si="7"/>
        <v>0</v>
      </c>
      <c r="Z175" s="166">
        <v>0</v>
      </c>
      <c r="AA175" s="167">
        <f t="shared" si="8"/>
        <v>0</v>
      </c>
      <c r="AR175" s="20" t="s">
        <v>252</v>
      </c>
      <c r="AT175" s="20" t="s">
        <v>177</v>
      </c>
      <c r="AU175" s="20" t="s">
        <v>112</v>
      </c>
      <c r="AY175" s="20" t="s">
        <v>176</v>
      </c>
      <c r="BE175" s="106">
        <f t="shared" si="9"/>
        <v>0</v>
      </c>
      <c r="BF175" s="106">
        <f t="shared" si="10"/>
        <v>0</v>
      </c>
      <c r="BG175" s="106">
        <f t="shared" si="11"/>
        <v>0</v>
      </c>
      <c r="BH175" s="106">
        <f t="shared" si="12"/>
        <v>0</v>
      </c>
      <c r="BI175" s="106">
        <f t="shared" si="13"/>
        <v>0</v>
      </c>
      <c r="BJ175" s="20" t="s">
        <v>84</v>
      </c>
      <c r="BK175" s="106">
        <f t="shared" si="14"/>
        <v>0</v>
      </c>
      <c r="BL175" s="20" t="s">
        <v>252</v>
      </c>
      <c r="BM175" s="20" t="s">
        <v>1298</v>
      </c>
    </row>
    <row r="176" spans="2:65" s="11" customFormat="1" ht="16.5" customHeight="1">
      <c r="B176" s="175"/>
      <c r="C176" s="176"/>
      <c r="D176" s="176"/>
      <c r="E176" s="177" t="s">
        <v>4</v>
      </c>
      <c r="F176" s="268" t="s">
        <v>1299</v>
      </c>
      <c r="G176" s="269"/>
      <c r="H176" s="269"/>
      <c r="I176" s="269"/>
      <c r="J176" s="176"/>
      <c r="K176" s="178">
        <v>1</v>
      </c>
      <c r="L176" s="176"/>
      <c r="M176" s="176"/>
      <c r="N176" s="176"/>
      <c r="O176" s="176"/>
      <c r="P176" s="176"/>
      <c r="Q176" s="176"/>
      <c r="R176" s="179"/>
      <c r="T176" s="180"/>
      <c r="U176" s="176"/>
      <c r="V176" s="176"/>
      <c r="W176" s="176"/>
      <c r="X176" s="176"/>
      <c r="Y176" s="176"/>
      <c r="Z176" s="176"/>
      <c r="AA176" s="181"/>
      <c r="AT176" s="182" t="s">
        <v>184</v>
      </c>
      <c r="AU176" s="182" t="s">
        <v>112</v>
      </c>
      <c r="AV176" s="11" t="s">
        <v>112</v>
      </c>
      <c r="AW176" s="11" t="s">
        <v>33</v>
      </c>
      <c r="AX176" s="11" t="s">
        <v>76</v>
      </c>
      <c r="AY176" s="182" t="s">
        <v>176</v>
      </c>
    </row>
    <row r="177" spans="2:65" s="11" customFormat="1" ht="16.5" customHeight="1">
      <c r="B177" s="175"/>
      <c r="C177" s="176"/>
      <c r="D177" s="176"/>
      <c r="E177" s="177" t="s">
        <v>4</v>
      </c>
      <c r="F177" s="272" t="s">
        <v>1300</v>
      </c>
      <c r="G177" s="273"/>
      <c r="H177" s="273"/>
      <c r="I177" s="273"/>
      <c r="J177" s="176"/>
      <c r="K177" s="178">
        <v>3</v>
      </c>
      <c r="L177" s="176"/>
      <c r="M177" s="176"/>
      <c r="N177" s="176"/>
      <c r="O177" s="176"/>
      <c r="P177" s="176"/>
      <c r="Q177" s="176"/>
      <c r="R177" s="179"/>
      <c r="T177" s="180"/>
      <c r="U177" s="176"/>
      <c r="V177" s="176"/>
      <c r="W177" s="176"/>
      <c r="X177" s="176"/>
      <c r="Y177" s="176"/>
      <c r="Z177" s="176"/>
      <c r="AA177" s="181"/>
      <c r="AT177" s="182" t="s">
        <v>184</v>
      </c>
      <c r="AU177" s="182" t="s">
        <v>112</v>
      </c>
      <c r="AV177" s="11" t="s">
        <v>112</v>
      </c>
      <c r="AW177" s="11" t="s">
        <v>33</v>
      </c>
      <c r="AX177" s="11" t="s">
        <v>76</v>
      </c>
      <c r="AY177" s="182" t="s">
        <v>176</v>
      </c>
    </row>
    <row r="178" spans="2:65" s="12" customFormat="1" ht="16.5" customHeight="1">
      <c r="B178" s="183"/>
      <c r="C178" s="184"/>
      <c r="D178" s="184"/>
      <c r="E178" s="185" t="s">
        <v>4</v>
      </c>
      <c r="F178" s="264" t="s">
        <v>186</v>
      </c>
      <c r="G178" s="265"/>
      <c r="H178" s="265"/>
      <c r="I178" s="265"/>
      <c r="J178" s="184"/>
      <c r="K178" s="186">
        <v>4</v>
      </c>
      <c r="L178" s="184"/>
      <c r="M178" s="184"/>
      <c r="N178" s="184"/>
      <c r="O178" s="184"/>
      <c r="P178" s="184"/>
      <c r="Q178" s="184"/>
      <c r="R178" s="187"/>
      <c r="T178" s="188"/>
      <c r="U178" s="184"/>
      <c r="V178" s="184"/>
      <c r="W178" s="184"/>
      <c r="X178" s="184"/>
      <c r="Y178" s="184"/>
      <c r="Z178" s="184"/>
      <c r="AA178" s="189"/>
      <c r="AT178" s="190" t="s">
        <v>184</v>
      </c>
      <c r="AU178" s="190" t="s">
        <v>112</v>
      </c>
      <c r="AV178" s="12" t="s">
        <v>181</v>
      </c>
      <c r="AW178" s="12" t="s">
        <v>33</v>
      </c>
      <c r="AX178" s="12" t="s">
        <v>84</v>
      </c>
      <c r="AY178" s="190" t="s">
        <v>176</v>
      </c>
    </row>
    <row r="179" spans="2:65" s="1" customFormat="1" ht="25.5" customHeight="1">
      <c r="B179" s="132"/>
      <c r="C179" s="191" t="s">
        <v>299</v>
      </c>
      <c r="D179" s="191" t="s">
        <v>309</v>
      </c>
      <c r="E179" s="192" t="s">
        <v>1301</v>
      </c>
      <c r="F179" s="274" t="s">
        <v>1302</v>
      </c>
      <c r="G179" s="274"/>
      <c r="H179" s="274"/>
      <c r="I179" s="274"/>
      <c r="J179" s="193" t="s">
        <v>316</v>
      </c>
      <c r="K179" s="194">
        <v>1</v>
      </c>
      <c r="L179" s="275">
        <v>0</v>
      </c>
      <c r="M179" s="275"/>
      <c r="N179" s="276">
        <f>ROUND(L179*K179,2)</f>
        <v>0</v>
      </c>
      <c r="O179" s="267"/>
      <c r="P179" s="267"/>
      <c r="Q179" s="267"/>
      <c r="R179" s="135"/>
      <c r="T179" s="165" t="s">
        <v>4</v>
      </c>
      <c r="U179" s="44" t="s">
        <v>41</v>
      </c>
      <c r="V179" s="36"/>
      <c r="W179" s="166">
        <f>V179*K179</f>
        <v>0</v>
      </c>
      <c r="X179" s="166">
        <v>5.0000000000000002E-5</v>
      </c>
      <c r="Y179" s="166">
        <f>X179*K179</f>
        <v>5.0000000000000002E-5</v>
      </c>
      <c r="Z179" s="166">
        <v>0</v>
      </c>
      <c r="AA179" s="167">
        <f>Z179*K179</f>
        <v>0</v>
      </c>
      <c r="AR179" s="20" t="s">
        <v>353</v>
      </c>
      <c r="AT179" s="20" t="s">
        <v>309</v>
      </c>
      <c r="AU179" s="20" t="s">
        <v>112</v>
      </c>
      <c r="AY179" s="20" t="s">
        <v>176</v>
      </c>
      <c r="BE179" s="106">
        <f>IF(U179="základní",N179,0)</f>
        <v>0</v>
      </c>
      <c r="BF179" s="106">
        <f>IF(U179="snížená",N179,0)</f>
        <v>0</v>
      </c>
      <c r="BG179" s="106">
        <f>IF(U179="zákl. přenesená",N179,0)</f>
        <v>0</v>
      </c>
      <c r="BH179" s="106">
        <f>IF(U179="sníž. přenesená",N179,0)</f>
        <v>0</v>
      </c>
      <c r="BI179" s="106">
        <f>IF(U179="nulová",N179,0)</f>
        <v>0</v>
      </c>
      <c r="BJ179" s="20" t="s">
        <v>84</v>
      </c>
      <c r="BK179" s="106">
        <f>ROUND(L179*K179,2)</f>
        <v>0</v>
      </c>
      <c r="BL179" s="20" t="s">
        <v>252</v>
      </c>
      <c r="BM179" s="20" t="s">
        <v>1303</v>
      </c>
    </row>
    <row r="180" spans="2:65" s="1" customFormat="1" ht="25.5" customHeight="1">
      <c r="B180" s="132"/>
      <c r="C180" s="191" t="s">
        <v>308</v>
      </c>
      <c r="D180" s="191" t="s">
        <v>309</v>
      </c>
      <c r="E180" s="192" t="s">
        <v>1304</v>
      </c>
      <c r="F180" s="274" t="s">
        <v>1305</v>
      </c>
      <c r="G180" s="274"/>
      <c r="H180" s="274"/>
      <c r="I180" s="274"/>
      <c r="J180" s="193" t="s">
        <v>316</v>
      </c>
      <c r="K180" s="194">
        <v>12</v>
      </c>
      <c r="L180" s="275">
        <v>0</v>
      </c>
      <c r="M180" s="275"/>
      <c r="N180" s="276">
        <f>ROUND(L180*K180,2)</f>
        <v>0</v>
      </c>
      <c r="O180" s="267"/>
      <c r="P180" s="267"/>
      <c r="Q180" s="267"/>
      <c r="R180" s="135"/>
      <c r="T180" s="165" t="s">
        <v>4</v>
      </c>
      <c r="U180" s="44" t="s">
        <v>41</v>
      </c>
      <c r="V180" s="36"/>
      <c r="W180" s="166">
        <f>V180*K180</f>
        <v>0</v>
      </c>
      <c r="X180" s="166">
        <v>0</v>
      </c>
      <c r="Y180" s="166">
        <f>X180*K180</f>
        <v>0</v>
      </c>
      <c r="Z180" s="166">
        <v>0</v>
      </c>
      <c r="AA180" s="167">
        <f>Z180*K180</f>
        <v>0</v>
      </c>
      <c r="AR180" s="20" t="s">
        <v>353</v>
      </c>
      <c r="AT180" s="20" t="s">
        <v>309</v>
      </c>
      <c r="AU180" s="20" t="s">
        <v>112</v>
      </c>
      <c r="AY180" s="20" t="s">
        <v>176</v>
      </c>
      <c r="BE180" s="106">
        <f>IF(U180="základní",N180,0)</f>
        <v>0</v>
      </c>
      <c r="BF180" s="106">
        <f>IF(U180="snížená",N180,0)</f>
        <v>0</v>
      </c>
      <c r="BG180" s="106">
        <f>IF(U180="zákl. přenesená",N180,0)</f>
        <v>0</v>
      </c>
      <c r="BH180" s="106">
        <f>IF(U180="sníž. přenesená",N180,0)</f>
        <v>0</v>
      </c>
      <c r="BI180" s="106">
        <f>IF(U180="nulová",N180,0)</f>
        <v>0</v>
      </c>
      <c r="BJ180" s="20" t="s">
        <v>84</v>
      </c>
      <c r="BK180" s="106">
        <f>ROUND(L180*K180,2)</f>
        <v>0</v>
      </c>
      <c r="BL180" s="20" t="s">
        <v>252</v>
      </c>
      <c r="BM180" s="20" t="s">
        <v>1306</v>
      </c>
    </row>
    <row r="181" spans="2:65" s="1" customFormat="1" ht="38.25" customHeight="1">
      <c r="B181" s="132"/>
      <c r="C181" s="191" t="s">
        <v>313</v>
      </c>
      <c r="D181" s="191" t="s">
        <v>309</v>
      </c>
      <c r="E181" s="192" t="s">
        <v>1307</v>
      </c>
      <c r="F181" s="274" t="s">
        <v>1308</v>
      </c>
      <c r="G181" s="274"/>
      <c r="H181" s="274"/>
      <c r="I181" s="274"/>
      <c r="J181" s="193" t="s">
        <v>316</v>
      </c>
      <c r="K181" s="194">
        <v>4</v>
      </c>
      <c r="L181" s="275">
        <v>0</v>
      </c>
      <c r="M181" s="275"/>
      <c r="N181" s="276">
        <f>ROUND(L181*K181,2)</f>
        <v>0</v>
      </c>
      <c r="O181" s="267"/>
      <c r="P181" s="267"/>
      <c r="Q181" s="267"/>
      <c r="R181" s="135"/>
      <c r="T181" s="165" t="s">
        <v>4</v>
      </c>
      <c r="U181" s="44" t="s">
        <v>41</v>
      </c>
      <c r="V181" s="36"/>
      <c r="W181" s="166">
        <f>V181*K181</f>
        <v>0</v>
      </c>
      <c r="X181" s="166">
        <v>5.0000000000000002E-5</v>
      </c>
      <c r="Y181" s="166">
        <f>X181*K181</f>
        <v>2.0000000000000001E-4</v>
      </c>
      <c r="Z181" s="166">
        <v>0</v>
      </c>
      <c r="AA181" s="167">
        <f>Z181*K181</f>
        <v>0</v>
      </c>
      <c r="AR181" s="20" t="s">
        <v>353</v>
      </c>
      <c r="AT181" s="20" t="s">
        <v>309</v>
      </c>
      <c r="AU181" s="20" t="s">
        <v>112</v>
      </c>
      <c r="AY181" s="20" t="s">
        <v>176</v>
      </c>
      <c r="BE181" s="106">
        <f>IF(U181="základní",N181,0)</f>
        <v>0</v>
      </c>
      <c r="BF181" s="106">
        <f>IF(U181="snížená",N181,0)</f>
        <v>0</v>
      </c>
      <c r="BG181" s="106">
        <f>IF(U181="zákl. přenesená",N181,0)</f>
        <v>0</v>
      </c>
      <c r="BH181" s="106">
        <f>IF(U181="sníž. přenesená",N181,0)</f>
        <v>0</v>
      </c>
      <c r="BI181" s="106">
        <f>IF(U181="nulová",N181,0)</f>
        <v>0</v>
      </c>
      <c r="BJ181" s="20" t="s">
        <v>84</v>
      </c>
      <c r="BK181" s="106">
        <f>ROUND(L181*K181,2)</f>
        <v>0</v>
      </c>
      <c r="BL181" s="20" t="s">
        <v>252</v>
      </c>
      <c r="BM181" s="20" t="s">
        <v>1309</v>
      </c>
    </row>
    <row r="182" spans="2:65" s="1" customFormat="1" ht="16.5" customHeight="1">
      <c r="B182" s="132"/>
      <c r="C182" s="191" t="s">
        <v>318</v>
      </c>
      <c r="D182" s="191" t="s">
        <v>309</v>
      </c>
      <c r="E182" s="192" t="s">
        <v>1310</v>
      </c>
      <c r="F182" s="274" t="s">
        <v>1311</v>
      </c>
      <c r="G182" s="274"/>
      <c r="H182" s="274"/>
      <c r="I182" s="274"/>
      <c r="J182" s="193" t="s">
        <v>316</v>
      </c>
      <c r="K182" s="194">
        <v>4</v>
      </c>
      <c r="L182" s="275">
        <v>0</v>
      </c>
      <c r="M182" s="275"/>
      <c r="N182" s="276">
        <f>ROUND(L182*K182,2)</f>
        <v>0</v>
      </c>
      <c r="O182" s="267"/>
      <c r="P182" s="267"/>
      <c r="Q182" s="267"/>
      <c r="R182" s="135"/>
      <c r="T182" s="165" t="s">
        <v>4</v>
      </c>
      <c r="U182" s="44" t="s">
        <v>41</v>
      </c>
      <c r="V182" s="36"/>
      <c r="W182" s="166">
        <f>V182*K182</f>
        <v>0</v>
      </c>
      <c r="X182" s="166">
        <v>5.0000000000000002E-5</v>
      </c>
      <c r="Y182" s="166">
        <f>X182*K182</f>
        <v>2.0000000000000001E-4</v>
      </c>
      <c r="Z182" s="166">
        <v>0</v>
      </c>
      <c r="AA182" s="167">
        <f>Z182*K182</f>
        <v>0</v>
      </c>
      <c r="AR182" s="20" t="s">
        <v>353</v>
      </c>
      <c r="AT182" s="20" t="s">
        <v>309</v>
      </c>
      <c r="AU182" s="20" t="s">
        <v>112</v>
      </c>
      <c r="AY182" s="20" t="s">
        <v>176</v>
      </c>
      <c r="BE182" s="106">
        <f>IF(U182="základní",N182,0)</f>
        <v>0</v>
      </c>
      <c r="BF182" s="106">
        <f>IF(U182="snížená",N182,0)</f>
        <v>0</v>
      </c>
      <c r="BG182" s="106">
        <f>IF(U182="zákl. přenesená",N182,0)</f>
        <v>0</v>
      </c>
      <c r="BH182" s="106">
        <f>IF(U182="sníž. přenesená",N182,0)</f>
        <v>0</v>
      </c>
      <c r="BI182" s="106">
        <f>IF(U182="nulová",N182,0)</f>
        <v>0</v>
      </c>
      <c r="BJ182" s="20" t="s">
        <v>84</v>
      </c>
      <c r="BK182" s="106">
        <f>ROUND(L182*K182,2)</f>
        <v>0</v>
      </c>
      <c r="BL182" s="20" t="s">
        <v>252</v>
      </c>
      <c r="BM182" s="20" t="s">
        <v>1312</v>
      </c>
    </row>
    <row r="183" spans="2:65" s="1" customFormat="1" ht="25.5" customHeight="1">
      <c r="B183" s="132"/>
      <c r="C183" s="161" t="s">
        <v>322</v>
      </c>
      <c r="D183" s="161" t="s">
        <v>177</v>
      </c>
      <c r="E183" s="162" t="s">
        <v>1313</v>
      </c>
      <c r="F183" s="266" t="s">
        <v>1314</v>
      </c>
      <c r="G183" s="266"/>
      <c r="H183" s="266"/>
      <c r="I183" s="266"/>
      <c r="J183" s="163" t="s">
        <v>316</v>
      </c>
      <c r="K183" s="164">
        <v>4</v>
      </c>
      <c r="L183" s="258">
        <v>0</v>
      </c>
      <c r="M183" s="258"/>
      <c r="N183" s="267">
        <f>ROUND(L183*K183,2)</f>
        <v>0</v>
      </c>
      <c r="O183" s="267"/>
      <c r="P183" s="267"/>
      <c r="Q183" s="267"/>
      <c r="R183" s="135"/>
      <c r="T183" s="165" t="s">
        <v>4</v>
      </c>
      <c r="U183" s="44" t="s">
        <v>41</v>
      </c>
      <c r="V183" s="36"/>
      <c r="W183" s="166">
        <f>V183*K183</f>
        <v>0</v>
      </c>
      <c r="X183" s="166">
        <v>0</v>
      </c>
      <c r="Y183" s="166">
        <f>X183*K183</f>
        <v>0</v>
      </c>
      <c r="Z183" s="166">
        <v>0</v>
      </c>
      <c r="AA183" s="167">
        <f>Z183*K183</f>
        <v>0</v>
      </c>
      <c r="AR183" s="20" t="s">
        <v>252</v>
      </c>
      <c r="AT183" s="20" t="s">
        <v>177</v>
      </c>
      <c r="AU183" s="20" t="s">
        <v>112</v>
      </c>
      <c r="AY183" s="20" t="s">
        <v>176</v>
      </c>
      <c r="BE183" s="106">
        <f>IF(U183="základní",N183,0)</f>
        <v>0</v>
      </c>
      <c r="BF183" s="106">
        <f>IF(U183="snížená",N183,0)</f>
        <v>0</v>
      </c>
      <c r="BG183" s="106">
        <f>IF(U183="zákl. přenesená",N183,0)</f>
        <v>0</v>
      </c>
      <c r="BH183" s="106">
        <f>IF(U183="sníž. přenesená",N183,0)</f>
        <v>0</v>
      </c>
      <c r="BI183" s="106">
        <f>IF(U183="nulová",N183,0)</f>
        <v>0</v>
      </c>
      <c r="BJ183" s="20" t="s">
        <v>84</v>
      </c>
      <c r="BK183" s="106">
        <f>ROUND(L183*K183,2)</f>
        <v>0</v>
      </c>
      <c r="BL183" s="20" t="s">
        <v>252</v>
      </c>
      <c r="BM183" s="20" t="s">
        <v>1315</v>
      </c>
    </row>
    <row r="184" spans="2:65" s="11" customFormat="1" ht="16.5" customHeight="1">
      <c r="B184" s="175"/>
      <c r="C184" s="176"/>
      <c r="D184" s="176"/>
      <c r="E184" s="177" t="s">
        <v>4</v>
      </c>
      <c r="F184" s="268" t="s">
        <v>1316</v>
      </c>
      <c r="G184" s="269"/>
      <c r="H184" s="269"/>
      <c r="I184" s="269"/>
      <c r="J184" s="176"/>
      <c r="K184" s="178">
        <v>4</v>
      </c>
      <c r="L184" s="176"/>
      <c r="M184" s="176"/>
      <c r="N184" s="176"/>
      <c r="O184" s="176"/>
      <c r="P184" s="176"/>
      <c r="Q184" s="176"/>
      <c r="R184" s="179"/>
      <c r="T184" s="180"/>
      <c r="U184" s="176"/>
      <c r="V184" s="176"/>
      <c r="W184" s="176"/>
      <c r="X184" s="176"/>
      <c r="Y184" s="176"/>
      <c r="Z184" s="176"/>
      <c r="AA184" s="181"/>
      <c r="AT184" s="182" t="s">
        <v>184</v>
      </c>
      <c r="AU184" s="182" t="s">
        <v>112</v>
      </c>
      <c r="AV184" s="11" t="s">
        <v>112</v>
      </c>
      <c r="AW184" s="11" t="s">
        <v>33</v>
      </c>
      <c r="AX184" s="11" t="s">
        <v>76</v>
      </c>
      <c r="AY184" s="182" t="s">
        <v>176</v>
      </c>
    </row>
    <row r="185" spans="2:65" s="12" customFormat="1" ht="16.5" customHeight="1">
      <c r="B185" s="183"/>
      <c r="C185" s="184"/>
      <c r="D185" s="184"/>
      <c r="E185" s="185" t="s">
        <v>4</v>
      </c>
      <c r="F185" s="264" t="s">
        <v>186</v>
      </c>
      <c r="G185" s="265"/>
      <c r="H185" s="265"/>
      <c r="I185" s="265"/>
      <c r="J185" s="184"/>
      <c r="K185" s="186">
        <v>4</v>
      </c>
      <c r="L185" s="184"/>
      <c r="M185" s="184"/>
      <c r="N185" s="184"/>
      <c r="O185" s="184"/>
      <c r="P185" s="184"/>
      <c r="Q185" s="184"/>
      <c r="R185" s="187"/>
      <c r="T185" s="188"/>
      <c r="U185" s="184"/>
      <c r="V185" s="184"/>
      <c r="W185" s="184"/>
      <c r="X185" s="184"/>
      <c r="Y185" s="184"/>
      <c r="Z185" s="184"/>
      <c r="AA185" s="189"/>
      <c r="AT185" s="190" t="s">
        <v>184</v>
      </c>
      <c r="AU185" s="190" t="s">
        <v>112</v>
      </c>
      <c r="AV185" s="12" t="s">
        <v>181</v>
      </c>
      <c r="AW185" s="12" t="s">
        <v>33</v>
      </c>
      <c r="AX185" s="12" t="s">
        <v>84</v>
      </c>
      <c r="AY185" s="190" t="s">
        <v>176</v>
      </c>
    </row>
    <row r="186" spans="2:65" s="1" customFormat="1" ht="16.5" customHeight="1">
      <c r="B186" s="132"/>
      <c r="C186" s="191" t="s">
        <v>329</v>
      </c>
      <c r="D186" s="191" t="s">
        <v>309</v>
      </c>
      <c r="E186" s="192" t="s">
        <v>1317</v>
      </c>
      <c r="F186" s="274" t="s">
        <v>1318</v>
      </c>
      <c r="G186" s="274"/>
      <c r="H186" s="274"/>
      <c r="I186" s="274"/>
      <c r="J186" s="193" t="s">
        <v>316</v>
      </c>
      <c r="K186" s="194">
        <v>4</v>
      </c>
      <c r="L186" s="275">
        <v>0</v>
      </c>
      <c r="M186" s="275"/>
      <c r="N186" s="276">
        <f>ROUND(L186*K186,2)</f>
        <v>0</v>
      </c>
      <c r="O186" s="267"/>
      <c r="P186" s="267"/>
      <c r="Q186" s="267"/>
      <c r="R186" s="135"/>
      <c r="T186" s="165" t="s">
        <v>4</v>
      </c>
      <c r="U186" s="44" t="s">
        <v>41</v>
      </c>
      <c r="V186" s="36"/>
      <c r="W186" s="166">
        <f>V186*K186</f>
        <v>0</v>
      </c>
      <c r="X186" s="166">
        <v>5.0000000000000002E-5</v>
      </c>
      <c r="Y186" s="166">
        <f>X186*K186</f>
        <v>2.0000000000000001E-4</v>
      </c>
      <c r="Z186" s="166">
        <v>0</v>
      </c>
      <c r="AA186" s="167">
        <f>Z186*K186</f>
        <v>0</v>
      </c>
      <c r="AR186" s="20" t="s">
        <v>353</v>
      </c>
      <c r="AT186" s="20" t="s">
        <v>309</v>
      </c>
      <c r="AU186" s="20" t="s">
        <v>112</v>
      </c>
      <c r="AY186" s="20" t="s">
        <v>176</v>
      </c>
      <c r="BE186" s="106">
        <f>IF(U186="základní",N186,0)</f>
        <v>0</v>
      </c>
      <c r="BF186" s="106">
        <f>IF(U186="snížená",N186,0)</f>
        <v>0</v>
      </c>
      <c r="BG186" s="106">
        <f>IF(U186="zákl. přenesená",N186,0)</f>
        <v>0</v>
      </c>
      <c r="BH186" s="106">
        <f>IF(U186="sníž. přenesená",N186,0)</f>
        <v>0</v>
      </c>
      <c r="BI186" s="106">
        <f>IF(U186="nulová",N186,0)</f>
        <v>0</v>
      </c>
      <c r="BJ186" s="20" t="s">
        <v>84</v>
      </c>
      <c r="BK186" s="106">
        <f>ROUND(L186*K186,2)</f>
        <v>0</v>
      </c>
      <c r="BL186" s="20" t="s">
        <v>252</v>
      </c>
      <c r="BM186" s="20" t="s">
        <v>1319</v>
      </c>
    </row>
    <row r="187" spans="2:65" s="1" customFormat="1" ht="38.25" customHeight="1">
      <c r="B187" s="132"/>
      <c r="C187" s="161" t="s">
        <v>336</v>
      </c>
      <c r="D187" s="161" t="s">
        <v>177</v>
      </c>
      <c r="E187" s="162" t="s">
        <v>1320</v>
      </c>
      <c r="F187" s="266" t="s">
        <v>1321</v>
      </c>
      <c r="G187" s="266"/>
      <c r="H187" s="266"/>
      <c r="I187" s="266"/>
      <c r="J187" s="163" t="s">
        <v>316</v>
      </c>
      <c r="K187" s="164">
        <v>1</v>
      </c>
      <c r="L187" s="258">
        <v>0</v>
      </c>
      <c r="M187" s="258"/>
      <c r="N187" s="267">
        <f>ROUND(L187*K187,2)</f>
        <v>0</v>
      </c>
      <c r="O187" s="267"/>
      <c r="P187" s="267"/>
      <c r="Q187" s="267"/>
      <c r="R187" s="135"/>
      <c r="T187" s="165" t="s">
        <v>4</v>
      </c>
      <c r="U187" s="44" t="s">
        <v>41</v>
      </c>
      <c r="V187" s="36"/>
      <c r="W187" s="166">
        <f>V187*K187</f>
        <v>0</v>
      </c>
      <c r="X187" s="166">
        <v>0</v>
      </c>
      <c r="Y187" s="166">
        <f>X187*K187</f>
        <v>0</v>
      </c>
      <c r="Z187" s="166">
        <v>0</v>
      </c>
      <c r="AA187" s="167">
        <f>Z187*K187</f>
        <v>0</v>
      </c>
      <c r="AR187" s="20" t="s">
        <v>252</v>
      </c>
      <c r="AT187" s="20" t="s">
        <v>177</v>
      </c>
      <c r="AU187" s="20" t="s">
        <v>112</v>
      </c>
      <c r="AY187" s="20" t="s">
        <v>176</v>
      </c>
      <c r="BE187" s="106">
        <f>IF(U187="základní",N187,0)</f>
        <v>0</v>
      </c>
      <c r="BF187" s="106">
        <f>IF(U187="snížená",N187,0)</f>
        <v>0</v>
      </c>
      <c r="BG187" s="106">
        <f>IF(U187="zákl. přenesená",N187,0)</f>
        <v>0</v>
      </c>
      <c r="BH187" s="106">
        <f>IF(U187="sníž. přenesená",N187,0)</f>
        <v>0</v>
      </c>
      <c r="BI187" s="106">
        <f>IF(U187="nulová",N187,0)</f>
        <v>0</v>
      </c>
      <c r="BJ187" s="20" t="s">
        <v>84</v>
      </c>
      <c r="BK187" s="106">
        <f>ROUND(L187*K187,2)</f>
        <v>0</v>
      </c>
      <c r="BL187" s="20" t="s">
        <v>252</v>
      </c>
      <c r="BM187" s="20" t="s">
        <v>1322</v>
      </c>
    </row>
    <row r="188" spans="2:65" s="11" customFormat="1" ht="16.5" customHeight="1">
      <c r="B188" s="175"/>
      <c r="C188" s="176"/>
      <c r="D188" s="176"/>
      <c r="E188" s="177" t="s">
        <v>4</v>
      </c>
      <c r="F188" s="268" t="s">
        <v>1299</v>
      </c>
      <c r="G188" s="269"/>
      <c r="H188" s="269"/>
      <c r="I188" s="269"/>
      <c r="J188" s="176"/>
      <c r="K188" s="178">
        <v>1</v>
      </c>
      <c r="L188" s="176"/>
      <c r="M188" s="176"/>
      <c r="N188" s="176"/>
      <c r="O188" s="176"/>
      <c r="P188" s="176"/>
      <c r="Q188" s="176"/>
      <c r="R188" s="179"/>
      <c r="T188" s="180"/>
      <c r="U188" s="176"/>
      <c r="V188" s="176"/>
      <c r="W188" s="176"/>
      <c r="X188" s="176"/>
      <c r="Y188" s="176"/>
      <c r="Z188" s="176"/>
      <c r="AA188" s="181"/>
      <c r="AT188" s="182" t="s">
        <v>184</v>
      </c>
      <c r="AU188" s="182" t="s">
        <v>112</v>
      </c>
      <c r="AV188" s="11" t="s">
        <v>112</v>
      </c>
      <c r="AW188" s="11" t="s">
        <v>33</v>
      </c>
      <c r="AX188" s="11" t="s">
        <v>76</v>
      </c>
      <c r="AY188" s="182" t="s">
        <v>176</v>
      </c>
    </row>
    <row r="189" spans="2:65" s="12" customFormat="1" ht="16.5" customHeight="1">
      <c r="B189" s="183"/>
      <c r="C189" s="184"/>
      <c r="D189" s="184"/>
      <c r="E189" s="185" t="s">
        <v>4</v>
      </c>
      <c r="F189" s="264" t="s">
        <v>186</v>
      </c>
      <c r="G189" s="265"/>
      <c r="H189" s="265"/>
      <c r="I189" s="265"/>
      <c r="J189" s="184"/>
      <c r="K189" s="186">
        <v>1</v>
      </c>
      <c r="L189" s="184"/>
      <c r="M189" s="184"/>
      <c r="N189" s="184"/>
      <c r="O189" s="184"/>
      <c r="P189" s="184"/>
      <c r="Q189" s="184"/>
      <c r="R189" s="187"/>
      <c r="T189" s="188"/>
      <c r="U189" s="184"/>
      <c r="V189" s="184"/>
      <c r="W189" s="184"/>
      <c r="X189" s="184"/>
      <c r="Y189" s="184"/>
      <c r="Z189" s="184"/>
      <c r="AA189" s="189"/>
      <c r="AT189" s="190" t="s">
        <v>184</v>
      </c>
      <c r="AU189" s="190" t="s">
        <v>112</v>
      </c>
      <c r="AV189" s="12" t="s">
        <v>181</v>
      </c>
      <c r="AW189" s="12" t="s">
        <v>33</v>
      </c>
      <c r="AX189" s="12" t="s">
        <v>84</v>
      </c>
      <c r="AY189" s="190" t="s">
        <v>176</v>
      </c>
    </row>
    <row r="190" spans="2:65" s="1" customFormat="1" ht="16.5" customHeight="1">
      <c r="B190" s="132"/>
      <c r="C190" s="191" t="s">
        <v>341</v>
      </c>
      <c r="D190" s="191" t="s">
        <v>309</v>
      </c>
      <c r="E190" s="192" t="s">
        <v>1323</v>
      </c>
      <c r="F190" s="274" t="s">
        <v>1324</v>
      </c>
      <c r="G190" s="274"/>
      <c r="H190" s="274"/>
      <c r="I190" s="274"/>
      <c r="J190" s="193" t="s">
        <v>316</v>
      </c>
      <c r="K190" s="194">
        <v>1</v>
      </c>
      <c r="L190" s="275">
        <v>0</v>
      </c>
      <c r="M190" s="275"/>
      <c r="N190" s="276">
        <f>ROUND(L190*K190,2)</f>
        <v>0</v>
      </c>
      <c r="O190" s="267"/>
      <c r="P190" s="267"/>
      <c r="Q190" s="267"/>
      <c r="R190" s="135"/>
      <c r="T190" s="165" t="s">
        <v>4</v>
      </c>
      <c r="U190" s="44" t="s">
        <v>41</v>
      </c>
      <c r="V190" s="36"/>
      <c r="W190" s="166">
        <f>V190*K190</f>
        <v>0</v>
      </c>
      <c r="X190" s="166">
        <v>6.0000000000000002E-5</v>
      </c>
      <c r="Y190" s="166">
        <f>X190*K190</f>
        <v>6.0000000000000002E-5</v>
      </c>
      <c r="Z190" s="166">
        <v>0</v>
      </c>
      <c r="AA190" s="167">
        <f>Z190*K190</f>
        <v>0</v>
      </c>
      <c r="AR190" s="20" t="s">
        <v>353</v>
      </c>
      <c r="AT190" s="20" t="s">
        <v>309</v>
      </c>
      <c r="AU190" s="20" t="s">
        <v>112</v>
      </c>
      <c r="AY190" s="20" t="s">
        <v>176</v>
      </c>
      <c r="BE190" s="106">
        <f>IF(U190="základní",N190,0)</f>
        <v>0</v>
      </c>
      <c r="BF190" s="106">
        <f>IF(U190="snížená",N190,0)</f>
        <v>0</v>
      </c>
      <c r="BG190" s="106">
        <f>IF(U190="zákl. přenesená",N190,0)</f>
        <v>0</v>
      </c>
      <c r="BH190" s="106">
        <f>IF(U190="sníž. přenesená",N190,0)</f>
        <v>0</v>
      </c>
      <c r="BI190" s="106">
        <f>IF(U190="nulová",N190,0)</f>
        <v>0</v>
      </c>
      <c r="BJ190" s="20" t="s">
        <v>84</v>
      </c>
      <c r="BK190" s="106">
        <f>ROUND(L190*K190,2)</f>
        <v>0</v>
      </c>
      <c r="BL190" s="20" t="s">
        <v>252</v>
      </c>
      <c r="BM190" s="20" t="s">
        <v>1325</v>
      </c>
    </row>
    <row r="191" spans="2:65" s="1" customFormat="1" ht="38.25" customHeight="1">
      <c r="B191" s="132"/>
      <c r="C191" s="161" t="s">
        <v>347</v>
      </c>
      <c r="D191" s="161" t="s">
        <v>177</v>
      </c>
      <c r="E191" s="162" t="s">
        <v>1326</v>
      </c>
      <c r="F191" s="266" t="s">
        <v>1327</v>
      </c>
      <c r="G191" s="266"/>
      <c r="H191" s="266"/>
      <c r="I191" s="266"/>
      <c r="J191" s="163" t="s">
        <v>316</v>
      </c>
      <c r="K191" s="164">
        <v>12</v>
      </c>
      <c r="L191" s="258">
        <v>0</v>
      </c>
      <c r="M191" s="258"/>
      <c r="N191" s="267">
        <f>ROUND(L191*K191,2)</f>
        <v>0</v>
      </c>
      <c r="O191" s="267"/>
      <c r="P191" s="267"/>
      <c r="Q191" s="267"/>
      <c r="R191" s="135"/>
      <c r="T191" s="165" t="s">
        <v>4</v>
      </c>
      <c r="U191" s="44" t="s">
        <v>41</v>
      </c>
      <c r="V191" s="36"/>
      <c r="W191" s="166">
        <f>V191*K191</f>
        <v>0</v>
      </c>
      <c r="X191" s="166">
        <v>0</v>
      </c>
      <c r="Y191" s="166">
        <f>X191*K191</f>
        <v>0</v>
      </c>
      <c r="Z191" s="166">
        <v>0</v>
      </c>
      <c r="AA191" s="167">
        <f>Z191*K191</f>
        <v>0</v>
      </c>
      <c r="AR191" s="20" t="s">
        <v>252</v>
      </c>
      <c r="AT191" s="20" t="s">
        <v>177</v>
      </c>
      <c r="AU191" s="20" t="s">
        <v>112</v>
      </c>
      <c r="AY191" s="20" t="s">
        <v>176</v>
      </c>
      <c r="BE191" s="106">
        <f>IF(U191="základní",N191,0)</f>
        <v>0</v>
      </c>
      <c r="BF191" s="106">
        <f>IF(U191="snížená",N191,0)</f>
        <v>0</v>
      </c>
      <c r="BG191" s="106">
        <f>IF(U191="zákl. přenesená",N191,0)</f>
        <v>0</v>
      </c>
      <c r="BH191" s="106">
        <f>IF(U191="sníž. přenesená",N191,0)</f>
        <v>0</v>
      </c>
      <c r="BI191" s="106">
        <f>IF(U191="nulová",N191,0)</f>
        <v>0</v>
      </c>
      <c r="BJ191" s="20" t="s">
        <v>84</v>
      </c>
      <c r="BK191" s="106">
        <f>ROUND(L191*K191,2)</f>
        <v>0</v>
      </c>
      <c r="BL191" s="20" t="s">
        <v>252</v>
      </c>
      <c r="BM191" s="20" t="s">
        <v>1328</v>
      </c>
    </row>
    <row r="192" spans="2:65" s="11" customFormat="1" ht="16.5" customHeight="1">
      <c r="B192" s="175"/>
      <c r="C192" s="176"/>
      <c r="D192" s="176"/>
      <c r="E192" s="177" t="s">
        <v>4</v>
      </c>
      <c r="F192" s="268" t="s">
        <v>1329</v>
      </c>
      <c r="G192" s="269"/>
      <c r="H192" s="269"/>
      <c r="I192" s="269"/>
      <c r="J192" s="176"/>
      <c r="K192" s="178">
        <v>4</v>
      </c>
      <c r="L192" s="176"/>
      <c r="M192" s="176"/>
      <c r="N192" s="176"/>
      <c r="O192" s="176"/>
      <c r="P192" s="176"/>
      <c r="Q192" s="176"/>
      <c r="R192" s="179"/>
      <c r="T192" s="180"/>
      <c r="U192" s="176"/>
      <c r="V192" s="176"/>
      <c r="W192" s="176"/>
      <c r="X192" s="176"/>
      <c r="Y192" s="176"/>
      <c r="Z192" s="176"/>
      <c r="AA192" s="181"/>
      <c r="AT192" s="182" t="s">
        <v>184</v>
      </c>
      <c r="AU192" s="182" t="s">
        <v>112</v>
      </c>
      <c r="AV192" s="11" t="s">
        <v>112</v>
      </c>
      <c r="AW192" s="11" t="s">
        <v>33</v>
      </c>
      <c r="AX192" s="11" t="s">
        <v>76</v>
      </c>
      <c r="AY192" s="182" t="s">
        <v>176</v>
      </c>
    </row>
    <row r="193" spans="2:65" s="11" customFormat="1" ht="16.5" customHeight="1">
      <c r="B193" s="175"/>
      <c r="C193" s="176"/>
      <c r="D193" s="176"/>
      <c r="E193" s="177" t="s">
        <v>4</v>
      </c>
      <c r="F193" s="272" t="s">
        <v>1330</v>
      </c>
      <c r="G193" s="273"/>
      <c r="H193" s="273"/>
      <c r="I193" s="273"/>
      <c r="J193" s="176"/>
      <c r="K193" s="178">
        <v>8</v>
      </c>
      <c r="L193" s="176"/>
      <c r="M193" s="176"/>
      <c r="N193" s="176"/>
      <c r="O193" s="176"/>
      <c r="P193" s="176"/>
      <c r="Q193" s="176"/>
      <c r="R193" s="179"/>
      <c r="T193" s="180"/>
      <c r="U193" s="176"/>
      <c r="V193" s="176"/>
      <c r="W193" s="176"/>
      <c r="X193" s="176"/>
      <c r="Y193" s="176"/>
      <c r="Z193" s="176"/>
      <c r="AA193" s="181"/>
      <c r="AT193" s="182" t="s">
        <v>184</v>
      </c>
      <c r="AU193" s="182" t="s">
        <v>112</v>
      </c>
      <c r="AV193" s="11" t="s">
        <v>112</v>
      </c>
      <c r="AW193" s="11" t="s">
        <v>33</v>
      </c>
      <c r="AX193" s="11" t="s">
        <v>76</v>
      </c>
      <c r="AY193" s="182" t="s">
        <v>176</v>
      </c>
    </row>
    <row r="194" spans="2:65" s="12" customFormat="1" ht="16.5" customHeight="1">
      <c r="B194" s="183"/>
      <c r="C194" s="184"/>
      <c r="D194" s="184"/>
      <c r="E194" s="185" t="s">
        <v>4</v>
      </c>
      <c r="F194" s="264" t="s">
        <v>186</v>
      </c>
      <c r="G194" s="265"/>
      <c r="H194" s="265"/>
      <c r="I194" s="265"/>
      <c r="J194" s="184"/>
      <c r="K194" s="186">
        <v>12</v>
      </c>
      <c r="L194" s="184"/>
      <c r="M194" s="184"/>
      <c r="N194" s="184"/>
      <c r="O194" s="184"/>
      <c r="P194" s="184"/>
      <c r="Q194" s="184"/>
      <c r="R194" s="187"/>
      <c r="T194" s="188"/>
      <c r="U194" s="184"/>
      <c r="V194" s="184"/>
      <c r="W194" s="184"/>
      <c r="X194" s="184"/>
      <c r="Y194" s="184"/>
      <c r="Z194" s="184"/>
      <c r="AA194" s="189"/>
      <c r="AT194" s="190" t="s">
        <v>184</v>
      </c>
      <c r="AU194" s="190" t="s">
        <v>112</v>
      </c>
      <c r="AV194" s="12" t="s">
        <v>181</v>
      </c>
      <c r="AW194" s="12" t="s">
        <v>33</v>
      </c>
      <c r="AX194" s="12" t="s">
        <v>84</v>
      </c>
      <c r="AY194" s="190" t="s">
        <v>176</v>
      </c>
    </row>
    <row r="195" spans="2:65" s="1" customFormat="1" ht="16.5" customHeight="1">
      <c r="B195" s="132"/>
      <c r="C195" s="191" t="s">
        <v>353</v>
      </c>
      <c r="D195" s="191" t="s">
        <v>309</v>
      </c>
      <c r="E195" s="192" t="s">
        <v>1331</v>
      </c>
      <c r="F195" s="274" t="s">
        <v>1332</v>
      </c>
      <c r="G195" s="274"/>
      <c r="H195" s="274"/>
      <c r="I195" s="274"/>
      <c r="J195" s="193" t="s">
        <v>316</v>
      </c>
      <c r="K195" s="194">
        <v>12</v>
      </c>
      <c r="L195" s="275">
        <v>0</v>
      </c>
      <c r="M195" s="275"/>
      <c r="N195" s="276">
        <f>ROUND(L195*K195,2)</f>
        <v>0</v>
      </c>
      <c r="O195" s="267"/>
      <c r="P195" s="267"/>
      <c r="Q195" s="267"/>
      <c r="R195" s="135"/>
      <c r="T195" s="165" t="s">
        <v>4</v>
      </c>
      <c r="U195" s="44" t="s">
        <v>41</v>
      </c>
      <c r="V195" s="36"/>
      <c r="W195" s="166">
        <f>V195*K195</f>
        <v>0</v>
      </c>
      <c r="X195" s="166">
        <v>6.0000000000000002E-5</v>
      </c>
      <c r="Y195" s="166">
        <f>X195*K195</f>
        <v>7.2000000000000005E-4</v>
      </c>
      <c r="Z195" s="166">
        <v>0</v>
      </c>
      <c r="AA195" s="167">
        <f>Z195*K195</f>
        <v>0</v>
      </c>
      <c r="AR195" s="20" t="s">
        <v>353</v>
      </c>
      <c r="AT195" s="20" t="s">
        <v>309</v>
      </c>
      <c r="AU195" s="20" t="s">
        <v>112</v>
      </c>
      <c r="AY195" s="20" t="s">
        <v>176</v>
      </c>
      <c r="BE195" s="106">
        <f>IF(U195="základní",N195,0)</f>
        <v>0</v>
      </c>
      <c r="BF195" s="106">
        <f>IF(U195="snížená",N195,0)</f>
        <v>0</v>
      </c>
      <c r="BG195" s="106">
        <f>IF(U195="zákl. přenesená",N195,0)</f>
        <v>0</v>
      </c>
      <c r="BH195" s="106">
        <f>IF(U195="sníž. přenesená",N195,0)</f>
        <v>0</v>
      </c>
      <c r="BI195" s="106">
        <f>IF(U195="nulová",N195,0)</f>
        <v>0</v>
      </c>
      <c r="BJ195" s="20" t="s">
        <v>84</v>
      </c>
      <c r="BK195" s="106">
        <f>ROUND(L195*K195,2)</f>
        <v>0</v>
      </c>
      <c r="BL195" s="20" t="s">
        <v>252</v>
      </c>
      <c r="BM195" s="20" t="s">
        <v>1333</v>
      </c>
    </row>
    <row r="196" spans="2:65" s="1" customFormat="1" ht="25.5" customHeight="1">
      <c r="B196" s="132"/>
      <c r="C196" s="161" t="s">
        <v>357</v>
      </c>
      <c r="D196" s="161" t="s">
        <v>177</v>
      </c>
      <c r="E196" s="162" t="s">
        <v>1334</v>
      </c>
      <c r="F196" s="266" t="s">
        <v>1335</v>
      </c>
      <c r="G196" s="266"/>
      <c r="H196" s="266"/>
      <c r="I196" s="266"/>
      <c r="J196" s="163" t="s">
        <v>316</v>
      </c>
      <c r="K196" s="164">
        <v>12</v>
      </c>
      <c r="L196" s="258">
        <v>0</v>
      </c>
      <c r="M196" s="258"/>
      <c r="N196" s="267">
        <f>ROUND(L196*K196,2)</f>
        <v>0</v>
      </c>
      <c r="O196" s="267"/>
      <c r="P196" s="267"/>
      <c r="Q196" s="267"/>
      <c r="R196" s="135"/>
      <c r="T196" s="165" t="s">
        <v>4</v>
      </c>
      <c r="U196" s="44" t="s">
        <v>41</v>
      </c>
      <c r="V196" s="36"/>
      <c r="W196" s="166">
        <f>V196*K196</f>
        <v>0</v>
      </c>
      <c r="X196" s="166">
        <v>0</v>
      </c>
      <c r="Y196" s="166">
        <f>X196*K196</f>
        <v>0</v>
      </c>
      <c r="Z196" s="166">
        <v>0</v>
      </c>
      <c r="AA196" s="167">
        <f>Z196*K196</f>
        <v>0</v>
      </c>
      <c r="AR196" s="20" t="s">
        <v>252</v>
      </c>
      <c r="AT196" s="20" t="s">
        <v>177</v>
      </c>
      <c r="AU196" s="20" t="s">
        <v>112</v>
      </c>
      <c r="AY196" s="20" t="s">
        <v>176</v>
      </c>
      <c r="BE196" s="106">
        <f>IF(U196="základní",N196,0)</f>
        <v>0</v>
      </c>
      <c r="BF196" s="106">
        <f>IF(U196="snížená",N196,0)</f>
        <v>0</v>
      </c>
      <c r="BG196" s="106">
        <f>IF(U196="zákl. přenesená",N196,0)</f>
        <v>0</v>
      </c>
      <c r="BH196" s="106">
        <f>IF(U196="sníž. přenesená",N196,0)</f>
        <v>0</v>
      </c>
      <c r="BI196" s="106">
        <f>IF(U196="nulová",N196,0)</f>
        <v>0</v>
      </c>
      <c r="BJ196" s="20" t="s">
        <v>84</v>
      </c>
      <c r="BK196" s="106">
        <f>ROUND(L196*K196,2)</f>
        <v>0</v>
      </c>
      <c r="BL196" s="20" t="s">
        <v>252</v>
      </c>
      <c r="BM196" s="20" t="s">
        <v>1336</v>
      </c>
    </row>
    <row r="197" spans="2:65" s="11" customFormat="1" ht="16.5" customHeight="1">
      <c r="B197" s="175"/>
      <c r="C197" s="176"/>
      <c r="D197" s="176"/>
      <c r="E197" s="177" t="s">
        <v>4</v>
      </c>
      <c r="F197" s="268" t="s">
        <v>1337</v>
      </c>
      <c r="G197" s="269"/>
      <c r="H197" s="269"/>
      <c r="I197" s="269"/>
      <c r="J197" s="176"/>
      <c r="K197" s="178">
        <v>3</v>
      </c>
      <c r="L197" s="176"/>
      <c r="M197" s="176"/>
      <c r="N197" s="176"/>
      <c r="O197" s="176"/>
      <c r="P197" s="176"/>
      <c r="Q197" s="176"/>
      <c r="R197" s="179"/>
      <c r="T197" s="180"/>
      <c r="U197" s="176"/>
      <c r="V197" s="176"/>
      <c r="W197" s="176"/>
      <c r="X197" s="176"/>
      <c r="Y197" s="176"/>
      <c r="Z197" s="176"/>
      <c r="AA197" s="181"/>
      <c r="AT197" s="182" t="s">
        <v>184</v>
      </c>
      <c r="AU197" s="182" t="s">
        <v>112</v>
      </c>
      <c r="AV197" s="11" t="s">
        <v>112</v>
      </c>
      <c r="AW197" s="11" t="s">
        <v>33</v>
      </c>
      <c r="AX197" s="11" t="s">
        <v>76</v>
      </c>
      <c r="AY197" s="182" t="s">
        <v>176</v>
      </c>
    </row>
    <row r="198" spans="2:65" s="11" customFormat="1" ht="16.5" customHeight="1">
      <c r="B198" s="175"/>
      <c r="C198" s="176"/>
      <c r="D198" s="176"/>
      <c r="E198" s="177" t="s">
        <v>4</v>
      </c>
      <c r="F198" s="272" t="s">
        <v>1338</v>
      </c>
      <c r="G198" s="273"/>
      <c r="H198" s="273"/>
      <c r="I198" s="273"/>
      <c r="J198" s="176"/>
      <c r="K198" s="178">
        <v>3</v>
      </c>
      <c r="L198" s="176"/>
      <c r="M198" s="176"/>
      <c r="N198" s="176"/>
      <c r="O198" s="176"/>
      <c r="P198" s="176"/>
      <c r="Q198" s="176"/>
      <c r="R198" s="179"/>
      <c r="T198" s="180"/>
      <c r="U198" s="176"/>
      <c r="V198" s="176"/>
      <c r="W198" s="176"/>
      <c r="X198" s="176"/>
      <c r="Y198" s="176"/>
      <c r="Z198" s="176"/>
      <c r="AA198" s="181"/>
      <c r="AT198" s="182" t="s">
        <v>184</v>
      </c>
      <c r="AU198" s="182" t="s">
        <v>112</v>
      </c>
      <c r="AV198" s="11" t="s">
        <v>112</v>
      </c>
      <c r="AW198" s="11" t="s">
        <v>33</v>
      </c>
      <c r="AX198" s="11" t="s">
        <v>76</v>
      </c>
      <c r="AY198" s="182" t="s">
        <v>176</v>
      </c>
    </row>
    <row r="199" spans="2:65" s="11" customFormat="1" ht="16.5" customHeight="1">
      <c r="B199" s="175"/>
      <c r="C199" s="176"/>
      <c r="D199" s="176"/>
      <c r="E199" s="177" t="s">
        <v>4</v>
      </c>
      <c r="F199" s="272" t="s">
        <v>1339</v>
      </c>
      <c r="G199" s="273"/>
      <c r="H199" s="273"/>
      <c r="I199" s="273"/>
      <c r="J199" s="176"/>
      <c r="K199" s="178">
        <v>6</v>
      </c>
      <c r="L199" s="176"/>
      <c r="M199" s="176"/>
      <c r="N199" s="176"/>
      <c r="O199" s="176"/>
      <c r="P199" s="176"/>
      <c r="Q199" s="176"/>
      <c r="R199" s="179"/>
      <c r="T199" s="180"/>
      <c r="U199" s="176"/>
      <c r="V199" s="176"/>
      <c r="W199" s="176"/>
      <c r="X199" s="176"/>
      <c r="Y199" s="176"/>
      <c r="Z199" s="176"/>
      <c r="AA199" s="181"/>
      <c r="AT199" s="182" t="s">
        <v>184</v>
      </c>
      <c r="AU199" s="182" t="s">
        <v>112</v>
      </c>
      <c r="AV199" s="11" t="s">
        <v>112</v>
      </c>
      <c r="AW199" s="11" t="s">
        <v>33</v>
      </c>
      <c r="AX199" s="11" t="s">
        <v>76</v>
      </c>
      <c r="AY199" s="182" t="s">
        <v>176</v>
      </c>
    </row>
    <row r="200" spans="2:65" s="12" customFormat="1" ht="16.5" customHeight="1">
      <c r="B200" s="183"/>
      <c r="C200" s="184"/>
      <c r="D200" s="184"/>
      <c r="E200" s="185" t="s">
        <v>4</v>
      </c>
      <c r="F200" s="264" t="s">
        <v>186</v>
      </c>
      <c r="G200" s="265"/>
      <c r="H200" s="265"/>
      <c r="I200" s="265"/>
      <c r="J200" s="184"/>
      <c r="K200" s="186">
        <v>12</v>
      </c>
      <c r="L200" s="184"/>
      <c r="M200" s="184"/>
      <c r="N200" s="184"/>
      <c r="O200" s="184"/>
      <c r="P200" s="184"/>
      <c r="Q200" s="184"/>
      <c r="R200" s="187"/>
      <c r="T200" s="188"/>
      <c r="U200" s="184"/>
      <c r="V200" s="184"/>
      <c r="W200" s="184"/>
      <c r="X200" s="184"/>
      <c r="Y200" s="184"/>
      <c r="Z200" s="184"/>
      <c r="AA200" s="189"/>
      <c r="AT200" s="190" t="s">
        <v>184</v>
      </c>
      <c r="AU200" s="190" t="s">
        <v>112</v>
      </c>
      <c r="AV200" s="12" t="s">
        <v>181</v>
      </c>
      <c r="AW200" s="12" t="s">
        <v>33</v>
      </c>
      <c r="AX200" s="12" t="s">
        <v>84</v>
      </c>
      <c r="AY200" s="190" t="s">
        <v>176</v>
      </c>
    </row>
    <row r="201" spans="2:65" s="1" customFormat="1" ht="16.5" customHeight="1">
      <c r="B201" s="132"/>
      <c r="C201" s="191" t="s">
        <v>362</v>
      </c>
      <c r="D201" s="191" t="s">
        <v>309</v>
      </c>
      <c r="E201" s="192" t="s">
        <v>1340</v>
      </c>
      <c r="F201" s="274" t="s">
        <v>1341</v>
      </c>
      <c r="G201" s="274"/>
      <c r="H201" s="274"/>
      <c r="I201" s="274"/>
      <c r="J201" s="193" t="s">
        <v>316</v>
      </c>
      <c r="K201" s="194">
        <v>12</v>
      </c>
      <c r="L201" s="275">
        <v>0</v>
      </c>
      <c r="M201" s="275"/>
      <c r="N201" s="276">
        <f>ROUND(L201*K201,2)</f>
        <v>0</v>
      </c>
      <c r="O201" s="267"/>
      <c r="P201" s="267"/>
      <c r="Q201" s="267"/>
      <c r="R201" s="135"/>
      <c r="T201" s="165" t="s">
        <v>4</v>
      </c>
      <c r="U201" s="44" t="s">
        <v>41</v>
      </c>
      <c r="V201" s="36"/>
      <c r="W201" s="166">
        <f>V201*K201</f>
        <v>0</v>
      </c>
      <c r="X201" s="166">
        <v>5.5999999999999999E-3</v>
      </c>
      <c r="Y201" s="166">
        <f>X201*K201</f>
        <v>6.7199999999999996E-2</v>
      </c>
      <c r="Z201" s="166">
        <v>0</v>
      </c>
      <c r="AA201" s="167">
        <f>Z201*K201</f>
        <v>0</v>
      </c>
      <c r="AR201" s="20" t="s">
        <v>353</v>
      </c>
      <c r="AT201" s="20" t="s">
        <v>309</v>
      </c>
      <c r="AU201" s="20" t="s">
        <v>112</v>
      </c>
      <c r="AY201" s="20" t="s">
        <v>176</v>
      </c>
      <c r="BE201" s="106">
        <f>IF(U201="základní",N201,0)</f>
        <v>0</v>
      </c>
      <c r="BF201" s="106">
        <f>IF(U201="snížená",N201,0)</f>
        <v>0</v>
      </c>
      <c r="BG201" s="106">
        <f>IF(U201="zákl. přenesená",N201,0)</f>
        <v>0</v>
      </c>
      <c r="BH201" s="106">
        <f>IF(U201="sníž. přenesená",N201,0)</f>
        <v>0</v>
      </c>
      <c r="BI201" s="106">
        <f>IF(U201="nulová",N201,0)</f>
        <v>0</v>
      </c>
      <c r="BJ201" s="20" t="s">
        <v>84</v>
      </c>
      <c r="BK201" s="106">
        <f>ROUND(L201*K201,2)</f>
        <v>0</v>
      </c>
      <c r="BL201" s="20" t="s">
        <v>252</v>
      </c>
      <c r="BM201" s="20" t="s">
        <v>1342</v>
      </c>
    </row>
    <row r="202" spans="2:65" s="1" customFormat="1" ht="25.5" customHeight="1">
      <c r="B202" s="132"/>
      <c r="C202" s="161" t="s">
        <v>367</v>
      </c>
      <c r="D202" s="161" t="s">
        <v>177</v>
      </c>
      <c r="E202" s="162" t="s">
        <v>1343</v>
      </c>
      <c r="F202" s="266" t="s">
        <v>1344</v>
      </c>
      <c r="G202" s="266"/>
      <c r="H202" s="266"/>
      <c r="I202" s="266"/>
      <c r="J202" s="163" t="s">
        <v>316</v>
      </c>
      <c r="K202" s="164">
        <v>5</v>
      </c>
      <c r="L202" s="258">
        <v>0</v>
      </c>
      <c r="M202" s="258"/>
      <c r="N202" s="267">
        <f>ROUND(L202*K202,2)</f>
        <v>0</v>
      </c>
      <c r="O202" s="267"/>
      <c r="P202" s="267"/>
      <c r="Q202" s="267"/>
      <c r="R202" s="135"/>
      <c r="T202" s="165" t="s">
        <v>4</v>
      </c>
      <c r="U202" s="44" t="s">
        <v>41</v>
      </c>
      <c r="V202" s="36"/>
      <c r="W202" s="166">
        <f>V202*K202</f>
        <v>0</v>
      </c>
      <c r="X202" s="166">
        <v>0</v>
      </c>
      <c r="Y202" s="166">
        <f>X202*K202</f>
        <v>0</v>
      </c>
      <c r="Z202" s="166">
        <v>0</v>
      </c>
      <c r="AA202" s="167">
        <f>Z202*K202</f>
        <v>0</v>
      </c>
      <c r="AR202" s="20" t="s">
        <v>252</v>
      </c>
      <c r="AT202" s="20" t="s">
        <v>177</v>
      </c>
      <c r="AU202" s="20" t="s">
        <v>112</v>
      </c>
      <c r="AY202" s="20" t="s">
        <v>176</v>
      </c>
      <c r="BE202" s="106">
        <f>IF(U202="základní",N202,0)</f>
        <v>0</v>
      </c>
      <c r="BF202" s="106">
        <f>IF(U202="snížená",N202,0)</f>
        <v>0</v>
      </c>
      <c r="BG202" s="106">
        <f>IF(U202="zákl. přenesená",N202,0)</f>
        <v>0</v>
      </c>
      <c r="BH202" s="106">
        <f>IF(U202="sníž. přenesená",N202,0)</f>
        <v>0</v>
      </c>
      <c r="BI202" s="106">
        <f>IF(U202="nulová",N202,0)</f>
        <v>0</v>
      </c>
      <c r="BJ202" s="20" t="s">
        <v>84</v>
      </c>
      <c r="BK202" s="106">
        <f>ROUND(L202*K202,2)</f>
        <v>0</v>
      </c>
      <c r="BL202" s="20" t="s">
        <v>252</v>
      </c>
      <c r="BM202" s="20" t="s">
        <v>1345</v>
      </c>
    </row>
    <row r="203" spans="2:65" s="11" customFormat="1" ht="16.5" customHeight="1">
      <c r="B203" s="175"/>
      <c r="C203" s="176"/>
      <c r="D203" s="176"/>
      <c r="E203" s="177" t="s">
        <v>4</v>
      </c>
      <c r="F203" s="268" t="s">
        <v>1346</v>
      </c>
      <c r="G203" s="269"/>
      <c r="H203" s="269"/>
      <c r="I203" s="269"/>
      <c r="J203" s="176"/>
      <c r="K203" s="178">
        <v>5</v>
      </c>
      <c r="L203" s="176"/>
      <c r="M203" s="176"/>
      <c r="N203" s="176"/>
      <c r="O203" s="176"/>
      <c r="P203" s="176"/>
      <c r="Q203" s="176"/>
      <c r="R203" s="179"/>
      <c r="T203" s="180"/>
      <c r="U203" s="176"/>
      <c r="V203" s="176"/>
      <c r="W203" s="176"/>
      <c r="X203" s="176"/>
      <c r="Y203" s="176"/>
      <c r="Z203" s="176"/>
      <c r="AA203" s="181"/>
      <c r="AT203" s="182" t="s">
        <v>184</v>
      </c>
      <c r="AU203" s="182" t="s">
        <v>112</v>
      </c>
      <c r="AV203" s="11" t="s">
        <v>112</v>
      </c>
      <c r="AW203" s="11" t="s">
        <v>33</v>
      </c>
      <c r="AX203" s="11" t="s">
        <v>76</v>
      </c>
      <c r="AY203" s="182" t="s">
        <v>176</v>
      </c>
    </row>
    <row r="204" spans="2:65" s="12" customFormat="1" ht="16.5" customHeight="1">
      <c r="B204" s="183"/>
      <c r="C204" s="184"/>
      <c r="D204" s="184"/>
      <c r="E204" s="185" t="s">
        <v>4</v>
      </c>
      <c r="F204" s="264" t="s">
        <v>186</v>
      </c>
      <c r="G204" s="265"/>
      <c r="H204" s="265"/>
      <c r="I204" s="265"/>
      <c r="J204" s="184"/>
      <c r="K204" s="186">
        <v>5</v>
      </c>
      <c r="L204" s="184"/>
      <c r="M204" s="184"/>
      <c r="N204" s="184"/>
      <c r="O204" s="184"/>
      <c r="P204" s="184"/>
      <c r="Q204" s="184"/>
      <c r="R204" s="187"/>
      <c r="T204" s="188"/>
      <c r="U204" s="184"/>
      <c r="V204" s="184"/>
      <c r="W204" s="184"/>
      <c r="X204" s="184"/>
      <c r="Y204" s="184"/>
      <c r="Z204" s="184"/>
      <c r="AA204" s="189"/>
      <c r="AT204" s="190" t="s">
        <v>184</v>
      </c>
      <c r="AU204" s="190" t="s">
        <v>112</v>
      </c>
      <c r="AV204" s="12" t="s">
        <v>181</v>
      </c>
      <c r="AW204" s="12" t="s">
        <v>33</v>
      </c>
      <c r="AX204" s="12" t="s">
        <v>84</v>
      </c>
      <c r="AY204" s="190" t="s">
        <v>176</v>
      </c>
    </row>
    <row r="205" spans="2:65" s="1" customFormat="1" ht="16.5" customHeight="1">
      <c r="B205" s="132"/>
      <c r="C205" s="191" t="s">
        <v>371</v>
      </c>
      <c r="D205" s="191" t="s">
        <v>309</v>
      </c>
      <c r="E205" s="192" t="s">
        <v>1347</v>
      </c>
      <c r="F205" s="274" t="s">
        <v>1348</v>
      </c>
      <c r="G205" s="274"/>
      <c r="H205" s="274"/>
      <c r="I205" s="274"/>
      <c r="J205" s="193" t="s">
        <v>316</v>
      </c>
      <c r="K205" s="194">
        <v>5</v>
      </c>
      <c r="L205" s="275">
        <v>0</v>
      </c>
      <c r="M205" s="275"/>
      <c r="N205" s="276">
        <f>ROUND(L205*K205,2)</f>
        <v>0</v>
      </c>
      <c r="O205" s="267"/>
      <c r="P205" s="267"/>
      <c r="Q205" s="267"/>
      <c r="R205" s="135"/>
      <c r="T205" s="165" t="s">
        <v>4</v>
      </c>
      <c r="U205" s="44" t="s">
        <v>41</v>
      </c>
      <c r="V205" s="36"/>
      <c r="W205" s="166">
        <f>V205*K205</f>
        <v>0</v>
      </c>
      <c r="X205" s="166">
        <v>2.5000000000000001E-3</v>
      </c>
      <c r="Y205" s="166">
        <f>X205*K205</f>
        <v>1.2500000000000001E-2</v>
      </c>
      <c r="Z205" s="166">
        <v>0</v>
      </c>
      <c r="AA205" s="167">
        <f>Z205*K205</f>
        <v>0</v>
      </c>
      <c r="AR205" s="20" t="s">
        <v>353</v>
      </c>
      <c r="AT205" s="20" t="s">
        <v>309</v>
      </c>
      <c r="AU205" s="20" t="s">
        <v>112</v>
      </c>
      <c r="AY205" s="20" t="s">
        <v>176</v>
      </c>
      <c r="BE205" s="106">
        <f>IF(U205="základní",N205,0)</f>
        <v>0</v>
      </c>
      <c r="BF205" s="106">
        <f>IF(U205="snížená",N205,0)</f>
        <v>0</v>
      </c>
      <c r="BG205" s="106">
        <f>IF(U205="zákl. přenesená",N205,0)</f>
        <v>0</v>
      </c>
      <c r="BH205" s="106">
        <f>IF(U205="sníž. přenesená",N205,0)</f>
        <v>0</v>
      </c>
      <c r="BI205" s="106">
        <f>IF(U205="nulová",N205,0)</f>
        <v>0</v>
      </c>
      <c r="BJ205" s="20" t="s">
        <v>84</v>
      </c>
      <c r="BK205" s="106">
        <f>ROUND(L205*K205,2)</f>
        <v>0</v>
      </c>
      <c r="BL205" s="20" t="s">
        <v>252</v>
      </c>
      <c r="BM205" s="20" t="s">
        <v>1349</v>
      </c>
    </row>
    <row r="206" spans="2:65" s="1" customFormat="1" ht="25.5" customHeight="1">
      <c r="B206" s="132"/>
      <c r="C206" s="161" t="s">
        <v>376</v>
      </c>
      <c r="D206" s="161" t="s">
        <v>177</v>
      </c>
      <c r="E206" s="162" t="s">
        <v>1350</v>
      </c>
      <c r="F206" s="266" t="s">
        <v>1351</v>
      </c>
      <c r="G206" s="266"/>
      <c r="H206" s="266"/>
      <c r="I206" s="266"/>
      <c r="J206" s="163" t="s">
        <v>517</v>
      </c>
      <c r="K206" s="164">
        <v>29</v>
      </c>
      <c r="L206" s="258">
        <v>0</v>
      </c>
      <c r="M206" s="258"/>
      <c r="N206" s="267">
        <f>ROUND(L206*K206,2)</f>
        <v>0</v>
      </c>
      <c r="O206" s="267"/>
      <c r="P206" s="267"/>
      <c r="Q206" s="267"/>
      <c r="R206" s="135"/>
      <c r="T206" s="165" t="s">
        <v>4</v>
      </c>
      <c r="U206" s="44" t="s">
        <v>41</v>
      </c>
      <c r="V206" s="36"/>
      <c r="W206" s="166">
        <f>V206*K206</f>
        <v>0</v>
      </c>
      <c r="X206" s="166">
        <v>0</v>
      </c>
      <c r="Y206" s="166">
        <f>X206*K206</f>
        <v>0</v>
      </c>
      <c r="Z206" s="166">
        <v>0</v>
      </c>
      <c r="AA206" s="167">
        <f>Z206*K206</f>
        <v>0</v>
      </c>
      <c r="AR206" s="20" t="s">
        <v>252</v>
      </c>
      <c r="AT206" s="20" t="s">
        <v>177</v>
      </c>
      <c r="AU206" s="20" t="s">
        <v>112</v>
      </c>
      <c r="AY206" s="20" t="s">
        <v>176</v>
      </c>
      <c r="BE206" s="106">
        <f>IF(U206="základní",N206,0)</f>
        <v>0</v>
      </c>
      <c r="BF206" s="106">
        <f>IF(U206="snížená",N206,0)</f>
        <v>0</v>
      </c>
      <c r="BG206" s="106">
        <f>IF(U206="zákl. přenesená",N206,0)</f>
        <v>0</v>
      </c>
      <c r="BH206" s="106">
        <f>IF(U206="sníž. přenesená",N206,0)</f>
        <v>0</v>
      </c>
      <c r="BI206" s="106">
        <f>IF(U206="nulová",N206,0)</f>
        <v>0</v>
      </c>
      <c r="BJ206" s="20" t="s">
        <v>84</v>
      </c>
      <c r="BK206" s="106">
        <f>ROUND(L206*K206,2)</f>
        <v>0</v>
      </c>
      <c r="BL206" s="20" t="s">
        <v>252</v>
      </c>
      <c r="BM206" s="20" t="s">
        <v>1352</v>
      </c>
    </row>
    <row r="207" spans="2:65" s="1" customFormat="1" ht="25.5" customHeight="1">
      <c r="B207" s="132"/>
      <c r="C207" s="191" t="s">
        <v>382</v>
      </c>
      <c r="D207" s="191" t="s">
        <v>309</v>
      </c>
      <c r="E207" s="192" t="s">
        <v>1353</v>
      </c>
      <c r="F207" s="274" t="s">
        <v>1354</v>
      </c>
      <c r="G207" s="274"/>
      <c r="H207" s="274"/>
      <c r="I207" s="274"/>
      <c r="J207" s="193" t="s">
        <v>316</v>
      </c>
      <c r="K207" s="194">
        <v>29</v>
      </c>
      <c r="L207" s="275">
        <v>0</v>
      </c>
      <c r="M207" s="275"/>
      <c r="N207" s="276">
        <f>ROUND(L207*K207,2)</f>
        <v>0</v>
      </c>
      <c r="O207" s="267"/>
      <c r="P207" s="267"/>
      <c r="Q207" s="267"/>
      <c r="R207" s="135"/>
      <c r="T207" s="165" t="s">
        <v>4</v>
      </c>
      <c r="U207" s="44" t="s">
        <v>41</v>
      </c>
      <c r="V207" s="36"/>
      <c r="W207" s="166">
        <f>V207*K207</f>
        <v>0</v>
      </c>
      <c r="X207" s="166">
        <v>1.5E-3</v>
      </c>
      <c r="Y207" s="166">
        <f>X207*K207</f>
        <v>4.3500000000000004E-2</v>
      </c>
      <c r="Z207" s="166">
        <v>0</v>
      </c>
      <c r="AA207" s="167">
        <f>Z207*K207</f>
        <v>0</v>
      </c>
      <c r="AR207" s="20" t="s">
        <v>353</v>
      </c>
      <c r="AT207" s="20" t="s">
        <v>309</v>
      </c>
      <c r="AU207" s="20" t="s">
        <v>112</v>
      </c>
      <c r="AY207" s="20" t="s">
        <v>176</v>
      </c>
      <c r="BE207" s="106">
        <f>IF(U207="základní",N207,0)</f>
        <v>0</v>
      </c>
      <c r="BF207" s="106">
        <f>IF(U207="snížená",N207,0)</f>
        <v>0</v>
      </c>
      <c r="BG207" s="106">
        <f>IF(U207="zákl. přenesená",N207,0)</f>
        <v>0</v>
      </c>
      <c r="BH207" s="106">
        <f>IF(U207="sníž. přenesená",N207,0)</f>
        <v>0</v>
      </c>
      <c r="BI207" s="106">
        <f>IF(U207="nulová",N207,0)</f>
        <v>0</v>
      </c>
      <c r="BJ207" s="20" t="s">
        <v>84</v>
      </c>
      <c r="BK207" s="106">
        <f>ROUND(L207*K207,2)</f>
        <v>0</v>
      </c>
      <c r="BL207" s="20" t="s">
        <v>252</v>
      </c>
      <c r="BM207" s="20" t="s">
        <v>1355</v>
      </c>
    </row>
    <row r="208" spans="2:65" s="1" customFormat="1" ht="25.5" customHeight="1">
      <c r="B208" s="132"/>
      <c r="C208" s="161" t="s">
        <v>384</v>
      </c>
      <c r="D208" s="161" t="s">
        <v>177</v>
      </c>
      <c r="E208" s="162" t="s">
        <v>1356</v>
      </c>
      <c r="F208" s="266" t="s">
        <v>1357</v>
      </c>
      <c r="G208" s="266"/>
      <c r="H208" s="266"/>
      <c r="I208" s="266"/>
      <c r="J208" s="163" t="s">
        <v>316</v>
      </c>
      <c r="K208" s="164">
        <v>7</v>
      </c>
      <c r="L208" s="258">
        <v>0</v>
      </c>
      <c r="M208" s="258"/>
      <c r="N208" s="267">
        <f>ROUND(L208*K208,2)</f>
        <v>0</v>
      </c>
      <c r="O208" s="267"/>
      <c r="P208" s="267"/>
      <c r="Q208" s="267"/>
      <c r="R208" s="135"/>
      <c r="T208" s="165" t="s">
        <v>4</v>
      </c>
      <c r="U208" s="44" t="s">
        <v>41</v>
      </c>
      <c r="V208" s="36"/>
      <c r="W208" s="166">
        <f>V208*K208</f>
        <v>0</v>
      </c>
      <c r="X208" s="166">
        <v>0</v>
      </c>
      <c r="Y208" s="166">
        <f>X208*K208</f>
        <v>0</v>
      </c>
      <c r="Z208" s="166">
        <v>0</v>
      </c>
      <c r="AA208" s="167">
        <f>Z208*K208</f>
        <v>0</v>
      </c>
      <c r="AR208" s="20" t="s">
        <v>252</v>
      </c>
      <c r="AT208" s="20" t="s">
        <v>177</v>
      </c>
      <c r="AU208" s="20" t="s">
        <v>112</v>
      </c>
      <c r="AY208" s="20" t="s">
        <v>176</v>
      </c>
      <c r="BE208" s="106">
        <f>IF(U208="základní",N208,0)</f>
        <v>0</v>
      </c>
      <c r="BF208" s="106">
        <f>IF(U208="snížená",N208,0)</f>
        <v>0</v>
      </c>
      <c r="BG208" s="106">
        <f>IF(U208="zákl. přenesená",N208,0)</f>
        <v>0</v>
      </c>
      <c r="BH208" s="106">
        <f>IF(U208="sníž. přenesená",N208,0)</f>
        <v>0</v>
      </c>
      <c r="BI208" s="106">
        <f>IF(U208="nulová",N208,0)</f>
        <v>0</v>
      </c>
      <c r="BJ208" s="20" t="s">
        <v>84</v>
      </c>
      <c r="BK208" s="106">
        <f>ROUND(L208*K208,2)</f>
        <v>0</v>
      </c>
      <c r="BL208" s="20" t="s">
        <v>252</v>
      </c>
      <c r="BM208" s="20" t="s">
        <v>1358</v>
      </c>
    </row>
    <row r="209" spans="2:65" s="11" customFormat="1" ht="16.5" customHeight="1">
      <c r="B209" s="175"/>
      <c r="C209" s="176"/>
      <c r="D209" s="176"/>
      <c r="E209" s="177" t="s">
        <v>4</v>
      </c>
      <c r="F209" s="268" t="s">
        <v>1359</v>
      </c>
      <c r="G209" s="269"/>
      <c r="H209" s="269"/>
      <c r="I209" s="269"/>
      <c r="J209" s="176"/>
      <c r="K209" s="178">
        <v>7</v>
      </c>
      <c r="L209" s="176"/>
      <c r="M209" s="176"/>
      <c r="N209" s="176"/>
      <c r="O209" s="176"/>
      <c r="P209" s="176"/>
      <c r="Q209" s="176"/>
      <c r="R209" s="179"/>
      <c r="T209" s="180"/>
      <c r="U209" s="176"/>
      <c r="V209" s="176"/>
      <c r="W209" s="176"/>
      <c r="X209" s="176"/>
      <c r="Y209" s="176"/>
      <c r="Z209" s="176"/>
      <c r="AA209" s="181"/>
      <c r="AT209" s="182" t="s">
        <v>184</v>
      </c>
      <c r="AU209" s="182" t="s">
        <v>112</v>
      </c>
      <c r="AV209" s="11" t="s">
        <v>112</v>
      </c>
      <c r="AW209" s="11" t="s">
        <v>33</v>
      </c>
      <c r="AX209" s="11" t="s">
        <v>76</v>
      </c>
      <c r="AY209" s="182" t="s">
        <v>176</v>
      </c>
    </row>
    <row r="210" spans="2:65" s="12" customFormat="1" ht="16.5" customHeight="1">
      <c r="B210" s="183"/>
      <c r="C210" s="184"/>
      <c r="D210" s="184"/>
      <c r="E210" s="185" t="s">
        <v>4</v>
      </c>
      <c r="F210" s="264" t="s">
        <v>186</v>
      </c>
      <c r="G210" s="265"/>
      <c r="H210" s="265"/>
      <c r="I210" s="265"/>
      <c r="J210" s="184"/>
      <c r="K210" s="186">
        <v>7</v>
      </c>
      <c r="L210" s="184"/>
      <c r="M210" s="184"/>
      <c r="N210" s="184"/>
      <c r="O210" s="184"/>
      <c r="P210" s="184"/>
      <c r="Q210" s="184"/>
      <c r="R210" s="187"/>
      <c r="T210" s="188"/>
      <c r="U210" s="184"/>
      <c r="V210" s="184"/>
      <c r="W210" s="184"/>
      <c r="X210" s="184"/>
      <c r="Y210" s="184"/>
      <c r="Z210" s="184"/>
      <c r="AA210" s="189"/>
      <c r="AT210" s="190" t="s">
        <v>184</v>
      </c>
      <c r="AU210" s="190" t="s">
        <v>112</v>
      </c>
      <c r="AV210" s="12" t="s">
        <v>181</v>
      </c>
      <c r="AW210" s="12" t="s">
        <v>33</v>
      </c>
      <c r="AX210" s="12" t="s">
        <v>84</v>
      </c>
      <c r="AY210" s="190" t="s">
        <v>176</v>
      </c>
    </row>
    <row r="211" spans="2:65" s="1" customFormat="1" ht="16.5" customHeight="1">
      <c r="B211" s="132"/>
      <c r="C211" s="191" t="s">
        <v>388</v>
      </c>
      <c r="D211" s="191" t="s">
        <v>309</v>
      </c>
      <c r="E211" s="192" t="s">
        <v>1360</v>
      </c>
      <c r="F211" s="274" t="s">
        <v>1361</v>
      </c>
      <c r="G211" s="274"/>
      <c r="H211" s="274"/>
      <c r="I211" s="274"/>
      <c r="J211" s="193" t="s">
        <v>316</v>
      </c>
      <c r="K211" s="194">
        <v>7</v>
      </c>
      <c r="L211" s="275">
        <v>0</v>
      </c>
      <c r="M211" s="275"/>
      <c r="N211" s="276">
        <f>ROUND(L211*K211,2)</f>
        <v>0</v>
      </c>
      <c r="O211" s="267"/>
      <c r="P211" s="267"/>
      <c r="Q211" s="267"/>
      <c r="R211" s="135"/>
      <c r="T211" s="165" t="s">
        <v>4</v>
      </c>
      <c r="U211" s="44" t="s">
        <v>41</v>
      </c>
      <c r="V211" s="36"/>
      <c r="W211" s="166">
        <f>V211*K211</f>
        <v>0</v>
      </c>
      <c r="X211" s="166">
        <v>1.6000000000000001E-3</v>
      </c>
      <c r="Y211" s="166">
        <f>X211*K211</f>
        <v>1.12E-2</v>
      </c>
      <c r="Z211" s="166">
        <v>0</v>
      </c>
      <c r="AA211" s="167">
        <f>Z211*K211</f>
        <v>0</v>
      </c>
      <c r="AR211" s="20" t="s">
        <v>353</v>
      </c>
      <c r="AT211" s="20" t="s">
        <v>309</v>
      </c>
      <c r="AU211" s="20" t="s">
        <v>112</v>
      </c>
      <c r="AY211" s="20" t="s">
        <v>176</v>
      </c>
      <c r="BE211" s="106">
        <f>IF(U211="základní",N211,0)</f>
        <v>0</v>
      </c>
      <c r="BF211" s="106">
        <f>IF(U211="snížená",N211,0)</f>
        <v>0</v>
      </c>
      <c r="BG211" s="106">
        <f>IF(U211="zákl. přenesená",N211,0)</f>
        <v>0</v>
      </c>
      <c r="BH211" s="106">
        <f>IF(U211="sníž. přenesená",N211,0)</f>
        <v>0</v>
      </c>
      <c r="BI211" s="106">
        <f>IF(U211="nulová",N211,0)</f>
        <v>0</v>
      </c>
      <c r="BJ211" s="20" t="s">
        <v>84</v>
      </c>
      <c r="BK211" s="106">
        <f>ROUND(L211*K211,2)</f>
        <v>0</v>
      </c>
      <c r="BL211" s="20" t="s">
        <v>252</v>
      </c>
      <c r="BM211" s="20" t="s">
        <v>1362</v>
      </c>
    </row>
    <row r="212" spans="2:65" s="1" customFormat="1" ht="25.5" customHeight="1">
      <c r="B212" s="132"/>
      <c r="C212" s="161" t="s">
        <v>395</v>
      </c>
      <c r="D212" s="161" t="s">
        <v>177</v>
      </c>
      <c r="E212" s="162" t="s">
        <v>1363</v>
      </c>
      <c r="F212" s="266" t="s">
        <v>1364</v>
      </c>
      <c r="G212" s="266"/>
      <c r="H212" s="266"/>
      <c r="I212" s="266"/>
      <c r="J212" s="163" t="s">
        <v>316</v>
      </c>
      <c r="K212" s="164">
        <v>1</v>
      </c>
      <c r="L212" s="258">
        <v>0</v>
      </c>
      <c r="M212" s="258"/>
      <c r="N212" s="267">
        <f>ROUND(L212*K212,2)</f>
        <v>0</v>
      </c>
      <c r="O212" s="267"/>
      <c r="P212" s="267"/>
      <c r="Q212" s="267"/>
      <c r="R212" s="135"/>
      <c r="T212" s="165" t="s">
        <v>4</v>
      </c>
      <c r="U212" s="44" t="s">
        <v>41</v>
      </c>
      <c r="V212" s="36"/>
      <c r="W212" s="166">
        <f>V212*K212</f>
        <v>0</v>
      </c>
      <c r="X212" s="166">
        <v>0</v>
      </c>
      <c r="Y212" s="166">
        <f>X212*K212</f>
        <v>0</v>
      </c>
      <c r="Z212" s="166">
        <v>0</v>
      </c>
      <c r="AA212" s="167">
        <f>Z212*K212</f>
        <v>0</v>
      </c>
      <c r="AR212" s="20" t="s">
        <v>252</v>
      </c>
      <c r="AT212" s="20" t="s">
        <v>177</v>
      </c>
      <c r="AU212" s="20" t="s">
        <v>112</v>
      </c>
      <c r="AY212" s="20" t="s">
        <v>176</v>
      </c>
      <c r="BE212" s="106">
        <f>IF(U212="základní",N212,0)</f>
        <v>0</v>
      </c>
      <c r="BF212" s="106">
        <f>IF(U212="snížená",N212,0)</f>
        <v>0</v>
      </c>
      <c r="BG212" s="106">
        <f>IF(U212="zákl. přenesená",N212,0)</f>
        <v>0</v>
      </c>
      <c r="BH212" s="106">
        <f>IF(U212="sníž. přenesená",N212,0)</f>
        <v>0</v>
      </c>
      <c r="BI212" s="106">
        <f>IF(U212="nulová",N212,0)</f>
        <v>0</v>
      </c>
      <c r="BJ212" s="20" t="s">
        <v>84</v>
      </c>
      <c r="BK212" s="106">
        <f>ROUND(L212*K212,2)</f>
        <v>0</v>
      </c>
      <c r="BL212" s="20" t="s">
        <v>252</v>
      </c>
      <c r="BM212" s="20" t="s">
        <v>1365</v>
      </c>
    </row>
    <row r="213" spans="2:65" s="9" customFormat="1" ht="29.85" customHeight="1">
      <c r="B213" s="150"/>
      <c r="C213" s="151"/>
      <c r="D213" s="160" t="s">
        <v>1225</v>
      </c>
      <c r="E213" s="160"/>
      <c r="F213" s="160"/>
      <c r="G213" s="160"/>
      <c r="H213" s="160"/>
      <c r="I213" s="160"/>
      <c r="J213" s="160"/>
      <c r="K213" s="160"/>
      <c r="L213" s="160"/>
      <c r="M213" s="160"/>
      <c r="N213" s="248">
        <f>BK213</f>
        <v>0</v>
      </c>
      <c r="O213" s="249"/>
      <c r="P213" s="249"/>
      <c r="Q213" s="249"/>
      <c r="R213" s="153"/>
      <c r="T213" s="154"/>
      <c r="U213" s="151"/>
      <c r="V213" s="151"/>
      <c r="W213" s="155">
        <f>SUM(W214:W228)</f>
        <v>0</v>
      </c>
      <c r="X213" s="151"/>
      <c r="Y213" s="155">
        <f>SUM(Y214:Y228)</f>
        <v>4.3500000000000006E-3</v>
      </c>
      <c r="Z213" s="151"/>
      <c r="AA213" s="156">
        <f>SUM(AA214:AA228)</f>
        <v>0</v>
      </c>
      <c r="AR213" s="157" t="s">
        <v>112</v>
      </c>
      <c r="AT213" s="158" t="s">
        <v>75</v>
      </c>
      <c r="AU213" s="158" t="s">
        <v>84</v>
      </c>
      <c r="AY213" s="157" t="s">
        <v>176</v>
      </c>
      <c r="BK213" s="159">
        <f>SUM(BK214:BK228)</f>
        <v>0</v>
      </c>
    </row>
    <row r="214" spans="2:65" s="1" customFormat="1" ht="25.5" customHeight="1">
      <c r="B214" s="132"/>
      <c r="C214" s="161" t="s">
        <v>400</v>
      </c>
      <c r="D214" s="161" t="s">
        <v>177</v>
      </c>
      <c r="E214" s="162" t="s">
        <v>1366</v>
      </c>
      <c r="F214" s="266" t="s">
        <v>1367</v>
      </c>
      <c r="G214" s="266"/>
      <c r="H214" s="266"/>
      <c r="I214" s="266"/>
      <c r="J214" s="163" t="s">
        <v>316</v>
      </c>
      <c r="K214" s="164">
        <v>14</v>
      </c>
      <c r="L214" s="258">
        <v>0</v>
      </c>
      <c r="M214" s="258"/>
      <c r="N214" s="267">
        <f t="shared" ref="N214:N228" si="15">ROUND(L214*K214,2)</f>
        <v>0</v>
      </c>
      <c r="O214" s="267"/>
      <c r="P214" s="267"/>
      <c r="Q214" s="267"/>
      <c r="R214" s="135"/>
      <c r="T214" s="165" t="s">
        <v>4</v>
      </c>
      <c r="U214" s="44" t="s">
        <v>41</v>
      </c>
      <c r="V214" s="36"/>
      <c r="W214" s="166">
        <f t="shared" ref="W214:W228" si="16">V214*K214</f>
        <v>0</v>
      </c>
      <c r="X214" s="166">
        <v>0</v>
      </c>
      <c r="Y214" s="166">
        <f t="shared" ref="Y214:Y228" si="17">X214*K214</f>
        <v>0</v>
      </c>
      <c r="Z214" s="166">
        <v>0</v>
      </c>
      <c r="AA214" s="167">
        <f t="shared" ref="AA214:AA228" si="18">Z214*K214</f>
        <v>0</v>
      </c>
      <c r="AR214" s="20" t="s">
        <v>252</v>
      </c>
      <c r="AT214" s="20" t="s">
        <v>177</v>
      </c>
      <c r="AU214" s="20" t="s">
        <v>112</v>
      </c>
      <c r="AY214" s="20" t="s">
        <v>176</v>
      </c>
      <c r="BE214" s="106">
        <f t="shared" ref="BE214:BE228" si="19">IF(U214="základní",N214,0)</f>
        <v>0</v>
      </c>
      <c r="BF214" s="106">
        <f t="shared" ref="BF214:BF228" si="20">IF(U214="snížená",N214,0)</f>
        <v>0</v>
      </c>
      <c r="BG214" s="106">
        <f t="shared" ref="BG214:BG228" si="21">IF(U214="zákl. přenesená",N214,0)</f>
        <v>0</v>
      </c>
      <c r="BH214" s="106">
        <f t="shared" ref="BH214:BH228" si="22">IF(U214="sníž. přenesená",N214,0)</f>
        <v>0</v>
      </c>
      <c r="BI214" s="106">
        <f t="shared" ref="BI214:BI228" si="23">IF(U214="nulová",N214,0)</f>
        <v>0</v>
      </c>
      <c r="BJ214" s="20" t="s">
        <v>84</v>
      </c>
      <c r="BK214" s="106">
        <f t="shared" ref="BK214:BK228" si="24">ROUND(L214*K214,2)</f>
        <v>0</v>
      </c>
      <c r="BL214" s="20" t="s">
        <v>252</v>
      </c>
      <c r="BM214" s="20" t="s">
        <v>1368</v>
      </c>
    </row>
    <row r="215" spans="2:65" s="1" customFormat="1" ht="25.5" customHeight="1">
      <c r="B215" s="132"/>
      <c r="C215" s="161" t="s">
        <v>404</v>
      </c>
      <c r="D215" s="161" t="s">
        <v>177</v>
      </c>
      <c r="E215" s="162" t="s">
        <v>1369</v>
      </c>
      <c r="F215" s="266" t="s">
        <v>1370</v>
      </c>
      <c r="G215" s="266"/>
      <c r="H215" s="266"/>
      <c r="I215" s="266"/>
      <c r="J215" s="163" t="s">
        <v>316</v>
      </c>
      <c r="K215" s="164">
        <v>6</v>
      </c>
      <c r="L215" s="258">
        <v>0</v>
      </c>
      <c r="M215" s="258"/>
      <c r="N215" s="267">
        <f t="shared" si="15"/>
        <v>0</v>
      </c>
      <c r="O215" s="267"/>
      <c r="P215" s="267"/>
      <c r="Q215" s="267"/>
      <c r="R215" s="135"/>
      <c r="T215" s="165" t="s">
        <v>4</v>
      </c>
      <c r="U215" s="44" t="s">
        <v>41</v>
      </c>
      <c r="V215" s="36"/>
      <c r="W215" s="166">
        <f t="shared" si="16"/>
        <v>0</v>
      </c>
      <c r="X215" s="166">
        <v>0</v>
      </c>
      <c r="Y215" s="166">
        <f t="shared" si="17"/>
        <v>0</v>
      </c>
      <c r="Z215" s="166">
        <v>0</v>
      </c>
      <c r="AA215" s="167">
        <f t="shared" si="18"/>
        <v>0</v>
      </c>
      <c r="AR215" s="20" t="s">
        <v>252</v>
      </c>
      <c r="AT215" s="20" t="s">
        <v>177</v>
      </c>
      <c r="AU215" s="20" t="s">
        <v>112</v>
      </c>
      <c r="AY215" s="20" t="s">
        <v>176</v>
      </c>
      <c r="BE215" s="106">
        <f t="shared" si="19"/>
        <v>0</v>
      </c>
      <c r="BF215" s="106">
        <f t="shared" si="20"/>
        <v>0</v>
      </c>
      <c r="BG215" s="106">
        <f t="shared" si="21"/>
        <v>0</v>
      </c>
      <c r="BH215" s="106">
        <f t="shared" si="22"/>
        <v>0</v>
      </c>
      <c r="BI215" s="106">
        <f t="shared" si="23"/>
        <v>0</v>
      </c>
      <c r="BJ215" s="20" t="s">
        <v>84</v>
      </c>
      <c r="BK215" s="106">
        <f t="shared" si="24"/>
        <v>0</v>
      </c>
      <c r="BL215" s="20" t="s">
        <v>252</v>
      </c>
      <c r="BM215" s="20" t="s">
        <v>1371</v>
      </c>
    </row>
    <row r="216" spans="2:65" s="1" customFormat="1" ht="25.5" customHeight="1">
      <c r="B216" s="132"/>
      <c r="C216" s="191" t="s">
        <v>408</v>
      </c>
      <c r="D216" s="191" t="s">
        <v>309</v>
      </c>
      <c r="E216" s="192" t="s">
        <v>1372</v>
      </c>
      <c r="F216" s="274" t="s">
        <v>1373</v>
      </c>
      <c r="G216" s="274"/>
      <c r="H216" s="274"/>
      <c r="I216" s="274"/>
      <c r="J216" s="193" t="s">
        <v>316</v>
      </c>
      <c r="K216" s="194">
        <v>6</v>
      </c>
      <c r="L216" s="275">
        <v>0</v>
      </c>
      <c r="M216" s="275"/>
      <c r="N216" s="276">
        <f t="shared" si="15"/>
        <v>0</v>
      </c>
      <c r="O216" s="267"/>
      <c r="P216" s="267"/>
      <c r="Q216" s="267"/>
      <c r="R216" s="135"/>
      <c r="T216" s="165" t="s">
        <v>4</v>
      </c>
      <c r="U216" s="44" t="s">
        <v>41</v>
      </c>
      <c r="V216" s="36"/>
      <c r="W216" s="166">
        <f t="shared" si="16"/>
        <v>0</v>
      </c>
      <c r="X216" s="166">
        <v>4.0000000000000003E-5</v>
      </c>
      <c r="Y216" s="166">
        <f t="shared" si="17"/>
        <v>2.4000000000000003E-4</v>
      </c>
      <c r="Z216" s="166">
        <v>0</v>
      </c>
      <c r="AA216" s="167">
        <f t="shared" si="18"/>
        <v>0</v>
      </c>
      <c r="AR216" s="20" t="s">
        <v>353</v>
      </c>
      <c r="AT216" s="20" t="s">
        <v>309</v>
      </c>
      <c r="AU216" s="20" t="s">
        <v>112</v>
      </c>
      <c r="AY216" s="20" t="s">
        <v>176</v>
      </c>
      <c r="BE216" s="106">
        <f t="shared" si="19"/>
        <v>0</v>
      </c>
      <c r="BF216" s="106">
        <f t="shared" si="20"/>
        <v>0</v>
      </c>
      <c r="BG216" s="106">
        <f t="shared" si="21"/>
        <v>0</v>
      </c>
      <c r="BH216" s="106">
        <f t="shared" si="22"/>
        <v>0</v>
      </c>
      <c r="BI216" s="106">
        <f t="shared" si="23"/>
        <v>0</v>
      </c>
      <c r="BJ216" s="20" t="s">
        <v>84</v>
      </c>
      <c r="BK216" s="106">
        <f t="shared" si="24"/>
        <v>0</v>
      </c>
      <c r="BL216" s="20" t="s">
        <v>252</v>
      </c>
      <c r="BM216" s="20" t="s">
        <v>1374</v>
      </c>
    </row>
    <row r="217" spans="2:65" s="1" customFormat="1" ht="25.5" customHeight="1">
      <c r="B217" s="132"/>
      <c r="C217" s="161" t="s">
        <v>414</v>
      </c>
      <c r="D217" s="161" t="s">
        <v>177</v>
      </c>
      <c r="E217" s="162" t="s">
        <v>1375</v>
      </c>
      <c r="F217" s="266" t="s">
        <v>1376</v>
      </c>
      <c r="G217" s="266"/>
      <c r="H217" s="266"/>
      <c r="I217" s="266"/>
      <c r="J217" s="163" t="s">
        <v>517</v>
      </c>
      <c r="K217" s="164">
        <v>108</v>
      </c>
      <c r="L217" s="258">
        <v>0</v>
      </c>
      <c r="M217" s="258"/>
      <c r="N217" s="267">
        <f t="shared" si="15"/>
        <v>0</v>
      </c>
      <c r="O217" s="267"/>
      <c r="P217" s="267"/>
      <c r="Q217" s="267"/>
      <c r="R217" s="135"/>
      <c r="T217" s="165" t="s">
        <v>4</v>
      </c>
      <c r="U217" s="44" t="s">
        <v>41</v>
      </c>
      <c r="V217" s="36"/>
      <c r="W217" s="166">
        <f t="shared" si="16"/>
        <v>0</v>
      </c>
      <c r="X217" s="166">
        <v>0</v>
      </c>
      <c r="Y217" s="166">
        <f t="shared" si="17"/>
        <v>0</v>
      </c>
      <c r="Z217" s="166">
        <v>0</v>
      </c>
      <c r="AA217" s="167">
        <f t="shared" si="18"/>
        <v>0</v>
      </c>
      <c r="AR217" s="20" t="s">
        <v>252</v>
      </c>
      <c r="AT217" s="20" t="s">
        <v>177</v>
      </c>
      <c r="AU217" s="20" t="s">
        <v>112</v>
      </c>
      <c r="AY217" s="20" t="s">
        <v>176</v>
      </c>
      <c r="BE217" s="106">
        <f t="shared" si="19"/>
        <v>0</v>
      </c>
      <c r="BF217" s="106">
        <f t="shared" si="20"/>
        <v>0</v>
      </c>
      <c r="BG217" s="106">
        <f t="shared" si="21"/>
        <v>0</v>
      </c>
      <c r="BH217" s="106">
        <f t="shared" si="22"/>
        <v>0</v>
      </c>
      <c r="BI217" s="106">
        <f t="shared" si="23"/>
        <v>0</v>
      </c>
      <c r="BJ217" s="20" t="s">
        <v>84</v>
      </c>
      <c r="BK217" s="106">
        <f t="shared" si="24"/>
        <v>0</v>
      </c>
      <c r="BL217" s="20" t="s">
        <v>252</v>
      </c>
      <c r="BM217" s="20" t="s">
        <v>1377</v>
      </c>
    </row>
    <row r="218" spans="2:65" s="1" customFormat="1" ht="25.5" customHeight="1">
      <c r="B218" s="132"/>
      <c r="C218" s="191" t="s">
        <v>418</v>
      </c>
      <c r="D218" s="191" t="s">
        <v>309</v>
      </c>
      <c r="E218" s="192" t="s">
        <v>1378</v>
      </c>
      <c r="F218" s="274" t="s">
        <v>1379</v>
      </c>
      <c r="G218" s="274"/>
      <c r="H218" s="274"/>
      <c r="I218" s="274"/>
      <c r="J218" s="193" t="s">
        <v>517</v>
      </c>
      <c r="K218" s="194">
        <v>108</v>
      </c>
      <c r="L218" s="275">
        <v>0</v>
      </c>
      <c r="M218" s="275"/>
      <c r="N218" s="276">
        <f t="shared" si="15"/>
        <v>0</v>
      </c>
      <c r="O218" s="267"/>
      <c r="P218" s="267"/>
      <c r="Q218" s="267"/>
      <c r="R218" s="135"/>
      <c r="T218" s="165" t="s">
        <v>4</v>
      </c>
      <c r="U218" s="44" t="s">
        <v>41</v>
      </c>
      <c r="V218" s="36"/>
      <c r="W218" s="166">
        <f t="shared" si="16"/>
        <v>0</v>
      </c>
      <c r="X218" s="166">
        <v>2.0000000000000002E-5</v>
      </c>
      <c r="Y218" s="166">
        <f t="shared" si="17"/>
        <v>2.16E-3</v>
      </c>
      <c r="Z218" s="166">
        <v>0</v>
      </c>
      <c r="AA218" s="167">
        <f t="shared" si="18"/>
        <v>0</v>
      </c>
      <c r="AR218" s="20" t="s">
        <v>353</v>
      </c>
      <c r="AT218" s="20" t="s">
        <v>309</v>
      </c>
      <c r="AU218" s="20" t="s">
        <v>112</v>
      </c>
      <c r="AY218" s="20" t="s">
        <v>176</v>
      </c>
      <c r="BE218" s="106">
        <f t="shared" si="19"/>
        <v>0</v>
      </c>
      <c r="BF218" s="106">
        <f t="shared" si="20"/>
        <v>0</v>
      </c>
      <c r="BG218" s="106">
        <f t="shared" si="21"/>
        <v>0</v>
      </c>
      <c r="BH218" s="106">
        <f t="shared" si="22"/>
        <v>0</v>
      </c>
      <c r="BI218" s="106">
        <f t="shared" si="23"/>
        <v>0</v>
      </c>
      <c r="BJ218" s="20" t="s">
        <v>84</v>
      </c>
      <c r="BK218" s="106">
        <f t="shared" si="24"/>
        <v>0</v>
      </c>
      <c r="BL218" s="20" t="s">
        <v>252</v>
      </c>
      <c r="BM218" s="20" t="s">
        <v>1380</v>
      </c>
    </row>
    <row r="219" spans="2:65" s="1" customFormat="1" ht="25.5" customHeight="1">
      <c r="B219" s="132"/>
      <c r="C219" s="161" t="s">
        <v>422</v>
      </c>
      <c r="D219" s="161" t="s">
        <v>177</v>
      </c>
      <c r="E219" s="162" t="s">
        <v>1381</v>
      </c>
      <c r="F219" s="266" t="s">
        <v>1382</v>
      </c>
      <c r="G219" s="266"/>
      <c r="H219" s="266"/>
      <c r="I219" s="266"/>
      <c r="J219" s="163" t="s">
        <v>316</v>
      </c>
      <c r="K219" s="164">
        <v>1</v>
      </c>
      <c r="L219" s="258">
        <v>0</v>
      </c>
      <c r="M219" s="258"/>
      <c r="N219" s="267">
        <f t="shared" si="15"/>
        <v>0</v>
      </c>
      <c r="O219" s="267"/>
      <c r="P219" s="267"/>
      <c r="Q219" s="267"/>
      <c r="R219" s="135"/>
      <c r="T219" s="165" t="s">
        <v>4</v>
      </c>
      <c r="U219" s="44" t="s">
        <v>41</v>
      </c>
      <c r="V219" s="36"/>
      <c r="W219" s="166">
        <f t="shared" si="16"/>
        <v>0</v>
      </c>
      <c r="X219" s="166">
        <v>0</v>
      </c>
      <c r="Y219" s="166">
        <f t="shared" si="17"/>
        <v>0</v>
      </c>
      <c r="Z219" s="166">
        <v>0</v>
      </c>
      <c r="AA219" s="167">
        <f t="shared" si="18"/>
        <v>0</v>
      </c>
      <c r="AR219" s="20" t="s">
        <v>252</v>
      </c>
      <c r="AT219" s="20" t="s">
        <v>177</v>
      </c>
      <c r="AU219" s="20" t="s">
        <v>112</v>
      </c>
      <c r="AY219" s="20" t="s">
        <v>176</v>
      </c>
      <c r="BE219" s="106">
        <f t="shared" si="19"/>
        <v>0</v>
      </c>
      <c r="BF219" s="106">
        <f t="shared" si="20"/>
        <v>0</v>
      </c>
      <c r="BG219" s="106">
        <f t="shared" si="21"/>
        <v>0</v>
      </c>
      <c r="BH219" s="106">
        <f t="shared" si="22"/>
        <v>0</v>
      </c>
      <c r="BI219" s="106">
        <f t="shared" si="23"/>
        <v>0</v>
      </c>
      <c r="BJ219" s="20" t="s">
        <v>84</v>
      </c>
      <c r="BK219" s="106">
        <f t="shared" si="24"/>
        <v>0</v>
      </c>
      <c r="BL219" s="20" t="s">
        <v>252</v>
      </c>
      <c r="BM219" s="20" t="s">
        <v>1383</v>
      </c>
    </row>
    <row r="220" spans="2:65" s="1" customFormat="1" ht="16.5" customHeight="1">
      <c r="B220" s="132"/>
      <c r="C220" s="191" t="s">
        <v>430</v>
      </c>
      <c r="D220" s="191" t="s">
        <v>309</v>
      </c>
      <c r="E220" s="192" t="s">
        <v>1384</v>
      </c>
      <c r="F220" s="274" t="s">
        <v>1385</v>
      </c>
      <c r="G220" s="274"/>
      <c r="H220" s="274"/>
      <c r="I220" s="274"/>
      <c r="J220" s="193" t="s">
        <v>316</v>
      </c>
      <c r="K220" s="194">
        <v>1</v>
      </c>
      <c r="L220" s="275">
        <v>0</v>
      </c>
      <c r="M220" s="275"/>
      <c r="N220" s="276">
        <f t="shared" si="15"/>
        <v>0</v>
      </c>
      <c r="O220" s="267"/>
      <c r="P220" s="267"/>
      <c r="Q220" s="267"/>
      <c r="R220" s="135"/>
      <c r="T220" s="165" t="s">
        <v>4</v>
      </c>
      <c r="U220" s="44" t="s">
        <v>41</v>
      </c>
      <c r="V220" s="36"/>
      <c r="W220" s="166">
        <f t="shared" si="16"/>
        <v>0</v>
      </c>
      <c r="X220" s="166">
        <v>1.5E-3</v>
      </c>
      <c r="Y220" s="166">
        <f t="shared" si="17"/>
        <v>1.5E-3</v>
      </c>
      <c r="Z220" s="166">
        <v>0</v>
      </c>
      <c r="AA220" s="167">
        <f t="shared" si="18"/>
        <v>0</v>
      </c>
      <c r="AR220" s="20" t="s">
        <v>353</v>
      </c>
      <c r="AT220" s="20" t="s">
        <v>309</v>
      </c>
      <c r="AU220" s="20" t="s">
        <v>112</v>
      </c>
      <c r="AY220" s="20" t="s">
        <v>176</v>
      </c>
      <c r="BE220" s="106">
        <f t="shared" si="19"/>
        <v>0</v>
      </c>
      <c r="BF220" s="106">
        <f t="shared" si="20"/>
        <v>0</v>
      </c>
      <c r="BG220" s="106">
        <f t="shared" si="21"/>
        <v>0</v>
      </c>
      <c r="BH220" s="106">
        <f t="shared" si="22"/>
        <v>0</v>
      </c>
      <c r="BI220" s="106">
        <f t="shared" si="23"/>
        <v>0</v>
      </c>
      <c r="BJ220" s="20" t="s">
        <v>84</v>
      </c>
      <c r="BK220" s="106">
        <f t="shared" si="24"/>
        <v>0</v>
      </c>
      <c r="BL220" s="20" t="s">
        <v>252</v>
      </c>
      <c r="BM220" s="20" t="s">
        <v>1386</v>
      </c>
    </row>
    <row r="221" spans="2:65" s="1" customFormat="1" ht="25.5" customHeight="1">
      <c r="B221" s="132"/>
      <c r="C221" s="161" t="s">
        <v>435</v>
      </c>
      <c r="D221" s="161" t="s">
        <v>177</v>
      </c>
      <c r="E221" s="162" t="s">
        <v>1387</v>
      </c>
      <c r="F221" s="266" t="s">
        <v>1388</v>
      </c>
      <c r="G221" s="266"/>
      <c r="H221" s="266"/>
      <c r="I221" s="266"/>
      <c r="J221" s="163" t="s">
        <v>316</v>
      </c>
      <c r="K221" s="164">
        <v>1</v>
      </c>
      <c r="L221" s="258">
        <v>0</v>
      </c>
      <c r="M221" s="258"/>
      <c r="N221" s="267">
        <f t="shared" si="15"/>
        <v>0</v>
      </c>
      <c r="O221" s="267"/>
      <c r="P221" s="267"/>
      <c r="Q221" s="267"/>
      <c r="R221" s="135"/>
      <c r="T221" s="165" t="s">
        <v>4</v>
      </c>
      <c r="U221" s="44" t="s">
        <v>41</v>
      </c>
      <c r="V221" s="36"/>
      <c r="W221" s="166">
        <f t="shared" si="16"/>
        <v>0</v>
      </c>
      <c r="X221" s="166">
        <v>0</v>
      </c>
      <c r="Y221" s="166">
        <f t="shared" si="17"/>
        <v>0</v>
      </c>
      <c r="Z221" s="166">
        <v>0</v>
      </c>
      <c r="AA221" s="167">
        <f t="shared" si="18"/>
        <v>0</v>
      </c>
      <c r="AR221" s="20" t="s">
        <v>252</v>
      </c>
      <c r="AT221" s="20" t="s">
        <v>177</v>
      </c>
      <c r="AU221" s="20" t="s">
        <v>112</v>
      </c>
      <c r="AY221" s="20" t="s">
        <v>176</v>
      </c>
      <c r="BE221" s="106">
        <f t="shared" si="19"/>
        <v>0</v>
      </c>
      <c r="BF221" s="106">
        <f t="shared" si="20"/>
        <v>0</v>
      </c>
      <c r="BG221" s="106">
        <f t="shared" si="21"/>
        <v>0</v>
      </c>
      <c r="BH221" s="106">
        <f t="shared" si="22"/>
        <v>0</v>
      </c>
      <c r="BI221" s="106">
        <f t="shared" si="23"/>
        <v>0</v>
      </c>
      <c r="BJ221" s="20" t="s">
        <v>84</v>
      </c>
      <c r="BK221" s="106">
        <f t="shared" si="24"/>
        <v>0</v>
      </c>
      <c r="BL221" s="20" t="s">
        <v>252</v>
      </c>
      <c r="BM221" s="20" t="s">
        <v>1389</v>
      </c>
    </row>
    <row r="222" spans="2:65" s="1" customFormat="1" ht="25.5" customHeight="1">
      <c r="B222" s="132"/>
      <c r="C222" s="191" t="s">
        <v>443</v>
      </c>
      <c r="D222" s="191" t="s">
        <v>309</v>
      </c>
      <c r="E222" s="192" t="s">
        <v>1390</v>
      </c>
      <c r="F222" s="274" t="s">
        <v>1391</v>
      </c>
      <c r="G222" s="274"/>
      <c r="H222" s="274"/>
      <c r="I222" s="274"/>
      <c r="J222" s="193" t="s">
        <v>316</v>
      </c>
      <c r="K222" s="194">
        <v>1</v>
      </c>
      <c r="L222" s="275">
        <v>0</v>
      </c>
      <c r="M222" s="275"/>
      <c r="N222" s="276">
        <f t="shared" si="15"/>
        <v>0</v>
      </c>
      <c r="O222" s="267"/>
      <c r="P222" s="267"/>
      <c r="Q222" s="267"/>
      <c r="R222" s="135"/>
      <c r="T222" s="165" t="s">
        <v>4</v>
      </c>
      <c r="U222" s="44" t="s">
        <v>41</v>
      </c>
      <c r="V222" s="36"/>
      <c r="W222" s="166">
        <f t="shared" si="16"/>
        <v>0</v>
      </c>
      <c r="X222" s="166">
        <v>4.4999999999999999E-4</v>
      </c>
      <c r="Y222" s="166">
        <f t="shared" si="17"/>
        <v>4.4999999999999999E-4</v>
      </c>
      <c r="Z222" s="166">
        <v>0</v>
      </c>
      <c r="AA222" s="167">
        <f t="shared" si="18"/>
        <v>0</v>
      </c>
      <c r="AR222" s="20" t="s">
        <v>353</v>
      </c>
      <c r="AT222" s="20" t="s">
        <v>309</v>
      </c>
      <c r="AU222" s="20" t="s">
        <v>112</v>
      </c>
      <c r="AY222" s="20" t="s">
        <v>176</v>
      </c>
      <c r="BE222" s="106">
        <f t="shared" si="19"/>
        <v>0</v>
      </c>
      <c r="BF222" s="106">
        <f t="shared" si="20"/>
        <v>0</v>
      </c>
      <c r="BG222" s="106">
        <f t="shared" si="21"/>
        <v>0</v>
      </c>
      <c r="BH222" s="106">
        <f t="shared" si="22"/>
        <v>0</v>
      </c>
      <c r="BI222" s="106">
        <f t="shared" si="23"/>
        <v>0</v>
      </c>
      <c r="BJ222" s="20" t="s">
        <v>84</v>
      </c>
      <c r="BK222" s="106">
        <f t="shared" si="24"/>
        <v>0</v>
      </c>
      <c r="BL222" s="20" t="s">
        <v>252</v>
      </c>
      <c r="BM222" s="20" t="s">
        <v>1392</v>
      </c>
    </row>
    <row r="223" spans="2:65" s="1" customFormat="1" ht="16.5" customHeight="1">
      <c r="B223" s="132"/>
      <c r="C223" s="161" t="s">
        <v>447</v>
      </c>
      <c r="D223" s="161" t="s">
        <v>177</v>
      </c>
      <c r="E223" s="162" t="s">
        <v>1393</v>
      </c>
      <c r="F223" s="266" t="s">
        <v>1394</v>
      </c>
      <c r="G223" s="266"/>
      <c r="H223" s="266"/>
      <c r="I223" s="266"/>
      <c r="J223" s="163" t="s">
        <v>316</v>
      </c>
      <c r="K223" s="164">
        <v>1</v>
      </c>
      <c r="L223" s="258">
        <v>0</v>
      </c>
      <c r="M223" s="258"/>
      <c r="N223" s="267">
        <f t="shared" si="15"/>
        <v>0</v>
      </c>
      <c r="O223" s="267"/>
      <c r="P223" s="267"/>
      <c r="Q223" s="267"/>
      <c r="R223" s="135"/>
      <c r="T223" s="165" t="s">
        <v>4</v>
      </c>
      <c r="U223" s="44" t="s">
        <v>41</v>
      </c>
      <c r="V223" s="36"/>
      <c r="W223" s="166">
        <f t="shared" si="16"/>
        <v>0</v>
      </c>
      <c r="X223" s="166">
        <v>0</v>
      </c>
      <c r="Y223" s="166">
        <f t="shared" si="17"/>
        <v>0</v>
      </c>
      <c r="Z223" s="166">
        <v>0</v>
      </c>
      <c r="AA223" s="167">
        <f t="shared" si="18"/>
        <v>0</v>
      </c>
      <c r="AR223" s="20" t="s">
        <v>252</v>
      </c>
      <c r="AT223" s="20" t="s">
        <v>177</v>
      </c>
      <c r="AU223" s="20" t="s">
        <v>112</v>
      </c>
      <c r="AY223" s="20" t="s">
        <v>176</v>
      </c>
      <c r="BE223" s="106">
        <f t="shared" si="19"/>
        <v>0</v>
      </c>
      <c r="BF223" s="106">
        <f t="shared" si="20"/>
        <v>0</v>
      </c>
      <c r="BG223" s="106">
        <f t="shared" si="21"/>
        <v>0</v>
      </c>
      <c r="BH223" s="106">
        <f t="shared" si="22"/>
        <v>0</v>
      </c>
      <c r="BI223" s="106">
        <f t="shared" si="23"/>
        <v>0</v>
      </c>
      <c r="BJ223" s="20" t="s">
        <v>84</v>
      </c>
      <c r="BK223" s="106">
        <f t="shared" si="24"/>
        <v>0</v>
      </c>
      <c r="BL223" s="20" t="s">
        <v>252</v>
      </c>
      <c r="BM223" s="20" t="s">
        <v>1395</v>
      </c>
    </row>
    <row r="224" spans="2:65" s="1" customFormat="1" ht="25.5" customHeight="1">
      <c r="B224" s="132"/>
      <c r="C224" s="161" t="s">
        <v>464</v>
      </c>
      <c r="D224" s="161" t="s">
        <v>177</v>
      </c>
      <c r="E224" s="162" t="s">
        <v>1396</v>
      </c>
      <c r="F224" s="266" t="s">
        <v>1397</v>
      </c>
      <c r="G224" s="266"/>
      <c r="H224" s="266"/>
      <c r="I224" s="266"/>
      <c r="J224" s="163" t="s">
        <v>316</v>
      </c>
      <c r="K224" s="164">
        <v>16</v>
      </c>
      <c r="L224" s="258">
        <v>0</v>
      </c>
      <c r="M224" s="258"/>
      <c r="N224" s="267">
        <f t="shared" si="15"/>
        <v>0</v>
      </c>
      <c r="O224" s="267"/>
      <c r="P224" s="267"/>
      <c r="Q224" s="267"/>
      <c r="R224" s="135"/>
      <c r="T224" s="165" t="s">
        <v>4</v>
      </c>
      <c r="U224" s="44" t="s">
        <v>41</v>
      </c>
      <c r="V224" s="36"/>
      <c r="W224" s="166">
        <f t="shared" si="16"/>
        <v>0</v>
      </c>
      <c r="X224" s="166">
        <v>0</v>
      </c>
      <c r="Y224" s="166">
        <f t="shared" si="17"/>
        <v>0</v>
      </c>
      <c r="Z224" s="166">
        <v>0</v>
      </c>
      <c r="AA224" s="167">
        <f t="shared" si="18"/>
        <v>0</v>
      </c>
      <c r="AR224" s="20" t="s">
        <v>252</v>
      </c>
      <c r="AT224" s="20" t="s">
        <v>177</v>
      </c>
      <c r="AU224" s="20" t="s">
        <v>112</v>
      </c>
      <c r="AY224" s="20" t="s">
        <v>176</v>
      </c>
      <c r="BE224" s="106">
        <f t="shared" si="19"/>
        <v>0</v>
      </c>
      <c r="BF224" s="106">
        <f t="shared" si="20"/>
        <v>0</v>
      </c>
      <c r="BG224" s="106">
        <f t="shared" si="21"/>
        <v>0</v>
      </c>
      <c r="BH224" s="106">
        <f t="shared" si="22"/>
        <v>0</v>
      </c>
      <c r="BI224" s="106">
        <f t="shared" si="23"/>
        <v>0</v>
      </c>
      <c r="BJ224" s="20" t="s">
        <v>84</v>
      </c>
      <c r="BK224" s="106">
        <f t="shared" si="24"/>
        <v>0</v>
      </c>
      <c r="BL224" s="20" t="s">
        <v>252</v>
      </c>
      <c r="BM224" s="20" t="s">
        <v>1398</v>
      </c>
    </row>
    <row r="225" spans="2:65" s="1" customFormat="1" ht="16.5" customHeight="1">
      <c r="B225" s="132"/>
      <c r="C225" s="161" t="s">
        <v>473</v>
      </c>
      <c r="D225" s="161" t="s">
        <v>177</v>
      </c>
      <c r="E225" s="162" t="s">
        <v>1399</v>
      </c>
      <c r="F225" s="266" t="s">
        <v>1400</v>
      </c>
      <c r="G225" s="266"/>
      <c r="H225" s="266"/>
      <c r="I225" s="266"/>
      <c r="J225" s="163" t="s">
        <v>316</v>
      </c>
      <c r="K225" s="164">
        <v>16</v>
      </c>
      <c r="L225" s="258">
        <v>0</v>
      </c>
      <c r="M225" s="258"/>
      <c r="N225" s="267">
        <f t="shared" si="15"/>
        <v>0</v>
      </c>
      <c r="O225" s="267"/>
      <c r="P225" s="267"/>
      <c r="Q225" s="267"/>
      <c r="R225" s="135"/>
      <c r="T225" s="165" t="s">
        <v>4</v>
      </c>
      <c r="U225" s="44" t="s">
        <v>41</v>
      </c>
      <c r="V225" s="36"/>
      <c r="W225" s="166">
        <f t="shared" si="16"/>
        <v>0</v>
      </c>
      <c r="X225" s="166">
        <v>0</v>
      </c>
      <c r="Y225" s="166">
        <f t="shared" si="17"/>
        <v>0</v>
      </c>
      <c r="Z225" s="166">
        <v>0</v>
      </c>
      <c r="AA225" s="167">
        <f t="shared" si="18"/>
        <v>0</v>
      </c>
      <c r="AR225" s="20" t="s">
        <v>252</v>
      </c>
      <c r="AT225" s="20" t="s">
        <v>177</v>
      </c>
      <c r="AU225" s="20" t="s">
        <v>112</v>
      </c>
      <c r="AY225" s="20" t="s">
        <v>176</v>
      </c>
      <c r="BE225" s="106">
        <f t="shared" si="19"/>
        <v>0</v>
      </c>
      <c r="BF225" s="106">
        <f t="shared" si="20"/>
        <v>0</v>
      </c>
      <c r="BG225" s="106">
        <f t="shared" si="21"/>
        <v>0</v>
      </c>
      <c r="BH225" s="106">
        <f t="shared" si="22"/>
        <v>0</v>
      </c>
      <c r="BI225" s="106">
        <f t="shared" si="23"/>
        <v>0</v>
      </c>
      <c r="BJ225" s="20" t="s">
        <v>84</v>
      </c>
      <c r="BK225" s="106">
        <f t="shared" si="24"/>
        <v>0</v>
      </c>
      <c r="BL225" s="20" t="s">
        <v>252</v>
      </c>
      <c r="BM225" s="20" t="s">
        <v>1401</v>
      </c>
    </row>
    <row r="226" spans="2:65" s="1" customFormat="1" ht="25.5" customHeight="1">
      <c r="B226" s="132"/>
      <c r="C226" s="161" t="s">
        <v>481</v>
      </c>
      <c r="D226" s="161" t="s">
        <v>177</v>
      </c>
      <c r="E226" s="162" t="s">
        <v>1402</v>
      </c>
      <c r="F226" s="266" t="s">
        <v>1403</v>
      </c>
      <c r="G226" s="266"/>
      <c r="H226" s="266"/>
      <c r="I226" s="266"/>
      <c r="J226" s="163" t="s">
        <v>1404</v>
      </c>
      <c r="K226" s="164">
        <v>1</v>
      </c>
      <c r="L226" s="258">
        <v>0</v>
      </c>
      <c r="M226" s="258"/>
      <c r="N226" s="267">
        <f t="shared" si="15"/>
        <v>0</v>
      </c>
      <c r="O226" s="267"/>
      <c r="P226" s="267"/>
      <c r="Q226" s="267"/>
      <c r="R226" s="135"/>
      <c r="T226" s="165" t="s">
        <v>4</v>
      </c>
      <c r="U226" s="44" t="s">
        <v>41</v>
      </c>
      <c r="V226" s="36"/>
      <c r="W226" s="166">
        <f t="shared" si="16"/>
        <v>0</v>
      </c>
      <c r="X226" s="166">
        <v>0</v>
      </c>
      <c r="Y226" s="166">
        <f t="shared" si="17"/>
        <v>0</v>
      </c>
      <c r="Z226" s="166">
        <v>0</v>
      </c>
      <c r="AA226" s="167">
        <f t="shared" si="18"/>
        <v>0</v>
      </c>
      <c r="AR226" s="20" t="s">
        <v>252</v>
      </c>
      <c r="AT226" s="20" t="s">
        <v>177</v>
      </c>
      <c r="AU226" s="20" t="s">
        <v>112</v>
      </c>
      <c r="AY226" s="20" t="s">
        <v>176</v>
      </c>
      <c r="BE226" s="106">
        <f t="shared" si="19"/>
        <v>0</v>
      </c>
      <c r="BF226" s="106">
        <f t="shared" si="20"/>
        <v>0</v>
      </c>
      <c r="BG226" s="106">
        <f t="shared" si="21"/>
        <v>0</v>
      </c>
      <c r="BH226" s="106">
        <f t="shared" si="22"/>
        <v>0</v>
      </c>
      <c r="BI226" s="106">
        <f t="shared" si="23"/>
        <v>0</v>
      </c>
      <c r="BJ226" s="20" t="s">
        <v>84</v>
      </c>
      <c r="BK226" s="106">
        <f t="shared" si="24"/>
        <v>0</v>
      </c>
      <c r="BL226" s="20" t="s">
        <v>252</v>
      </c>
      <c r="BM226" s="20" t="s">
        <v>1405</v>
      </c>
    </row>
    <row r="227" spans="2:65" s="1" customFormat="1" ht="25.5" customHeight="1">
      <c r="B227" s="132"/>
      <c r="C227" s="161" t="s">
        <v>486</v>
      </c>
      <c r="D227" s="161" t="s">
        <v>177</v>
      </c>
      <c r="E227" s="162" t="s">
        <v>1406</v>
      </c>
      <c r="F227" s="266" t="s">
        <v>1407</v>
      </c>
      <c r="G227" s="266"/>
      <c r="H227" s="266"/>
      <c r="I227" s="266"/>
      <c r="J227" s="163" t="s">
        <v>1404</v>
      </c>
      <c r="K227" s="164">
        <v>1</v>
      </c>
      <c r="L227" s="258">
        <v>0</v>
      </c>
      <c r="M227" s="258"/>
      <c r="N227" s="267">
        <f t="shared" si="15"/>
        <v>0</v>
      </c>
      <c r="O227" s="267"/>
      <c r="P227" s="267"/>
      <c r="Q227" s="267"/>
      <c r="R227" s="135"/>
      <c r="T227" s="165" t="s">
        <v>4</v>
      </c>
      <c r="U227" s="44" t="s">
        <v>41</v>
      </c>
      <c r="V227" s="36"/>
      <c r="W227" s="166">
        <f t="shared" si="16"/>
        <v>0</v>
      </c>
      <c r="X227" s="166">
        <v>0</v>
      </c>
      <c r="Y227" s="166">
        <f t="shared" si="17"/>
        <v>0</v>
      </c>
      <c r="Z227" s="166">
        <v>0</v>
      </c>
      <c r="AA227" s="167">
        <f t="shared" si="18"/>
        <v>0</v>
      </c>
      <c r="AR227" s="20" t="s">
        <v>252</v>
      </c>
      <c r="AT227" s="20" t="s">
        <v>177</v>
      </c>
      <c r="AU227" s="20" t="s">
        <v>112</v>
      </c>
      <c r="AY227" s="20" t="s">
        <v>176</v>
      </c>
      <c r="BE227" s="106">
        <f t="shared" si="19"/>
        <v>0</v>
      </c>
      <c r="BF227" s="106">
        <f t="shared" si="20"/>
        <v>0</v>
      </c>
      <c r="BG227" s="106">
        <f t="shared" si="21"/>
        <v>0</v>
      </c>
      <c r="BH227" s="106">
        <f t="shared" si="22"/>
        <v>0</v>
      </c>
      <c r="BI227" s="106">
        <f t="shared" si="23"/>
        <v>0</v>
      </c>
      <c r="BJ227" s="20" t="s">
        <v>84</v>
      </c>
      <c r="BK227" s="106">
        <f t="shared" si="24"/>
        <v>0</v>
      </c>
      <c r="BL227" s="20" t="s">
        <v>252</v>
      </c>
      <c r="BM227" s="20" t="s">
        <v>1408</v>
      </c>
    </row>
    <row r="228" spans="2:65" s="1" customFormat="1" ht="25.5" customHeight="1">
      <c r="B228" s="132"/>
      <c r="C228" s="161" t="s">
        <v>490</v>
      </c>
      <c r="D228" s="161" t="s">
        <v>177</v>
      </c>
      <c r="E228" s="162" t="s">
        <v>1409</v>
      </c>
      <c r="F228" s="266" t="s">
        <v>1410</v>
      </c>
      <c r="G228" s="266"/>
      <c r="H228" s="266"/>
      <c r="I228" s="266"/>
      <c r="J228" s="163" t="s">
        <v>216</v>
      </c>
      <c r="K228" s="164">
        <v>4.0000000000000001E-3</v>
      </c>
      <c r="L228" s="258">
        <v>0</v>
      </c>
      <c r="M228" s="258"/>
      <c r="N228" s="267">
        <f t="shared" si="15"/>
        <v>0</v>
      </c>
      <c r="O228" s="267"/>
      <c r="P228" s="267"/>
      <c r="Q228" s="267"/>
      <c r="R228" s="135"/>
      <c r="T228" s="165" t="s">
        <v>4</v>
      </c>
      <c r="U228" s="44" t="s">
        <v>41</v>
      </c>
      <c r="V228" s="36"/>
      <c r="W228" s="166">
        <f t="shared" si="16"/>
        <v>0</v>
      </c>
      <c r="X228" s="166">
        <v>0</v>
      </c>
      <c r="Y228" s="166">
        <f t="shared" si="17"/>
        <v>0</v>
      </c>
      <c r="Z228" s="166">
        <v>0</v>
      </c>
      <c r="AA228" s="167">
        <f t="shared" si="18"/>
        <v>0</v>
      </c>
      <c r="AR228" s="20" t="s">
        <v>252</v>
      </c>
      <c r="AT228" s="20" t="s">
        <v>177</v>
      </c>
      <c r="AU228" s="20" t="s">
        <v>112</v>
      </c>
      <c r="AY228" s="20" t="s">
        <v>176</v>
      </c>
      <c r="BE228" s="106">
        <f t="shared" si="19"/>
        <v>0</v>
      </c>
      <c r="BF228" s="106">
        <f t="shared" si="20"/>
        <v>0</v>
      </c>
      <c r="BG228" s="106">
        <f t="shared" si="21"/>
        <v>0</v>
      </c>
      <c r="BH228" s="106">
        <f t="shared" si="22"/>
        <v>0</v>
      </c>
      <c r="BI228" s="106">
        <f t="shared" si="23"/>
        <v>0</v>
      </c>
      <c r="BJ228" s="20" t="s">
        <v>84</v>
      </c>
      <c r="BK228" s="106">
        <f t="shared" si="24"/>
        <v>0</v>
      </c>
      <c r="BL228" s="20" t="s">
        <v>252</v>
      </c>
      <c r="BM228" s="20" t="s">
        <v>1411</v>
      </c>
    </row>
    <row r="229" spans="2:65" s="9" customFormat="1" ht="37.35" customHeight="1">
      <c r="B229" s="150"/>
      <c r="C229" s="151"/>
      <c r="D229" s="152" t="s">
        <v>150</v>
      </c>
      <c r="E229" s="152"/>
      <c r="F229" s="152"/>
      <c r="G229" s="152"/>
      <c r="H229" s="152"/>
      <c r="I229" s="152"/>
      <c r="J229" s="152"/>
      <c r="K229" s="152"/>
      <c r="L229" s="152"/>
      <c r="M229" s="152"/>
      <c r="N229" s="262">
        <f>BK229</f>
        <v>0</v>
      </c>
      <c r="O229" s="263"/>
      <c r="P229" s="263"/>
      <c r="Q229" s="263"/>
      <c r="R229" s="153"/>
      <c r="T229" s="154"/>
      <c r="U229" s="151"/>
      <c r="V229" s="151"/>
      <c r="W229" s="155">
        <f>W230</f>
        <v>0</v>
      </c>
      <c r="X229" s="151"/>
      <c r="Y229" s="155">
        <f>Y230</f>
        <v>0</v>
      </c>
      <c r="Z229" s="151"/>
      <c r="AA229" s="156">
        <f>AA230</f>
        <v>0</v>
      </c>
      <c r="AR229" s="157" t="s">
        <v>190</v>
      </c>
      <c r="AT229" s="158" t="s">
        <v>75</v>
      </c>
      <c r="AU229" s="158" t="s">
        <v>76</v>
      </c>
      <c r="AY229" s="157" t="s">
        <v>176</v>
      </c>
      <c r="BK229" s="159">
        <f>BK230</f>
        <v>0</v>
      </c>
    </row>
    <row r="230" spans="2:65" s="9" customFormat="1" ht="19.899999999999999" customHeight="1">
      <c r="B230" s="150"/>
      <c r="C230" s="151"/>
      <c r="D230" s="160" t="s">
        <v>1226</v>
      </c>
      <c r="E230" s="160"/>
      <c r="F230" s="160"/>
      <c r="G230" s="160"/>
      <c r="H230" s="160"/>
      <c r="I230" s="160"/>
      <c r="J230" s="160"/>
      <c r="K230" s="160"/>
      <c r="L230" s="160"/>
      <c r="M230" s="160"/>
      <c r="N230" s="252">
        <f>BK230</f>
        <v>0</v>
      </c>
      <c r="O230" s="253"/>
      <c r="P230" s="253"/>
      <c r="Q230" s="253"/>
      <c r="R230" s="153"/>
      <c r="T230" s="154"/>
      <c r="U230" s="151"/>
      <c r="V230" s="151"/>
      <c r="W230" s="155">
        <f>W231</f>
        <v>0</v>
      </c>
      <c r="X230" s="151"/>
      <c r="Y230" s="155">
        <f>Y231</f>
        <v>0</v>
      </c>
      <c r="Z230" s="151"/>
      <c r="AA230" s="156">
        <f>AA231</f>
        <v>0</v>
      </c>
      <c r="AR230" s="157" t="s">
        <v>190</v>
      </c>
      <c r="AT230" s="158" t="s">
        <v>75</v>
      </c>
      <c r="AU230" s="158" t="s">
        <v>84</v>
      </c>
      <c r="AY230" s="157" t="s">
        <v>176</v>
      </c>
      <c r="BK230" s="159">
        <f>BK231</f>
        <v>0</v>
      </c>
    </row>
    <row r="231" spans="2:65" s="1" customFormat="1" ht="16.5" customHeight="1">
      <c r="B231" s="132"/>
      <c r="C231" s="161" t="s">
        <v>495</v>
      </c>
      <c r="D231" s="161" t="s">
        <v>177</v>
      </c>
      <c r="E231" s="162" t="s">
        <v>1412</v>
      </c>
      <c r="F231" s="266" t="s">
        <v>1413</v>
      </c>
      <c r="G231" s="266"/>
      <c r="H231" s="266"/>
      <c r="I231" s="266"/>
      <c r="J231" s="163" t="s">
        <v>1404</v>
      </c>
      <c r="K231" s="164">
        <v>1</v>
      </c>
      <c r="L231" s="258">
        <v>0</v>
      </c>
      <c r="M231" s="258"/>
      <c r="N231" s="267">
        <f>ROUND(L231*K231,2)</f>
        <v>0</v>
      </c>
      <c r="O231" s="267"/>
      <c r="P231" s="267"/>
      <c r="Q231" s="267"/>
      <c r="R231" s="135"/>
      <c r="T231" s="165" t="s">
        <v>4</v>
      </c>
      <c r="U231" s="44" t="s">
        <v>41</v>
      </c>
      <c r="V231" s="36"/>
      <c r="W231" s="166">
        <f>V231*K231</f>
        <v>0</v>
      </c>
      <c r="X231" s="166">
        <v>0</v>
      </c>
      <c r="Y231" s="166">
        <f>X231*K231</f>
        <v>0</v>
      </c>
      <c r="Z231" s="166">
        <v>0</v>
      </c>
      <c r="AA231" s="167">
        <f>Z231*K231</f>
        <v>0</v>
      </c>
      <c r="AR231" s="20" t="s">
        <v>533</v>
      </c>
      <c r="AT231" s="20" t="s">
        <v>177</v>
      </c>
      <c r="AU231" s="20" t="s">
        <v>112</v>
      </c>
      <c r="AY231" s="20" t="s">
        <v>176</v>
      </c>
      <c r="BE231" s="106">
        <f>IF(U231="základní",N231,0)</f>
        <v>0</v>
      </c>
      <c r="BF231" s="106">
        <f>IF(U231="snížená",N231,0)</f>
        <v>0</v>
      </c>
      <c r="BG231" s="106">
        <f>IF(U231="zákl. přenesená",N231,0)</f>
        <v>0</v>
      </c>
      <c r="BH231" s="106">
        <f>IF(U231="sníž. přenesená",N231,0)</f>
        <v>0</v>
      </c>
      <c r="BI231" s="106">
        <f>IF(U231="nulová",N231,0)</f>
        <v>0</v>
      </c>
      <c r="BJ231" s="20" t="s">
        <v>84</v>
      </c>
      <c r="BK231" s="106">
        <f>ROUND(L231*K231,2)</f>
        <v>0</v>
      </c>
      <c r="BL231" s="20" t="s">
        <v>533</v>
      </c>
      <c r="BM231" s="20" t="s">
        <v>1414</v>
      </c>
    </row>
    <row r="232" spans="2:65" s="9" customFormat="1" ht="37.35" customHeight="1">
      <c r="B232" s="150"/>
      <c r="C232" s="151"/>
      <c r="D232" s="152" t="s">
        <v>1227</v>
      </c>
      <c r="E232" s="152"/>
      <c r="F232" s="152"/>
      <c r="G232" s="152"/>
      <c r="H232" s="152"/>
      <c r="I232" s="152"/>
      <c r="J232" s="152"/>
      <c r="K232" s="152"/>
      <c r="L232" s="152"/>
      <c r="M232" s="152"/>
      <c r="N232" s="254">
        <f>BK232</f>
        <v>0</v>
      </c>
      <c r="O232" s="255"/>
      <c r="P232" s="255"/>
      <c r="Q232" s="255"/>
      <c r="R232" s="153"/>
      <c r="T232" s="154"/>
      <c r="U232" s="151"/>
      <c r="V232" s="151"/>
      <c r="W232" s="155">
        <f>SUM(W233:W236)</f>
        <v>0</v>
      </c>
      <c r="X232" s="151"/>
      <c r="Y232" s="155">
        <f>SUM(Y233:Y236)</f>
        <v>0</v>
      </c>
      <c r="Z232" s="151"/>
      <c r="AA232" s="156">
        <f>SUM(AA233:AA236)</f>
        <v>0</v>
      </c>
      <c r="AR232" s="157" t="s">
        <v>181</v>
      </c>
      <c r="AT232" s="158" t="s">
        <v>75</v>
      </c>
      <c r="AU232" s="158" t="s">
        <v>76</v>
      </c>
      <c r="AY232" s="157" t="s">
        <v>176</v>
      </c>
      <c r="BK232" s="159">
        <f>SUM(BK233:BK236)</f>
        <v>0</v>
      </c>
    </row>
    <row r="233" spans="2:65" s="1" customFormat="1" ht="16.5" customHeight="1">
      <c r="B233" s="132"/>
      <c r="C233" s="161" t="s">
        <v>500</v>
      </c>
      <c r="D233" s="161" t="s">
        <v>177</v>
      </c>
      <c r="E233" s="162" t="s">
        <v>1415</v>
      </c>
      <c r="F233" s="266" t="s">
        <v>1416</v>
      </c>
      <c r="G233" s="266"/>
      <c r="H233" s="266"/>
      <c r="I233" s="266"/>
      <c r="J233" s="163" t="s">
        <v>1417</v>
      </c>
      <c r="K233" s="164">
        <v>25</v>
      </c>
      <c r="L233" s="258">
        <v>0</v>
      </c>
      <c r="M233" s="258"/>
      <c r="N233" s="267">
        <f>ROUND(L233*K233,2)</f>
        <v>0</v>
      </c>
      <c r="O233" s="267"/>
      <c r="P233" s="267"/>
      <c r="Q233" s="267"/>
      <c r="R233" s="135"/>
      <c r="T233" s="165" t="s">
        <v>4</v>
      </c>
      <c r="U233" s="44" t="s">
        <v>41</v>
      </c>
      <c r="V233" s="36"/>
      <c r="W233" s="166">
        <f>V233*K233</f>
        <v>0</v>
      </c>
      <c r="X233" s="166">
        <v>0</v>
      </c>
      <c r="Y233" s="166">
        <f>X233*K233</f>
        <v>0</v>
      </c>
      <c r="Z233" s="166">
        <v>0</v>
      </c>
      <c r="AA233" s="167">
        <f>Z233*K233</f>
        <v>0</v>
      </c>
      <c r="AR233" s="20" t="s">
        <v>1418</v>
      </c>
      <c r="AT233" s="20" t="s">
        <v>177</v>
      </c>
      <c r="AU233" s="20" t="s">
        <v>84</v>
      </c>
      <c r="AY233" s="20" t="s">
        <v>176</v>
      </c>
      <c r="BE233" s="106">
        <f>IF(U233="základní",N233,0)</f>
        <v>0</v>
      </c>
      <c r="BF233" s="106">
        <f>IF(U233="snížená",N233,0)</f>
        <v>0</v>
      </c>
      <c r="BG233" s="106">
        <f>IF(U233="zákl. přenesená",N233,0)</f>
        <v>0</v>
      </c>
      <c r="BH233" s="106">
        <f>IF(U233="sníž. přenesená",N233,0)</f>
        <v>0</v>
      </c>
      <c r="BI233" s="106">
        <f>IF(U233="nulová",N233,0)</f>
        <v>0</v>
      </c>
      <c r="BJ233" s="20" t="s">
        <v>84</v>
      </c>
      <c r="BK233" s="106">
        <f>ROUND(L233*K233,2)</f>
        <v>0</v>
      </c>
      <c r="BL233" s="20" t="s">
        <v>1418</v>
      </c>
      <c r="BM233" s="20" t="s">
        <v>1419</v>
      </c>
    </row>
    <row r="234" spans="2:65" s="10" customFormat="1" ht="16.5" customHeight="1">
      <c r="B234" s="168"/>
      <c r="C234" s="169"/>
      <c r="D234" s="169"/>
      <c r="E234" s="170" t="s">
        <v>4</v>
      </c>
      <c r="F234" s="270" t="s">
        <v>1420</v>
      </c>
      <c r="G234" s="271"/>
      <c r="H234" s="271"/>
      <c r="I234" s="271"/>
      <c r="J234" s="169"/>
      <c r="K234" s="170" t="s">
        <v>4</v>
      </c>
      <c r="L234" s="169"/>
      <c r="M234" s="169"/>
      <c r="N234" s="169"/>
      <c r="O234" s="169"/>
      <c r="P234" s="169"/>
      <c r="Q234" s="169"/>
      <c r="R234" s="171"/>
      <c r="T234" s="172"/>
      <c r="U234" s="169"/>
      <c r="V234" s="169"/>
      <c r="W234" s="169"/>
      <c r="X234" s="169"/>
      <c r="Y234" s="169"/>
      <c r="Z234" s="169"/>
      <c r="AA234" s="173"/>
      <c r="AT234" s="174" t="s">
        <v>184</v>
      </c>
      <c r="AU234" s="174" t="s">
        <v>84</v>
      </c>
      <c r="AV234" s="10" t="s">
        <v>84</v>
      </c>
      <c r="AW234" s="10" t="s">
        <v>33</v>
      </c>
      <c r="AX234" s="10" t="s">
        <v>76</v>
      </c>
      <c r="AY234" s="174" t="s">
        <v>176</v>
      </c>
    </row>
    <row r="235" spans="2:65" s="11" customFormat="1" ht="16.5" customHeight="1">
      <c r="B235" s="175"/>
      <c r="C235" s="176"/>
      <c r="D235" s="176"/>
      <c r="E235" s="177" t="s">
        <v>4</v>
      </c>
      <c r="F235" s="272" t="s">
        <v>313</v>
      </c>
      <c r="G235" s="273"/>
      <c r="H235" s="273"/>
      <c r="I235" s="273"/>
      <c r="J235" s="176"/>
      <c r="K235" s="178">
        <v>25</v>
      </c>
      <c r="L235" s="176"/>
      <c r="M235" s="176"/>
      <c r="N235" s="176"/>
      <c r="O235" s="176"/>
      <c r="P235" s="176"/>
      <c r="Q235" s="176"/>
      <c r="R235" s="179"/>
      <c r="T235" s="180"/>
      <c r="U235" s="176"/>
      <c r="V235" s="176"/>
      <c r="W235" s="176"/>
      <c r="X235" s="176"/>
      <c r="Y235" s="176"/>
      <c r="Z235" s="176"/>
      <c r="AA235" s="181"/>
      <c r="AT235" s="182" t="s">
        <v>184</v>
      </c>
      <c r="AU235" s="182" t="s">
        <v>84</v>
      </c>
      <c r="AV235" s="11" t="s">
        <v>112</v>
      </c>
      <c r="AW235" s="11" t="s">
        <v>33</v>
      </c>
      <c r="AX235" s="11" t="s">
        <v>76</v>
      </c>
      <c r="AY235" s="182" t="s">
        <v>176</v>
      </c>
    </row>
    <row r="236" spans="2:65" s="12" customFormat="1" ht="16.5" customHeight="1">
      <c r="B236" s="183"/>
      <c r="C236" s="184"/>
      <c r="D236" s="184"/>
      <c r="E236" s="185" t="s">
        <v>4</v>
      </c>
      <c r="F236" s="264" t="s">
        <v>186</v>
      </c>
      <c r="G236" s="265"/>
      <c r="H236" s="265"/>
      <c r="I236" s="265"/>
      <c r="J236" s="184"/>
      <c r="K236" s="186">
        <v>25</v>
      </c>
      <c r="L236" s="184"/>
      <c r="M236" s="184"/>
      <c r="N236" s="184"/>
      <c r="O236" s="184"/>
      <c r="P236" s="184"/>
      <c r="Q236" s="184"/>
      <c r="R236" s="187"/>
      <c r="T236" s="188"/>
      <c r="U236" s="184"/>
      <c r="V236" s="184"/>
      <c r="W236" s="184"/>
      <c r="X236" s="184"/>
      <c r="Y236" s="184"/>
      <c r="Z236" s="184"/>
      <c r="AA236" s="189"/>
      <c r="AT236" s="190" t="s">
        <v>184</v>
      </c>
      <c r="AU236" s="190" t="s">
        <v>84</v>
      </c>
      <c r="AV236" s="12" t="s">
        <v>181</v>
      </c>
      <c r="AW236" s="12" t="s">
        <v>33</v>
      </c>
      <c r="AX236" s="12" t="s">
        <v>84</v>
      </c>
      <c r="AY236" s="190" t="s">
        <v>176</v>
      </c>
    </row>
    <row r="237" spans="2:65" s="1" customFormat="1" ht="49.9" customHeight="1">
      <c r="B237" s="35"/>
      <c r="C237" s="36"/>
      <c r="D237" s="152" t="s">
        <v>1221</v>
      </c>
      <c r="E237" s="36"/>
      <c r="F237" s="36"/>
      <c r="G237" s="36"/>
      <c r="H237" s="36"/>
      <c r="I237" s="36"/>
      <c r="J237" s="36"/>
      <c r="K237" s="36"/>
      <c r="L237" s="36"/>
      <c r="M237" s="36"/>
      <c r="N237" s="300">
        <f t="shared" ref="N237:N242" si="25">BK237</f>
        <v>0</v>
      </c>
      <c r="O237" s="301"/>
      <c r="P237" s="301"/>
      <c r="Q237" s="301"/>
      <c r="R237" s="37"/>
      <c r="T237" s="195"/>
      <c r="U237" s="36"/>
      <c r="V237" s="36"/>
      <c r="W237" s="36"/>
      <c r="X237" s="36"/>
      <c r="Y237" s="36"/>
      <c r="Z237" s="36"/>
      <c r="AA237" s="74"/>
      <c r="AT237" s="20" t="s">
        <v>75</v>
      </c>
      <c r="AU237" s="20" t="s">
        <v>76</v>
      </c>
      <c r="AY237" s="20" t="s">
        <v>1222</v>
      </c>
      <c r="BK237" s="106">
        <f>SUM(BK238:BK242)</f>
        <v>0</v>
      </c>
    </row>
    <row r="238" spans="2:65" s="1" customFormat="1" ht="22.35" customHeight="1">
      <c r="B238" s="35"/>
      <c r="C238" s="196" t="s">
        <v>4</v>
      </c>
      <c r="D238" s="196" t="s">
        <v>177</v>
      </c>
      <c r="E238" s="197" t="s">
        <v>4</v>
      </c>
      <c r="F238" s="257" t="s">
        <v>4</v>
      </c>
      <c r="G238" s="257"/>
      <c r="H238" s="257"/>
      <c r="I238" s="257"/>
      <c r="J238" s="198" t="s">
        <v>4</v>
      </c>
      <c r="K238" s="199"/>
      <c r="L238" s="258"/>
      <c r="M238" s="259"/>
      <c r="N238" s="259">
        <f t="shared" si="25"/>
        <v>0</v>
      </c>
      <c r="O238" s="259"/>
      <c r="P238" s="259"/>
      <c r="Q238" s="259"/>
      <c r="R238" s="37"/>
      <c r="T238" s="165" t="s">
        <v>4</v>
      </c>
      <c r="U238" s="200" t="s">
        <v>41</v>
      </c>
      <c r="V238" s="36"/>
      <c r="W238" s="36"/>
      <c r="X238" s="36"/>
      <c r="Y238" s="36"/>
      <c r="Z238" s="36"/>
      <c r="AA238" s="74"/>
      <c r="AT238" s="20" t="s">
        <v>1222</v>
      </c>
      <c r="AU238" s="20" t="s">
        <v>84</v>
      </c>
      <c r="AY238" s="20" t="s">
        <v>1222</v>
      </c>
      <c r="BE238" s="106">
        <f>IF(U238="základní",N238,0)</f>
        <v>0</v>
      </c>
      <c r="BF238" s="106">
        <f>IF(U238="snížená",N238,0)</f>
        <v>0</v>
      </c>
      <c r="BG238" s="106">
        <f>IF(U238="zákl. přenesená",N238,0)</f>
        <v>0</v>
      </c>
      <c r="BH238" s="106">
        <f>IF(U238="sníž. přenesená",N238,0)</f>
        <v>0</v>
      </c>
      <c r="BI238" s="106">
        <f>IF(U238="nulová",N238,0)</f>
        <v>0</v>
      </c>
      <c r="BJ238" s="20" t="s">
        <v>84</v>
      </c>
      <c r="BK238" s="106">
        <f>L238*K238</f>
        <v>0</v>
      </c>
    </row>
    <row r="239" spans="2:65" s="1" customFormat="1" ht="22.35" customHeight="1">
      <c r="B239" s="35"/>
      <c r="C239" s="196" t="s">
        <v>4</v>
      </c>
      <c r="D239" s="196" t="s">
        <v>177</v>
      </c>
      <c r="E239" s="197" t="s">
        <v>4</v>
      </c>
      <c r="F239" s="257" t="s">
        <v>4</v>
      </c>
      <c r="G239" s="257"/>
      <c r="H239" s="257"/>
      <c r="I239" s="257"/>
      <c r="J239" s="198" t="s">
        <v>4</v>
      </c>
      <c r="K239" s="199"/>
      <c r="L239" s="258"/>
      <c r="M239" s="259"/>
      <c r="N239" s="259">
        <f t="shared" si="25"/>
        <v>0</v>
      </c>
      <c r="O239" s="259"/>
      <c r="P239" s="259"/>
      <c r="Q239" s="259"/>
      <c r="R239" s="37"/>
      <c r="T239" s="165" t="s">
        <v>4</v>
      </c>
      <c r="U239" s="200" t="s">
        <v>41</v>
      </c>
      <c r="V239" s="36"/>
      <c r="W239" s="36"/>
      <c r="X239" s="36"/>
      <c r="Y239" s="36"/>
      <c r="Z239" s="36"/>
      <c r="AA239" s="74"/>
      <c r="AT239" s="20" t="s">
        <v>1222</v>
      </c>
      <c r="AU239" s="20" t="s">
        <v>84</v>
      </c>
      <c r="AY239" s="20" t="s">
        <v>1222</v>
      </c>
      <c r="BE239" s="106">
        <f>IF(U239="základní",N239,0)</f>
        <v>0</v>
      </c>
      <c r="BF239" s="106">
        <f>IF(U239="snížená",N239,0)</f>
        <v>0</v>
      </c>
      <c r="BG239" s="106">
        <f>IF(U239="zákl. přenesená",N239,0)</f>
        <v>0</v>
      </c>
      <c r="BH239" s="106">
        <f>IF(U239="sníž. přenesená",N239,0)</f>
        <v>0</v>
      </c>
      <c r="BI239" s="106">
        <f>IF(U239="nulová",N239,0)</f>
        <v>0</v>
      </c>
      <c r="BJ239" s="20" t="s">
        <v>84</v>
      </c>
      <c r="BK239" s="106">
        <f>L239*K239</f>
        <v>0</v>
      </c>
    </row>
    <row r="240" spans="2:65" s="1" customFormat="1" ht="22.35" customHeight="1">
      <c r="B240" s="35"/>
      <c r="C240" s="196" t="s">
        <v>4</v>
      </c>
      <c r="D240" s="196" t="s">
        <v>177</v>
      </c>
      <c r="E240" s="197" t="s">
        <v>4</v>
      </c>
      <c r="F240" s="257" t="s">
        <v>4</v>
      </c>
      <c r="G240" s="257"/>
      <c r="H240" s="257"/>
      <c r="I240" s="257"/>
      <c r="J240" s="198" t="s">
        <v>4</v>
      </c>
      <c r="K240" s="199"/>
      <c r="L240" s="258"/>
      <c r="M240" s="259"/>
      <c r="N240" s="259">
        <f t="shared" si="25"/>
        <v>0</v>
      </c>
      <c r="O240" s="259"/>
      <c r="P240" s="259"/>
      <c r="Q240" s="259"/>
      <c r="R240" s="37"/>
      <c r="T240" s="165" t="s">
        <v>4</v>
      </c>
      <c r="U240" s="200" t="s">
        <v>41</v>
      </c>
      <c r="V240" s="36"/>
      <c r="W240" s="36"/>
      <c r="X240" s="36"/>
      <c r="Y240" s="36"/>
      <c r="Z240" s="36"/>
      <c r="AA240" s="74"/>
      <c r="AT240" s="20" t="s">
        <v>1222</v>
      </c>
      <c r="AU240" s="20" t="s">
        <v>84</v>
      </c>
      <c r="AY240" s="20" t="s">
        <v>1222</v>
      </c>
      <c r="BE240" s="106">
        <f>IF(U240="základní",N240,0)</f>
        <v>0</v>
      </c>
      <c r="BF240" s="106">
        <f>IF(U240="snížená",N240,0)</f>
        <v>0</v>
      </c>
      <c r="BG240" s="106">
        <f>IF(U240="zákl. přenesená",N240,0)</f>
        <v>0</v>
      </c>
      <c r="BH240" s="106">
        <f>IF(U240="sníž. přenesená",N240,0)</f>
        <v>0</v>
      </c>
      <c r="BI240" s="106">
        <f>IF(U240="nulová",N240,0)</f>
        <v>0</v>
      </c>
      <c r="BJ240" s="20" t="s">
        <v>84</v>
      </c>
      <c r="BK240" s="106">
        <f>L240*K240</f>
        <v>0</v>
      </c>
    </row>
    <row r="241" spans="2:63" s="1" customFormat="1" ht="22.35" customHeight="1">
      <c r="B241" s="35"/>
      <c r="C241" s="196" t="s">
        <v>4</v>
      </c>
      <c r="D241" s="196" t="s">
        <v>177</v>
      </c>
      <c r="E241" s="197" t="s">
        <v>4</v>
      </c>
      <c r="F241" s="257" t="s">
        <v>4</v>
      </c>
      <c r="G241" s="257"/>
      <c r="H241" s="257"/>
      <c r="I241" s="257"/>
      <c r="J241" s="198" t="s">
        <v>4</v>
      </c>
      <c r="K241" s="199"/>
      <c r="L241" s="258"/>
      <c r="M241" s="259"/>
      <c r="N241" s="259">
        <f t="shared" si="25"/>
        <v>0</v>
      </c>
      <c r="O241" s="259"/>
      <c r="P241" s="259"/>
      <c r="Q241" s="259"/>
      <c r="R241" s="37"/>
      <c r="T241" s="165" t="s">
        <v>4</v>
      </c>
      <c r="U241" s="200" t="s">
        <v>41</v>
      </c>
      <c r="V241" s="36"/>
      <c r="W241" s="36"/>
      <c r="X241" s="36"/>
      <c r="Y241" s="36"/>
      <c r="Z241" s="36"/>
      <c r="AA241" s="74"/>
      <c r="AT241" s="20" t="s">
        <v>1222</v>
      </c>
      <c r="AU241" s="20" t="s">
        <v>84</v>
      </c>
      <c r="AY241" s="20" t="s">
        <v>1222</v>
      </c>
      <c r="BE241" s="106">
        <f>IF(U241="základní",N241,0)</f>
        <v>0</v>
      </c>
      <c r="BF241" s="106">
        <f>IF(U241="snížená",N241,0)</f>
        <v>0</v>
      </c>
      <c r="BG241" s="106">
        <f>IF(U241="zákl. přenesená",N241,0)</f>
        <v>0</v>
      </c>
      <c r="BH241" s="106">
        <f>IF(U241="sníž. přenesená",N241,0)</f>
        <v>0</v>
      </c>
      <c r="BI241" s="106">
        <f>IF(U241="nulová",N241,0)</f>
        <v>0</v>
      </c>
      <c r="BJ241" s="20" t="s">
        <v>84</v>
      </c>
      <c r="BK241" s="106">
        <f>L241*K241</f>
        <v>0</v>
      </c>
    </row>
    <row r="242" spans="2:63" s="1" customFormat="1" ht="22.35" customHeight="1">
      <c r="B242" s="35"/>
      <c r="C242" s="196" t="s">
        <v>4</v>
      </c>
      <c r="D242" s="196" t="s">
        <v>177</v>
      </c>
      <c r="E242" s="197" t="s">
        <v>4</v>
      </c>
      <c r="F242" s="257" t="s">
        <v>4</v>
      </c>
      <c r="G242" s="257"/>
      <c r="H242" s="257"/>
      <c r="I242" s="257"/>
      <c r="J242" s="198" t="s">
        <v>4</v>
      </c>
      <c r="K242" s="199"/>
      <c r="L242" s="258"/>
      <c r="M242" s="259"/>
      <c r="N242" s="259">
        <f t="shared" si="25"/>
        <v>0</v>
      </c>
      <c r="O242" s="259"/>
      <c r="P242" s="259"/>
      <c r="Q242" s="259"/>
      <c r="R242" s="37"/>
      <c r="T242" s="165" t="s">
        <v>4</v>
      </c>
      <c r="U242" s="200" t="s">
        <v>41</v>
      </c>
      <c r="V242" s="56"/>
      <c r="W242" s="56"/>
      <c r="X242" s="56"/>
      <c r="Y242" s="56"/>
      <c r="Z242" s="56"/>
      <c r="AA242" s="58"/>
      <c r="AT242" s="20" t="s">
        <v>1222</v>
      </c>
      <c r="AU242" s="20" t="s">
        <v>84</v>
      </c>
      <c r="AY242" s="20" t="s">
        <v>1222</v>
      </c>
      <c r="BE242" s="106">
        <f>IF(U242="základní",N242,0)</f>
        <v>0</v>
      </c>
      <c r="BF242" s="106">
        <f>IF(U242="snížená",N242,0)</f>
        <v>0</v>
      </c>
      <c r="BG242" s="106">
        <f>IF(U242="zákl. přenesená",N242,0)</f>
        <v>0</v>
      </c>
      <c r="BH242" s="106">
        <f>IF(U242="sníž. přenesená",N242,0)</f>
        <v>0</v>
      </c>
      <c r="BI242" s="106">
        <f>IF(U242="nulová",N242,0)</f>
        <v>0</v>
      </c>
      <c r="BJ242" s="20" t="s">
        <v>84</v>
      </c>
      <c r="BK242" s="106">
        <f>L242*K242</f>
        <v>0</v>
      </c>
    </row>
    <row r="243" spans="2:63" s="1" customFormat="1" ht="6.95" customHeight="1">
      <c r="B243" s="59"/>
      <c r="C243" s="60"/>
      <c r="D243" s="60"/>
      <c r="E243" s="60"/>
      <c r="F243" s="60"/>
      <c r="G243" s="60"/>
      <c r="H243" s="60"/>
      <c r="I243" s="60"/>
      <c r="J243" s="60"/>
      <c r="K243" s="60"/>
      <c r="L243" s="60"/>
      <c r="M243" s="60"/>
      <c r="N243" s="60"/>
      <c r="O243" s="60"/>
      <c r="P243" s="60"/>
      <c r="Q243" s="60"/>
      <c r="R243" s="61"/>
    </row>
  </sheetData>
  <mergeCells count="316">
    <mergeCell ref="C2:Q2"/>
    <mergeCell ref="C4:Q4"/>
    <mergeCell ref="F6:P6"/>
    <mergeCell ref="F7:P7"/>
    <mergeCell ref="O9:P9"/>
    <mergeCell ref="O11:P11"/>
    <mergeCell ref="O12:P12"/>
    <mergeCell ref="O14:P14"/>
    <mergeCell ref="E15:L15"/>
    <mergeCell ref="O15:P15"/>
    <mergeCell ref="O17:P17"/>
    <mergeCell ref="O18:P18"/>
    <mergeCell ref="O20:P20"/>
    <mergeCell ref="O21:P21"/>
    <mergeCell ref="E24:L24"/>
    <mergeCell ref="M27:P27"/>
    <mergeCell ref="M28:P28"/>
    <mergeCell ref="M30:P30"/>
    <mergeCell ref="H32:J32"/>
    <mergeCell ref="M32:P32"/>
    <mergeCell ref="H33:J33"/>
    <mergeCell ref="M33:P33"/>
    <mergeCell ref="H34:J34"/>
    <mergeCell ref="M34:P34"/>
    <mergeCell ref="H35:J35"/>
    <mergeCell ref="M35:P35"/>
    <mergeCell ref="H36:J36"/>
    <mergeCell ref="M36:P36"/>
    <mergeCell ref="L38:P38"/>
    <mergeCell ref="C76:Q76"/>
    <mergeCell ref="F78:P78"/>
    <mergeCell ref="F79:P79"/>
    <mergeCell ref="M81:P81"/>
    <mergeCell ref="M83:Q83"/>
    <mergeCell ref="M84:Q84"/>
    <mergeCell ref="C86:G86"/>
    <mergeCell ref="N86:Q86"/>
    <mergeCell ref="N88:Q88"/>
    <mergeCell ref="N89:Q89"/>
    <mergeCell ref="N90:Q90"/>
    <mergeCell ref="N91:Q91"/>
    <mergeCell ref="N92:Q92"/>
    <mergeCell ref="N93:Q93"/>
    <mergeCell ref="N94:Q94"/>
    <mergeCell ref="N95:Q95"/>
    <mergeCell ref="N96:Q96"/>
    <mergeCell ref="N97:Q97"/>
    <mergeCell ref="N98:Q98"/>
    <mergeCell ref="N99:Q99"/>
    <mergeCell ref="N100:Q100"/>
    <mergeCell ref="N102:Q102"/>
    <mergeCell ref="D103:H103"/>
    <mergeCell ref="N103:Q103"/>
    <mergeCell ref="D104:H104"/>
    <mergeCell ref="N104:Q104"/>
    <mergeCell ref="D105:H105"/>
    <mergeCell ref="N105:Q105"/>
    <mergeCell ref="D106:H106"/>
    <mergeCell ref="N106:Q106"/>
    <mergeCell ref="D107:H107"/>
    <mergeCell ref="N107:Q107"/>
    <mergeCell ref="N108:Q108"/>
    <mergeCell ref="L110:Q110"/>
    <mergeCell ref="C116:Q116"/>
    <mergeCell ref="F118:P118"/>
    <mergeCell ref="F119:P119"/>
    <mergeCell ref="M121:P121"/>
    <mergeCell ref="M123:Q123"/>
    <mergeCell ref="M124:Q124"/>
    <mergeCell ref="F126:I126"/>
    <mergeCell ref="L126:M126"/>
    <mergeCell ref="N126:Q126"/>
    <mergeCell ref="F130:I130"/>
    <mergeCell ref="L130:M130"/>
    <mergeCell ref="N130:Q130"/>
    <mergeCell ref="F131:I131"/>
    <mergeCell ref="F132:I132"/>
    <mergeCell ref="F134:I134"/>
    <mergeCell ref="L134:M134"/>
    <mergeCell ref="N134:Q134"/>
    <mergeCell ref="F136:I136"/>
    <mergeCell ref="L136:M136"/>
    <mergeCell ref="N136:Q136"/>
    <mergeCell ref="F137:I137"/>
    <mergeCell ref="L137:M137"/>
    <mergeCell ref="N137:Q137"/>
    <mergeCell ref="F138:I138"/>
    <mergeCell ref="L138:M138"/>
    <mergeCell ref="N138:Q138"/>
    <mergeCell ref="F139:I139"/>
    <mergeCell ref="L139:M139"/>
    <mergeCell ref="N139:Q139"/>
    <mergeCell ref="F141:I141"/>
    <mergeCell ref="L141:M141"/>
    <mergeCell ref="N141:Q141"/>
    <mergeCell ref="F144:I144"/>
    <mergeCell ref="L144:M144"/>
    <mergeCell ref="N144:Q144"/>
    <mergeCell ref="F145:I145"/>
    <mergeCell ref="L145:M145"/>
    <mergeCell ref="N145:Q145"/>
    <mergeCell ref="F146:I146"/>
    <mergeCell ref="F147:I147"/>
    <mergeCell ref="F148:I148"/>
    <mergeCell ref="F149:I149"/>
    <mergeCell ref="L149:M149"/>
    <mergeCell ref="N149:Q149"/>
    <mergeCell ref="F150:I150"/>
    <mergeCell ref="L150:M150"/>
    <mergeCell ref="N150:Q150"/>
    <mergeCell ref="F151:I151"/>
    <mergeCell ref="F152:I152"/>
    <mergeCell ref="F153:I153"/>
    <mergeCell ref="L153:M153"/>
    <mergeCell ref="N153:Q153"/>
    <mergeCell ref="F154:I154"/>
    <mergeCell ref="L154:M154"/>
    <mergeCell ref="N154:Q154"/>
    <mergeCell ref="F155:I155"/>
    <mergeCell ref="F156:I156"/>
    <mergeCell ref="F157:I157"/>
    <mergeCell ref="F158:I158"/>
    <mergeCell ref="L158:M158"/>
    <mergeCell ref="N158:Q158"/>
    <mergeCell ref="F159:I159"/>
    <mergeCell ref="L159:M159"/>
    <mergeCell ref="N159:Q159"/>
    <mergeCell ref="F160:I160"/>
    <mergeCell ref="F161:I161"/>
    <mergeCell ref="F162:I162"/>
    <mergeCell ref="F163:I163"/>
    <mergeCell ref="F164:I164"/>
    <mergeCell ref="F165:I165"/>
    <mergeCell ref="F166:I166"/>
    <mergeCell ref="F167:I167"/>
    <mergeCell ref="F168:I168"/>
    <mergeCell ref="F169:I169"/>
    <mergeCell ref="L169:M169"/>
    <mergeCell ref="N169:Q169"/>
    <mergeCell ref="F170:I170"/>
    <mergeCell ref="L170:M170"/>
    <mergeCell ref="N170:Q170"/>
    <mergeCell ref="F171:I171"/>
    <mergeCell ref="L171:M171"/>
    <mergeCell ref="N171:Q171"/>
    <mergeCell ref="F172:I172"/>
    <mergeCell ref="L172:M172"/>
    <mergeCell ref="N172:Q172"/>
    <mergeCell ref="F173:I173"/>
    <mergeCell ref="L173:M173"/>
    <mergeCell ref="N173:Q173"/>
    <mergeCell ref="F174:I174"/>
    <mergeCell ref="L174:M174"/>
    <mergeCell ref="N174:Q174"/>
    <mergeCell ref="F175:I175"/>
    <mergeCell ref="L175:M175"/>
    <mergeCell ref="N175:Q175"/>
    <mergeCell ref="F176:I176"/>
    <mergeCell ref="F177:I177"/>
    <mergeCell ref="F178:I178"/>
    <mergeCell ref="F179:I179"/>
    <mergeCell ref="L179:M179"/>
    <mergeCell ref="N179:Q179"/>
    <mergeCell ref="F180:I180"/>
    <mergeCell ref="L180:M180"/>
    <mergeCell ref="N180:Q180"/>
    <mergeCell ref="F181:I181"/>
    <mergeCell ref="L181:M181"/>
    <mergeCell ref="N181:Q181"/>
    <mergeCell ref="F182:I182"/>
    <mergeCell ref="L182:M182"/>
    <mergeCell ref="N182:Q182"/>
    <mergeCell ref="F183:I183"/>
    <mergeCell ref="L183:M183"/>
    <mergeCell ref="N183:Q183"/>
    <mergeCell ref="F184:I184"/>
    <mergeCell ref="F185:I185"/>
    <mergeCell ref="F186:I186"/>
    <mergeCell ref="L186:M186"/>
    <mergeCell ref="N186:Q186"/>
    <mergeCell ref="F187:I187"/>
    <mergeCell ref="L187:M187"/>
    <mergeCell ref="N187:Q187"/>
    <mergeCell ref="F188:I188"/>
    <mergeCell ref="F189:I189"/>
    <mergeCell ref="F190:I190"/>
    <mergeCell ref="L190:M190"/>
    <mergeCell ref="N190:Q190"/>
    <mergeCell ref="F191:I191"/>
    <mergeCell ref="L191:M191"/>
    <mergeCell ref="N191:Q191"/>
    <mergeCell ref="F192:I192"/>
    <mergeCell ref="F193:I193"/>
    <mergeCell ref="F194:I194"/>
    <mergeCell ref="F195:I195"/>
    <mergeCell ref="L195:M195"/>
    <mergeCell ref="N195:Q195"/>
    <mergeCell ref="F196:I196"/>
    <mergeCell ref="L196:M196"/>
    <mergeCell ref="N196:Q196"/>
    <mergeCell ref="F197:I197"/>
    <mergeCell ref="F198:I198"/>
    <mergeCell ref="F199:I199"/>
    <mergeCell ref="F200:I200"/>
    <mergeCell ref="F201:I201"/>
    <mergeCell ref="L201:M201"/>
    <mergeCell ref="N201:Q201"/>
    <mergeCell ref="F202:I202"/>
    <mergeCell ref="L202:M202"/>
    <mergeCell ref="N202:Q202"/>
    <mergeCell ref="F203:I203"/>
    <mergeCell ref="F204:I204"/>
    <mergeCell ref="F205:I205"/>
    <mergeCell ref="L205:M205"/>
    <mergeCell ref="N205:Q205"/>
    <mergeCell ref="F206:I206"/>
    <mergeCell ref="L206:M206"/>
    <mergeCell ref="N206:Q206"/>
    <mergeCell ref="F207:I207"/>
    <mergeCell ref="L207:M207"/>
    <mergeCell ref="N207:Q207"/>
    <mergeCell ref="F208:I208"/>
    <mergeCell ref="L208:M208"/>
    <mergeCell ref="N208:Q208"/>
    <mergeCell ref="F209:I209"/>
    <mergeCell ref="F210:I210"/>
    <mergeCell ref="F211:I211"/>
    <mergeCell ref="L211:M211"/>
    <mergeCell ref="N211:Q211"/>
    <mergeCell ref="F212:I212"/>
    <mergeCell ref="L212:M212"/>
    <mergeCell ref="N212:Q212"/>
    <mergeCell ref="F214:I214"/>
    <mergeCell ref="L214:M214"/>
    <mergeCell ref="N214:Q214"/>
    <mergeCell ref="F215:I215"/>
    <mergeCell ref="L215:M215"/>
    <mergeCell ref="N215:Q215"/>
    <mergeCell ref="F216:I216"/>
    <mergeCell ref="L216:M216"/>
    <mergeCell ref="N216:Q216"/>
    <mergeCell ref="F217:I217"/>
    <mergeCell ref="L217:M217"/>
    <mergeCell ref="N217:Q217"/>
    <mergeCell ref="F218:I218"/>
    <mergeCell ref="L218:M218"/>
    <mergeCell ref="N218:Q218"/>
    <mergeCell ref="F219:I219"/>
    <mergeCell ref="L219:M219"/>
    <mergeCell ref="N219:Q219"/>
    <mergeCell ref="F220:I220"/>
    <mergeCell ref="L220:M220"/>
    <mergeCell ref="N220:Q220"/>
    <mergeCell ref="F221:I221"/>
    <mergeCell ref="L221:M221"/>
    <mergeCell ref="N221:Q221"/>
    <mergeCell ref="F222:I222"/>
    <mergeCell ref="L222:M222"/>
    <mergeCell ref="N222:Q222"/>
    <mergeCell ref="F223:I223"/>
    <mergeCell ref="L223:M223"/>
    <mergeCell ref="N223:Q223"/>
    <mergeCell ref="F224:I224"/>
    <mergeCell ref="L224:M224"/>
    <mergeCell ref="N224:Q224"/>
    <mergeCell ref="F225:I225"/>
    <mergeCell ref="L225:M225"/>
    <mergeCell ref="N225:Q225"/>
    <mergeCell ref="F226:I226"/>
    <mergeCell ref="L226:M226"/>
    <mergeCell ref="N226:Q226"/>
    <mergeCell ref="F227:I227"/>
    <mergeCell ref="L227:M227"/>
    <mergeCell ref="N227:Q227"/>
    <mergeCell ref="F228:I228"/>
    <mergeCell ref="L228:M228"/>
    <mergeCell ref="N228:Q228"/>
    <mergeCell ref="F239:I239"/>
    <mergeCell ref="L239:M239"/>
    <mergeCell ref="N239:Q239"/>
    <mergeCell ref="F240:I240"/>
    <mergeCell ref="L240:M240"/>
    <mergeCell ref="N240:Q240"/>
    <mergeCell ref="F231:I231"/>
    <mergeCell ref="L231:M231"/>
    <mergeCell ref="N231:Q231"/>
    <mergeCell ref="F233:I233"/>
    <mergeCell ref="L233:M233"/>
    <mergeCell ref="N233:Q233"/>
    <mergeCell ref="F234:I234"/>
    <mergeCell ref="F235:I235"/>
    <mergeCell ref="F236:I236"/>
    <mergeCell ref="H1:K1"/>
    <mergeCell ref="S2:AC2"/>
    <mergeCell ref="F241:I241"/>
    <mergeCell ref="L241:M241"/>
    <mergeCell ref="N241:Q241"/>
    <mergeCell ref="F242:I242"/>
    <mergeCell ref="L242:M242"/>
    <mergeCell ref="N242:Q242"/>
    <mergeCell ref="N127:Q127"/>
    <mergeCell ref="N128:Q128"/>
    <mergeCell ref="N129:Q129"/>
    <mergeCell ref="N133:Q133"/>
    <mergeCell ref="N135:Q135"/>
    <mergeCell ref="N140:Q140"/>
    <mergeCell ref="N142:Q142"/>
    <mergeCell ref="N143:Q143"/>
    <mergeCell ref="N213:Q213"/>
    <mergeCell ref="N229:Q229"/>
    <mergeCell ref="N230:Q230"/>
    <mergeCell ref="N232:Q232"/>
    <mergeCell ref="N237:Q237"/>
    <mergeCell ref="F238:I238"/>
    <mergeCell ref="L238:M238"/>
    <mergeCell ref="N238:Q238"/>
  </mergeCells>
  <dataValidations count="2">
    <dataValidation type="list" allowBlank="1" showInputMessage="1" showErrorMessage="1" error="Povoleny jsou hodnoty K, M." sqref="D238:D243">
      <formula1>"K, M"</formula1>
    </dataValidation>
    <dataValidation type="list" allowBlank="1" showInputMessage="1" showErrorMessage="1" error="Povoleny jsou hodnoty základní, snížená, zákl. přenesená, sníž. přenesená, nulová." sqref="U238:U243">
      <formula1>"základní, snížená, zákl. přenesená, sníž. přenesená, nulová"</formula1>
    </dataValidation>
  </dataValidations>
  <hyperlinks>
    <hyperlink ref="F1:G1" location="C2" display="1) Krycí list rozpočtu"/>
    <hyperlink ref="H1:K1" location="C86" display="2) Rekapitulace rozpočtu"/>
    <hyperlink ref="L1" location="C126" display="3) Rozpočet"/>
    <hyperlink ref="S1:T1" location="'Rekapitulace stavby'!C2" display="Rekapitulace stavby"/>
  </hyperlinks>
  <pageMargins left="0.58333330000000005" right="0.58333330000000005" top="0.5" bottom="0.46666669999999999" header="0" footer="0"/>
  <pageSetup paperSize="9" fitToHeight="100" blackAndWhite="1"/>
  <headerFooter>
    <oddFooter>&amp;CStrana &amp;P z &amp;N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N173"/>
  <sheetViews>
    <sheetView showGridLines="0" tabSelected="1" workbookViewId="0">
      <pane ySplit="1" topLeftCell="A2" activePane="bottomLeft" state="frozen"/>
      <selection pane="bottomLeft"/>
    </sheetView>
  </sheetViews>
  <sheetFormatPr defaultRowHeight="13.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7" width="11.1640625" customWidth="1"/>
    <col min="8" max="8" width="12.5" customWidth="1"/>
    <col min="9" max="9" width="7" customWidth="1"/>
    <col min="10" max="10" width="5.1640625" customWidth="1"/>
    <col min="11" max="11" width="11.5" customWidth="1"/>
    <col min="12" max="12" width="12" customWidth="1"/>
    <col min="13" max="14" width="6" customWidth="1"/>
    <col min="15" max="15" width="2" customWidth="1"/>
    <col min="16" max="16" width="12.5" customWidth="1"/>
    <col min="17" max="17" width="4.1640625" customWidth="1"/>
    <col min="18" max="18" width="1.6640625" customWidth="1"/>
    <col min="19" max="19" width="8.1640625" customWidth="1"/>
    <col min="20" max="20" width="29.6640625" hidden="1" customWidth="1"/>
    <col min="21" max="21" width="16.33203125" hidden="1" customWidth="1"/>
    <col min="22" max="22" width="12.33203125" hidden="1" customWidth="1"/>
    <col min="23" max="23" width="16.33203125" hidden="1" customWidth="1"/>
    <col min="24" max="24" width="12.1640625" hidden="1" customWidth="1"/>
    <col min="25" max="25" width="15" hidden="1" customWidth="1"/>
    <col min="26" max="26" width="11" hidden="1" customWidth="1"/>
    <col min="27" max="27" width="15" hidden="1" customWidth="1"/>
    <col min="28" max="28" width="16.33203125" hidden="1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1:66" ht="21.75" customHeight="1">
      <c r="A1" s="115"/>
      <c r="B1" s="13"/>
      <c r="C1" s="13"/>
      <c r="D1" s="14" t="s">
        <v>0</v>
      </c>
      <c r="E1" s="13"/>
      <c r="F1" s="15" t="s">
        <v>107</v>
      </c>
      <c r="G1" s="15"/>
      <c r="H1" s="256" t="s">
        <v>108</v>
      </c>
      <c r="I1" s="256"/>
      <c r="J1" s="256"/>
      <c r="K1" s="256"/>
      <c r="L1" s="15" t="s">
        <v>109</v>
      </c>
      <c r="M1" s="13"/>
      <c r="N1" s="13"/>
      <c r="O1" s="14" t="s">
        <v>110</v>
      </c>
      <c r="P1" s="13"/>
      <c r="Q1" s="13"/>
      <c r="R1" s="13"/>
      <c r="S1" s="15" t="s">
        <v>111</v>
      </c>
      <c r="T1" s="15"/>
      <c r="U1" s="115"/>
      <c r="V1" s="115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</row>
    <row r="2" spans="1:66" ht="36.950000000000003" customHeight="1">
      <c r="C2" s="235" t="s">
        <v>6</v>
      </c>
      <c r="D2" s="236"/>
      <c r="E2" s="236"/>
      <c r="F2" s="236"/>
      <c r="G2" s="236"/>
      <c r="H2" s="236"/>
      <c r="I2" s="236"/>
      <c r="J2" s="236"/>
      <c r="K2" s="236"/>
      <c r="L2" s="236"/>
      <c r="M2" s="236"/>
      <c r="N2" s="236"/>
      <c r="O2" s="236"/>
      <c r="P2" s="236"/>
      <c r="Q2" s="236"/>
      <c r="S2" s="205" t="s">
        <v>7</v>
      </c>
      <c r="T2" s="206"/>
      <c r="U2" s="206"/>
      <c r="V2" s="206"/>
      <c r="W2" s="206"/>
      <c r="X2" s="206"/>
      <c r="Y2" s="206"/>
      <c r="Z2" s="206"/>
      <c r="AA2" s="206"/>
      <c r="AB2" s="206"/>
      <c r="AC2" s="206"/>
      <c r="AT2" s="20" t="s">
        <v>91</v>
      </c>
    </row>
    <row r="3" spans="1:66" ht="6.95" customHeight="1">
      <c r="B3" s="21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3"/>
      <c r="AT3" s="20" t="s">
        <v>112</v>
      </c>
    </row>
    <row r="4" spans="1:66" ht="36.950000000000003" customHeight="1">
      <c r="B4" s="24"/>
      <c r="C4" s="219" t="s">
        <v>113</v>
      </c>
      <c r="D4" s="220"/>
      <c r="E4" s="220"/>
      <c r="F4" s="220"/>
      <c r="G4" s="220"/>
      <c r="H4" s="220"/>
      <c r="I4" s="220"/>
      <c r="J4" s="220"/>
      <c r="K4" s="220"/>
      <c r="L4" s="220"/>
      <c r="M4" s="220"/>
      <c r="N4" s="220"/>
      <c r="O4" s="220"/>
      <c r="P4" s="220"/>
      <c r="Q4" s="220"/>
      <c r="R4" s="25"/>
      <c r="T4" s="19" t="s">
        <v>12</v>
      </c>
      <c r="AT4" s="20" t="s">
        <v>5</v>
      </c>
    </row>
    <row r="5" spans="1:66" ht="6.95" customHeight="1">
      <c r="B5" s="24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5"/>
    </row>
    <row r="6" spans="1:66" ht="25.35" customHeight="1">
      <c r="B6" s="24"/>
      <c r="C6" s="27"/>
      <c r="D6" s="31" t="s">
        <v>18</v>
      </c>
      <c r="E6" s="27"/>
      <c r="F6" s="286" t="str">
        <f>'Rekapitulace stavby'!K6</f>
        <v>Vybudování odborné učebny a zřízení bezbariérového vstupu</v>
      </c>
      <c r="G6" s="287"/>
      <c r="H6" s="287"/>
      <c r="I6" s="287"/>
      <c r="J6" s="287"/>
      <c r="K6" s="287"/>
      <c r="L6" s="287"/>
      <c r="M6" s="287"/>
      <c r="N6" s="287"/>
      <c r="O6" s="287"/>
      <c r="P6" s="287"/>
      <c r="Q6" s="27"/>
      <c r="R6" s="25"/>
    </row>
    <row r="7" spans="1:66" s="1" customFormat="1" ht="32.85" customHeight="1">
      <c r="B7" s="35"/>
      <c r="C7" s="36"/>
      <c r="D7" s="30" t="s">
        <v>114</v>
      </c>
      <c r="E7" s="36"/>
      <c r="F7" s="241" t="s">
        <v>1421</v>
      </c>
      <c r="G7" s="285"/>
      <c r="H7" s="285"/>
      <c r="I7" s="285"/>
      <c r="J7" s="285"/>
      <c r="K7" s="285"/>
      <c r="L7" s="285"/>
      <c r="M7" s="285"/>
      <c r="N7" s="285"/>
      <c r="O7" s="285"/>
      <c r="P7" s="285"/>
      <c r="Q7" s="36"/>
      <c r="R7" s="37"/>
    </row>
    <row r="8" spans="1:66" s="1" customFormat="1" ht="14.45" customHeight="1">
      <c r="B8" s="35"/>
      <c r="C8" s="36"/>
      <c r="D8" s="31" t="s">
        <v>20</v>
      </c>
      <c r="E8" s="36"/>
      <c r="F8" s="29" t="s">
        <v>4</v>
      </c>
      <c r="G8" s="36"/>
      <c r="H8" s="36"/>
      <c r="I8" s="36"/>
      <c r="J8" s="36"/>
      <c r="K8" s="36"/>
      <c r="L8" s="36"/>
      <c r="M8" s="31" t="s">
        <v>21</v>
      </c>
      <c r="N8" s="36"/>
      <c r="O8" s="29" t="s">
        <v>4</v>
      </c>
      <c r="P8" s="36"/>
      <c r="Q8" s="36"/>
      <c r="R8" s="37"/>
    </row>
    <row r="9" spans="1:66" s="1" customFormat="1" ht="14.45" customHeight="1">
      <c r="B9" s="35"/>
      <c r="C9" s="36"/>
      <c r="D9" s="31" t="s">
        <v>22</v>
      </c>
      <c r="E9" s="36"/>
      <c r="F9" s="29" t="s">
        <v>116</v>
      </c>
      <c r="G9" s="36"/>
      <c r="H9" s="36"/>
      <c r="I9" s="36"/>
      <c r="J9" s="36"/>
      <c r="K9" s="36"/>
      <c r="L9" s="36"/>
      <c r="M9" s="31" t="s">
        <v>24</v>
      </c>
      <c r="N9" s="36"/>
      <c r="O9" s="297">
        <f>'Rekapitulace stavby'!AN8</f>
        <v>43383</v>
      </c>
      <c r="P9" s="288"/>
      <c r="Q9" s="36"/>
      <c r="R9" s="37"/>
    </row>
    <row r="10" spans="1:66" s="1" customFormat="1" ht="10.9" customHeight="1">
      <c r="B10" s="35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7"/>
    </row>
    <row r="11" spans="1:66" s="1" customFormat="1" ht="14.45" customHeight="1">
      <c r="B11" s="35"/>
      <c r="C11" s="36"/>
      <c r="D11" s="31" t="s">
        <v>25</v>
      </c>
      <c r="E11" s="36"/>
      <c r="F11" s="36"/>
      <c r="G11" s="36"/>
      <c r="H11" s="36"/>
      <c r="I11" s="36"/>
      <c r="J11" s="36"/>
      <c r="K11" s="36"/>
      <c r="L11" s="36"/>
      <c r="M11" s="31" t="s">
        <v>26</v>
      </c>
      <c r="N11" s="36"/>
      <c r="O11" s="239" t="s">
        <v>4</v>
      </c>
      <c r="P11" s="239"/>
      <c r="Q11" s="36"/>
      <c r="R11" s="37"/>
    </row>
    <row r="12" spans="1:66" s="1" customFormat="1" ht="18" customHeight="1">
      <c r="B12" s="35"/>
      <c r="C12" s="36"/>
      <c r="D12" s="36"/>
      <c r="E12" s="29" t="s">
        <v>27</v>
      </c>
      <c r="F12" s="36"/>
      <c r="G12" s="36"/>
      <c r="H12" s="36"/>
      <c r="I12" s="36"/>
      <c r="J12" s="36"/>
      <c r="K12" s="36"/>
      <c r="L12" s="36"/>
      <c r="M12" s="31" t="s">
        <v>28</v>
      </c>
      <c r="N12" s="36"/>
      <c r="O12" s="239" t="s">
        <v>4</v>
      </c>
      <c r="P12" s="239"/>
      <c r="Q12" s="36"/>
      <c r="R12" s="37"/>
    </row>
    <row r="13" spans="1:66" s="1" customFormat="1" ht="6.95" customHeight="1">
      <c r="B13" s="35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7"/>
    </row>
    <row r="14" spans="1:66" s="1" customFormat="1" ht="14.45" customHeight="1">
      <c r="B14" s="35"/>
      <c r="C14" s="36"/>
      <c r="D14" s="31" t="s">
        <v>29</v>
      </c>
      <c r="E14" s="36"/>
      <c r="F14" s="36"/>
      <c r="G14" s="36"/>
      <c r="H14" s="36"/>
      <c r="I14" s="36"/>
      <c r="J14" s="36"/>
      <c r="K14" s="36"/>
      <c r="L14" s="36"/>
      <c r="M14" s="31" t="s">
        <v>26</v>
      </c>
      <c r="N14" s="36"/>
      <c r="O14" s="298" t="str">
        <f>IF('Rekapitulace stavby'!AN13="","",'Rekapitulace stavby'!AN13)</f>
        <v>Vyplň údaj</v>
      </c>
      <c r="P14" s="239"/>
      <c r="Q14" s="36"/>
      <c r="R14" s="37"/>
    </row>
    <row r="15" spans="1:66" s="1" customFormat="1" ht="18" customHeight="1">
      <c r="B15" s="35"/>
      <c r="C15" s="36"/>
      <c r="D15" s="36"/>
      <c r="E15" s="298" t="str">
        <f>IF('Rekapitulace stavby'!E14="","",'Rekapitulace stavby'!E14)</f>
        <v>Vyplň údaj</v>
      </c>
      <c r="F15" s="299"/>
      <c r="G15" s="299"/>
      <c r="H15" s="299"/>
      <c r="I15" s="299"/>
      <c r="J15" s="299"/>
      <c r="K15" s="299"/>
      <c r="L15" s="299"/>
      <c r="M15" s="31" t="s">
        <v>28</v>
      </c>
      <c r="N15" s="36"/>
      <c r="O15" s="298" t="str">
        <f>IF('Rekapitulace stavby'!AN14="","",'Rekapitulace stavby'!AN14)</f>
        <v>Vyplň údaj</v>
      </c>
      <c r="P15" s="239"/>
      <c r="Q15" s="36"/>
      <c r="R15" s="37"/>
    </row>
    <row r="16" spans="1:66" s="1" customFormat="1" ht="6.95" customHeight="1">
      <c r="B16" s="35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7"/>
    </row>
    <row r="17" spans="2:18" s="1" customFormat="1" ht="14.45" customHeight="1">
      <c r="B17" s="35"/>
      <c r="C17" s="36"/>
      <c r="D17" s="31" t="s">
        <v>31</v>
      </c>
      <c r="E17" s="36"/>
      <c r="F17" s="36"/>
      <c r="G17" s="36"/>
      <c r="H17" s="36"/>
      <c r="I17" s="36"/>
      <c r="J17" s="36"/>
      <c r="K17" s="36"/>
      <c r="L17" s="36"/>
      <c r="M17" s="31" t="s">
        <v>26</v>
      </c>
      <c r="N17" s="36"/>
      <c r="O17" s="239" t="s">
        <v>4</v>
      </c>
      <c r="P17" s="239"/>
      <c r="Q17" s="36"/>
      <c r="R17" s="37"/>
    </row>
    <row r="18" spans="2:18" s="1" customFormat="1" ht="18" customHeight="1">
      <c r="B18" s="35"/>
      <c r="C18" s="36"/>
      <c r="D18" s="36"/>
      <c r="E18" s="29" t="s">
        <v>32</v>
      </c>
      <c r="F18" s="36"/>
      <c r="G18" s="36"/>
      <c r="H18" s="36"/>
      <c r="I18" s="36"/>
      <c r="J18" s="36"/>
      <c r="K18" s="36"/>
      <c r="L18" s="36"/>
      <c r="M18" s="31" t="s">
        <v>28</v>
      </c>
      <c r="N18" s="36"/>
      <c r="O18" s="239" t="s">
        <v>4</v>
      </c>
      <c r="P18" s="239"/>
      <c r="Q18" s="36"/>
      <c r="R18" s="37"/>
    </row>
    <row r="19" spans="2:18" s="1" customFormat="1" ht="6.95" customHeight="1">
      <c r="B19" s="35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7"/>
    </row>
    <row r="20" spans="2:18" s="1" customFormat="1" ht="14.45" customHeight="1">
      <c r="B20" s="35"/>
      <c r="C20" s="36"/>
      <c r="D20" s="31" t="s">
        <v>34</v>
      </c>
      <c r="E20" s="36"/>
      <c r="F20" s="36"/>
      <c r="G20" s="36"/>
      <c r="H20" s="36"/>
      <c r="I20" s="36"/>
      <c r="J20" s="36"/>
      <c r="K20" s="36"/>
      <c r="L20" s="36"/>
      <c r="M20" s="31" t="s">
        <v>26</v>
      </c>
      <c r="N20" s="36"/>
      <c r="O20" s="239" t="str">
        <f>IF('Rekapitulace stavby'!AN19="","",'Rekapitulace stavby'!AN19)</f>
        <v/>
      </c>
      <c r="P20" s="239"/>
      <c r="Q20" s="36"/>
      <c r="R20" s="37"/>
    </row>
    <row r="21" spans="2:18" s="1" customFormat="1" ht="18" customHeight="1">
      <c r="B21" s="35"/>
      <c r="C21" s="36"/>
      <c r="D21" s="36"/>
      <c r="E21" s="29" t="str">
        <f>IF('Rekapitulace stavby'!E20="","",'Rekapitulace stavby'!E20)</f>
        <v xml:space="preserve"> </v>
      </c>
      <c r="F21" s="36"/>
      <c r="G21" s="36"/>
      <c r="H21" s="36"/>
      <c r="I21" s="36"/>
      <c r="J21" s="36"/>
      <c r="K21" s="36"/>
      <c r="L21" s="36"/>
      <c r="M21" s="31" t="s">
        <v>28</v>
      </c>
      <c r="N21" s="36"/>
      <c r="O21" s="239" t="str">
        <f>IF('Rekapitulace stavby'!AN20="","",'Rekapitulace stavby'!AN20)</f>
        <v/>
      </c>
      <c r="P21" s="239"/>
      <c r="Q21" s="36"/>
      <c r="R21" s="37"/>
    </row>
    <row r="22" spans="2:18" s="1" customFormat="1" ht="6.95" customHeight="1">
      <c r="B22" s="35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7"/>
    </row>
    <row r="23" spans="2:18" s="1" customFormat="1" ht="14.45" customHeight="1">
      <c r="B23" s="35"/>
      <c r="C23" s="36"/>
      <c r="D23" s="31" t="s">
        <v>36</v>
      </c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7"/>
    </row>
    <row r="24" spans="2:18" s="1" customFormat="1" ht="16.5" customHeight="1">
      <c r="B24" s="35"/>
      <c r="C24" s="36"/>
      <c r="D24" s="36"/>
      <c r="E24" s="244" t="s">
        <v>4</v>
      </c>
      <c r="F24" s="244"/>
      <c r="G24" s="244"/>
      <c r="H24" s="244"/>
      <c r="I24" s="244"/>
      <c r="J24" s="244"/>
      <c r="K24" s="244"/>
      <c r="L24" s="244"/>
      <c r="M24" s="36"/>
      <c r="N24" s="36"/>
      <c r="O24" s="36"/>
      <c r="P24" s="36"/>
      <c r="Q24" s="36"/>
      <c r="R24" s="37"/>
    </row>
    <row r="25" spans="2:18" s="1" customFormat="1" ht="6.95" customHeight="1">
      <c r="B25" s="35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7"/>
    </row>
    <row r="26" spans="2:18" s="1" customFormat="1" ht="6.95" customHeight="1">
      <c r="B26" s="35"/>
      <c r="C26" s="36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36"/>
      <c r="R26" s="37"/>
    </row>
    <row r="27" spans="2:18" s="1" customFormat="1" ht="14.45" customHeight="1">
      <c r="B27" s="35"/>
      <c r="C27" s="36"/>
      <c r="D27" s="116" t="s">
        <v>117</v>
      </c>
      <c r="E27" s="36"/>
      <c r="F27" s="36"/>
      <c r="G27" s="36"/>
      <c r="H27" s="36"/>
      <c r="I27" s="36"/>
      <c r="J27" s="36"/>
      <c r="K27" s="36"/>
      <c r="L27" s="36"/>
      <c r="M27" s="245">
        <f>N88</f>
        <v>0</v>
      </c>
      <c r="N27" s="245"/>
      <c r="O27" s="245"/>
      <c r="P27" s="245"/>
      <c r="Q27" s="36"/>
      <c r="R27" s="37"/>
    </row>
    <row r="28" spans="2:18" s="1" customFormat="1" ht="14.45" customHeight="1">
      <c r="B28" s="35"/>
      <c r="C28" s="36"/>
      <c r="D28" s="34" t="s">
        <v>101</v>
      </c>
      <c r="E28" s="36"/>
      <c r="F28" s="36"/>
      <c r="G28" s="36"/>
      <c r="H28" s="36"/>
      <c r="I28" s="36"/>
      <c r="J28" s="36"/>
      <c r="K28" s="36"/>
      <c r="L28" s="36"/>
      <c r="M28" s="245">
        <f>N96</f>
        <v>0</v>
      </c>
      <c r="N28" s="245"/>
      <c r="O28" s="245"/>
      <c r="P28" s="245"/>
      <c r="Q28" s="36"/>
      <c r="R28" s="37"/>
    </row>
    <row r="29" spans="2:18" s="1" customFormat="1" ht="6.95" customHeight="1">
      <c r="B29" s="35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7"/>
    </row>
    <row r="30" spans="2:18" s="1" customFormat="1" ht="25.35" customHeight="1">
      <c r="B30" s="35"/>
      <c r="C30" s="36"/>
      <c r="D30" s="117" t="s">
        <v>39</v>
      </c>
      <c r="E30" s="36"/>
      <c r="F30" s="36"/>
      <c r="G30" s="36"/>
      <c r="H30" s="36"/>
      <c r="I30" s="36"/>
      <c r="J30" s="36"/>
      <c r="K30" s="36"/>
      <c r="L30" s="36"/>
      <c r="M30" s="293">
        <f>ROUND(M27+M28,2)</f>
        <v>0</v>
      </c>
      <c r="N30" s="285"/>
      <c r="O30" s="285"/>
      <c r="P30" s="285"/>
      <c r="Q30" s="36"/>
      <c r="R30" s="37"/>
    </row>
    <row r="31" spans="2:18" s="1" customFormat="1" ht="6.95" customHeight="1">
      <c r="B31" s="35"/>
      <c r="C31" s="36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36"/>
      <c r="R31" s="37"/>
    </row>
    <row r="32" spans="2:18" s="1" customFormat="1" ht="14.45" customHeight="1">
      <c r="B32" s="35"/>
      <c r="C32" s="36"/>
      <c r="D32" s="42" t="s">
        <v>40</v>
      </c>
      <c r="E32" s="42" t="s">
        <v>41</v>
      </c>
      <c r="F32" s="43">
        <v>0.21</v>
      </c>
      <c r="G32" s="118" t="s">
        <v>42</v>
      </c>
      <c r="H32" s="294">
        <f>ROUND((((SUM(BE96:BE103)+SUM(BE121:BE166))+SUM(BE168:BE172))),2)</f>
        <v>0</v>
      </c>
      <c r="I32" s="285"/>
      <c r="J32" s="285"/>
      <c r="K32" s="36"/>
      <c r="L32" s="36"/>
      <c r="M32" s="294">
        <f>ROUND(((ROUND((SUM(BE96:BE103)+SUM(BE121:BE166)), 2)*F32)+SUM(BE168:BE172)*F32),2)</f>
        <v>0</v>
      </c>
      <c r="N32" s="285"/>
      <c r="O32" s="285"/>
      <c r="P32" s="285"/>
      <c r="Q32" s="36"/>
      <c r="R32" s="37"/>
    </row>
    <row r="33" spans="2:18" s="1" customFormat="1" ht="14.45" customHeight="1">
      <c r="B33" s="35"/>
      <c r="C33" s="36"/>
      <c r="D33" s="36"/>
      <c r="E33" s="42" t="s">
        <v>43</v>
      </c>
      <c r="F33" s="43">
        <v>0.15</v>
      </c>
      <c r="G33" s="118" t="s">
        <v>42</v>
      </c>
      <c r="H33" s="294">
        <f>ROUND((((SUM(BF96:BF103)+SUM(BF121:BF166))+SUM(BF168:BF172))),2)</f>
        <v>0</v>
      </c>
      <c r="I33" s="285"/>
      <c r="J33" s="285"/>
      <c r="K33" s="36"/>
      <c r="L33" s="36"/>
      <c r="M33" s="294">
        <f>ROUND(((ROUND((SUM(BF96:BF103)+SUM(BF121:BF166)), 2)*F33)+SUM(BF168:BF172)*F33),2)</f>
        <v>0</v>
      </c>
      <c r="N33" s="285"/>
      <c r="O33" s="285"/>
      <c r="P33" s="285"/>
      <c r="Q33" s="36"/>
      <c r="R33" s="37"/>
    </row>
    <row r="34" spans="2:18" s="1" customFormat="1" ht="14.45" hidden="1" customHeight="1">
      <c r="B34" s="35"/>
      <c r="C34" s="36"/>
      <c r="D34" s="36"/>
      <c r="E34" s="42" t="s">
        <v>44</v>
      </c>
      <c r="F34" s="43">
        <v>0.21</v>
      </c>
      <c r="G34" s="118" t="s">
        <v>42</v>
      </c>
      <c r="H34" s="294">
        <f>ROUND((((SUM(BG96:BG103)+SUM(BG121:BG166))+SUM(BG168:BG172))),2)</f>
        <v>0</v>
      </c>
      <c r="I34" s="285"/>
      <c r="J34" s="285"/>
      <c r="K34" s="36"/>
      <c r="L34" s="36"/>
      <c r="M34" s="294">
        <v>0</v>
      </c>
      <c r="N34" s="285"/>
      <c r="O34" s="285"/>
      <c r="P34" s="285"/>
      <c r="Q34" s="36"/>
      <c r="R34" s="37"/>
    </row>
    <row r="35" spans="2:18" s="1" customFormat="1" ht="14.45" hidden="1" customHeight="1">
      <c r="B35" s="35"/>
      <c r="C35" s="36"/>
      <c r="D35" s="36"/>
      <c r="E35" s="42" t="s">
        <v>45</v>
      </c>
      <c r="F35" s="43">
        <v>0.15</v>
      </c>
      <c r="G35" s="118" t="s">
        <v>42</v>
      </c>
      <c r="H35" s="294">
        <f>ROUND((((SUM(BH96:BH103)+SUM(BH121:BH166))+SUM(BH168:BH172))),2)</f>
        <v>0</v>
      </c>
      <c r="I35" s="285"/>
      <c r="J35" s="285"/>
      <c r="K35" s="36"/>
      <c r="L35" s="36"/>
      <c r="M35" s="294">
        <v>0</v>
      </c>
      <c r="N35" s="285"/>
      <c r="O35" s="285"/>
      <c r="P35" s="285"/>
      <c r="Q35" s="36"/>
      <c r="R35" s="37"/>
    </row>
    <row r="36" spans="2:18" s="1" customFormat="1" ht="14.45" hidden="1" customHeight="1">
      <c r="B36" s="35"/>
      <c r="C36" s="36"/>
      <c r="D36" s="36"/>
      <c r="E36" s="42" t="s">
        <v>46</v>
      </c>
      <c r="F36" s="43">
        <v>0</v>
      </c>
      <c r="G36" s="118" t="s">
        <v>42</v>
      </c>
      <c r="H36" s="294">
        <f>ROUND((((SUM(BI96:BI103)+SUM(BI121:BI166))+SUM(BI168:BI172))),2)</f>
        <v>0</v>
      </c>
      <c r="I36" s="285"/>
      <c r="J36" s="285"/>
      <c r="K36" s="36"/>
      <c r="L36" s="36"/>
      <c r="M36" s="294">
        <v>0</v>
      </c>
      <c r="N36" s="285"/>
      <c r="O36" s="285"/>
      <c r="P36" s="285"/>
      <c r="Q36" s="36"/>
      <c r="R36" s="37"/>
    </row>
    <row r="37" spans="2:18" s="1" customFormat="1" ht="6.95" customHeight="1">
      <c r="B37" s="35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7"/>
    </row>
    <row r="38" spans="2:18" s="1" customFormat="1" ht="25.35" customHeight="1">
      <c r="B38" s="35"/>
      <c r="C38" s="114"/>
      <c r="D38" s="119" t="s">
        <v>47</v>
      </c>
      <c r="E38" s="75"/>
      <c r="F38" s="75"/>
      <c r="G38" s="120" t="s">
        <v>48</v>
      </c>
      <c r="H38" s="121" t="s">
        <v>49</v>
      </c>
      <c r="I38" s="75"/>
      <c r="J38" s="75"/>
      <c r="K38" s="75"/>
      <c r="L38" s="295">
        <f>SUM(M30:M36)</f>
        <v>0</v>
      </c>
      <c r="M38" s="295"/>
      <c r="N38" s="295"/>
      <c r="O38" s="295"/>
      <c r="P38" s="296"/>
      <c r="Q38" s="114"/>
      <c r="R38" s="37"/>
    </row>
    <row r="39" spans="2:18" s="1" customFormat="1" ht="14.45" customHeight="1">
      <c r="B39" s="35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7"/>
    </row>
    <row r="40" spans="2:18" s="1" customFormat="1" ht="14.45" customHeight="1">
      <c r="B40" s="35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7"/>
    </row>
    <row r="41" spans="2:18">
      <c r="B41" s="24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5"/>
    </row>
    <row r="42" spans="2:18">
      <c r="B42" s="24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5"/>
    </row>
    <row r="43" spans="2:18">
      <c r="B43" s="24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5"/>
    </row>
    <row r="44" spans="2:18">
      <c r="B44" s="24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5"/>
    </row>
    <row r="45" spans="2:18">
      <c r="B45" s="24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5"/>
    </row>
    <row r="46" spans="2:18">
      <c r="B46" s="24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5"/>
    </row>
    <row r="47" spans="2:18">
      <c r="B47" s="24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5"/>
    </row>
    <row r="48" spans="2:18">
      <c r="B48" s="24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5"/>
    </row>
    <row r="49" spans="2:18">
      <c r="B49" s="24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5"/>
    </row>
    <row r="50" spans="2:18" s="1" customFormat="1" ht="15">
      <c r="B50" s="35"/>
      <c r="C50" s="36"/>
      <c r="D50" s="50" t="s">
        <v>50</v>
      </c>
      <c r="E50" s="51"/>
      <c r="F50" s="51"/>
      <c r="G50" s="51"/>
      <c r="H50" s="52"/>
      <c r="I50" s="36"/>
      <c r="J50" s="50" t="s">
        <v>51</v>
      </c>
      <c r="K50" s="51"/>
      <c r="L50" s="51"/>
      <c r="M50" s="51"/>
      <c r="N50" s="51"/>
      <c r="O50" s="51"/>
      <c r="P50" s="52"/>
      <c r="Q50" s="36"/>
      <c r="R50" s="37"/>
    </row>
    <row r="51" spans="2:18">
      <c r="B51" s="24"/>
      <c r="C51" s="27"/>
      <c r="D51" s="53"/>
      <c r="E51" s="27"/>
      <c r="F51" s="27"/>
      <c r="G51" s="27"/>
      <c r="H51" s="54"/>
      <c r="I51" s="27"/>
      <c r="J51" s="53"/>
      <c r="K51" s="27"/>
      <c r="L51" s="27"/>
      <c r="M51" s="27"/>
      <c r="N51" s="27"/>
      <c r="O51" s="27"/>
      <c r="P51" s="54"/>
      <c r="Q51" s="27"/>
      <c r="R51" s="25"/>
    </row>
    <row r="52" spans="2:18">
      <c r="B52" s="24"/>
      <c r="C52" s="27"/>
      <c r="D52" s="53"/>
      <c r="E52" s="27"/>
      <c r="F52" s="27"/>
      <c r="G52" s="27"/>
      <c r="H52" s="54"/>
      <c r="I52" s="27"/>
      <c r="J52" s="53"/>
      <c r="K52" s="27"/>
      <c r="L52" s="27"/>
      <c r="M52" s="27"/>
      <c r="N52" s="27"/>
      <c r="O52" s="27"/>
      <c r="P52" s="54"/>
      <c r="Q52" s="27"/>
      <c r="R52" s="25"/>
    </row>
    <row r="53" spans="2:18">
      <c r="B53" s="24"/>
      <c r="C53" s="27"/>
      <c r="D53" s="53"/>
      <c r="E53" s="27"/>
      <c r="F53" s="27"/>
      <c r="G53" s="27"/>
      <c r="H53" s="54"/>
      <c r="I53" s="27"/>
      <c r="J53" s="53"/>
      <c r="K53" s="27"/>
      <c r="L53" s="27"/>
      <c r="M53" s="27"/>
      <c r="N53" s="27"/>
      <c r="O53" s="27"/>
      <c r="P53" s="54"/>
      <c r="Q53" s="27"/>
      <c r="R53" s="25"/>
    </row>
    <row r="54" spans="2:18">
      <c r="B54" s="24"/>
      <c r="C54" s="27"/>
      <c r="D54" s="53"/>
      <c r="E54" s="27"/>
      <c r="F54" s="27"/>
      <c r="G54" s="27"/>
      <c r="H54" s="54"/>
      <c r="I54" s="27"/>
      <c r="J54" s="53"/>
      <c r="K54" s="27"/>
      <c r="L54" s="27"/>
      <c r="M54" s="27"/>
      <c r="N54" s="27"/>
      <c r="O54" s="27"/>
      <c r="P54" s="54"/>
      <c r="Q54" s="27"/>
      <c r="R54" s="25"/>
    </row>
    <row r="55" spans="2:18">
      <c r="B55" s="24"/>
      <c r="C55" s="27"/>
      <c r="D55" s="53"/>
      <c r="E55" s="27"/>
      <c r="F55" s="27"/>
      <c r="G55" s="27"/>
      <c r="H55" s="54"/>
      <c r="I55" s="27"/>
      <c r="J55" s="53"/>
      <c r="K55" s="27"/>
      <c r="L55" s="27"/>
      <c r="M55" s="27"/>
      <c r="N55" s="27"/>
      <c r="O55" s="27"/>
      <c r="P55" s="54"/>
      <c r="Q55" s="27"/>
      <c r="R55" s="25"/>
    </row>
    <row r="56" spans="2:18">
      <c r="B56" s="24"/>
      <c r="C56" s="27"/>
      <c r="D56" s="53"/>
      <c r="E56" s="27"/>
      <c r="F56" s="27"/>
      <c r="G56" s="27"/>
      <c r="H56" s="54"/>
      <c r="I56" s="27"/>
      <c r="J56" s="53"/>
      <c r="K56" s="27"/>
      <c r="L56" s="27"/>
      <c r="M56" s="27"/>
      <c r="N56" s="27"/>
      <c r="O56" s="27"/>
      <c r="P56" s="54"/>
      <c r="Q56" s="27"/>
      <c r="R56" s="25"/>
    </row>
    <row r="57" spans="2:18">
      <c r="B57" s="24"/>
      <c r="C57" s="27"/>
      <c r="D57" s="53"/>
      <c r="E57" s="27"/>
      <c r="F57" s="27"/>
      <c r="G57" s="27"/>
      <c r="H57" s="54"/>
      <c r="I57" s="27"/>
      <c r="J57" s="53"/>
      <c r="K57" s="27"/>
      <c r="L57" s="27"/>
      <c r="M57" s="27"/>
      <c r="N57" s="27"/>
      <c r="O57" s="27"/>
      <c r="P57" s="54"/>
      <c r="Q57" s="27"/>
      <c r="R57" s="25"/>
    </row>
    <row r="58" spans="2:18">
      <c r="B58" s="24"/>
      <c r="C58" s="27"/>
      <c r="D58" s="53"/>
      <c r="E58" s="27"/>
      <c r="F58" s="27"/>
      <c r="G58" s="27"/>
      <c r="H58" s="54"/>
      <c r="I58" s="27"/>
      <c r="J58" s="53"/>
      <c r="K58" s="27"/>
      <c r="L58" s="27"/>
      <c r="M58" s="27"/>
      <c r="N58" s="27"/>
      <c r="O58" s="27"/>
      <c r="P58" s="54"/>
      <c r="Q58" s="27"/>
      <c r="R58" s="25"/>
    </row>
    <row r="59" spans="2:18" s="1" customFormat="1" ht="15">
      <c r="B59" s="35"/>
      <c r="C59" s="36"/>
      <c r="D59" s="55" t="s">
        <v>52</v>
      </c>
      <c r="E59" s="56"/>
      <c r="F59" s="56"/>
      <c r="G59" s="57" t="s">
        <v>53</v>
      </c>
      <c r="H59" s="58"/>
      <c r="I59" s="36"/>
      <c r="J59" s="55" t="s">
        <v>52</v>
      </c>
      <c r="K59" s="56"/>
      <c r="L59" s="56"/>
      <c r="M59" s="56"/>
      <c r="N59" s="57" t="s">
        <v>53</v>
      </c>
      <c r="O59" s="56"/>
      <c r="P59" s="58"/>
      <c r="Q59" s="36"/>
      <c r="R59" s="37"/>
    </row>
    <row r="60" spans="2:18">
      <c r="B60" s="24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5"/>
    </row>
    <row r="61" spans="2:18" s="1" customFormat="1" ht="15">
      <c r="B61" s="35"/>
      <c r="C61" s="36"/>
      <c r="D61" s="50" t="s">
        <v>54</v>
      </c>
      <c r="E61" s="51"/>
      <c r="F61" s="51"/>
      <c r="G61" s="51"/>
      <c r="H61" s="52"/>
      <c r="I61" s="36"/>
      <c r="J61" s="50" t="s">
        <v>55</v>
      </c>
      <c r="K61" s="51"/>
      <c r="L61" s="51"/>
      <c r="M61" s="51"/>
      <c r="N61" s="51"/>
      <c r="O61" s="51"/>
      <c r="P61" s="52"/>
      <c r="Q61" s="36"/>
      <c r="R61" s="37"/>
    </row>
    <row r="62" spans="2:18">
      <c r="B62" s="24"/>
      <c r="C62" s="27"/>
      <c r="D62" s="53"/>
      <c r="E62" s="27"/>
      <c r="F62" s="27"/>
      <c r="G62" s="27"/>
      <c r="H62" s="54"/>
      <c r="I62" s="27"/>
      <c r="J62" s="53"/>
      <c r="K62" s="27"/>
      <c r="L62" s="27"/>
      <c r="M62" s="27"/>
      <c r="N62" s="27"/>
      <c r="O62" s="27"/>
      <c r="P62" s="54"/>
      <c r="Q62" s="27"/>
      <c r="R62" s="25"/>
    </row>
    <row r="63" spans="2:18">
      <c r="B63" s="24"/>
      <c r="C63" s="27"/>
      <c r="D63" s="53"/>
      <c r="E63" s="27"/>
      <c r="F63" s="27"/>
      <c r="G63" s="27"/>
      <c r="H63" s="54"/>
      <c r="I63" s="27"/>
      <c r="J63" s="53"/>
      <c r="K63" s="27"/>
      <c r="L63" s="27"/>
      <c r="M63" s="27"/>
      <c r="N63" s="27"/>
      <c r="O63" s="27"/>
      <c r="P63" s="54"/>
      <c r="Q63" s="27"/>
      <c r="R63" s="25"/>
    </row>
    <row r="64" spans="2:18">
      <c r="B64" s="24"/>
      <c r="C64" s="27"/>
      <c r="D64" s="53"/>
      <c r="E64" s="27"/>
      <c r="F64" s="27"/>
      <c r="G64" s="27"/>
      <c r="H64" s="54"/>
      <c r="I64" s="27"/>
      <c r="J64" s="53"/>
      <c r="K64" s="27"/>
      <c r="L64" s="27"/>
      <c r="M64" s="27"/>
      <c r="N64" s="27"/>
      <c r="O64" s="27"/>
      <c r="P64" s="54"/>
      <c r="Q64" s="27"/>
      <c r="R64" s="25"/>
    </row>
    <row r="65" spans="2:18">
      <c r="B65" s="24"/>
      <c r="C65" s="27"/>
      <c r="D65" s="53"/>
      <c r="E65" s="27"/>
      <c r="F65" s="27"/>
      <c r="G65" s="27"/>
      <c r="H65" s="54"/>
      <c r="I65" s="27"/>
      <c r="J65" s="53"/>
      <c r="K65" s="27"/>
      <c r="L65" s="27"/>
      <c r="M65" s="27"/>
      <c r="N65" s="27"/>
      <c r="O65" s="27"/>
      <c r="P65" s="54"/>
      <c r="Q65" s="27"/>
      <c r="R65" s="25"/>
    </row>
    <row r="66" spans="2:18">
      <c r="B66" s="24"/>
      <c r="C66" s="27"/>
      <c r="D66" s="53"/>
      <c r="E66" s="27"/>
      <c r="F66" s="27"/>
      <c r="G66" s="27"/>
      <c r="H66" s="54"/>
      <c r="I66" s="27"/>
      <c r="J66" s="53"/>
      <c r="K66" s="27"/>
      <c r="L66" s="27"/>
      <c r="M66" s="27"/>
      <c r="N66" s="27"/>
      <c r="O66" s="27"/>
      <c r="P66" s="54"/>
      <c r="Q66" s="27"/>
      <c r="R66" s="25"/>
    </row>
    <row r="67" spans="2:18">
      <c r="B67" s="24"/>
      <c r="C67" s="27"/>
      <c r="D67" s="53"/>
      <c r="E67" s="27"/>
      <c r="F67" s="27"/>
      <c r="G67" s="27"/>
      <c r="H67" s="54"/>
      <c r="I67" s="27"/>
      <c r="J67" s="53"/>
      <c r="K67" s="27"/>
      <c r="L67" s="27"/>
      <c r="M67" s="27"/>
      <c r="N67" s="27"/>
      <c r="O67" s="27"/>
      <c r="P67" s="54"/>
      <c r="Q67" s="27"/>
      <c r="R67" s="25"/>
    </row>
    <row r="68" spans="2:18">
      <c r="B68" s="24"/>
      <c r="C68" s="27"/>
      <c r="D68" s="53"/>
      <c r="E68" s="27"/>
      <c r="F68" s="27"/>
      <c r="G68" s="27"/>
      <c r="H68" s="54"/>
      <c r="I68" s="27"/>
      <c r="J68" s="53"/>
      <c r="K68" s="27"/>
      <c r="L68" s="27"/>
      <c r="M68" s="27"/>
      <c r="N68" s="27"/>
      <c r="O68" s="27"/>
      <c r="P68" s="54"/>
      <c r="Q68" s="27"/>
      <c r="R68" s="25"/>
    </row>
    <row r="69" spans="2:18">
      <c r="B69" s="24"/>
      <c r="C69" s="27"/>
      <c r="D69" s="53"/>
      <c r="E69" s="27"/>
      <c r="F69" s="27"/>
      <c r="G69" s="27"/>
      <c r="H69" s="54"/>
      <c r="I69" s="27"/>
      <c r="J69" s="53"/>
      <c r="K69" s="27"/>
      <c r="L69" s="27"/>
      <c r="M69" s="27"/>
      <c r="N69" s="27"/>
      <c r="O69" s="27"/>
      <c r="P69" s="54"/>
      <c r="Q69" s="27"/>
      <c r="R69" s="25"/>
    </row>
    <row r="70" spans="2:18" s="1" customFormat="1" ht="15">
      <c r="B70" s="35"/>
      <c r="C70" s="36"/>
      <c r="D70" s="55" t="s">
        <v>52</v>
      </c>
      <c r="E70" s="56"/>
      <c r="F70" s="56"/>
      <c r="G70" s="57" t="s">
        <v>53</v>
      </c>
      <c r="H70" s="58"/>
      <c r="I70" s="36"/>
      <c r="J70" s="55" t="s">
        <v>52</v>
      </c>
      <c r="K70" s="56"/>
      <c r="L70" s="56"/>
      <c r="M70" s="56"/>
      <c r="N70" s="57" t="s">
        <v>53</v>
      </c>
      <c r="O70" s="56"/>
      <c r="P70" s="58"/>
      <c r="Q70" s="36"/>
      <c r="R70" s="37"/>
    </row>
    <row r="71" spans="2:18" s="1" customFormat="1" ht="14.45" customHeight="1">
      <c r="B71" s="59"/>
      <c r="C71" s="60"/>
      <c r="D71" s="60"/>
      <c r="E71" s="60"/>
      <c r="F71" s="60"/>
      <c r="G71" s="60"/>
      <c r="H71" s="60"/>
      <c r="I71" s="60"/>
      <c r="J71" s="60"/>
      <c r="K71" s="60"/>
      <c r="L71" s="60"/>
      <c r="M71" s="60"/>
      <c r="N71" s="60"/>
      <c r="O71" s="60"/>
      <c r="P71" s="60"/>
      <c r="Q71" s="60"/>
      <c r="R71" s="61"/>
    </row>
    <row r="75" spans="2:18" s="1" customFormat="1" ht="6.95" customHeight="1">
      <c r="B75" s="62"/>
      <c r="C75" s="63"/>
      <c r="D75" s="63"/>
      <c r="E75" s="63"/>
      <c r="F75" s="63"/>
      <c r="G75" s="63"/>
      <c r="H75" s="63"/>
      <c r="I75" s="63"/>
      <c r="J75" s="63"/>
      <c r="K75" s="63"/>
      <c r="L75" s="63"/>
      <c r="M75" s="63"/>
      <c r="N75" s="63"/>
      <c r="O75" s="63"/>
      <c r="P75" s="63"/>
      <c r="Q75" s="63"/>
      <c r="R75" s="64"/>
    </row>
    <row r="76" spans="2:18" s="1" customFormat="1" ht="36.950000000000003" customHeight="1">
      <c r="B76" s="35"/>
      <c r="C76" s="219" t="s">
        <v>118</v>
      </c>
      <c r="D76" s="220"/>
      <c r="E76" s="220"/>
      <c r="F76" s="220"/>
      <c r="G76" s="220"/>
      <c r="H76" s="220"/>
      <c r="I76" s="220"/>
      <c r="J76" s="220"/>
      <c r="K76" s="220"/>
      <c r="L76" s="220"/>
      <c r="M76" s="220"/>
      <c r="N76" s="220"/>
      <c r="O76" s="220"/>
      <c r="P76" s="220"/>
      <c r="Q76" s="220"/>
      <c r="R76" s="37"/>
    </row>
    <row r="77" spans="2:18" s="1" customFormat="1" ht="6.95" customHeight="1">
      <c r="B77" s="35"/>
      <c r="C77" s="36"/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36"/>
      <c r="O77" s="36"/>
      <c r="P77" s="36"/>
      <c r="Q77" s="36"/>
      <c r="R77" s="37"/>
    </row>
    <row r="78" spans="2:18" s="1" customFormat="1" ht="30" customHeight="1">
      <c r="B78" s="35"/>
      <c r="C78" s="31" t="s">
        <v>18</v>
      </c>
      <c r="D78" s="36"/>
      <c r="E78" s="36"/>
      <c r="F78" s="286" t="str">
        <f>F6</f>
        <v>Vybudování odborné učebny a zřízení bezbariérového vstupu</v>
      </c>
      <c r="G78" s="287"/>
      <c r="H78" s="287"/>
      <c r="I78" s="287"/>
      <c r="J78" s="287"/>
      <c r="K78" s="287"/>
      <c r="L78" s="287"/>
      <c r="M78" s="287"/>
      <c r="N78" s="287"/>
      <c r="O78" s="287"/>
      <c r="P78" s="287"/>
      <c r="Q78" s="36"/>
      <c r="R78" s="37"/>
    </row>
    <row r="79" spans="2:18" s="1" customFormat="1" ht="36.950000000000003" customHeight="1">
      <c r="B79" s="35"/>
      <c r="C79" s="69" t="s">
        <v>114</v>
      </c>
      <c r="D79" s="36"/>
      <c r="E79" s="36"/>
      <c r="F79" s="221" t="str">
        <f>F7</f>
        <v>03 - Ústřední vytápění</v>
      </c>
      <c r="G79" s="285"/>
      <c r="H79" s="285"/>
      <c r="I79" s="285"/>
      <c r="J79" s="285"/>
      <c r="K79" s="285"/>
      <c r="L79" s="285"/>
      <c r="M79" s="285"/>
      <c r="N79" s="285"/>
      <c r="O79" s="285"/>
      <c r="P79" s="285"/>
      <c r="Q79" s="36"/>
      <c r="R79" s="37"/>
    </row>
    <row r="80" spans="2:18" s="1" customFormat="1" ht="6.95" customHeight="1">
      <c r="B80" s="35"/>
      <c r="C80" s="36"/>
      <c r="D80" s="36"/>
      <c r="E80" s="36"/>
      <c r="F80" s="36"/>
      <c r="G80" s="36"/>
      <c r="H80" s="36"/>
      <c r="I80" s="36"/>
      <c r="J80" s="36"/>
      <c r="K80" s="36"/>
      <c r="L80" s="36"/>
      <c r="M80" s="36"/>
      <c r="N80" s="36"/>
      <c r="O80" s="36"/>
      <c r="P80" s="36"/>
      <c r="Q80" s="36"/>
      <c r="R80" s="37"/>
    </row>
    <row r="81" spans="2:47" s="1" customFormat="1" ht="18" customHeight="1">
      <c r="B81" s="35"/>
      <c r="C81" s="31" t="s">
        <v>22</v>
      </c>
      <c r="D81" s="36"/>
      <c r="E81" s="36"/>
      <c r="F81" s="29" t="str">
        <f>F9</f>
        <v>Mnichovice, Masarykovo nám. 61</v>
      </c>
      <c r="G81" s="36"/>
      <c r="H81" s="36"/>
      <c r="I81" s="36"/>
      <c r="J81" s="36"/>
      <c r="K81" s="31" t="s">
        <v>24</v>
      </c>
      <c r="L81" s="36"/>
      <c r="M81" s="288">
        <f>IF(O9="","",O9)</f>
        <v>43383</v>
      </c>
      <c r="N81" s="288"/>
      <c r="O81" s="288"/>
      <c r="P81" s="288"/>
      <c r="Q81" s="36"/>
      <c r="R81" s="37"/>
    </row>
    <row r="82" spans="2:47" s="1" customFormat="1" ht="6.95" customHeight="1">
      <c r="B82" s="35"/>
      <c r="C82" s="36"/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36"/>
      <c r="P82" s="36"/>
      <c r="Q82" s="36"/>
      <c r="R82" s="37"/>
    </row>
    <row r="83" spans="2:47" s="1" customFormat="1" ht="15">
      <c r="B83" s="35"/>
      <c r="C83" s="31" t="s">
        <v>25</v>
      </c>
      <c r="D83" s="36"/>
      <c r="E83" s="36"/>
      <c r="F83" s="29" t="str">
        <f>E12</f>
        <v>Město Mnichovice, Masarykovo nám. 83</v>
      </c>
      <c r="G83" s="36"/>
      <c r="H83" s="36"/>
      <c r="I83" s="36"/>
      <c r="J83" s="36"/>
      <c r="K83" s="31" t="s">
        <v>31</v>
      </c>
      <c r="L83" s="36"/>
      <c r="M83" s="239" t="str">
        <f>E18</f>
        <v>STAVEBNÍ PROJEKCE ARCHITEKT MAŠEK s.r.o</v>
      </c>
      <c r="N83" s="239"/>
      <c r="O83" s="239"/>
      <c r="P83" s="239"/>
      <c r="Q83" s="239"/>
      <c r="R83" s="37"/>
    </row>
    <row r="84" spans="2:47" s="1" customFormat="1" ht="14.45" customHeight="1">
      <c r="B84" s="35"/>
      <c r="C84" s="31" t="s">
        <v>29</v>
      </c>
      <c r="D84" s="36"/>
      <c r="E84" s="36"/>
      <c r="F84" s="29" t="str">
        <f>IF(E15="","",E15)</f>
        <v>Vyplň údaj</v>
      </c>
      <c r="G84" s="36"/>
      <c r="H84" s="36"/>
      <c r="I84" s="36"/>
      <c r="J84" s="36"/>
      <c r="K84" s="31" t="s">
        <v>34</v>
      </c>
      <c r="L84" s="36"/>
      <c r="M84" s="239" t="str">
        <f>E21</f>
        <v xml:space="preserve"> </v>
      </c>
      <c r="N84" s="239"/>
      <c r="O84" s="239"/>
      <c r="P84" s="239"/>
      <c r="Q84" s="239"/>
      <c r="R84" s="37"/>
    </row>
    <row r="85" spans="2:47" s="1" customFormat="1" ht="10.35" customHeight="1">
      <c r="B85" s="35"/>
      <c r="C85" s="36"/>
      <c r="D85" s="36"/>
      <c r="E85" s="36"/>
      <c r="F85" s="36"/>
      <c r="G85" s="36"/>
      <c r="H85" s="36"/>
      <c r="I85" s="36"/>
      <c r="J85" s="36"/>
      <c r="K85" s="36"/>
      <c r="L85" s="36"/>
      <c r="M85" s="36"/>
      <c r="N85" s="36"/>
      <c r="O85" s="36"/>
      <c r="P85" s="36"/>
      <c r="Q85" s="36"/>
      <c r="R85" s="37"/>
    </row>
    <row r="86" spans="2:47" s="1" customFormat="1" ht="29.25" customHeight="1">
      <c r="B86" s="35"/>
      <c r="C86" s="291" t="s">
        <v>119</v>
      </c>
      <c r="D86" s="292"/>
      <c r="E86" s="292"/>
      <c r="F86" s="292"/>
      <c r="G86" s="292"/>
      <c r="H86" s="114"/>
      <c r="I86" s="114"/>
      <c r="J86" s="114"/>
      <c r="K86" s="114"/>
      <c r="L86" s="114"/>
      <c r="M86" s="114"/>
      <c r="N86" s="291" t="s">
        <v>120</v>
      </c>
      <c r="O86" s="292"/>
      <c r="P86" s="292"/>
      <c r="Q86" s="292"/>
      <c r="R86" s="37"/>
    </row>
    <row r="87" spans="2:47" s="1" customFormat="1" ht="10.35" customHeight="1">
      <c r="B87" s="35"/>
      <c r="C87" s="36"/>
      <c r="D87" s="36"/>
      <c r="E87" s="36"/>
      <c r="F87" s="36"/>
      <c r="G87" s="36"/>
      <c r="H87" s="36"/>
      <c r="I87" s="36"/>
      <c r="J87" s="36"/>
      <c r="K87" s="36"/>
      <c r="L87" s="36"/>
      <c r="M87" s="36"/>
      <c r="N87" s="36"/>
      <c r="O87" s="36"/>
      <c r="P87" s="36"/>
      <c r="Q87" s="36"/>
      <c r="R87" s="37"/>
    </row>
    <row r="88" spans="2:47" s="1" customFormat="1" ht="29.25" customHeight="1">
      <c r="B88" s="35"/>
      <c r="C88" s="122" t="s">
        <v>121</v>
      </c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203">
        <f>N121</f>
        <v>0</v>
      </c>
      <c r="O88" s="281"/>
      <c r="P88" s="281"/>
      <c r="Q88" s="281"/>
      <c r="R88" s="37"/>
      <c r="AU88" s="20" t="s">
        <v>122</v>
      </c>
    </row>
    <row r="89" spans="2:47" s="6" customFormat="1" ht="24.95" customHeight="1">
      <c r="B89" s="123"/>
      <c r="C89" s="124"/>
      <c r="D89" s="125" t="s">
        <v>132</v>
      </c>
      <c r="E89" s="124"/>
      <c r="F89" s="124"/>
      <c r="G89" s="124"/>
      <c r="H89" s="124"/>
      <c r="I89" s="124"/>
      <c r="J89" s="124"/>
      <c r="K89" s="124"/>
      <c r="L89" s="124"/>
      <c r="M89" s="124"/>
      <c r="N89" s="251">
        <f>N122</f>
        <v>0</v>
      </c>
      <c r="O89" s="290"/>
      <c r="P89" s="290"/>
      <c r="Q89" s="290"/>
      <c r="R89" s="126"/>
    </row>
    <row r="90" spans="2:47" s="7" customFormat="1" ht="19.899999999999999" customHeight="1">
      <c r="B90" s="127"/>
      <c r="C90" s="128"/>
      <c r="D90" s="102" t="s">
        <v>1422</v>
      </c>
      <c r="E90" s="128"/>
      <c r="F90" s="128"/>
      <c r="G90" s="128"/>
      <c r="H90" s="128"/>
      <c r="I90" s="128"/>
      <c r="J90" s="128"/>
      <c r="K90" s="128"/>
      <c r="L90" s="128"/>
      <c r="M90" s="128"/>
      <c r="N90" s="210">
        <f>N123</f>
        <v>0</v>
      </c>
      <c r="O90" s="289"/>
      <c r="P90" s="289"/>
      <c r="Q90" s="289"/>
      <c r="R90" s="129"/>
    </row>
    <row r="91" spans="2:47" s="7" customFormat="1" ht="19.899999999999999" customHeight="1">
      <c r="B91" s="127"/>
      <c r="C91" s="128"/>
      <c r="D91" s="102" t="s">
        <v>1423</v>
      </c>
      <c r="E91" s="128"/>
      <c r="F91" s="128"/>
      <c r="G91" s="128"/>
      <c r="H91" s="128"/>
      <c r="I91" s="128"/>
      <c r="J91" s="128"/>
      <c r="K91" s="128"/>
      <c r="L91" s="128"/>
      <c r="M91" s="128"/>
      <c r="N91" s="210">
        <f>N136</f>
        <v>0</v>
      </c>
      <c r="O91" s="289"/>
      <c r="P91" s="289"/>
      <c r="Q91" s="289"/>
      <c r="R91" s="129"/>
    </row>
    <row r="92" spans="2:47" s="7" customFormat="1" ht="19.899999999999999" customHeight="1">
      <c r="B92" s="127"/>
      <c r="C92" s="128"/>
      <c r="D92" s="102" t="s">
        <v>1424</v>
      </c>
      <c r="E92" s="128"/>
      <c r="F92" s="128"/>
      <c r="G92" s="128"/>
      <c r="H92" s="128"/>
      <c r="I92" s="128"/>
      <c r="J92" s="128"/>
      <c r="K92" s="128"/>
      <c r="L92" s="128"/>
      <c r="M92" s="128"/>
      <c r="N92" s="210">
        <f>N143</f>
        <v>0</v>
      </c>
      <c r="O92" s="289"/>
      <c r="P92" s="289"/>
      <c r="Q92" s="289"/>
      <c r="R92" s="129"/>
    </row>
    <row r="93" spans="2:47" s="6" customFormat="1" ht="24.95" customHeight="1">
      <c r="B93" s="123"/>
      <c r="C93" s="124"/>
      <c r="D93" s="125" t="s">
        <v>1227</v>
      </c>
      <c r="E93" s="124"/>
      <c r="F93" s="124"/>
      <c r="G93" s="124"/>
      <c r="H93" s="124"/>
      <c r="I93" s="124"/>
      <c r="J93" s="124"/>
      <c r="K93" s="124"/>
      <c r="L93" s="124"/>
      <c r="M93" s="124"/>
      <c r="N93" s="251">
        <f>N156</f>
        <v>0</v>
      </c>
      <c r="O93" s="290"/>
      <c r="P93" s="290"/>
      <c r="Q93" s="290"/>
      <c r="R93" s="126"/>
    </row>
    <row r="94" spans="2:47" s="6" customFormat="1" ht="21.75" customHeight="1">
      <c r="B94" s="123"/>
      <c r="C94" s="124"/>
      <c r="D94" s="125" t="s">
        <v>152</v>
      </c>
      <c r="E94" s="124"/>
      <c r="F94" s="124"/>
      <c r="G94" s="124"/>
      <c r="H94" s="124"/>
      <c r="I94" s="124"/>
      <c r="J94" s="124"/>
      <c r="K94" s="124"/>
      <c r="L94" s="124"/>
      <c r="M94" s="124"/>
      <c r="N94" s="250">
        <f>N167</f>
        <v>0</v>
      </c>
      <c r="O94" s="290"/>
      <c r="P94" s="290"/>
      <c r="Q94" s="290"/>
      <c r="R94" s="126"/>
    </row>
    <row r="95" spans="2:47" s="1" customFormat="1" ht="21.75" customHeight="1">
      <c r="B95" s="35"/>
      <c r="C95" s="36"/>
      <c r="D95" s="36"/>
      <c r="E95" s="36"/>
      <c r="F95" s="36"/>
      <c r="G95" s="36"/>
      <c r="H95" s="36"/>
      <c r="I95" s="36"/>
      <c r="J95" s="36"/>
      <c r="K95" s="36"/>
      <c r="L95" s="36"/>
      <c r="M95" s="36"/>
      <c r="N95" s="36"/>
      <c r="O95" s="36"/>
      <c r="P95" s="36"/>
      <c r="Q95" s="36"/>
      <c r="R95" s="37"/>
    </row>
    <row r="96" spans="2:47" s="1" customFormat="1" ht="29.25" customHeight="1">
      <c r="B96" s="35"/>
      <c r="C96" s="122" t="s">
        <v>153</v>
      </c>
      <c r="D96" s="36"/>
      <c r="E96" s="36"/>
      <c r="F96" s="36"/>
      <c r="G96" s="36"/>
      <c r="H96" s="36"/>
      <c r="I96" s="36"/>
      <c r="J96" s="36"/>
      <c r="K96" s="36"/>
      <c r="L96" s="36"/>
      <c r="M96" s="36"/>
      <c r="N96" s="281">
        <f>ROUND(N97+N98+N99+N100+N101+N102,2)</f>
        <v>0</v>
      </c>
      <c r="O96" s="282"/>
      <c r="P96" s="282"/>
      <c r="Q96" s="282"/>
      <c r="R96" s="37"/>
      <c r="T96" s="130"/>
      <c r="U96" s="131" t="s">
        <v>40</v>
      </c>
    </row>
    <row r="97" spans="2:65" s="1" customFormat="1" ht="18" customHeight="1">
      <c r="B97" s="132"/>
      <c r="C97" s="133"/>
      <c r="D97" s="207" t="s">
        <v>154</v>
      </c>
      <c r="E97" s="283"/>
      <c r="F97" s="283"/>
      <c r="G97" s="283"/>
      <c r="H97" s="283"/>
      <c r="I97" s="133"/>
      <c r="J97" s="133"/>
      <c r="K97" s="133"/>
      <c r="L97" s="133"/>
      <c r="M97" s="133"/>
      <c r="N97" s="209">
        <f>ROUND(N88*T97,2)</f>
        <v>0</v>
      </c>
      <c r="O97" s="284"/>
      <c r="P97" s="284"/>
      <c r="Q97" s="284"/>
      <c r="R97" s="135"/>
      <c r="S97" s="136"/>
      <c r="T97" s="137"/>
      <c r="U97" s="138" t="s">
        <v>41</v>
      </c>
      <c r="V97" s="136"/>
      <c r="W97" s="136"/>
      <c r="X97" s="136"/>
      <c r="Y97" s="136"/>
      <c r="Z97" s="136"/>
      <c r="AA97" s="136"/>
      <c r="AB97" s="136"/>
      <c r="AC97" s="136"/>
      <c r="AD97" s="136"/>
      <c r="AE97" s="136"/>
      <c r="AF97" s="136"/>
      <c r="AG97" s="136"/>
      <c r="AH97" s="136"/>
      <c r="AI97" s="136"/>
      <c r="AJ97" s="136"/>
      <c r="AK97" s="136"/>
      <c r="AL97" s="136"/>
      <c r="AM97" s="136"/>
      <c r="AN97" s="136"/>
      <c r="AO97" s="136"/>
      <c r="AP97" s="136"/>
      <c r="AQ97" s="136"/>
      <c r="AR97" s="136"/>
      <c r="AS97" s="136"/>
      <c r="AT97" s="136"/>
      <c r="AU97" s="136"/>
      <c r="AV97" s="136"/>
      <c r="AW97" s="136"/>
      <c r="AX97" s="136"/>
      <c r="AY97" s="139" t="s">
        <v>155</v>
      </c>
      <c r="AZ97" s="136"/>
      <c r="BA97" s="136"/>
      <c r="BB97" s="136"/>
      <c r="BC97" s="136"/>
      <c r="BD97" s="136"/>
      <c r="BE97" s="140">
        <f t="shared" ref="BE97:BE102" si="0">IF(U97="základní",N97,0)</f>
        <v>0</v>
      </c>
      <c r="BF97" s="140">
        <f t="shared" ref="BF97:BF102" si="1">IF(U97="snížená",N97,0)</f>
        <v>0</v>
      </c>
      <c r="BG97" s="140">
        <f t="shared" ref="BG97:BG102" si="2">IF(U97="zákl. přenesená",N97,0)</f>
        <v>0</v>
      </c>
      <c r="BH97" s="140">
        <f t="shared" ref="BH97:BH102" si="3">IF(U97="sníž. přenesená",N97,0)</f>
        <v>0</v>
      </c>
      <c r="BI97" s="140">
        <f t="shared" ref="BI97:BI102" si="4">IF(U97="nulová",N97,0)</f>
        <v>0</v>
      </c>
      <c r="BJ97" s="139" t="s">
        <v>84</v>
      </c>
      <c r="BK97" s="136"/>
      <c r="BL97" s="136"/>
      <c r="BM97" s="136"/>
    </row>
    <row r="98" spans="2:65" s="1" customFormat="1" ht="18" customHeight="1">
      <c r="B98" s="132"/>
      <c r="C98" s="133"/>
      <c r="D98" s="207" t="s">
        <v>156</v>
      </c>
      <c r="E98" s="283"/>
      <c r="F98" s="283"/>
      <c r="G98" s="283"/>
      <c r="H98" s="283"/>
      <c r="I98" s="133"/>
      <c r="J98" s="133"/>
      <c r="K98" s="133"/>
      <c r="L98" s="133"/>
      <c r="M98" s="133"/>
      <c r="N98" s="209">
        <f>ROUND(N88*T98,2)</f>
        <v>0</v>
      </c>
      <c r="O98" s="284"/>
      <c r="P98" s="284"/>
      <c r="Q98" s="284"/>
      <c r="R98" s="135"/>
      <c r="S98" s="136"/>
      <c r="T98" s="137"/>
      <c r="U98" s="138" t="s">
        <v>41</v>
      </c>
      <c r="V98" s="136"/>
      <c r="W98" s="136"/>
      <c r="X98" s="136"/>
      <c r="Y98" s="136"/>
      <c r="Z98" s="136"/>
      <c r="AA98" s="136"/>
      <c r="AB98" s="136"/>
      <c r="AC98" s="136"/>
      <c r="AD98" s="136"/>
      <c r="AE98" s="136"/>
      <c r="AF98" s="136"/>
      <c r="AG98" s="136"/>
      <c r="AH98" s="136"/>
      <c r="AI98" s="136"/>
      <c r="AJ98" s="136"/>
      <c r="AK98" s="136"/>
      <c r="AL98" s="136"/>
      <c r="AM98" s="136"/>
      <c r="AN98" s="136"/>
      <c r="AO98" s="136"/>
      <c r="AP98" s="136"/>
      <c r="AQ98" s="136"/>
      <c r="AR98" s="136"/>
      <c r="AS98" s="136"/>
      <c r="AT98" s="136"/>
      <c r="AU98" s="136"/>
      <c r="AV98" s="136"/>
      <c r="AW98" s="136"/>
      <c r="AX98" s="136"/>
      <c r="AY98" s="139" t="s">
        <v>155</v>
      </c>
      <c r="AZ98" s="136"/>
      <c r="BA98" s="136"/>
      <c r="BB98" s="136"/>
      <c r="BC98" s="136"/>
      <c r="BD98" s="136"/>
      <c r="BE98" s="140">
        <f t="shared" si="0"/>
        <v>0</v>
      </c>
      <c r="BF98" s="140">
        <f t="shared" si="1"/>
        <v>0</v>
      </c>
      <c r="BG98" s="140">
        <f t="shared" si="2"/>
        <v>0</v>
      </c>
      <c r="BH98" s="140">
        <f t="shared" si="3"/>
        <v>0</v>
      </c>
      <c r="BI98" s="140">
        <f t="shared" si="4"/>
        <v>0</v>
      </c>
      <c r="BJ98" s="139" t="s">
        <v>84</v>
      </c>
      <c r="BK98" s="136"/>
      <c r="BL98" s="136"/>
      <c r="BM98" s="136"/>
    </row>
    <row r="99" spans="2:65" s="1" customFormat="1" ht="18" customHeight="1">
      <c r="B99" s="132"/>
      <c r="C99" s="133"/>
      <c r="D99" s="207" t="s">
        <v>157</v>
      </c>
      <c r="E99" s="283"/>
      <c r="F99" s="283"/>
      <c r="G99" s="283"/>
      <c r="H99" s="283"/>
      <c r="I99" s="133"/>
      <c r="J99" s="133"/>
      <c r="K99" s="133"/>
      <c r="L99" s="133"/>
      <c r="M99" s="133"/>
      <c r="N99" s="209">
        <f>ROUND(N88*T99,2)</f>
        <v>0</v>
      </c>
      <c r="O99" s="284"/>
      <c r="P99" s="284"/>
      <c r="Q99" s="284"/>
      <c r="R99" s="135"/>
      <c r="S99" s="136"/>
      <c r="T99" s="137"/>
      <c r="U99" s="138" t="s">
        <v>41</v>
      </c>
      <c r="V99" s="136"/>
      <c r="W99" s="136"/>
      <c r="X99" s="136"/>
      <c r="Y99" s="136"/>
      <c r="Z99" s="136"/>
      <c r="AA99" s="136"/>
      <c r="AB99" s="136"/>
      <c r="AC99" s="136"/>
      <c r="AD99" s="136"/>
      <c r="AE99" s="136"/>
      <c r="AF99" s="136"/>
      <c r="AG99" s="136"/>
      <c r="AH99" s="136"/>
      <c r="AI99" s="136"/>
      <c r="AJ99" s="136"/>
      <c r="AK99" s="136"/>
      <c r="AL99" s="136"/>
      <c r="AM99" s="136"/>
      <c r="AN99" s="136"/>
      <c r="AO99" s="136"/>
      <c r="AP99" s="136"/>
      <c r="AQ99" s="136"/>
      <c r="AR99" s="136"/>
      <c r="AS99" s="136"/>
      <c r="AT99" s="136"/>
      <c r="AU99" s="136"/>
      <c r="AV99" s="136"/>
      <c r="AW99" s="136"/>
      <c r="AX99" s="136"/>
      <c r="AY99" s="139" t="s">
        <v>155</v>
      </c>
      <c r="AZ99" s="136"/>
      <c r="BA99" s="136"/>
      <c r="BB99" s="136"/>
      <c r="BC99" s="136"/>
      <c r="BD99" s="136"/>
      <c r="BE99" s="140">
        <f t="shared" si="0"/>
        <v>0</v>
      </c>
      <c r="BF99" s="140">
        <f t="shared" si="1"/>
        <v>0</v>
      </c>
      <c r="BG99" s="140">
        <f t="shared" si="2"/>
        <v>0</v>
      </c>
      <c r="BH99" s="140">
        <f t="shared" si="3"/>
        <v>0</v>
      </c>
      <c r="BI99" s="140">
        <f t="shared" si="4"/>
        <v>0</v>
      </c>
      <c r="BJ99" s="139" t="s">
        <v>84</v>
      </c>
      <c r="BK99" s="136"/>
      <c r="BL99" s="136"/>
      <c r="BM99" s="136"/>
    </row>
    <row r="100" spans="2:65" s="1" customFormat="1" ht="18" customHeight="1">
      <c r="B100" s="132"/>
      <c r="C100" s="133"/>
      <c r="D100" s="207" t="s">
        <v>158</v>
      </c>
      <c r="E100" s="283"/>
      <c r="F100" s="283"/>
      <c r="G100" s="283"/>
      <c r="H100" s="283"/>
      <c r="I100" s="133"/>
      <c r="J100" s="133"/>
      <c r="K100" s="133"/>
      <c r="L100" s="133"/>
      <c r="M100" s="133"/>
      <c r="N100" s="209">
        <f>ROUND(N88*T100,2)</f>
        <v>0</v>
      </c>
      <c r="O100" s="284"/>
      <c r="P100" s="284"/>
      <c r="Q100" s="284"/>
      <c r="R100" s="135"/>
      <c r="S100" s="136"/>
      <c r="T100" s="137"/>
      <c r="U100" s="138" t="s">
        <v>41</v>
      </c>
      <c r="V100" s="136"/>
      <c r="W100" s="136"/>
      <c r="X100" s="136"/>
      <c r="Y100" s="136"/>
      <c r="Z100" s="136"/>
      <c r="AA100" s="136"/>
      <c r="AB100" s="136"/>
      <c r="AC100" s="136"/>
      <c r="AD100" s="136"/>
      <c r="AE100" s="136"/>
      <c r="AF100" s="136"/>
      <c r="AG100" s="136"/>
      <c r="AH100" s="136"/>
      <c r="AI100" s="136"/>
      <c r="AJ100" s="136"/>
      <c r="AK100" s="136"/>
      <c r="AL100" s="136"/>
      <c r="AM100" s="136"/>
      <c r="AN100" s="136"/>
      <c r="AO100" s="136"/>
      <c r="AP100" s="136"/>
      <c r="AQ100" s="136"/>
      <c r="AR100" s="136"/>
      <c r="AS100" s="136"/>
      <c r="AT100" s="136"/>
      <c r="AU100" s="136"/>
      <c r="AV100" s="136"/>
      <c r="AW100" s="136"/>
      <c r="AX100" s="136"/>
      <c r="AY100" s="139" t="s">
        <v>155</v>
      </c>
      <c r="AZ100" s="136"/>
      <c r="BA100" s="136"/>
      <c r="BB100" s="136"/>
      <c r="BC100" s="136"/>
      <c r="BD100" s="136"/>
      <c r="BE100" s="140">
        <f t="shared" si="0"/>
        <v>0</v>
      </c>
      <c r="BF100" s="140">
        <f t="shared" si="1"/>
        <v>0</v>
      </c>
      <c r="BG100" s="140">
        <f t="shared" si="2"/>
        <v>0</v>
      </c>
      <c r="BH100" s="140">
        <f t="shared" si="3"/>
        <v>0</v>
      </c>
      <c r="BI100" s="140">
        <f t="shared" si="4"/>
        <v>0</v>
      </c>
      <c r="BJ100" s="139" t="s">
        <v>84</v>
      </c>
      <c r="BK100" s="136"/>
      <c r="BL100" s="136"/>
      <c r="BM100" s="136"/>
    </row>
    <row r="101" spans="2:65" s="1" customFormat="1" ht="18" customHeight="1">
      <c r="B101" s="132"/>
      <c r="C101" s="133"/>
      <c r="D101" s="207" t="s">
        <v>159</v>
      </c>
      <c r="E101" s="283"/>
      <c r="F101" s="283"/>
      <c r="G101" s="283"/>
      <c r="H101" s="283"/>
      <c r="I101" s="133"/>
      <c r="J101" s="133"/>
      <c r="K101" s="133"/>
      <c r="L101" s="133"/>
      <c r="M101" s="133"/>
      <c r="N101" s="209">
        <f>ROUND(N88*T101,2)</f>
        <v>0</v>
      </c>
      <c r="O101" s="284"/>
      <c r="P101" s="284"/>
      <c r="Q101" s="284"/>
      <c r="R101" s="135"/>
      <c r="S101" s="136"/>
      <c r="T101" s="137"/>
      <c r="U101" s="138" t="s">
        <v>41</v>
      </c>
      <c r="V101" s="136"/>
      <c r="W101" s="136"/>
      <c r="X101" s="136"/>
      <c r="Y101" s="136"/>
      <c r="Z101" s="136"/>
      <c r="AA101" s="136"/>
      <c r="AB101" s="136"/>
      <c r="AC101" s="136"/>
      <c r="AD101" s="136"/>
      <c r="AE101" s="136"/>
      <c r="AF101" s="136"/>
      <c r="AG101" s="136"/>
      <c r="AH101" s="136"/>
      <c r="AI101" s="136"/>
      <c r="AJ101" s="136"/>
      <c r="AK101" s="136"/>
      <c r="AL101" s="136"/>
      <c r="AM101" s="136"/>
      <c r="AN101" s="136"/>
      <c r="AO101" s="136"/>
      <c r="AP101" s="136"/>
      <c r="AQ101" s="136"/>
      <c r="AR101" s="136"/>
      <c r="AS101" s="136"/>
      <c r="AT101" s="136"/>
      <c r="AU101" s="136"/>
      <c r="AV101" s="136"/>
      <c r="AW101" s="136"/>
      <c r="AX101" s="136"/>
      <c r="AY101" s="139" t="s">
        <v>155</v>
      </c>
      <c r="AZ101" s="136"/>
      <c r="BA101" s="136"/>
      <c r="BB101" s="136"/>
      <c r="BC101" s="136"/>
      <c r="BD101" s="136"/>
      <c r="BE101" s="140">
        <f t="shared" si="0"/>
        <v>0</v>
      </c>
      <c r="BF101" s="140">
        <f t="shared" si="1"/>
        <v>0</v>
      </c>
      <c r="BG101" s="140">
        <f t="shared" si="2"/>
        <v>0</v>
      </c>
      <c r="BH101" s="140">
        <f t="shared" si="3"/>
        <v>0</v>
      </c>
      <c r="BI101" s="140">
        <f t="shared" si="4"/>
        <v>0</v>
      </c>
      <c r="BJ101" s="139" t="s">
        <v>84</v>
      </c>
      <c r="BK101" s="136"/>
      <c r="BL101" s="136"/>
      <c r="BM101" s="136"/>
    </row>
    <row r="102" spans="2:65" s="1" customFormat="1" ht="18" customHeight="1">
      <c r="B102" s="132"/>
      <c r="C102" s="133"/>
      <c r="D102" s="134" t="s">
        <v>160</v>
      </c>
      <c r="E102" s="133"/>
      <c r="F102" s="133"/>
      <c r="G102" s="133"/>
      <c r="H102" s="133"/>
      <c r="I102" s="133"/>
      <c r="J102" s="133"/>
      <c r="K102" s="133"/>
      <c r="L102" s="133"/>
      <c r="M102" s="133"/>
      <c r="N102" s="209">
        <f>ROUND(N88*T102,2)</f>
        <v>0</v>
      </c>
      <c r="O102" s="284"/>
      <c r="P102" s="284"/>
      <c r="Q102" s="284"/>
      <c r="R102" s="135"/>
      <c r="S102" s="136"/>
      <c r="T102" s="141"/>
      <c r="U102" s="142" t="s">
        <v>41</v>
      </c>
      <c r="V102" s="136"/>
      <c r="W102" s="136"/>
      <c r="X102" s="136"/>
      <c r="Y102" s="136"/>
      <c r="Z102" s="136"/>
      <c r="AA102" s="136"/>
      <c r="AB102" s="136"/>
      <c r="AC102" s="136"/>
      <c r="AD102" s="136"/>
      <c r="AE102" s="136"/>
      <c r="AF102" s="136"/>
      <c r="AG102" s="136"/>
      <c r="AH102" s="136"/>
      <c r="AI102" s="136"/>
      <c r="AJ102" s="136"/>
      <c r="AK102" s="136"/>
      <c r="AL102" s="136"/>
      <c r="AM102" s="136"/>
      <c r="AN102" s="136"/>
      <c r="AO102" s="136"/>
      <c r="AP102" s="136"/>
      <c r="AQ102" s="136"/>
      <c r="AR102" s="136"/>
      <c r="AS102" s="136"/>
      <c r="AT102" s="136"/>
      <c r="AU102" s="136"/>
      <c r="AV102" s="136"/>
      <c r="AW102" s="136"/>
      <c r="AX102" s="136"/>
      <c r="AY102" s="139" t="s">
        <v>161</v>
      </c>
      <c r="AZ102" s="136"/>
      <c r="BA102" s="136"/>
      <c r="BB102" s="136"/>
      <c r="BC102" s="136"/>
      <c r="BD102" s="136"/>
      <c r="BE102" s="140">
        <f t="shared" si="0"/>
        <v>0</v>
      </c>
      <c r="BF102" s="140">
        <f t="shared" si="1"/>
        <v>0</v>
      </c>
      <c r="BG102" s="140">
        <f t="shared" si="2"/>
        <v>0</v>
      </c>
      <c r="BH102" s="140">
        <f t="shared" si="3"/>
        <v>0</v>
      </c>
      <c r="BI102" s="140">
        <f t="shared" si="4"/>
        <v>0</v>
      </c>
      <c r="BJ102" s="139" t="s">
        <v>84</v>
      </c>
      <c r="BK102" s="136"/>
      <c r="BL102" s="136"/>
      <c r="BM102" s="136"/>
    </row>
    <row r="103" spans="2:65" s="1" customFormat="1">
      <c r="B103" s="35"/>
      <c r="C103" s="36"/>
      <c r="D103" s="36"/>
      <c r="E103" s="36"/>
      <c r="F103" s="36"/>
      <c r="G103" s="36"/>
      <c r="H103" s="36"/>
      <c r="I103" s="36"/>
      <c r="J103" s="36"/>
      <c r="K103" s="36"/>
      <c r="L103" s="36"/>
      <c r="M103" s="36"/>
      <c r="N103" s="36"/>
      <c r="O103" s="36"/>
      <c r="P103" s="36"/>
      <c r="Q103" s="36"/>
      <c r="R103" s="37"/>
    </row>
    <row r="104" spans="2:65" s="1" customFormat="1" ht="29.25" customHeight="1">
      <c r="B104" s="35"/>
      <c r="C104" s="113" t="s">
        <v>106</v>
      </c>
      <c r="D104" s="114"/>
      <c r="E104" s="114"/>
      <c r="F104" s="114"/>
      <c r="G104" s="114"/>
      <c r="H104" s="114"/>
      <c r="I104" s="114"/>
      <c r="J104" s="114"/>
      <c r="K104" s="114"/>
      <c r="L104" s="204">
        <f>ROUND(SUM(N88+N96),2)</f>
        <v>0</v>
      </c>
      <c r="M104" s="204"/>
      <c r="N104" s="204"/>
      <c r="O104" s="204"/>
      <c r="P104" s="204"/>
      <c r="Q104" s="204"/>
      <c r="R104" s="37"/>
    </row>
    <row r="105" spans="2:65" s="1" customFormat="1" ht="6.95" customHeight="1">
      <c r="B105" s="59"/>
      <c r="C105" s="60"/>
      <c r="D105" s="60"/>
      <c r="E105" s="60"/>
      <c r="F105" s="60"/>
      <c r="G105" s="60"/>
      <c r="H105" s="60"/>
      <c r="I105" s="60"/>
      <c r="J105" s="60"/>
      <c r="K105" s="60"/>
      <c r="L105" s="60"/>
      <c r="M105" s="60"/>
      <c r="N105" s="60"/>
      <c r="O105" s="60"/>
      <c r="P105" s="60"/>
      <c r="Q105" s="60"/>
      <c r="R105" s="61"/>
    </row>
    <row r="109" spans="2:65" s="1" customFormat="1" ht="6.95" customHeight="1">
      <c r="B109" s="62"/>
      <c r="C109" s="63"/>
      <c r="D109" s="63"/>
      <c r="E109" s="63"/>
      <c r="F109" s="63"/>
      <c r="G109" s="63"/>
      <c r="H109" s="63"/>
      <c r="I109" s="63"/>
      <c r="J109" s="63"/>
      <c r="K109" s="63"/>
      <c r="L109" s="63"/>
      <c r="M109" s="63"/>
      <c r="N109" s="63"/>
      <c r="O109" s="63"/>
      <c r="P109" s="63"/>
      <c r="Q109" s="63"/>
      <c r="R109" s="64"/>
    </row>
    <row r="110" spans="2:65" s="1" customFormat="1" ht="36.950000000000003" customHeight="1">
      <c r="B110" s="35"/>
      <c r="C110" s="219" t="s">
        <v>162</v>
      </c>
      <c r="D110" s="285"/>
      <c r="E110" s="285"/>
      <c r="F110" s="285"/>
      <c r="G110" s="285"/>
      <c r="H110" s="285"/>
      <c r="I110" s="285"/>
      <c r="J110" s="285"/>
      <c r="K110" s="285"/>
      <c r="L110" s="285"/>
      <c r="M110" s="285"/>
      <c r="N110" s="285"/>
      <c r="O110" s="285"/>
      <c r="P110" s="285"/>
      <c r="Q110" s="285"/>
      <c r="R110" s="37"/>
    </row>
    <row r="111" spans="2:65" s="1" customFormat="1" ht="6.95" customHeight="1">
      <c r="B111" s="35"/>
      <c r="C111" s="36"/>
      <c r="D111" s="36"/>
      <c r="E111" s="36"/>
      <c r="F111" s="36"/>
      <c r="G111" s="36"/>
      <c r="H111" s="36"/>
      <c r="I111" s="36"/>
      <c r="J111" s="36"/>
      <c r="K111" s="36"/>
      <c r="L111" s="36"/>
      <c r="M111" s="36"/>
      <c r="N111" s="36"/>
      <c r="O111" s="36"/>
      <c r="P111" s="36"/>
      <c r="Q111" s="36"/>
      <c r="R111" s="37"/>
    </row>
    <row r="112" spans="2:65" s="1" customFormat="1" ht="30" customHeight="1">
      <c r="B112" s="35"/>
      <c r="C112" s="31" t="s">
        <v>18</v>
      </c>
      <c r="D112" s="36"/>
      <c r="E112" s="36"/>
      <c r="F112" s="286" t="str">
        <f>F6</f>
        <v>Vybudování odborné učebny a zřízení bezbariérového vstupu</v>
      </c>
      <c r="G112" s="287"/>
      <c r="H112" s="287"/>
      <c r="I112" s="287"/>
      <c r="J112" s="287"/>
      <c r="K112" s="287"/>
      <c r="L112" s="287"/>
      <c r="M112" s="287"/>
      <c r="N112" s="287"/>
      <c r="O112" s="287"/>
      <c r="P112" s="287"/>
      <c r="Q112" s="36"/>
      <c r="R112" s="37"/>
    </row>
    <row r="113" spans="2:65" s="1" customFormat="1" ht="36.950000000000003" customHeight="1">
      <c r="B113" s="35"/>
      <c r="C113" s="69" t="s">
        <v>114</v>
      </c>
      <c r="D113" s="36"/>
      <c r="E113" s="36"/>
      <c r="F113" s="221" t="str">
        <f>F7</f>
        <v>03 - Ústřední vytápění</v>
      </c>
      <c r="G113" s="285"/>
      <c r="H113" s="285"/>
      <c r="I113" s="285"/>
      <c r="J113" s="285"/>
      <c r="K113" s="285"/>
      <c r="L113" s="285"/>
      <c r="M113" s="285"/>
      <c r="N113" s="285"/>
      <c r="O113" s="285"/>
      <c r="P113" s="285"/>
      <c r="Q113" s="36"/>
      <c r="R113" s="37"/>
    </row>
    <row r="114" spans="2:65" s="1" customFormat="1" ht="6.95" customHeight="1">
      <c r="B114" s="35"/>
      <c r="C114" s="36"/>
      <c r="D114" s="36"/>
      <c r="E114" s="36"/>
      <c r="F114" s="36"/>
      <c r="G114" s="36"/>
      <c r="H114" s="36"/>
      <c r="I114" s="36"/>
      <c r="J114" s="36"/>
      <c r="K114" s="36"/>
      <c r="L114" s="36"/>
      <c r="M114" s="36"/>
      <c r="N114" s="36"/>
      <c r="O114" s="36"/>
      <c r="P114" s="36"/>
      <c r="Q114" s="36"/>
      <c r="R114" s="37"/>
    </row>
    <row r="115" spans="2:65" s="1" customFormat="1" ht="18" customHeight="1">
      <c r="B115" s="35"/>
      <c r="C115" s="31" t="s">
        <v>22</v>
      </c>
      <c r="D115" s="36"/>
      <c r="E115" s="36"/>
      <c r="F115" s="29" t="str">
        <f>F9</f>
        <v>Mnichovice, Masarykovo nám. 61</v>
      </c>
      <c r="G115" s="36"/>
      <c r="H115" s="36"/>
      <c r="I115" s="36"/>
      <c r="J115" s="36"/>
      <c r="K115" s="31" t="s">
        <v>24</v>
      </c>
      <c r="L115" s="36"/>
      <c r="M115" s="288">
        <f>IF(O9="","",O9)</f>
        <v>43383</v>
      </c>
      <c r="N115" s="288"/>
      <c r="O115" s="288"/>
      <c r="P115" s="288"/>
      <c r="Q115" s="36"/>
      <c r="R115" s="37"/>
    </row>
    <row r="116" spans="2:65" s="1" customFormat="1" ht="6.95" customHeight="1">
      <c r="B116" s="35"/>
      <c r="C116" s="36"/>
      <c r="D116" s="36"/>
      <c r="E116" s="36"/>
      <c r="F116" s="36"/>
      <c r="G116" s="36"/>
      <c r="H116" s="36"/>
      <c r="I116" s="36"/>
      <c r="J116" s="36"/>
      <c r="K116" s="36"/>
      <c r="L116" s="36"/>
      <c r="M116" s="36"/>
      <c r="N116" s="36"/>
      <c r="O116" s="36"/>
      <c r="P116" s="36"/>
      <c r="Q116" s="36"/>
      <c r="R116" s="37"/>
    </row>
    <row r="117" spans="2:65" s="1" customFormat="1" ht="15">
      <c r="B117" s="35"/>
      <c r="C117" s="31" t="s">
        <v>25</v>
      </c>
      <c r="D117" s="36"/>
      <c r="E117" s="36"/>
      <c r="F117" s="29" t="str">
        <f>E12</f>
        <v>Město Mnichovice, Masarykovo nám. 83</v>
      </c>
      <c r="G117" s="36"/>
      <c r="H117" s="36"/>
      <c r="I117" s="36"/>
      <c r="J117" s="36"/>
      <c r="K117" s="31" t="s">
        <v>31</v>
      </c>
      <c r="L117" s="36"/>
      <c r="M117" s="239" t="str">
        <f>E18</f>
        <v>STAVEBNÍ PROJEKCE ARCHITEKT MAŠEK s.r.o</v>
      </c>
      <c r="N117" s="239"/>
      <c r="O117" s="239"/>
      <c r="P117" s="239"/>
      <c r="Q117" s="239"/>
      <c r="R117" s="37"/>
    </row>
    <row r="118" spans="2:65" s="1" customFormat="1" ht="14.45" customHeight="1">
      <c r="B118" s="35"/>
      <c r="C118" s="31" t="s">
        <v>29</v>
      </c>
      <c r="D118" s="36"/>
      <c r="E118" s="36"/>
      <c r="F118" s="29" t="str">
        <f>IF(E15="","",E15)</f>
        <v>Vyplň údaj</v>
      </c>
      <c r="G118" s="36"/>
      <c r="H118" s="36"/>
      <c r="I118" s="36"/>
      <c r="J118" s="36"/>
      <c r="K118" s="31" t="s">
        <v>34</v>
      </c>
      <c r="L118" s="36"/>
      <c r="M118" s="239" t="str">
        <f>E21</f>
        <v xml:space="preserve"> </v>
      </c>
      <c r="N118" s="239"/>
      <c r="O118" s="239"/>
      <c r="P118" s="239"/>
      <c r="Q118" s="239"/>
      <c r="R118" s="37"/>
    </row>
    <row r="119" spans="2:65" s="1" customFormat="1" ht="10.35" customHeight="1">
      <c r="B119" s="35"/>
      <c r="C119" s="36"/>
      <c r="D119" s="36"/>
      <c r="E119" s="36"/>
      <c r="F119" s="36"/>
      <c r="G119" s="36"/>
      <c r="H119" s="36"/>
      <c r="I119" s="36"/>
      <c r="J119" s="36"/>
      <c r="K119" s="36"/>
      <c r="L119" s="36"/>
      <c r="M119" s="36"/>
      <c r="N119" s="36"/>
      <c r="O119" s="36"/>
      <c r="P119" s="36"/>
      <c r="Q119" s="36"/>
      <c r="R119" s="37"/>
    </row>
    <row r="120" spans="2:65" s="8" customFormat="1" ht="29.25" customHeight="1">
      <c r="B120" s="143"/>
      <c r="C120" s="144" t="s">
        <v>163</v>
      </c>
      <c r="D120" s="145" t="s">
        <v>164</v>
      </c>
      <c r="E120" s="145" t="s">
        <v>58</v>
      </c>
      <c r="F120" s="279" t="s">
        <v>165</v>
      </c>
      <c r="G120" s="279"/>
      <c r="H120" s="279"/>
      <c r="I120" s="279"/>
      <c r="J120" s="145" t="s">
        <v>166</v>
      </c>
      <c r="K120" s="145" t="s">
        <v>167</v>
      </c>
      <c r="L120" s="279" t="s">
        <v>168</v>
      </c>
      <c r="M120" s="279"/>
      <c r="N120" s="279" t="s">
        <v>120</v>
      </c>
      <c r="O120" s="279"/>
      <c r="P120" s="279"/>
      <c r="Q120" s="280"/>
      <c r="R120" s="146"/>
      <c r="T120" s="76" t="s">
        <v>169</v>
      </c>
      <c r="U120" s="77" t="s">
        <v>40</v>
      </c>
      <c r="V120" s="77" t="s">
        <v>170</v>
      </c>
      <c r="W120" s="77" t="s">
        <v>171</v>
      </c>
      <c r="X120" s="77" t="s">
        <v>172</v>
      </c>
      <c r="Y120" s="77" t="s">
        <v>173</v>
      </c>
      <c r="Z120" s="77" t="s">
        <v>174</v>
      </c>
      <c r="AA120" s="78" t="s">
        <v>175</v>
      </c>
    </row>
    <row r="121" spans="2:65" s="1" customFormat="1" ht="29.25" customHeight="1">
      <c r="B121" s="35"/>
      <c r="C121" s="80" t="s">
        <v>117</v>
      </c>
      <c r="D121" s="36"/>
      <c r="E121" s="36"/>
      <c r="F121" s="36"/>
      <c r="G121" s="36"/>
      <c r="H121" s="36"/>
      <c r="I121" s="36"/>
      <c r="J121" s="36"/>
      <c r="K121" s="36"/>
      <c r="L121" s="36"/>
      <c r="M121" s="36"/>
      <c r="N121" s="260">
        <f>BK121</f>
        <v>0</v>
      </c>
      <c r="O121" s="261"/>
      <c r="P121" s="261"/>
      <c r="Q121" s="261"/>
      <c r="R121" s="37"/>
      <c r="T121" s="79"/>
      <c r="U121" s="51"/>
      <c r="V121" s="51"/>
      <c r="W121" s="147">
        <f>W122+W156+W167</f>
        <v>0</v>
      </c>
      <c r="X121" s="51"/>
      <c r="Y121" s="147">
        <f>Y122+Y156+Y167</f>
        <v>0.40223999999999999</v>
      </c>
      <c r="Z121" s="51"/>
      <c r="AA121" s="148">
        <f>AA122+AA156+AA167</f>
        <v>0</v>
      </c>
      <c r="AT121" s="20" t="s">
        <v>75</v>
      </c>
      <c r="AU121" s="20" t="s">
        <v>122</v>
      </c>
      <c r="BK121" s="149">
        <f>BK122+BK156+BK167</f>
        <v>0</v>
      </c>
    </row>
    <row r="122" spans="2:65" s="9" customFormat="1" ht="37.35" customHeight="1">
      <c r="B122" s="150"/>
      <c r="C122" s="151"/>
      <c r="D122" s="152" t="s">
        <v>132</v>
      </c>
      <c r="E122" s="152"/>
      <c r="F122" s="152"/>
      <c r="G122" s="152"/>
      <c r="H122" s="152"/>
      <c r="I122" s="152"/>
      <c r="J122" s="152"/>
      <c r="K122" s="152"/>
      <c r="L122" s="152"/>
      <c r="M122" s="152"/>
      <c r="N122" s="250">
        <f>BK122</f>
        <v>0</v>
      </c>
      <c r="O122" s="251"/>
      <c r="P122" s="251"/>
      <c r="Q122" s="251"/>
      <c r="R122" s="153"/>
      <c r="T122" s="154"/>
      <c r="U122" s="151"/>
      <c r="V122" s="151"/>
      <c r="W122" s="155">
        <f>W123+W136+W143</f>
        <v>0</v>
      </c>
      <c r="X122" s="151"/>
      <c r="Y122" s="155">
        <f>Y123+Y136+Y143</f>
        <v>0.40223999999999999</v>
      </c>
      <c r="Z122" s="151"/>
      <c r="AA122" s="156">
        <f>AA123+AA136+AA143</f>
        <v>0</v>
      </c>
      <c r="AR122" s="157" t="s">
        <v>112</v>
      </c>
      <c r="AT122" s="158" t="s">
        <v>75</v>
      </c>
      <c r="AU122" s="158" t="s">
        <v>76</v>
      </c>
      <c r="AY122" s="157" t="s">
        <v>176</v>
      </c>
      <c r="BK122" s="159">
        <f>BK123+BK136+BK143</f>
        <v>0</v>
      </c>
    </row>
    <row r="123" spans="2:65" s="9" customFormat="1" ht="19.899999999999999" customHeight="1">
      <c r="B123" s="150"/>
      <c r="C123" s="151"/>
      <c r="D123" s="160" t="s">
        <v>1422</v>
      </c>
      <c r="E123" s="160"/>
      <c r="F123" s="160"/>
      <c r="G123" s="160"/>
      <c r="H123" s="160"/>
      <c r="I123" s="160"/>
      <c r="J123" s="160"/>
      <c r="K123" s="160"/>
      <c r="L123" s="160"/>
      <c r="M123" s="160"/>
      <c r="N123" s="252">
        <f>BK123</f>
        <v>0</v>
      </c>
      <c r="O123" s="253"/>
      <c r="P123" s="253"/>
      <c r="Q123" s="253"/>
      <c r="R123" s="153"/>
      <c r="T123" s="154"/>
      <c r="U123" s="151"/>
      <c r="V123" s="151"/>
      <c r="W123" s="155">
        <f>SUM(W124:W135)</f>
        <v>0</v>
      </c>
      <c r="X123" s="151"/>
      <c r="Y123" s="155">
        <f>SUM(Y124:Y135)</f>
        <v>8.0659999999999996E-2</v>
      </c>
      <c r="Z123" s="151"/>
      <c r="AA123" s="156">
        <f>SUM(AA124:AA135)</f>
        <v>0</v>
      </c>
      <c r="AR123" s="157" t="s">
        <v>112</v>
      </c>
      <c r="AT123" s="158" t="s">
        <v>75</v>
      </c>
      <c r="AU123" s="158" t="s">
        <v>84</v>
      </c>
      <c r="AY123" s="157" t="s">
        <v>176</v>
      </c>
      <c r="BK123" s="159">
        <f>SUM(BK124:BK135)</f>
        <v>0</v>
      </c>
    </row>
    <row r="124" spans="2:65" s="1" customFormat="1" ht="25.5" customHeight="1">
      <c r="B124" s="132"/>
      <c r="C124" s="161" t="s">
        <v>84</v>
      </c>
      <c r="D124" s="161" t="s">
        <v>177</v>
      </c>
      <c r="E124" s="162" t="s">
        <v>1425</v>
      </c>
      <c r="F124" s="266" t="s">
        <v>1426</v>
      </c>
      <c r="G124" s="266"/>
      <c r="H124" s="266"/>
      <c r="I124" s="266"/>
      <c r="J124" s="163" t="s">
        <v>517</v>
      </c>
      <c r="K124" s="164">
        <v>80</v>
      </c>
      <c r="L124" s="258">
        <v>0</v>
      </c>
      <c r="M124" s="258"/>
      <c r="N124" s="267">
        <f>ROUND(L124*K124,2)</f>
        <v>0</v>
      </c>
      <c r="O124" s="267"/>
      <c r="P124" s="267"/>
      <c r="Q124" s="267"/>
      <c r="R124" s="135"/>
      <c r="T124" s="165" t="s">
        <v>4</v>
      </c>
      <c r="U124" s="44" t="s">
        <v>41</v>
      </c>
      <c r="V124" s="36"/>
      <c r="W124" s="166">
        <f>V124*K124</f>
        <v>0</v>
      </c>
      <c r="X124" s="166">
        <v>4.6999999999999999E-4</v>
      </c>
      <c r="Y124" s="166">
        <f>X124*K124</f>
        <v>3.7600000000000001E-2</v>
      </c>
      <c r="Z124" s="166">
        <v>0</v>
      </c>
      <c r="AA124" s="167">
        <f>Z124*K124</f>
        <v>0</v>
      </c>
      <c r="AR124" s="20" t="s">
        <v>252</v>
      </c>
      <c r="AT124" s="20" t="s">
        <v>177</v>
      </c>
      <c r="AU124" s="20" t="s">
        <v>112</v>
      </c>
      <c r="AY124" s="20" t="s">
        <v>176</v>
      </c>
      <c r="BE124" s="106">
        <f>IF(U124="základní",N124,0)</f>
        <v>0</v>
      </c>
      <c r="BF124" s="106">
        <f>IF(U124="snížená",N124,0)</f>
        <v>0</v>
      </c>
      <c r="BG124" s="106">
        <f>IF(U124="zákl. přenesená",N124,0)</f>
        <v>0</v>
      </c>
      <c r="BH124" s="106">
        <f>IF(U124="sníž. přenesená",N124,0)</f>
        <v>0</v>
      </c>
      <c r="BI124" s="106">
        <f>IF(U124="nulová",N124,0)</f>
        <v>0</v>
      </c>
      <c r="BJ124" s="20" t="s">
        <v>84</v>
      </c>
      <c r="BK124" s="106">
        <f>ROUND(L124*K124,2)</f>
        <v>0</v>
      </c>
      <c r="BL124" s="20" t="s">
        <v>252</v>
      </c>
      <c r="BM124" s="20" t="s">
        <v>1427</v>
      </c>
    </row>
    <row r="125" spans="2:65" s="1" customFormat="1" ht="25.5" customHeight="1">
      <c r="B125" s="132"/>
      <c r="C125" s="161" t="s">
        <v>112</v>
      </c>
      <c r="D125" s="161" t="s">
        <v>177</v>
      </c>
      <c r="E125" s="162" t="s">
        <v>1428</v>
      </c>
      <c r="F125" s="266" t="s">
        <v>1429</v>
      </c>
      <c r="G125" s="266"/>
      <c r="H125" s="266"/>
      <c r="I125" s="266"/>
      <c r="J125" s="163" t="s">
        <v>517</v>
      </c>
      <c r="K125" s="164">
        <v>44</v>
      </c>
      <c r="L125" s="258">
        <v>0</v>
      </c>
      <c r="M125" s="258"/>
      <c r="N125" s="267">
        <f>ROUND(L125*K125,2)</f>
        <v>0</v>
      </c>
      <c r="O125" s="267"/>
      <c r="P125" s="267"/>
      <c r="Q125" s="267"/>
      <c r="R125" s="135"/>
      <c r="T125" s="165" t="s">
        <v>4</v>
      </c>
      <c r="U125" s="44" t="s">
        <v>41</v>
      </c>
      <c r="V125" s="36"/>
      <c r="W125" s="166">
        <f>V125*K125</f>
        <v>0</v>
      </c>
      <c r="X125" s="166">
        <v>5.6999999999999998E-4</v>
      </c>
      <c r="Y125" s="166">
        <f>X125*K125</f>
        <v>2.5079999999999998E-2</v>
      </c>
      <c r="Z125" s="166">
        <v>0</v>
      </c>
      <c r="AA125" s="167">
        <f>Z125*K125</f>
        <v>0</v>
      </c>
      <c r="AR125" s="20" t="s">
        <v>252</v>
      </c>
      <c r="AT125" s="20" t="s">
        <v>177</v>
      </c>
      <c r="AU125" s="20" t="s">
        <v>112</v>
      </c>
      <c r="AY125" s="20" t="s">
        <v>176</v>
      </c>
      <c r="BE125" s="106">
        <f>IF(U125="základní",N125,0)</f>
        <v>0</v>
      </c>
      <c r="BF125" s="106">
        <f>IF(U125="snížená",N125,0)</f>
        <v>0</v>
      </c>
      <c r="BG125" s="106">
        <f>IF(U125="zákl. přenesená",N125,0)</f>
        <v>0</v>
      </c>
      <c r="BH125" s="106">
        <f>IF(U125="sníž. přenesená",N125,0)</f>
        <v>0</v>
      </c>
      <c r="BI125" s="106">
        <f>IF(U125="nulová",N125,0)</f>
        <v>0</v>
      </c>
      <c r="BJ125" s="20" t="s">
        <v>84</v>
      </c>
      <c r="BK125" s="106">
        <f>ROUND(L125*K125,2)</f>
        <v>0</v>
      </c>
      <c r="BL125" s="20" t="s">
        <v>252</v>
      </c>
      <c r="BM125" s="20" t="s">
        <v>1430</v>
      </c>
    </row>
    <row r="126" spans="2:65" s="1" customFormat="1" ht="25.5" customHeight="1">
      <c r="B126" s="132"/>
      <c r="C126" s="161" t="s">
        <v>190</v>
      </c>
      <c r="D126" s="161" t="s">
        <v>177</v>
      </c>
      <c r="E126" s="162" t="s">
        <v>1431</v>
      </c>
      <c r="F126" s="266" t="s">
        <v>1432</v>
      </c>
      <c r="G126" s="266"/>
      <c r="H126" s="266"/>
      <c r="I126" s="266"/>
      <c r="J126" s="163" t="s">
        <v>517</v>
      </c>
      <c r="K126" s="164">
        <v>15.5</v>
      </c>
      <c r="L126" s="258">
        <v>0</v>
      </c>
      <c r="M126" s="258"/>
      <c r="N126" s="267">
        <f>ROUND(L126*K126,2)</f>
        <v>0</v>
      </c>
      <c r="O126" s="267"/>
      <c r="P126" s="267"/>
      <c r="Q126" s="267"/>
      <c r="R126" s="135"/>
      <c r="T126" s="165" t="s">
        <v>4</v>
      </c>
      <c r="U126" s="44" t="s">
        <v>41</v>
      </c>
      <c r="V126" s="36"/>
      <c r="W126" s="166">
        <f>V126*K126</f>
        <v>0</v>
      </c>
      <c r="X126" s="166">
        <v>7.1000000000000002E-4</v>
      </c>
      <c r="Y126" s="166">
        <f>X126*K126</f>
        <v>1.1005000000000001E-2</v>
      </c>
      <c r="Z126" s="166">
        <v>0</v>
      </c>
      <c r="AA126" s="167">
        <f>Z126*K126</f>
        <v>0</v>
      </c>
      <c r="AR126" s="20" t="s">
        <v>252</v>
      </c>
      <c r="AT126" s="20" t="s">
        <v>177</v>
      </c>
      <c r="AU126" s="20" t="s">
        <v>112</v>
      </c>
      <c r="AY126" s="20" t="s">
        <v>176</v>
      </c>
      <c r="BE126" s="106">
        <f>IF(U126="základní",N126,0)</f>
        <v>0</v>
      </c>
      <c r="BF126" s="106">
        <f>IF(U126="snížená",N126,0)</f>
        <v>0</v>
      </c>
      <c r="BG126" s="106">
        <f>IF(U126="zákl. přenesená",N126,0)</f>
        <v>0</v>
      </c>
      <c r="BH126" s="106">
        <f>IF(U126="sníž. přenesená",N126,0)</f>
        <v>0</v>
      </c>
      <c r="BI126" s="106">
        <f>IF(U126="nulová",N126,0)</f>
        <v>0</v>
      </c>
      <c r="BJ126" s="20" t="s">
        <v>84</v>
      </c>
      <c r="BK126" s="106">
        <f>ROUND(L126*K126,2)</f>
        <v>0</v>
      </c>
      <c r="BL126" s="20" t="s">
        <v>252</v>
      </c>
      <c r="BM126" s="20" t="s">
        <v>1433</v>
      </c>
    </row>
    <row r="127" spans="2:65" s="11" customFormat="1" ht="16.5" customHeight="1">
      <c r="B127" s="175"/>
      <c r="C127" s="176"/>
      <c r="D127" s="176"/>
      <c r="E127" s="177" t="s">
        <v>4</v>
      </c>
      <c r="F127" s="268" t="s">
        <v>1434</v>
      </c>
      <c r="G127" s="269"/>
      <c r="H127" s="269"/>
      <c r="I127" s="269"/>
      <c r="J127" s="176"/>
      <c r="K127" s="178">
        <v>15.5</v>
      </c>
      <c r="L127" s="176"/>
      <c r="M127" s="176"/>
      <c r="N127" s="176"/>
      <c r="O127" s="176"/>
      <c r="P127" s="176"/>
      <c r="Q127" s="176"/>
      <c r="R127" s="179"/>
      <c r="T127" s="180"/>
      <c r="U127" s="176"/>
      <c r="V127" s="176"/>
      <c r="W127" s="176"/>
      <c r="X127" s="176"/>
      <c r="Y127" s="176"/>
      <c r="Z127" s="176"/>
      <c r="AA127" s="181"/>
      <c r="AT127" s="182" t="s">
        <v>184</v>
      </c>
      <c r="AU127" s="182" t="s">
        <v>112</v>
      </c>
      <c r="AV127" s="11" t="s">
        <v>112</v>
      </c>
      <c r="AW127" s="11" t="s">
        <v>33</v>
      </c>
      <c r="AX127" s="11" t="s">
        <v>76</v>
      </c>
      <c r="AY127" s="182" t="s">
        <v>176</v>
      </c>
    </row>
    <row r="128" spans="2:65" s="12" customFormat="1" ht="16.5" customHeight="1">
      <c r="B128" s="183"/>
      <c r="C128" s="184"/>
      <c r="D128" s="184"/>
      <c r="E128" s="185" t="s">
        <v>4</v>
      </c>
      <c r="F128" s="264" t="s">
        <v>186</v>
      </c>
      <c r="G128" s="265"/>
      <c r="H128" s="265"/>
      <c r="I128" s="265"/>
      <c r="J128" s="184"/>
      <c r="K128" s="186">
        <v>15.5</v>
      </c>
      <c r="L128" s="184"/>
      <c r="M128" s="184"/>
      <c r="N128" s="184"/>
      <c r="O128" s="184"/>
      <c r="P128" s="184"/>
      <c r="Q128" s="184"/>
      <c r="R128" s="187"/>
      <c r="T128" s="188"/>
      <c r="U128" s="184"/>
      <c r="V128" s="184"/>
      <c r="W128" s="184"/>
      <c r="X128" s="184"/>
      <c r="Y128" s="184"/>
      <c r="Z128" s="184"/>
      <c r="AA128" s="189"/>
      <c r="AT128" s="190" t="s">
        <v>184</v>
      </c>
      <c r="AU128" s="190" t="s">
        <v>112</v>
      </c>
      <c r="AV128" s="12" t="s">
        <v>181</v>
      </c>
      <c r="AW128" s="12" t="s">
        <v>33</v>
      </c>
      <c r="AX128" s="12" t="s">
        <v>84</v>
      </c>
      <c r="AY128" s="190" t="s">
        <v>176</v>
      </c>
    </row>
    <row r="129" spans="2:65" s="1" customFormat="1" ht="25.5" customHeight="1">
      <c r="B129" s="132"/>
      <c r="C129" s="161" t="s">
        <v>181</v>
      </c>
      <c r="D129" s="161" t="s">
        <v>177</v>
      </c>
      <c r="E129" s="162" t="s">
        <v>1435</v>
      </c>
      <c r="F129" s="266" t="s">
        <v>1436</v>
      </c>
      <c r="G129" s="266"/>
      <c r="H129" s="266"/>
      <c r="I129" s="266"/>
      <c r="J129" s="163" t="s">
        <v>517</v>
      </c>
      <c r="K129" s="164">
        <v>139.5</v>
      </c>
      <c r="L129" s="258">
        <v>0</v>
      </c>
      <c r="M129" s="258"/>
      <c r="N129" s="267">
        <f>ROUND(L129*K129,2)</f>
        <v>0</v>
      </c>
      <c r="O129" s="267"/>
      <c r="P129" s="267"/>
      <c r="Q129" s="267"/>
      <c r="R129" s="135"/>
      <c r="T129" s="165" t="s">
        <v>4</v>
      </c>
      <c r="U129" s="44" t="s">
        <v>41</v>
      </c>
      <c r="V129" s="36"/>
      <c r="W129" s="166">
        <f>V129*K129</f>
        <v>0</v>
      </c>
      <c r="X129" s="166">
        <v>0</v>
      </c>
      <c r="Y129" s="166">
        <f>X129*K129</f>
        <v>0</v>
      </c>
      <c r="Z129" s="166">
        <v>0</v>
      </c>
      <c r="AA129" s="167">
        <f>Z129*K129</f>
        <v>0</v>
      </c>
      <c r="AR129" s="20" t="s">
        <v>252</v>
      </c>
      <c r="AT129" s="20" t="s">
        <v>177</v>
      </c>
      <c r="AU129" s="20" t="s">
        <v>112</v>
      </c>
      <c r="AY129" s="20" t="s">
        <v>176</v>
      </c>
      <c r="BE129" s="106">
        <f>IF(U129="základní",N129,0)</f>
        <v>0</v>
      </c>
      <c r="BF129" s="106">
        <f>IF(U129="snížená",N129,0)</f>
        <v>0</v>
      </c>
      <c r="BG129" s="106">
        <f>IF(U129="zákl. přenesená",N129,0)</f>
        <v>0</v>
      </c>
      <c r="BH129" s="106">
        <f>IF(U129="sníž. přenesená",N129,0)</f>
        <v>0</v>
      </c>
      <c r="BI129" s="106">
        <f>IF(U129="nulová",N129,0)</f>
        <v>0</v>
      </c>
      <c r="BJ129" s="20" t="s">
        <v>84</v>
      </c>
      <c r="BK129" s="106">
        <f>ROUND(L129*K129,2)</f>
        <v>0</v>
      </c>
      <c r="BL129" s="20" t="s">
        <v>252</v>
      </c>
      <c r="BM129" s="20" t="s">
        <v>1437</v>
      </c>
    </row>
    <row r="130" spans="2:65" s="11" customFormat="1" ht="16.5" customHeight="1">
      <c r="B130" s="175"/>
      <c r="C130" s="176"/>
      <c r="D130" s="176"/>
      <c r="E130" s="177" t="s">
        <v>4</v>
      </c>
      <c r="F130" s="268" t="s">
        <v>1438</v>
      </c>
      <c r="G130" s="269"/>
      <c r="H130" s="269"/>
      <c r="I130" s="269"/>
      <c r="J130" s="176"/>
      <c r="K130" s="178">
        <v>139.5</v>
      </c>
      <c r="L130" s="176"/>
      <c r="M130" s="176"/>
      <c r="N130" s="176"/>
      <c r="O130" s="176"/>
      <c r="P130" s="176"/>
      <c r="Q130" s="176"/>
      <c r="R130" s="179"/>
      <c r="T130" s="180"/>
      <c r="U130" s="176"/>
      <c r="V130" s="176"/>
      <c r="W130" s="176"/>
      <c r="X130" s="176"/>
      <c r="Y130" s="176"/>
      <c r="Z130" s="176"/>
      <c r="AA130" s="181"/>
      <c r="AT130" s="182" t="s">
        <v>184</v>
      </c>
      <c r="AU130" s="182" t="s">
        <v>112</v>
      </c>
      <c r="AV130" s="11" t="s">
        <v>112</v>
      </c>
      <c r="AW130" s="11" t="s">
        <v>33</v>
      </c>
      <c r="AX130" s="11" t="s">
        <v>76</v>
      </c>
      <c r="AY130" s="182" t="s">
        <v>176</v>
      </c>
    </row>
    <row r="131" spans="2:65" s="12" customFormat="1" ht="16.5" customHeight="1">
      <c r="B131" s="183"/>
      <c r="C131" s="184"/>
      <c r="D131" s="184"/>
      <c r="E131" s="185" t="s">
        <v>4</v>
      </c>
      <c r="F131" s="264" t="s">
        <v>186</v>
      </c>
      <c r="G131" s="265"/>
      <c r="H131" s="265"/>
      <c r="I131" s="265"/>
      <c r="J131" s="184"/>
      <c r="K131" s="186">
        <v>139.5</v>
      </c>
      <c r="L131" s="184"/>
      <c r="M131" s="184"/>
      <c r="N131" s="184"/>
      <c r="O131" s="184"/>
      <c r="P131" s="184"/>
      <c r="Q131" s="184"/>
      <c r="R131" s="187"/>
      <c r="T131" s="188"/>
      <c r="U131" s="184"/>
      <c r="V131" s="184"/>
      <c r="W131" s="184"/>
      <c r="X131" s="184"/>
      <c r="Y131" s="184"/>
      <c r="Z131" s="184"/>
      <c r="AA131" s="189"/>
      <c r="AT131" s="190" t="s">
        <v>184</v>
      </c>
      <c r="AU131" s="190" t="s">
        <v>112</v>
      </c>
      <c r="AV131" s="12" t="s">
        <v>181</v>
      </c>
      <c r="AW131" s="12" t="s">
        <v>33</v>
      </c>
      <c r="AX131" s="12" t="s">
        <v>84</v>
      </c>
      <c r="AY131" s="190" t="s">
        <v>176</v>
      </c>
    </row>
    <row r="132" spans="2:65" s="1" customFormat="1" ht="38.25" customHeight="1">
      <c r="B132" s="132"/>
      <c r="C132" s="161" t="s">
        <v>197</v>
      </c>
      <c r="D132" s="161" t="s">
        <v>177</v>
      </c>
      <c r="E132" s="162" t="s">
        <v>1439</v>
      </c>
      <c r="F132" s="266" t="s">
        <v>1440</v>
      </c>
      <c r="G132" s="266"/>
      <c r="H132" s="266"/>
      <c r="I132" s="266"/>
      <c r="J132" s="163" t="s">
        <v>517</v>
      </c>
      <c r="K132" s="164">
        <v>139.5</v>
      </c>
      <c r="L132" s="258">
        <v>0</v>
      </c>
      <c r="M132" s="258"/>
      <c r="N132" s="267">
        <f>ROUND(L132*K132,2)</f>
        <v>0</v>
      </c>
      <c r="O132" s="267"/>
      <c r="P132" s="267"/>
      <c r="Q132" s="267"/>
      <c r="R132" s="135"/>
      <c r="T132" s="165" t="s">
        <v>4</v>
      </c>
      <c r="U132" s="44" t="s">
        <v>41</v>
      </c>
      <c r="V132" s="36"/>
      <c r="W132" s="166">
        <f>V132*K132</f>
        <v>0</v>
      </c>
      <c r="X132" s="166">
        <v>5.0000000000000002E-5</v>
      </c>
      <c r="Y132" s="166">
        <f>X132*K132</f>
        <v>6.9750000000000003E-3</v>
      </c>
      <c r="Z132" s="166">
        <v>0</v>
      </c>
      <c r="AA132" s="167">
        <f>Z132*K132</f>
        <v>0</v>
      </c>
      <c r="AR132" s="20" t="s">
        <v>252</v>
      </c>
      <c r="AT132" s="20" t="s">
        <v>177</v>
      </c>
      <c r="AU132" s="20" t="s">
        <v>112</v>
      </c>
      <c r="AY132" s="20" t="s">
        <v>176</v>
      </c>
      <c r="BE132" s="106">
        <f>IF(U132="základní",N132,0)</f>
        <v>0</v>
      </c>
      <c r="BF132" s="106">
        <f>IF(U132="snížená",N132,0)</f>
        <v>0</v>
      </c>
      <c r="BG132" s="106">
        <f>IF(U132="zákl. přenesená",N132,0)</f>
        <v>0</v>
      </c>
      <c r="BH132" s="106">
        <f>IF(U132="sníž. přenesená",N132,0)</f>
        <v>0</v>
      </c>
      <c r="BI132" s="106">
        <f>IF(U132="nulová",N132,0)</f>
        <v>0</v>
      </c>
      <c r="BJ132" s="20" t="s">
        <v>84</v>
      </c>
      <c r="BK132" s="106">
        <f>ROUND(L132*K132,2)</f>
        <v>0</v>
      </c>
      <c r="BL132" s="20" t="s">
        <v>252</v>
      </c>
      <c r="BM132" s="20" t="s">
        <v>1441</v>
      </c>
    </row>
    <row r="133" spans="2:65" s="11" customFormat="1" ht="16.5" customHeight="1">
      <c r="B133" s="175"/>
      <c r="C133" s="176"/>
      <c r="D133" s="176"/>
      <c r="E133" s="177" t="s">
        <v>4</v>
      </c>
      <c r="F133" s="268" t="s">
        <v>1438</v>
      </c>
      <c r="G133" s="269"/>
      <c r="H133" s="269"/>
      <c r="I133" s="269"/>
      <c r="J133" s="176"/>
      <c r="K133" s="178">
        <v>139.5</v>
      </c>
      <c r="L133" s="176"/>
      <c r="M133" s="176"/>
      <c r="N133" s="176"/>
      <c r="O133" s="176"/>
      <c r="P133" s="176"/>
      <c r="Q133" s="176"/>
      <c r="R133" s="179"/>
      <c r="T133" s="180"/>
      <c r="U133" s="176"/>
      <c r="V133" s="176"/>
      <c r="W133" s="176"/>
      <c r="X133" s="176"/>
      <c r="Y133" s="176"/>
      <c r="Z133" s="176"/>
      <c r="AA133" s="181"/>
      <c r="AT133" s="182" t="s">
        <v>184</v>
      </c>
      <c r="AU133" s="182" t="s">
        <v>112</v>
      </c>
      <c r="AV133" s="11" t="s">
        <v>112</v>
      </c>
      <c r="AW133" s="11" t="s">
        <v>33</v>
      </c>
      <c r="AX133" s="11" t="s">
        <v>76</v>
      </c>
      <c r="AY133" s="182" t="s">
        <v>176</v>
      </c>
    </row>
    <row r="134" spans="2:65" s="12" customFormat="1" ht="16.5" customHeight="1">
      <c r="B134" s="183"/>
      <c r="C134" s="184"/>
      <c r="D134" s="184"/>
      <c r="E134" s="185" t="s">
        <v>4</v>
      </c>
      <c r="F134" s="264" t="s">
        <v>186</v>
      </c>
      <c r="G134" s="265"/>
      <c r="H134" s="265"/>
      <c r="I134" s="265"/>
      <c r="J134" s="184"/>
      <c r="K134" s="186">
        <v>139.5</v>
      </c>
      <c r="L134" s="184"/>
      <c r="M134" s="184"/>
      <c r="N134" s="184"/>
      <c r="O134" s="184"/>
      <c r="P134" s="184"/>
      <c r="Q134" s="184"/>
      <c r="R134" s="187"/>
      <c r="T134" s="188"/>
      <c r="U134" s="184"/>
      <c r="V134" s="184"/>
      <c r="W134" s="184"/>
      <c r="X134" s="184"/>
      <c r="Y134" s="184"/>
      <c r="Z134" s="184"/>
      <c r="AA134" s="189"/>
      <c r="AT134" s="190" t="s">
        <v>184</v>
      </c>
      <c r="AU134" s="190" t="s">
        <v>112</v>
      </c>
      <c r="AV134" s="12" t="s">
        <v>181</v>
      </c>
      <c r="AW134" s="12" t="s">
        <v>33</v>
      </c>
      <c r="AX134" s="12" t="s">
        <v>84</v>
      </c>
      <c r="AY134" s="190" t="s">
        <v>176</v>
      </c>
    </row>
    <row r="135" spans="2:65" s="1" customFormat="1" ht="25.5" customHeight="1">
      <c r="B135" s="132"/>
      <c r="C135" s="161" t="s">
        <v>201</v>
      </c>
      <c r="D135" s="161" t="s">
        <v>177</v>
      </c>
      <c r="E135" s="162" t="s">
        <v>1442</v>
      </c>
      <c r="F135" s="266" t="s">
        <v>1443</v>
      </c>
      <c r="G135" s="266"/>
      <c r="H135" s="266"/>
      <c r="I135" s="266"/>
      <c r="J135" s="163" t="s">
        <v>216</v>
      </c>
      <c r="K135" s="164">
        <v>8.1000000000000003E-2</v>
      </c>
      <c r="L135" s="258">
        <v>0</v>
      </c>
      <c r="M135" s="258"/>
      <c r="N135" s="267">
        <f>ROUND(L135*K135,2)</f>
        <v>0</v>
      </c>
      <c r="O135" s="267"/>
      <c r="P135" s="267"/>
      <c r="Q135" s="267"/>
      <c r="R135" s="135"/>
      <c r="T135" s="165" t="s">
        <v>4</v>
      </c>
      <c r="U135" s="44" t="s">
        <v>41</v>
      </c>
      <c r="V135" s="36"/>
      <c r="W135" s="166">
        <f>V135*K135</f>
        <v>0</v>
      </c>
      <c r="X135" s="166">
        <v>0</v>
      </c>
      <c r="Y135" s="166">
        <f>X135*K135</f>
        <v>0</v>
      </c>
      <c r="Z135" s="166">
        <v>0</v>
      </c>
      <c r="AA135" s="167">
        <f>Z135*K135</f>
        <v>0</v>
      </c>
      <c r="AR135" s="20" t="s">
        <v>252</v>
      </c>
      <c r="AT135" s="20" t="s">
        <v>177</v>
      </c>
      <c r="AU135" s="20" t="s">
        <v>112</v>
      </c>
      <c r="AY135" s="20" t="s">
        <v>176</v>
      </c>
      <c r="BE135" s="106">
        <f>IF(U135="základní",N135,0)</f>
        <v>0</v>
      </c>
      <c r="BF135" s="106">
        <f>IF(U135="snížená",N135,0)</f>
        <v>0</v>
      </c>
      <c r="BG135" s="106">
        <f>IF(U135="zákl. přenesená",N135,0)</f>
        <v>0</v>
      </c>
      <c r="BH135" s="106">
        <f>IF(U135="sníž. přenesená",N135,0)</f>
        <v>0</v>
      </c>
      <c r="BI135" s="106">
        <f>IF(U135="nulová",N135,0)</f>
        <v>0</v>
      </c>
      <c r="BJ135" s="20" t="s">
        <v>84</v>
      </c>
      <c r="BK135" s="106">
        <f>ROUND(L135*K135,2)</f>
        <v>0</v>
      </c>
      <c r="BL135" s="20" t="s">
        <v>252</v>
      </c>
      <c r="BM135" s="20" t="s">
        <v>1444</v>
      </c>
    </row>
    <row r="136" spans="2:65" s="9" customFormat="1" ht="29.85" customHeight="1">
      <c r="B136" s="150"/>
      <c r="C136" s="151"/>
      <c r="D136" s="160" t="s">
        <v>1423</v>
      </c>
      <c r="E136" s="160"/>
      <c r="F136" s="160"/>
      <c r="G136" s="160"/>
      <c r="H136" s="160"/>
      <c r="I136" s="160"/>
      <c r="J136" s="160"/>
      <c r="K136" s="160"/>
      <c r="L136" s="160"/>
      <c r="M136" s="160"/>
      <c r="N136" s="248">
        <f>BK136</f>
        <v>0</v>
      </c>
      <c r="O136" s="249"/>
      <c r="P136" s="249"/>
      <c r="Q136" s="249"/>
      <c r="R136" s="153"/>
      <c r="T136" s="154"/>
      <c r="U136" s="151"/>
      <c r="V136" s="151"/>
      <c r="W136" s="155">
        <f>SUM(W137:W142)</f>
        <v>0</v>
      </c>
      <c r="X136" s="151"/>
      <c r="Y136" s="155">
        <f>SUM(Y137:Y142)</f>
        <v>1.34E-2</v>
      </c>
      <c r="Z136" s="151"/>
      <c r="AA136" s="156">
        <f>SUM(AA137:AA142)</f>
        <v>0</v>
      </c>
      <c r="AR136" s="157" t="s">
        <v>112</v>
      </c>
      <c r="AT136" s="158" t="s">
        <v>75</v>
      </c>
      <c r="AU136" s="158" t="s">
        <v>84</v>
      </c>
      <c r="AY136" s="157" t="s">
        <v>176</v>
      </c>
      <c r="BK136" s="159">
        <f>SUM(BK137:BK142)</f>
        <v>0</v>
      </c>
    </row>
    <row r="137" spans="2:65" s="1" customFormat="1" ht="38.25" customHeight="1">
      <c r="B137" s="132"/>
      <c r="C137" s="161" t="s">
        <v>205</v>
      </c>
      <c r="D137" s="161" t="s">
        <v>177</v>
      </c>
      <c r="E137" s="162" t="s">
        <v>1445</v>
      </c>
      <c r="F137" s="266" t="s">
        <v>1446</v>
      </c>
      <c r="G137" s="266"/>
      <c r="H137" s="266"/>
      <c r="I137" s="266"/>
      <c r="J137" s="163" t="s">
        <v>316</v>
      </c>
      <c r="K137" s="164">
        <v>8</v>
      </c>
      <c r="L137" s="258">
        <v>0</v>
      </c>
      <c r="M137" s="258"/>
      <c r="N137" s="267">
        <f t="shared" ref="N137:N142" si="5">ROUND(L137*K137,2)</f>
        <v>0</v>
      </c>
      <c r="O137" s="267"/>
      <c r="P137" s="267"/>
      <c r="Q137" s="267"/>
      <c r="R137" s="135"/>
      <c r="T137" s="165" t="s">
        <v>4</v>
      </c>
      <c r="U137" s="44" t="s">
        <v>41</v>
      </c>
      <c r="V137" s="36"/>
      <c r="W137" s="166">
        <f t="shared" ref="W137:W142" si="6">V137*K137</f>
        <v>0</v>
      </c>
      <c r="X137" s="166">
        <v>3.4000000000000002E-4</v>
      </c>
      <c r="Y137" s="166">
        <f t="shared" ref="Y137:Y142" si="7">X137*K137</f>
        <v>2.7200000000000002E-3</v>
      </c>
      <c r="Z137" s="166">
        <v>0</v>
      </c>
      <c r="AA137" s="167">
        <f t="shared" ref="AA137:AA142" si="8">Z137*K137</f>
        <v>0</v>
      </c>
      <c r="AR137" s="20" t="s">
        <v>252</v>
      </c>
      <c r="AT137" s="20" t="s">
        <v>177</v>
      </c>
      <c r="AU137" s="20" t="s">
        <v>112</v>
      </c>
      <c r="AY137" s="20" t="s">
        <v>176</v>
      </c>
      <c r="BE137" s="106">
        <f t="shared" ref="BE137:BE142" si="9">IF(U137="základní",N137,0)</f>
        <v>0</v>
      </c>
      <c r="BF137" s="106">
        <f t="shared" ref="BF137:BF142" si="10">IF(U137="snížená",N137,0)</f>
        <v>0</v>
      </c>
      <c r="BG137" s="106">
        <f t="shared" ref="BG137:BG142" si="11">IF(U137="zákl. přenesená",N137,0)</f>
        <v>0</v>
      </c>
      <c r="BH137" s="106">
        <f t="shared" ref="BH137:BH142" si="12">IF(U137="sníž. přenesená",N137,0)</f>
        <v>0</v>
      </c>
      <c r="BI137" s="106">
        <f t="shared" ref="BI137:BI142" si="13">IF(U137="nulová",N137,0)</f>
        <v>0</v>
      </c>
      <c r="BJ137" s="20" t="s">
        <v>84</v>
      </c>
      <c r="BK137" s="106">
        <f t="shared" ref="BK137:BK142" si="14">ROUND(L137*K137,2)</f>
        <v>0</v>
      </c>
      <c r="BL137" s="20" t="s">
        <v>252</v>
      </c>
      <c r="BM137" s="20" t="s">
        <v>1447</v>
      </c>
    </row>
    <row r="138" spans="2:65" s="1" customFormat="1" ht="16.5" customHeight="1">
      <c r="B138" s="132"/>
      <c r="C138" s="191" t="s">
        <v>209</v>
      </c>
      <c r="D138" s="191" t="s">
        <v>309</v>
      </c>
      <c r="E138" s="192" t="s">
        <v>1448</v>
      </c>
      <c r="F138" s="274" t="s">
        <v>1449</v>
      </c>
      <c r="G138" s="274"/>
      <c r="H138" s="274"/>
      <c r="I138" s="274"/>
      <c r="J138" s="193" t="s">
        <v>316</v>
      </c>
      <c r="K138" s="194">
        <v>8</v>
      </c>
      <c r="L138" s="275">
        <v>0</v>
      </c>
      <c r="M138" s="275"/>
      <c r="N138" s="276">
        <f t="shared" si="5"/>
        <v>0</v>
      </c>
      <c r="O138" s="267"/>
      <c r="P138" s="267"/>
      <c r="Q138" s="267"/>
      <c r="R138" s="135"/>
      <c r="T138" s="165" t="s">
        <v>4</v>
      </c>
      <c r="U138" s="44" t="s">
        <v>41</v>
      </c>
      <c r="V138" s="36"/>
      <c r="W138" s="166">
        <f t="shared" si="6"/>
        <v>0</v>
      </c>
      <c r="X138" s="166">
        <v>1.2999999999999999E-4</v>
      </c>
      <c r="Y138" s="166">
        <f t="shared" si="7"/>
        <v>1.0399999999999999E-3</v>
      </c>
      <c r="Z138" s="166">
        <v>0</v>
      </c>
      <c r="AA138" s="167">
        <f t="shared" si="8"/>
        <v>0</v>
      </c>
      <c r="AR138" s="20" t="s">
        <v>353</v>
      </c>
      <c r="AT138" s="20" t="s">
        <v>309</v>
      </c>
      <c r="AU138" s="20" t="s">
        <v>112</v>
      </c>
      <c r="AY138" s="20" t="s">
        <v>176</v>
      </c>
      <c r="BE138" s="106">
        <f t="shared" si="9"/>
        <v>0</v>
      </c>
      <c r="BF138" s="106">
        <f t="shared" si="10"/>
        <v>0</v>
      </c>
      <c r="BG138" s="106">
        <f t="shared" si="11"/>
        <v>0</v>
      </c>
      <c r="BH138" s="106">
        <f t="shared" si="12"/>
        <v>0</v>
      </c>
      <c r="BI138" s="106">
        <f t="shared" si="13"/>
        <v>0</v>
      </c>
      <c r="BJ138" s="20" t="s">
        <v>84</v>
      </c>
      <c r="BK138" s="106">
        <f t="shared" si="14"/>
        <v>0</v>
      </c>
      <c r="BL138" s="20" t="s">
        <v>252</v>
      </c>
      <c r="BM138" s="20" t="s">
        <v>1450</v>
      </c>
    </row>
    <row r="139" spans="2:65" s="1" customFormat="1" ht="25.5" customHeight="1">
      <c r="B139" s="132"/>
      <c r="C139" s="161" t="s">
        <v>213</v>
      </c>
      <c r="D139" s="161" t="s">
        <v>177</v>
      </c>
      <c r="E139" s="162" t="s">
        <v>1451</v>
      </c>
      <c r="F139" s="266" t="s">
        <v>1452</v>
      </c>
      <c r="G139" s="266"/>
      <c r="H139" s="266"/>
      <c r="I139" s="266"/>
      <c r="J139" s="163" t="s">
        <v>316</v>
      </c>
      <c r="K139" s="164">
        <v>8</v>
      </c>
      <c r="L139" s="258">
        <v>0</v>
      </c>
      <c r="M139" s="258"/>
      <c r="N139" s="267">
        <f t="shared" si="5"/>
        <v>0</v>
      </c>
      <c r="O139" s="267"/>
      <c r="P139" s="267"/>
      <c r="Q139" s="267"/>
      <c r="R139" s="135"/>
      <c r="T139" s="165" t="s">
        <v>4</v>
      </c>
      <c r="U139" s="44" t="s">
        <v>41</v>
      </c>
      <c r="V139" s="36"/>
      <c r="W139" s="166">
        <f t="shared" si="6"/>
        <v>0</v>
      </c>
      <c r="X139" s="166">
        <v>4.0999999999999999E-4</v>
      </c>
      <c r="Y139" s="166">
        <f t="shared" si="7"/>
        <v>3.2799999999999999E-3</v>
      </c>
      <c r="Z139" s="166">
        <v>0</v>
      </c>
      <c r="AA139" s="167">
        <f t="shared" si="8"/>
        <v>0</v>
      </c>
      <c r="AR139" s="20" t="s">
        <v>252</v>
      </c>
      <c r="AT139" s="20" t="s">
        <v>177</v>
      </c>
      <c r="AU139" s="20" t="s">
        <v>112</v>
      </c>
      <c r="AY139" s="20" t="s">
        <v>176</v>
      </c>
      <c r="BE139" s="106">
        <f t="shared" si="9"/>
        <v>0</v>
      </c>
      <c r="BF139" s="106">
        <f t="shared" si="10"/>
        <v>0</v>
      </c>
      <c r="BG139" s="106">
        <f t="shared" si="11"/>
        <v>0</v>
      </c>
      <c r="BH139" s="106">
        <f t="shared" si="12"/>
        <v>0</v>
      </c>
      <c r="BI139" s="106">
        <f t="shared" si="13"/>
        <v>0</v>
      </c>
      <c r="BJ139" s="20" t="s">
        <v>84</v>
      </c>
      <c r="BK139" s="106">
        <f t="shared" si="14"/>
        <v>0</v>
      </c>
      <c r="BL139" s="20" t="s">
        <v>252</v>
      </c>
      <c r="BM139" s="20" t="s">
        <v>1453</v>
      </c>
    </row>
    <row r="140" spans="2:65" s="1" customFormat="1" ht="25.5" customHeight="1">
      <c r="B140" s="132"/>
      <c r="C140" s="161" t="s">
        <v>218</v>
      </c>
      <c r="D140" s="161" t="s">
        <v>177</v>
      </c>
      <c r="E140" s="162" t="s">
        <v>1454</v>
      </c>
      <c r="F140" s="266" t="s">
        <v>1455</v>
      </c>
      <c r="G140" s="266"/>
      <c r="H140" s="266"/>
      <c r="I140" s="266"/>
      <c r="J140" s="163" t="s">
        <v>316</v>
      </c>
      <c r="K140" s="164">
        <v>8</v>
      </c>
      <c r="L140" s="258">
        <v>0</v>
      </c>
      <c r="M140" s="258"/>
      <c r="N140" s="267">
        <f t="shared" si="5"/>
        <v>0</v>
      </c>
      <c r="O140" s="267"/>
      <c r="P140" s="267"/>
      <c r="Q140" s="267"/>
      <c r="R140" s="135"/>
      <c r="T140" s="165" t="s">
        <v>4</v>
      </c>
      <c r="U140" s="44" t="s">
        <v>41</v>
      </c>
      <c r="V140" s="36"/>
      <c r="W140" s="166">
        <f t="shared" si="6"/>
        <v>0</v>
      </c>
      <c r="X140" s="166">
        <v>7.1000000000000002E-4</v>
      </c>
      <c r="Y140" s="166">
        <f t="shared" si="7"/>
        <v>5.6800000000000002E-3</v>
      </c>
      <c r="Z140" s="166">
        <v>0</v>
      </c>
      <c r="AA140" s="167">
        <f t="shared" si="8"/>
        <v>0</v>
      </c>
      <c r="AR140" s="20" t="s">
        <v>252</v>
      </c>
      <c r="AT140" s="20" t="s">
        <v>177</v>
      </c>
      <c r="AU140" s="20" t="s">
        <v>112</v>
      </c>
      <c r="AY140" s="20" t="s">
        <v>176</v>
      </c>
      <c r="BE140" s="106">
        <f t="shared" si="9"/>
        <v>0</v>
      </c>
      <c r="BF140" s="106">
        <f t="shared" si="10"/>
        <v>0</v>
      </c>
      <c r="BG140" s="106">
        <f t="shared" si="11"/>
        <v>0</v>
      </c>
      <c r="BH140" s="106">
        <f t="shared" si="12"/>
        <v>0</v>
      </c>
      <c r="BI140" s="106">
        <f t="shared" si="13"/>
        <v>0</v>
      </c>
      <c r="BJ140" s="20" t="s">
        <v>84</v>
      </c>
      <c r="BK140" s="106">
        <f t="shared" si="14"/>
        <v>0</v>
      </c>
      <c r="BL140" s="20" t="s">
        <v>252</v>
      </c>
      <c r="BM140" s="20" t="s">
        <v>1456</v>
      </c>
    </row>
    <row r="141" spans="2:65" s="1" customFormat="1" ht="25.5" customHeight="1">
      <c r="B141" s="132"/>
      <c r="C141" s="161" t="s">
        <v>225</v>
      </c>
      <c r="D141" s="161" t="s">
        <v>177</v>
      </c>
      <c r="E141" s="162" t="s">
        <v>1457</v>
      </c>
      <c r="F141" s="266" t="s">
        <v>1458</v>
      </c>
      <c r="G141" s="266"/>
      <c r="H141" s="266"/>
      <c r="I141" s="266"/>
      <c r="J141" s="163" t="s">
        <v>316</v>
      </c>
      <c r="K141" s="164">
        <v>2</v>
      </c>
      <c r="L141" s="258">
        <v>0</v>
      </c>
      <c r="M141" s="258"/>
      <c r="N141" s="267">
        <f t="shared" si="5"/>
        <v>0</v>
      </c>
      <c r="O141" s="267"/>
      <c r="P141" s="267"/>
      <c r="Q141" s="267"/>
      <c r="R141" s="135"/>
      <c r="T141" s="165" t="s">
        <v>4</v>
      </c>
      <c r="U141" s="44" t="s">
        <v>41</v>
      </c>
      <c r="V141" s="36"/>
      <c r="W141" s="166">
        <f t="shared" si="6"/>
        <v>0</v>
      </c>
      <c r="X141" s="166">
        <v>3.4000000000000002E-4</v>
      </c>
      <c r="Y141" s="166">
        <f t="shared" si="7"/>
        <v>6.8000000000000005E-4</v>
      </c>
      <c r="Z141" s="166">
        <v>0</v>
      </c>
      <c r="AA141" s="167">
        <f t="shared" si="8"/>
        <v>0</v>
      </c>
      <c r="AR141" s="20" t="s">
        <v>252</v>
      </c>
      <c r="AT141" s="20" t="s">
        <v>177</v>
      </c>
      <c r="AU141" s="20" t="s">
        <v>112</v>
      </c>
      <c r="AY141" s="20" t="s">
        <v>176</v>
      </c>
      <c r="BE141" s="106">
        <f t="shared" si="9"/>
        <v>0</v>
      </c>
      <c r="BF141" s="106">
        <f t="shared" si="10"/>
        <v>0</v>
      </c>
      <c r="BG141" s="106">
        <f t="shared" si="11"/>
        <v>0</v>
      </c>
      <c r="BH141" s="106">
        <f t="shared" si="12"/>
        <v>0</v>
      </c>
      <c r="BI141" s="106">
        <f t="shared" si="13"/>
        <v>0</v>
      </c>
      <c r="BJ141" s="20" t="s">
        <v>84</v>
      </c>
      <c r="BK141" s="106">
        <f t="shared" si="14"/>
        <v>0</v>
      </c>
      <c r="BL141" s="20" t="s">
        <v>252</v>
      </c>
      <c r="BM141" s="20" t="s">
        <v>1459</v>
      </c>
    </row>
    <row r="142" spans="2:65" s="1" customFormat="1" ht="25.5" customHeight="1">
      <c r="B142" s="132"/>
      <c r="C142" s="161" t="s">
        <v>231</v>
      </c>
      <c r="D142" s="161" t="s">
        <v>177</v>
      </c>
      <c r="E142" s="162" t="s">
        <v>1460</v>
      </c>
      <c r="F142" s="266" t="s">
        <v>1461</v>
      </c>
      <c r="G142" s="266"/>
      <c r="H142" s="266"/>
      <c r="I142" s="266"/>
      <c r="J142" s="163" t="s">
        <v>216</v>
      </c>
      <c r="K142" s="164">
        <v>1.2999999999999999E-2</v>
      </c>
      <c r="L142" s="258">
        <v>0</v>
      </c>
      <c r="M142" s="258"/>
      <c r="N142" s="267">
        <f t="shared" si="5"/>
        <v>0</v>
      </c>
      <c r="O142" s="267"/>
      <c r="P142" s="267"/>
      <c r="Q142" s="267"/>
      <c r="R142" s="135"/>
      <c r="T142" s="165" t="s">
        <v>4</v>
      </c>
      <c r="U142" s="44" t="s">
        <v>41</v>
      </c>
      <c r="V142" s="36"/>
      <c r="W142" s="166">
        <f t="shared" si="6"/>
        <v>0</v>
      </c>
      <c r="X142" s="166">
        <v>0</v>
      </c>
      <c r="Y142" s="166">
        <f t="shared" si="7"/>
        <v>0</v>
      </c>
      <c r="Z142" s="166">
        <v>0</v>
      </c>
      <c r="AA142" s="167">
        <f t="shared" si="8"/>
        <v>0</v>
      </c>
      <c r="AR142" s="20" t="s">
        <v>252</v>
      </c>
      <c r="AT142" s="20" t="s">
        <v>177</v>
      </c>
      <c r="AU142" s="20" t="s">
        <v>112</v>
      </c>
      <c r="AY142" s="20" t="s">
        <v>176</v>
      </c>
      <c r="BE142" s="106">
        <f t="shared" si="9"/>
        <v>0</v>
      </c>
      <c r="BF142" s="106">
        <f t="shared" si="10"/>
        <v>0</v>
      </c>
      <c r="BG142" s="106">
        <f t="shared" si="11"/>
        <v>0</v>
      </c>
      <c r="BH142" s="106">
        <f t="shared" si="12"/>
        <v>0</v>
      </c>
      <c r="BI142" s="106">
        <f t="shared" si="13"/>
        <v>0</v>
      </c>
      <c r="BJ142" s="20" t="s">
        <v>84</v>
      </c>
      <c r="BK142" s="106">
        <f t="shared" si="14"/>
        <v>0</v>
      </c>
      <c r="BL142" s="20" t="s">
        <v>252</v>
      </c>
      <c r="BM142" s="20" t="s">
        <v>1462</v>
      </c>
    </row>
    <row r="143" spans="2:65" s="9" customFormat="1" ht="29.85" customHeight="1">
      <c r="B143" s="150"/>
      <c r="C143" s="151"/>
      <c r="D143" s="160" t="s">
        <v>1424</v>
      </c>
      <c r="E143" s="160"/>
      <c r="F143" s="160"/>
      <c r="G143" s="160"/>
      <c r="H143" s="160"/>
      <c r="I143" s="160"/>
      <c r="J143" s="160"/>
      <c r="K143" s="160"/>
      <c r="L143" s="160"/>
      <c r="M143" s="160"/>
      <c r="N143" s="248">
        <f>BK143</f>
        <v>0</v>
      </c>
      <c r="O143" s="249"/>
      <c r="P143" s="249"/>
      <c r="Q143" s="249"/>
      <c r="R143" s="153"/>
      <c r="T143" s="154"/>
      <c r="U143" s="151"/>
      <c r="V143" s="151"/>
      <c r="W143" s="155">
        <f>SUM(W144:W155)</f>
        <v>0</v>
      </c>
      <c r="X143" s="151"/>
      <c r="Y143" s="155">
        <f>SUM(Y144:Y155)</f>
        <v>0.30818000000000001</v>
      </c>
      <c r="Z143" s="151"/>
      <c r="AA143" s="156">
        <f>SUM(AA144:AA155)</f>
        <v>0</v>
      </c>
      <c r="AR143" s="157" t="s">
        <v>112</v>
      </c>
      <c r="AT143" s="158" t="s">
        <v>75</v>
      </c>
      <c r="AU143" s="158" t="s">
        <v>84</v>
      </c>
      <c r="AY143" s="157" t="s">
        <v>176</v>
      </c>
      <c r="BK143" s="159">
        <f>SUM(BK144:BK155)</f>
        <v>0</v>
      </c>
    </row>
    <row r="144" spans="2:65" s="1" customFormat="1" ht="38.25" customHeight="1">
      <c r="B144" s="132"/>
      <c r="C144" s="161" t="s">
        <v>237</v>
      </c>
      <c r="D144" s="161" t="s">
        <v>177</v>
      </c>
      <c r="E144" s="162" t="s">
        <v>1463</v>
      </c>
      <c r="F144" s="266" t="s">
        <v>1464</v>
      </c>
      <c r="G144" s="266"/>
      <c r="H144" s="266"/>
      <c r="I144" s="266"/>
      <c r="J144" s="163" t="s">
        <v>316</v>
      </c>
      <c r="K144" s="164">
        <v>5</v>
      </c>
      <c r="L144" s="258">
        <v>0</v>
      </c>
      <c r="M144" s="258"/>
      <c r="N144" s="267">
        <f>ROUND(L144*K144,2)</f>
        <v>0</v>
      </c>
      <c r="O144" s="267"/>
      <c r="P144" s="267"/>
      <c r="Q144" s="267"/>
      <c r="R144" s="135"/>
      <c r="T144" s="165" t="s">
        <v>4</v>
      </c>
      <c r="U144" s="44" t="s">
        <v>41</v>
      </c>
      <c r="V144" s="36"/>
      <c r="W144" s="166">
        <f>V144*K144</f>
        <v>0</v>
      </c>
      <c r="X144" s="166">
        <v>0</v>
      </c>
      <c r="Y144" s="166">
        <f>X144*K144</f>
        <v>0</v>
      </c>
      <c r="Z144" s="166">
        <v>0</v>
      </c>
      <c r="AA144" s="167">
        <f>Z144*K144</f>
        <v>0</v>
      </c>
      <c r="AR144" s="20" t="s">
        <v>252</v>
      </c>
      <c r="AT144" s="20" t="s">
        <v>177</v>
      </c>
      <c r="AU144" s="20" t="s">
        <v>112</v>
      </c>
      <c r="AY144" s="20" t="s">
        <v>176</v>
      </c>
      <c r="BE144" s="106">
        <f>IF(U144="základní",N144,0)</f>
        <v>0</v>
      </c>
      <c r="BF144" s="106">
        <f>IF(U144="snížená",N144,0)</f>
        <v>0</v>
      </c>
      <c r="BG144" s="106">
        <f>IF(U144="zákl. přenesená",N144,0)</f>
        <v>0</v>
      </c>
      <c r="BH144" s="106">
        <f>IF(U144="sníž. přenesená",N144,0)</f>
        <v>0</v>
      </c>
      <c r="BI144" s="106">
        <f>IF(U144="nulová",N144,0)</f>
        <v>0</v>
      </c>
      <c r="BJ144" s="20" t="s">
        <v>84</v>
      </c>
      <c r="BK144" s="106">
        <f>ROUND(L144*K144,2)</f>
        <v>0</v>
      </c>
      <c r="BL144" s="20" t="s">
        <v>252</v>
      </c>
      <c r="BM144" s="20" t="s">
        <v>1465</v>
      </c>
    </row>
    <row r="145" spans="2:65" s="11" customFormat="1" ht="16.5" customHeight="1">
      <c r="B145" s="175"/>
      <c r="C145" s="176"/>
      <c r="D145" s="176"/>
      <c r="E145" s="177" t="s">
        <v>4</v>
      </c>
      <c r="F145" s="268" t="s">
        <v>1346</v>
      </c>
      <c r="G145" s="269"/>
      <c r="H145" s="269"/>
      <c r="I145" s="269"/>
      <c r="J145" s="176"/>
      <c r="K145" s="178">
        <v>5</v>
      </c>
      <c r="L145" s="176"/>
      <c r="M145" s="176"/>
      <c r="N145" s="176"/>
      <c r="O145" s="176"/>
      <c r="P145" s="176"/>
      <c r="Q145" s="176"/>
      <c r="R145" s="179"/>
      <c r="T145" s="180"/>
      <c r="U145" s="176"/>
      <c r="V145" s="176"/>
      <c r="W145" s="176"/>
      <c r="X145" s="176"/>
      <c r="Y145" s="176"/>
      <c r="Z145" s="176"/>
      <c r="AA145" s="181"/>
      <c r="AT145" s="182" t="s">
        <v>184</v>
      </c>
      <c r="AU145" s="182" t="s">
        <v>112</v>
      </c>
      <c r="AV145" s="11" t="s">
        <v>112</v>
      </c>
      <c r="AW145" s="11" t="s">
        <v>33</v>
      </c>
      <c r="AX145" s="11" t="s">
        <v>76</v>
      </c>
      <c r="AY145" s="182" t="s">
        <v>176</v>
      </c>
    </row>
    <row r="146" spans="2:65" s="12" customFormat="1" ht="16.5" customHeight="1">
      <c r="B146" s="183"/>
      <c r="C146" s="184"/>
      <c r="D146" s="184"/>
      <c r="E146" s="185" t="s">
        <v>4</v>
      </c>
      <c r="F146" s="264" t="s">
        <v>186</v>
      </c>
      <c r="G146" s="265"/>
      <c r="H146" s="265"/>
      <c r="I146" s="265"/>
      <c r="J146" s="184"/>
      <c r="K146" s="186">
        <v>5</v>
      </c>
      <c r="L146" s="184"/>
      <c r="M146" s="184"/>
      <c r="N146" s="184"/>
      <c r="O146" s="184"/>
      <c r="P146" s="184"/>
      <c r="Q146" s="184"/>
      <c r="R146" s="187"/>
      <c r="T146" s="188"/>
      <c r="U146" s="184"/>
      <c r="V146" s="184"/>
      <c r="W146" s="184"/>
      <c r="X146" s="184"/>
      <c r="Y146" s="184"/>
      <c r="Z146" s="184"/>
      <c r="AA146" s="189"/>
      <c r="AT146" s="190" t="s">
        <v>184</v>
      </c>
      <c r="AU146" s="190" t="s">
        <v>112</v>
      </c>
      <c r="AV146" s="12" t="s">
        <v>181</v>
      </c>
      <c r="AW146" s="12" t="s">
        <v>33</v>
      </c>
      <c r="AX146" s="12" t="s">
        <v>84</v>
      </c>
      <c r="AY146" s="190" t="s">
        <v>176</v>
      </c>
    </row>
    <row r="147" spans="2:65" s="1" customFormat="1" ht="25.5" customHeight="1">
      <c r="B147" s="132"/>
      <c r="C147" s="191" t="s">
        <v>243</v>
      </c>
      <c r="D147" s="191" t="s">
        <v>309</v>
      </c>
      <c r="E147" s="192" t="s">
        <v>1466</v>
      </c>
      <c r="F147" s="274" t="s">
        <v>1467</v>
      </c>
      <c r="G147" s="274"/>
      <c r="H147" s="274"/>
      <c r="I147" s="274"/>
      <c r="J147" s="193" t="s">
        <v>316</v>
      </c>
      <c r="K147" s="194">
        <v>2</v>
      </c>
      <c r="L147" s="275">
        <v>0</v>
      </c>
      <c r="M147" s="275"/>
      <c r="N147" s="276">
        <f>ROUND(L147*K147,2)</f>
        <v>0</v>
      </c>
      <c r="O147" s="267"/>
      <c r="P147" s="267"/>
      <c r="Q147" s="267"/>
      <c r="R147" s="135"/>
      <c r="T147" s="165" t="s">
        <v>4</v>
      </c>
      <c r="U147" s="44" t="s">
        <v>41</v>
      </c>
      <c r="V147" s="36"/>
      <c r="W147" s="166">
        <f>V147*K147</f>
        <v>0</v>
      </c>
      <c r="X147" s="166">
        <v>4.564E-2</v>
      </c>
      <c r="Y147" s="166">
        <f>X147*K147</f>
        <v>9.128E-2</v>
      </c>
      <c r="Z147" s="166">
        <v>0</v>
      </c>
      <c r="AA147" s="167">
        <f>Z147*K147</f>
        <v>0</v>
      </c>
      <c r="AR147" s="20" t="s">
        <v>353</v>
      </c>
      <c r="AT147" s="20" t="s">
        <v>309</v>
      </c>
      <c r="AU147" s="20" t="s">
        <v>112</v>
      </c>
      <c r="AY147" s="20" t="s">
        <v>176</v>
      </c>
      <c r="BE147" s="106">
        <f>IF(U147="základní",N147,0)</f>
        <v>0</v>
      </c>
      <c r="BF147" s="106">
        <f>IF(U147="snížená",N147,0)</f>
        <v>0</v>
      </c>
      <c r="BG147" s="106">
        <f>IF(U147="zákl. přenesená",N147,0)</f>
        <v>0</v>
      </c>
      <c r="BH147" s="106">
        <f>IF(U147="sníž. přenesená",N147,0)</f>
        <v>0</v>
      </c>
      <c r="BI147" s="106">
        <f>IF(U147="nulová",N147,0)</f>
        <v>0</v>
      </c>
      <c r="BJ147" s="20" t="s">
        <v>84</v>
      </c>
      <c r="BK147" s="106">
        <f>ROUND(L147*K147,2)</f>
        <v>0</v>
      </c>
      <c r="BL147" s="20" t="s">
        <v>252</v>
      </c>
      <c r="BM147" s="20" t="s">
        <v>1468</v>
      </c>
    </row>
    <row r="148" spans="2:65" s="1" customFormat="1" ht="25.5" customHeight="1">
      <c r="B148" s="132"/>
      <c r="C148" s="191" t="s">
        <v>10</v>
      </c>
      <c r="D148" s="191" t="s">
        <v>309</v>
      </c>
      <c r="E148" s="192" t="s">
        <v>1469</v>
      </c>
      <c r="F148" s="274" t="s">
        <v>1470</v>
      </c>
      <c r="G148" s="274"/>
      <c r="H148" s="274"/>
      <c r="I148" s="274"/>
      <c r="J148" s="193" t="s">
        <v>316</v>
      </c>
      <c r="K148" s="194">
        <v>1</v>
      </c>
      <c r="L148" s="275">
        <v>0</v>
      </c>
      <c r="M148" s="275"/>
      <c r="N148" s="276">
        <f>ROUND(L148*K148,2)</f>
        <v>0</v>
      </c>
      <c r="O148" s="267"/>
      <c r="P148" s="267"/>
      <c r="Q148" s="267"/>
      <c r="R148" s="135"/>
      <c r="T148" s="165" t="s">
        <v>4</v>
      </c>
      <c r="U148" s="44" t="s">
        <v>41</v>
      </c>
      <c r="V148" s="36"/>
      <c r="W148" s="166">
        <f>V148*K148</f>
        <v>0</v>
      </c>
      <c r="X148" s="166">
        <v>2.282E-2</v>
      </c>
      <c r="Y148" s="166">
        <f>X148*K148</f>
        <v>2.282E-2</v>
      </c>
      <c r="Z148" s="166">
        <v>0</v>
      </c>
      <c r="AA148" s="167">
        <f>Z148*K148</f>
        <v>0</v>
      </c>
      <c r="AR148" s="20" t="s">
        <v>353</v>
      </c>
      <c r="AT148" s="20" t="s">
        <v>309</v>
      </c>
      <c r="AU148" s="20" t="s">
        <v>112</v>
      </c>
      <c r="AY148" s="20" t="s">
        <v>176</v>
      </c>
      <c r="BE148" s="106">
        <f>IF(U148="základní",N148,0)</f>
        <v>0</v>
      </c>
      <c r="BF148" s="106">
        <f>IF(U148="snížená",N148,0)</f>
        <v>0</v>
      </c>
      <c r="BG148" s="106">
        <f>IF(U148="zákl. přenesená",N148,0)</f>
        <v>0</v>
      </c>
      <c r="BH148" s="106">
        <f>IF(U148="sníž. přenesená",N148,0)</f>
        <v>0</v>
      </c>
      <c r="BI148" s="106">
        <f>IF(U148="nulová",N148,0)</f>
        <v>0</v>
      </c>
      <c r="BJ148" s="20" t="s">
        <v>84</v>
      </c>
      <c r="BK148" s="106">
        <f>ROUND(L148*K148,2)</f>
        <v>0</v>
      </c>
      <c r="BL148" s="20" t="s">
        <v>252</v>
      </c>
      <c r="BM148" s="20" t="s">
        <v>1471</v>
      </c>
    </row>
    <row r="149" spans="2:65" s="1" customFormat="1" ht="25.5" customHeight="1">
      <c r="B149" s="132"/>
      <c r="C149" s="191" t="s">
        <v>252</v>
      </c>
      <c r="D149" s="191" t="s">
        <v>309</v>
      </c>
      <c r="E149" s="192" t="s">
        <v>1472</v>
      </c>
      <c r="F149" s="274" t="s">
        <v>1473</v>
      </c>
      <c r="G149" s="274"/>
      <c r="H149" s="274"/>
      <c r="I149" s="274"/>
      <c r="J149" s="193" t="s">
        <v>316</v>
      </c>
      <c r="K149" s="194">
        <v>1</v>
      </c>
      <c r="L149" s="275">
        <v>0</v>
      </c>
      <c r="M149" s="275"/>
      <c r="N149" s="276">
        <f>ROUND(L149*K149,2)</f>
        <v>0</v>
      </c>
      <c r="O149" s="267"/>
      <c r="P149" s="267"/>
      <c r="Q149" s="267"/>
      <c r="R149" s="135"/>
      <c r="T149" s="165" t="s">
        <v>4</v>
      </c>
      <c r="U149" s="44" t="s">
        <v>41</v>
      </c>
      <c r="V149" s="36"/>
      <c r="W149" s="166">
        <f>V149*K149</f>
        <v>0</v>
      </c>
      <c r="X149" s="166">
        <v>3.2599999999999997E-2</v>
      </c>
      <c r="Y149" s="166">
        <f>X149*K149</f>
        <v>3.2599999999999997E-2</v>
      </c>
      <c r="Z149" s="166">
        <v>0</v>
      </c>
      <c r="AA149" s="167">
        <f>Z149*K149</f>
        <v>0</v>
      </c>
      <c r="AR149" s="20" t="s">
        <v>353</v>
      </c>
      <c r="AT149" s="20" t="s">
        <v>309</v>
      </c>
      <c r="AU149" s="20" t="s">
        <v>112</v>
      </c>
      <c r="AY149" s="20" t="s">
        <v>176</v>
      </c>
      <c r="BE149" s="106">
        <f>IF(U149="základní",N149,0)</f>
        <v>0</v>
      </c>
      <c r="BF149" s="106">
        <f>IF(U149="snížená",N149,0)</f>
        <v>0</v>
      </c>
      <c r="BG149" s="106">
        <f>IF(U149="zákl. přenesená",N149,0)</f>
        <v>0</v>
      </c>
      <c r="BH149" s="106">
        <f>IF(U149="sníž. přenesená",N149,0)</f>
        <v>0</v>
      </c>
      <c r="BI149" s="106">
        <f>IF(U149="nulová",N149,0)</f>
        <v>0</v>
      </c>
      <c r="BJ149" s="20" t="s">
        <v>84</v>
      </c>
      <c r="BK149" s="106">
        <f>ROUND(L149*K149,2)</f>
        <v>0</v>
      </c>
      <c r="BL149" s="20" t="s">
        <v>252</v>
      </c>
      <c r="BM149" s="20" t="s">
        <v>1474</v>
      </c>
    </row>
    <row r="150" spans="2:65" s="1" customFormat="1" ht="25.5" customHeight="1">
      <c r="B150" s="132"/>
      <c r="C150" s="191" t="s">
        <v>258</v>
      </c>
      <c r="D150" s="191" t="s">
        <v>309</v>
      </c>
      <c r="E150" s="192" t="s">
        <v>1475</v>
      </c>
      <c r="F150" s="274" t="s">
        <v>1476</v>
      </c>
      <c r="G150" s="274"/>
      <c r="H150" s="274"/>
      <c r="I150" s="274"/>
      <c r="J150" s="193" t="s">
        <v>316</v>
      </c>
      <c r="K150" s="194">
        <v>1</v>
      </c>
      <c r="L150" s="275">
        <v>0</v>
      </c>
      <c r="M150" s="275"/>
      <c r="N150" s="276">
        <f>ROUND(L150*K150,2)</f>
        <v>0</v>
      </c>
      <c r="O150" s="267"/>
      <c r="P150" s="267"/>
      <c r="Q150" s="267"/>
      <c r="R150" s="135"/>
      <c r="T150" s="165" t="s">
        <v>4</v>
      </c>
      <c r="U150" s="44" t="s">
        <v>41</v>
      </c>
      <c r="V150" s="36"/>
      <c r="W150" s="166">
        <f>V150*K150</f>
        <v>0</v>
      </c>
      <c r="X150" s="166">
        <v>5.0000000000000001E-3</v>
      </c>
      <c r="Y150" s="166">
        <f>X150*K150</f>
        <v>5.0000000000000001E-3</v>
      </c>
      <c r="Z150" s="166">
        <v>0</v>
      </c>
      <c r="AA150" s="167">
        <f>Z150*K150</f>
        <v>0</v>
      </c>
      <c r="AR150" s="20" t="s">
        <v>353</v>
      </c>
      <c r="AT150" s="20" t="s">
        <v>309</v>
      </c>
      <c r="AU150" s="20" t="s">
        <v>112</v>
      </c>
      <c r="AY150" s="20" t="s">
        <v>176</v>
      </c>
      <c r="BE150" s="106">
        <f>IF(U150="základní",N150,0)</f>
        <v>0</v>
      </c>
      <c r="BF150" s="106">
        <f>IF(U150="snížená",N150,0)</f>
        <v>0</v>
      </c>
      <c r="BG150" s="106">
        <f>IF(U150="zákl. přenesená",N150,0)</f>
        <v>0</v>
      </c>
      <c r="BH150" s="106">
        <f>IF(U150="sníž. přenesená",N150,0)</f>
        <v>0</v>
      </c>
      <c r="BI150" s="106">
        <f>IF(U150="nulová",N150,0)</f>
        <v>0</v>
      </c>
      <c r="BJ150" s="20" t="s">
        <v>84</v>
      </c>
      <c r="BK150" s="106">
        <f>ROUND(L150*K150,2)</f>
        <v>0</v>
      </c>
      <c r="BL150" s="20" t="s">
        <v>252</v>
      </c>
      <c r="BM150" s="20" t="s">
        <v>1477</v>
      </c>
    </row>
    <row r="151" spans="2:65" s="1" customFormat="1" ht="38.25" customHeight="1">
      <c r="B151" s="132"/>
      <c r="C151" s="161" t="s">
        <v>264</v>
      </c>
      <c r="D151" s="161" t="s">
        <v>177</v>
      </c>
      <c r="E151" s="162" t="s">
        <v>1478</v>
      </c>
      <c r="F151" s="266" t="s">
        <v>1479</v>
      </c>
      <c r="G151" s="266"/>
      <c r="H151" s="266"/>
      <c r="I151" s="266"/>
      <c r="J151" s="163" t="s">
        <v>316</v>
      </c>
      <c r="K151" s="164">
        <v>3</v>
      </c>
      <c r="L151" s="258">
        <v>0</v>
      </c>
      <c r="M151" s="258"/>
      <c r="N151" s="267">
        <f>ROUND(L151*K151,2)</f>
        <v>0</v>
      </c>
      <c r="O151" s="267"/>
      <c r="P151" s="267"/>
      <c r="Q151" s="267"/>
      <c r="R151" s="135"/>
      <c r="T151" s="165" t="s">
        <v>4</v>
      </c>
      <c r="U151" s="44" t="s">
        <v>41</v>
      </c>
      <c r="V151" s="36"/>
      <c r="W151" s="166">
        <f>V151*K151</f>
        <v>0</v>
      </c>
      <c r="X151" s="166">
        <v>0</v>
      </c>
      <c r="Y151" s="166">
        <f>X151*K151</f>
        <v>0</v>
      </c>
      <c r="Z151" s="166">
        <v>0</v>
      </c>
      <c r="AA151" s="167">
        <f>Z151*K151</f>
        <v>0</v>
      </c>
      <c r="AR151" s="20" t="s">
        <v>252</v>
      </c>
      <c r="AT151" s="20" t="s">
        <v>177</v>
      </c>
      <c r="AU151" s="20" t="s">
        <v>112</v>
      </c>
      <c r="AY151" s="20" t="s">
        <v>176</v>
      </c>
      <c r="BE151" s="106">
        <f>IF(U151="základní",N151,0)</f>
        <v>0</v>
      </c>
      <c r="BF151" s="106">
        <f>IF(U151="snížená",N151,0)</f>
        <v>0</v>
      </c>
      <c r="BG151" s="106">
        <f>IF(U151="zákl. přenesená",N151,0)</f>
        <v>0</v>
      </c>
      <c r="BH151" s="106">
        <f>IF(U151="sníž. přenesená",N151,0)</f>
        <v>0</v>
      </c>
      <c r="BI151" s="106">
        <f>IF(U151="nulová",N151,0)</f>
        <v>0</v>
      </c>
      <c r="BJ151" s="20" t="s">
        <v>84</v>
      </c>
      <c r="BK151" s="106">
        <f>ROUND(L151*K151,2)</f>
        <v>0</v>
      </c>
      <c r="BL151" s="20" t="s">
        <v>252</v>
      </c>
      <c r="BM151" s="20" t="s">
        <v>1480</v>
      </c>
    </row>
    <row r="152" spans="2:65" s="11" customFormat="1" ht="16.5" customHeight="1">
      <c r="B152" s="175"/>
      <c r="C152" s="176"/>
      <c r="D152" s="176"/>
      <c r="E152" s="177" t="s">
        <v>4</v>
      </c>
      <c r="F152" s="268" t="s">
        <v>1300</v>
      </c>
      <c r="G152" s="269"/>
      <c r="H152" s="269"/>
      <c r="I152" s="269"/>
      <c r="J152" s="176"/>
      <c r="K152" s="178">
        <v>3</v>
      </c>
      <c r="L152" s="176"/>
      <c r="M152" s="176"/>
      <c r="N152" s="176"/>
      <c r="O152" s="176"/>
      <c r="P152" s="176"/>
      <c r="Q152" s="176"/>
      <c r="R152" s="179"/>
      <c r="T152" s="180"/>
      <c r="U152" s="176"/>
      <c r="V152" s="176"/>
      <c r="W152" s="176"/>
      <c r="X152" s="176"/>
      <c r="Y152" s="176"/>
      <c r="Z152" s="176"/>
      <c r="AA152" s="181"/>
      <c r="AT152" s="182" t="s">
        <v>184</v>
      </c>
      <c r="AU152" s="182" t="s">
        <v>112</v>
      </c>
      <c r="AV152" s="11" t="s">
        <v>112</v>
      </c>
      <c r="AW152" s="11" t="s">
        <v>33</v>
      </c>
      <c r="AX152" s="11" t="s">
        <v>76</v>
      </c>
      <c r="AY152" s="182" t="s">
        <v>176</v>
      </c>
    </row>
    <row r="153" spans="2:65" s="12" customFormat="1" ht="16.5" customHeight="1">
      <c r="B153" s="183"/>
      <c r="C153" s="184"/>
      <c r="D153" s="184"/>
      <c r="E153" s="185" t="s">
        <v>4</v>
      </c>
      <c r="F153" s="264" t="s">
        <v>186</v>
      </c>
      <c r="G153" s="265"/>
      <c r="H153" s="265"/>
      <c r="I153" s="265"/>
      <c r="J153" s="184"/>
      <c r="K153" s="186">
        <v>3</v>
      </c>
      <c r="L153" s="184"/>
      <c r="M153" s="184"/>
      <c r="N153" s="184"/>
      <c r="O153" s="184"/>
      <c r="P153" s="184"/>
      <c r="Q153" s="184"/>
      <c r="R153" s="187"/>
      <c r="T153" s="188"/>
      <c r="U153" s="184"/>
      <c r="V153" s="184"/>
      <c r="W153" s="184"/>
      <c r="X153" s="184"/>
      <c r="Y153" s="184"/>
      <c r="Z153" s="184"/>
      <c r="AA153" s="189"/>
      <c r="AT153" s="190" t="s">
        <v>184</v>
      </c>
      <c r="AU153" s="190" t="s">
        <v>112</v>
      </c>
      <c r="AV153" s="12" t="s">
        <v>181</v>
      </c>
      <c r="AW153" s="12" t="s">
        <v>33</v>
      </c>
      <c r="AX153" s="12" t="s">
        <v>84</v>
      </c>
      <c r="AY153" s="190" t="s">
        <v>176</v>
      </c>
    </row>
    <row r="154" spans="2:65" s="1" customFormat="1" ht="25.5" customHeight="1">
      <c r="B154" s="132"/>
      <c r="C154" s="191" t="s">
        <v>269</v>
      </c>
      <c r="D154" s="191" t="s">
        <v>309</v>
      </c>
      <c r="E154" s="192" t="s">
        <v>1481</v>
      </c>
      <c r="F154" s="274" t="s">
        <v>1482</v>
      </c>
      <c r="G154" s="274"/>
      <c r="H154" s="274"/>
      <c r="I154" s="274"/>
      <c r="J154" s="193" t="s">
        <v>316</v>
      </c>
      <c r="K154" s="194">
        <v>3</v>
      </c>
      <c r="L154" s="275">
        <v>0</v>
      </c>
      <c r="M154" s="275"/>
      <c r="N154" s="276">
        <f>ROUND(L154*K154,2)</f>
        <v>0</v>
      </c>
      <c r="O154" s="267"/>
      <c r="P154" s="267"/>
      <c r="Q154" s="267"/>
      <c r="R154" s="135"/>
      <c r="T154" s="165" t="s">
        <v>4</v>
      </c>
      <c r="U154" s="44" t="s">
        <v>41</v>
      </c>
      <c r="V154" s="36"/>
      <c r="W154" s="166">
        <f>V154*K154</f>
        <v>0</v>
      </c>
      <c r="X154" s="166">
        <v>5.2159999999999998E-2</v>
      </c>
      <c r="Y154" s="166">
        <f>X154*K154</f>
        <v>0.15648000000000001</v>
      </c>
      <c r="Z154" s="166">
        <v>0</v>
      </c>
      <c r="AA154" s="167">
        <f>Z154*K154</f>
        <v>0</v>
      </c>
      <c r="AR154" s="20" t="s">
        <v>353</v>
      </c>
      <c r="AT154" s="20" t="s">
        <v>309</v>
      </c>
      <c r="AU154" s="20" t="s">
        <v>112</v>
      </c>
      <c r="AY154" s="20" t="s">
        <v>176</v>
      </c>
      <c r="BE154" s="106">
        <f>IF(U154="základní",N154,0)</f>
        <v>0</v>
      </c>
      <c r="BF154" s="106">
        <f>IF(U154="snížená",N154,0)</f>
        <v>0</v>
      </c>
      <c r="BG154" s="106">
        <f>IF(U154="zákl. přenesená",N154,0)</f>
        <v>0</v>
      </c>
      <c r="BH154" s="106">
        <f>IF(U154="sníž. přenesená",N154,0)</f>
        <v>0</v>
      </c>
      <c r="BI154" s="106">
        <f>IF(U154="nulová",N154,0)</f>
        <v>0</v>
      </c>
      <c r="BJ154" s="20" t="s">
        <v>84</v>
      </c>
      <c r="BK154" s="106">
        <f>ROUND(L154*K154,2)</f>
        <v>0</v>
      </c>
      <c r="BL154" s="20" t="s">
        <v>252</v>
      </c>
      <c r="BM154" s="20" t="s">
        <v>1483</v>
      </c>
    </row>
    <row r="155" spans="2:65" s="1" customFormat="1" ht="25.5" customHeight="1">
      <c r="B155" s="132"/>
      <c r="C155" s="161" t="s">
        <v>274</v>
      </c>
      <c r="D155" s="161" t="s">
        <v>177</v>
      </c>
      <c r="E155" s="162" t="s">
        <v>1484</v>
      </c>
      <c r="F155" s="266" t="s">
        <v>1485</v>
      </c>
      <c r="G155" s="266"/>
      <c r="H155" s="266"/>
      <c r="I155" s="266"/>
      <c r="J155" s="163" t="s">
        <v>216</v>
      </c>
      <c r="K155" s="164">
        <v>0.308</v>
      </c>
      <c r="L155" s="258">
        <v>0</v>
      </c>
      <c r="M155" s="258"/>
      <c r="N155" s="267">
        <f>ROUND(L155*K155,2)</f>
        <v>0</v>
      </c>
      <c r="O155" s="267"/>
      <c r="P155" s="267"/>
      <c r="Q155" s="267"/>
      <c r="R155" s="135"/>
      <c r="T155" s="165" t="s">
        <v>4</v>
      </c>
      <c r="U155" s="44" t="s">
        <v>41</v>
      </c>
      <c r="V155" s="36"/>
      <c r="W155" s="166">
        <f>V155*K155</f>
        <v>0</v>
      </c>
      <c r="X155" s="166">
        <v>0</v>
      </c>
      <c r="Y155" s="166">
        <f>X155*K155</f>
        <v>0</v>
      </c>
      <c r="Z155" s="166">
        <v>0</v>
      </c>
      <c r="AA155" s="167">
        <f>Z155*K155</f>
        <v>0</v>
      </c>
      <c r="AR155" s="20" t="s">
        <v>252</v>
      </c>
      <c r="AT155" s="20" t="s">
        <v>177</v>
      </c>
      <c r="AU155" s="20" t="s">
        <v>112</v>
      </c>
      <c r="AY155" s="20" t="s">
        <v>176</v>
      </c>
      <c r="BE155" s="106">
        <f>IF(U155="základní",N155,0)</f>
        <v>0</v>
      </c>
      <c r="BF155" s="106">
        <f>IF(U155="snížená",N155,0)</f>
        <v>0</v>
      </c>
      <c r="BG155" s="106">
        <f>IF(U155="zákl. přenesená",N155,0)</f>
        <v>0</v>
      </c>
      <c r="BH155" s="106">
        <f>IF(U155="sníž. přenesená",N155,0)</f>
        <v>0</v>
      </c>
      <c r="BI155" s="106">
        <f>IF(U155="nulová",N155,0)</f>
        <v>0</v>
      </c>
      <c r="BJ155" s="20" t="s">
        <v>84</v>
      </c>
      <c r="BK155" s="106">
        <f>ROUND(L155*K155,2)</f>
        <v>0</v>
      </c>
      <c r="BL155" s="20" t="s">
        <v>252</v>
      </c>
      <c r="BM155" s="20" t="s">
        <v>1486</v>
      </c>
    </row>
    <row r="156" spans="2:65" s="9" customFormat="1" ht="37.35" customHeight="1">
      <c r="B156" s="150"/>
      <c r="C156" s="151"/>
      <c r="D156" s="152" t="s">
        <v>1227</v>
      </c>
      <c r="E156" s="152"/>
      <c r="F156" s="152"/>
      <c r="G156" s="152"/>
      <c r="H156" s="152"/>
      <c r="I156" s="152"/>
      <c r="J156" s="152"/>
      <c r="K156" s="152"/>
      <c r="L156" s="152"/>
      <c r="M156" s="152"/>
      <c r="N156" s="254">
        <f>BK156</f>
        <v>0</v>
      </c>
      <c r="O156" s="255"/>
      <c r="P156" s="255"/>
      <c r="Q156" s="255"/>
      <c r="R156" s="153"/>
      <c r="T156" s="154"/>
      <c r="U156" s="151"/>
      <c r="V156" s="151"/>
      <c r="W156" s="155">
        <f>SUM(W157:W166)</f>
        <v>0</v>
      </c>
      <c r="X156" s="151"/>
      <c r="Y156" s="155">
        <f>SUM(Y157:Y166)</f>
        <v>0</v>
      </c>
      <c r="Z156" s="151"/>
      <c r="AA156" s="156">
        <f>SUM(AA157:AA166)</f>
        <v>0</v>
      </c>
      <c r="AR156" s="157" t="s">
        <v>181</v>
      </c>
      <c r="AT156" s="158" t="s">
        <v>75</v>
      </c>
      <c r="AU156" s="158" t="s">
        <v>76</v>
      </c>
      <c r="AY156" s="157" t="s">
        <v>176</v>
      </c>
      <c r="BK156" s="159">
        <f>SUM(BK157:BK166)</f>
        <v>0</v>
      </c>
    </row>
    <row r="157" spans="2:65" s="1" customFormat="1" ht="16.5" customHeight="1">
      <c r="B157" s="132"/>
      <c r="C157" s="161" t="s">
        <v>9</v>
      </c>
      <c r="D157" s="161" t="s">
        <v>177</v>
      </c>
      <c r="E157" s="162" t="s">
        <v>1487</v>
      </c>
      <c r="F157" s="266" t="s">
        <v>1488</v>
      </c>
      <c r="G157" s="266"/>
      <c r="H157" s="266"/>
      <c r="I157" s="266"/>
      <c r="J157" s="163" t="s">
        <v>1417</v>
      </c>
      <c r="K157" s="164">
        <v>12</v>
      </c>
      <c r="L157" s="258">
        <v>0</v>
      </c>
      <c r="M157" s="258"/>
      <c r="N157" s="267">
        <f>ROUND(L157*K157,2)</f>
        <v>0</v>
      </c>
      <c r="O157" s="267"/>
      <c r="P157" s="267"/>
      <c r="Q157" s="267"/>
      <c r="R157" s="135"/>
      <c r="T157" s="165" t="s">
        <v>4</v>
      </c>
      <c r="U157" s="44" t="s">
        <v>41</v>
      </c>
      <c r="V157" s="36"/>
      <c r="W157" s="166">
        <f>V157*K157</f>
        <v>0</v>
      </c>
      <c r="X157" s="166">
        <v>0</v>
      </c>
      <c r="Y157" s="166">
        <f>X157*K157</f>
        <v>0</v>
      </c>
      <c r="Z157" s="166">
        <v>0</v>
      </c>
      <c r="AA157" s="167">
        <f>Z157*K157</f>
        <v>0</v>
      </c>
      <c r="AR157" s="20" t="s">
        <v>1418</v>
      </c>
      <c r="AT157" s="20" t="s">
        <v>177</v>
      </c>
      <c r="AU157" s="20" t="s">
        <v>84</v>
      </c>
      <c r="AY157" s="20" t="s">
        <v>176</v>
      </c>
      <c r="BE157" s="106">
        <f>IF(U157="základní",N157,0)</f>
        <v>0</v>
      </c>
      <c r="BF157" s="106">
        <f>IF(U157="snížená",N157,0)</f>
        <v>0</v>
      </c>
      <c r="BG157" s="106">
        <f>IF(U157="zákl. přenesená",N157,0)</f>
        <v>0</v>
      </c>
      <c r="BH157" s="106">
        <f>IF(U157="sníž. přenesená",N157,0)</f>
        <v>0</v>
      </c>
      <c r="BI157" s="106">
        <f>IF(U157="nulová",N157,0)</f>
        <v>0</v>
      </c>
      <c r="BJ157" s="20" t="s">
        <v>84</v>
      </c>
      <c r="BK157" s="106">
        <f>ROUND(L157*K157,2)</f>
        <v>0</v>
      </c>
      <c r="BL157" s="20" t="s">
        <v>1418</v>
      </c>
      <c r="BM157" s="20" t="s">
        <v>1489</v>
      </c>
    </row>
    <row r="158" spans="2:65" s="10" customFormat="1" ht="16.5" customHeight="1">
      <c r="B158" s="168"/>
      <c r="C158" s="169"/>
      <c r="D158" s="169"/>
      <c r="E158" s="170" t="s">
        <v>4</v>
      </c>
      <c r="F158" s="270" t="s">
        <v>1490</v>
      </c>
      <c r="G158" s="271"/>
      <c r="H158" s="271"/>
      <c r="I158" s="271"/>
      <c r="J158" s="169"/>
      <c r="K158" s="170" t="s">
        <v>4</v>
      </c>
      <c r="L158" s="169"/>
      <c r="M158" s="169"/>
      <c r="N158" s="169"/>
      <c r="O158" s="169"/>
      <c r="P158" s="169"/>
      <c r="Q158" s="169"/>
      <c r="R158" s="171"/>
      <c r="T158" s="172"/>
      <c r="U158" s="169"/>
      <c r="V158" s="169"/>
      <c r="W158" s="169"/>
      <c r="X158" s="169"/>
      <c r="Y158" s="169"/>
      <c r="Z158" s="169"/>
      <c r="AA158" s="173"/>
      <c r="AT158" s="174" t="s">
        <v>184</v>
      </c>
      <c r="AU158" s="174" t="s">
        <v>84</v>
      </c>
      <c r="AV158" s="10" t="s">
        <v>84</v>
      </c>
      <c r="AW158" s="10" t="s">
        <v>33</v>
      </c>
      <c r="AX158" s="10" t="s">
        <v>76</v>
      </c>
      <c r="AY158" s="174" t="s">
        <v>176</v>
      </c>
    </row>
    <row r="159" spans="2:65" s="10" customFormat="1" ht="16.5" customHeight="1">
      <c r="B159" s="168"/>
      <c r="C159" s="169"/>
      <c r="D159" s="169"/>
      <c r="E159" s="170" t="s">
        <v>4</v>
      </c>
      <c r="F159" s="277" t="s">
        <v>1491</v>
      </c>
      <c r="G159" s="278"/>
      <c r="H159" s="278"/>
      <c r="I159" s="278"/>
      <c r="J159" s="169"/>
      <c r="K159" s="170" t="s">
        <v>4</v>
      </c>
      <c r="L159" s="169"/>
      <c r="M159" s="169"/>
      <c r="N159" s="169"/>
      <c r="O159" s="169"/>
      <c r="P159" s="169"/>
      <c r="Q159" s="169"/>
      <c r="R159" s="171"/>
      <c r="T159" s="172"/>
      <c r="U159" s="169"/>
      <c r="V159" s="169"/>
      <c r="W159" s="169"/>
      <c r="X159" s="169"/>
      <c r="Y159" s="169"/>
      <c r="Z159" s="169"/>
      <c r="AA159" s="173"/>
      <c r="AT159" s="174" t="s">
        <v>184</v>
      </c>
      <c r="AU159" s="174" t="s">
        <v>84</v>
      </c>
      <c r="AV159" s="10" t="s">
        <v>84</v>
      </c>
      <c r="AW159" s="10" t="s">
        <v>33</v>
      </c>
      <c r="AX159" s="10" t="s">
        <v>76</v>
      </c>
      <c r="AY159" s="174" t="s">
        <v>176</v>
      </c>
    </row>
    <row r="160" spans="2:65" s="10" customFormat="1" ht="16.5" customHeight="1">
      <c r="B160" s="168"/>
      <c r="C160" s="169"/>
      <c r="D160" s="169"/>
      <c r="E160" s="170" t="s">
        <v>4</v>
      </c>
      <c r="F160" s="277" t="s">
        <v>1492</v>
      </c>
      <c r="G160" s="278"/>
      <c r="H160" s="278"/>
      <c r="I160" s="278"/>
      <c r="J160" s="169"/>
      <c r="K160" s="170" t="s">
        <v>4</v>
      </c>
      <c r="L160" s="169"/>
      <c r="M160" s="169"/>
      <c r="N160" s="169"/>
      <c r="O160" s="169"/>
      <c r="P160" s="169"/>
      <c r="Q160" s="169"/>
      <c r="R160" s="171"/>
      <c r="T160" s="172"/>
      <c r="U160" s="169"/>
      <c r="V160" s="169"/>
      <c r="W160" s="169"/>
      <c r="X160" s="169"/>
      <c r="Y160" s="169"/>
      <c r="Z160" s="169"/>
      <c r="AA160" s="173"/>
      <c r="AT160" s="174" t="s">
        <v>184</v>
      </c>
      <c r="AU160" s="174" t="s">
        <v>84</v>
      </c>
      <c r="AV160" s="10" t="s">
        <v>84</v>
      </c>
      <c r="AW160" s="10" t="s">
        <v>33</v>
      </c>
      <c r="AX160" s="10" t="s">
        <v>76</v>
      </c>
      <c r="AY160" s="174" t="s">
        <v>176</v>
      </c>
    </row>
    <row r="161" spans="2:65" s="11" customFormat="1" ht="16.5" customHeight="1">
      <c r="B161" s="175"/>
      <c r="C161" s="176"/>
      <c r="D161" s="176"/>
      <c r="E161" s="177" t="s">
        <v>4</v>
      </c>
      <c r="F161" s="272" t="s">
        <v>231</v>
      </c>
      <c r="G161" s="273"/>
      <c r="H161" s="273"/>
      <c r="I161" s="273"/>
      <c r="J161" s="176"/>
      <c r="K161" s="178">
        <v>12</v>
      </c>
      <c r="L161" s="176"/>
      <c r="M161" s="176"/>
      <c r="N161" s="176"/>
      <c r="O161" s="176"/>
      <c r="P161" s="176"/>
      <c r="Q161" s="176"/>
      <c r="R161" s="179"/>
      <c r="T161" s="180"/>
      <c r="U161" s="176"/>
      <c r="V161" s="176"/>
      <c r="W161" s="176"/>
      <c r="X161" s="176"/>
      <c r="Y161" s="176"/>
      <c r="Z161" s="176"/>
      <c r="AA161" s="181"/>
      <c r="AT161" s="182" t="s">
        <v>184</v>
      </c>
      <c r="AU161" s="182" t="s">
        <v>84</v>
      </c>
      <c r="AV161" s="11" t="s">
        <v>112</v>
      </c>
      <c r="AW161" s="11" t="s">
        <v>33</v>
      </c>
      <c r="AX161" s="11" t="s">
        <v>76</v>
      </c>
      <c r="AY161" s="182" t="s">
        <v>176</v>
      </c>
    </row>
    <row r="162" spans="2:65" s="12" customFormat="1" ht="16.5" customHeight="1">
      <c r="B162" s="183"/>
      <c r="C162" s="184"/>
      <c r="D162" s="184"/>
      <c r="E162" s="185" t="s">
        <v>4</v>
      </c>
      <c r="F162" s="264" t="s">
        <v>186</v>
      </c>
      <c r="G162" s="265"/>
      <c r="H162" s="265"/>
      <c r="I162" s="265"/>
      <c r="J162" s="184"/>
      <c r="K162" s="186">
        <v>12</v>
      </c>
      <c r="L162" s="184"/>
      <c r="M162" s="184"/>
      <c r="N162" s="184"/>
      <c r="O162" s="184"/>
      <c r="P162" s="184"/>
      <c r="Q162" s="184"/>
      <c r="R162" s="187"/>
      <c r="T162" s="188"/>
      <c r="U162" s="184"/>
      <c r="V162" s="184"/>
      <c r="W162" s="184"/>
      <c r="X162" s="184"/>
      <c r="Y162" s="184"/>
      <c r="Z162" s="184"/>
      <c r="AA162" s="189"/>
      <c r="AT162" s="190" t="s">
        <v>184</v>
      </c>
      <c r="AU162" s="190" t="s">
        <v>84</v>
      </c>
      <c r="AV162" s="12" t="s">
        <v>181</v>
      </c>
      <c r="AW162" s="12" t="s">
        <v>33</v>
      </c>
      <c r="AX162" s="12" t="s">
        <v>84</v>
      </c>
      <c r="AY162" s="190" t="s">
        <v>176</v>
      </c>
    </row>
    <row r="163" spans="2:65" s="1" customFormat="1" ht="25.5" customHeight="1">
      <c r="B163" s="132"/>
      <c r="C163" s="161" t="s">
        <v>294</v>
      </c>
      <c r="D163" s="161" t="s">
        <v>177</v>
      </c>
      <c r="E163" s="162" t="s">
        <v>1493</v>
      </c>
      <c r="F163" s="266" t="s">
        <v>1494</v>
      </c>
      <c r="G163" s="266"/>
      <c r="H163" s="266"/>
      <c r="I163" s="266"/>
      <c r="J163" s="163" t="s">
        <v>1417</v>
      </c>
      <c r="K163" s="164">
        <v>8.5</v>
      </c>
      <c r="L163" s="258">
        <v>0</v>
      </c>
      <c r="M163" s="258"/>
      <c r="N163" s="267">
        <f>ROUND(L163*K163,2)</f>
        <v>0</v>
      </c>
      <c r="O163" s="267"/>
      <c r="P163" s="267"/>
      <c r="Q163" s="267"/>
      <c r="R163" s="135"/>
      <c r="T163" s="165" t="s">
        <v>4</v>
      </c>
      <c r="U163" s="44" t="s">
        <v>41</v>
      </c>
      <c r="V163" s="36"/>
      <c r="W163" s="166">
        <f>V163*K163</f>
        <v>0</v>
      </c>
      <c r="X163" s="166">
        <v>0</v>
      </c>
      <c r="Y163" s="166">
        <f>X163*K163</f>
        <v>0</v>
      </c>
      <c r="Z163" s="166">
        <v>0</v>
      </c>
      <c r="AA163" s="167">
        <f>Z163*K163</f>
        <v>0</v>
      </c>
      <c r="AR163" s="20" t="s">
        <v>252</v>
      </c>
      <c r="AT163" s="20" t="s">
        <v>177</v>
      </c>
      <c r="AU163" s="20" t="s">
        <v>84</v>
      </c>
      <c r="AY163" s="20" t="s">
        <v>176</v>
      </c>
      <c r="BE163" s="106">
        <f>IF(U163="základní",N163,0)</f>
        <v>0</v>
      </c>
      <c r="BF163" s="106">
        <f>IF(U163="snížená",N163,0)</f>
        <v>0</v>
      </c>
      <c r="BG163" s="106">
        <f>IF(U163="zákl. přenesená",N163,0)</f>
        <v>0</v>
      </c>
      <c r="BH163" s="106">
        <f>IF(U163="sníž. přenesená",N163,0)</f>
        <v>0</v>
      </c>
      <c r="BI163" s="106">
        <f>IF(U163="nulová",N163,0)</f>
        <v>0</v>
      </c>
      <c r="BJ163" s="20" t="s">
        <v>84</v>
      </c>
      <c r="BK163" s="106">
        <f>ROUND(L163*K163,2)</f>
        <v>0</v>
      </c>
      <c r="BL163" s="20" t="s">
        <v>252</v>
      </c>
      <c r="BM163" s="20" t="s">
        <v>1495</v>
      </c>
    </row>
    <row r="164" spans="2:65" s="10" customFormat="1" ht="25.5" customHeight="1">
      <c r="B164" s="168"/>
      <c r="C164" s="169"/>
      <c r="D164" s="169"/>
      <c r="E164" s="170" t="s">
        <v>4</v>
      </c>
      <c r="F164" s="270" t="s">
        <v>1496</v>
      </c>
      <c r="G164" s="271"/>
      <c r="H164" s="271"/>
      <c r="I164" s="271"/>
      <c r="J164" s="169"/>
      <c r="K164" s="170" t="s">
        <v>4</v>
      </c>
      <c r="L164" s="169"/>
      <c r="M164" s="169"/>
      <c r="N164" s="169"/>
      <c r="O164" s="169"/>
      <c r="P164" s="169"/>
      <c r="Q164" s="169"/>
      <c r="R164" s="171"/>
      <c r="T164" s="172"/>
      <c r="U164" s="169"/>
      <c r="V164" s="169"/>
      <c r="W164" s="169"/>
      <c r="X164" s="169"/>
      <c r="Y164" s="169"/>
      <c r="Z164" s="169"/>
      <c r="AA164" s="173"/>
      <c r="AT164" s="174" t="s">
        <v>184</v>
      </c>
      <c r="AU164" s="174" t="s">
        <v>84</v>
      </c>
      <c r="AV164" s="10" t="s">
        <v>84</v>
      </c>
      <c r="AW164" s="10" t="s">
        <v>33</v>
      </c>
      <c r="AX164" s="10" t="s">
        <v>76</v>
      </c>
      <c r="AY164" s="174" t="s">
        <v>176</v>
      </c>
    </row>
    <row r="165" spans="2:65" s="11" customFormat="1" ht="16.5" customHeight="1">
      <c r="B165" s="175"/>
      <c r="C165" s="176"/>
      <c r="D165" s="176"/>
      <c r="E165" s="177" t="s">
        <v>4</v>
      </c>
      <c r="F165" s="272" t="s">
        <v>1497</v>
      </c>
      <c r="G165" s="273"/>
      <c r="H165" s="273"/>
      <c r="I165" s="273"/>
      <c r="J165" s="176"/>
      <c r="K165" s="178">
        <v>8.5</v>
      </c>
      <c r="L165" s="176"/>
      <c r="M165" s="176"/>
      <c r="N165" s="176"/>
      <c r="O165" s="176"/>
      <c r="P165" s="176"/>
      <c r="Q165" s="176"/>
      <c r="R165" s="179"/>
      <c r="T165" s="180"/>
      <c r="U165" s="176"/>
      <c r="V165" s="176"/>
      <c r="W165" s="176"/>
      <c r="X165" s="176"/>
      <c r="Y165" s="176"/>
      <c r="Z165" s="176"/>
      <c r="AA165" s="181"/>
      <c r="AT165" s="182" t="s">
        <v>184</v>
      </c>
      <c r="AU165" s="182" t="s">
        <v>84</v>
      </c>
      <c r="AV165" s="11" t="s">
        <v>112</v>
      </c>
      <c r="AW165" s="11" t="s">
        <v>33</v>
      </c>
      <c r="AX165" s="11" t="s">
        <v>76</v>
      </c>
      <c r="AY165" s="182" t="s">
        <v>176</v>
      </c>
    </row>
    <row r="166" spans="2:65" s="12" customFormat="1" ht="16.5" customHeight="1">
      <c r="B166" s="183"/>
      <c r="C166" s="184"/>
      <c r="D166" s="184"/>
      <c r="E166" s="185" t="s">
        <v>4</v>
      </c>
      <c r="F166" s="264" t="s">
        <v>186</v>
      </c>
      <c r="G166" s="265"/>
      <c r="H166" s="265"/>
      <c r="I166" s="265"/>
      <c r="J166" s="184"/>
      <c r="K166" s="186">
        <v>8.5</v>
      </c>
      <c r="L166" s="184"/>
      <c r="M166" s="184"/>
      <c r="N166" s="184"/>
      <c r="O166" s="184"/>
      <c r="P166" s="184"/>
      <c r="Q166" s="184"/>
      <c r="R166" s="187"/>
      <c r="T166" s="188"/>
      <c r="U166" s="184"/>
      <c r="V166" s="184"/>
      <c r="W166" s="184"/>
      <c r="X166" s="184"/>
      <c r="Y166" s="184"/>
      <c r="Z166" s="184"/>
      <c r="AA166" s="189"/>
      <c r="AT166" s="190" t="s">
        <v>184</v>
      </c>
      <c r="AU166" s="190" t="s">
        <v>84</v>
      </c>
      <c r="AV166" s="12" t="s">
        <v>181</v>
      </c>
      <c r="AW166" s="12" t="s">
        <v>33</v>
      </c>
      <c r="AX166" s="12" t="s">
        <v>84</v>
      </c>
      <c r="AY166" s="190" t="s">
        <v>176</v>
      </c>
    </row>
    <row r="167" spans="2:65" s="1" customFormat="1" ht="49.9" customHeight="1">
      <c r="B167" s="35"/>
      <c r="C167" s="36"/>
      <c r="D167" s="152" t="s">
        <v>1221</v>
      </c>
      <c r="E167" s="36"/>
      <c r="F167" s="36"/>
      <c r="G167" s="36"/>
      <c r="H167" s="36"/>
      <c r="I167" s="36"/>
      <c r="J167" s="36"/>
      <c r="K167" s="36"/>
      <c r="L167" s="36"/>
      <c r="M167" s="36"/>
      <c r="N167" s="300">
        <f t="shared" ref="N167:N172" si="15">BK167</f>
        <v>0</v>
      </c>
      <c r="O167" s="301"/>
      <c r="P167" s="301"/>
      <c r="Q167" s="301"/>
      <c r="R167" s="37"/>
      <c r="T167" s="195"/>
      <c r="U167" s="36"/>
      <c r="V167" s="36"/>
      <c r="W167" s="36"/>
      <c r="X167" s="36"/>
      <c r="Y167" s="36"/>
      <c r="Z167" s="36"/>
      <c r="AA167" s="74"/>
      <c r="AT167" s="20" t="s">
        <v>75</v>
      </c>
      <c r="AU167" s="20" t="s">
        <v>76</v>
      </c>
      <c r="AY167" s="20" t="s">
        <v>1222</v>
      </c>
      <c r="BK167" s="106">
        <f>SUM(BK168:BK172)</f>
        <v>0</v>
      </c>
    </row>
    <row r="168" spans="2:65" s="1" customFormat="1" ht="22.35" customHeight="1">
      <c r="B168" s="35"/>
      <c r="C168" s="196" t="s">
        <v>4</v>
      </c>
      <c r="D168" s="196" t="s">
        <v>177</v>
      </c>
      <c r="E168" s="197" t="s">
        <v>4</v>
      </c>
      <c r="F168" s="257" t="s">
        <v>4</v>
      </c>
      <c r="G168" s="257"/>
      <c r="H168" s="257"/>
      <c r="I168" s="257"/>
      <c r="J168" s="198" t="s">
        <v>4</v>
      </c>
      <c r="K168" s="199"/>
      <c r="L168" s="258"/>
      <c r="M168" s="259"/>
      <c r="N168" s="259">
        <f t="shared" si="15"/>
        <v>0</v>
      </c>
      <c r="O168" s="259"/>
      <c r="P168" s="259"/>
      <c r="Q168" s="259"/>
      <c r="R168" s="37"/>
      <c r="T168" s="165" t="s">
        <v>4</v>
      </c>
      <c r="U168" s="200" t="s">
        <v>41</v>
      </c>
      <c r="V168" s="36"/>
      <c r="W168" s="36"/>
      <c r="X168" s="36"/>
      <c r="Y168" s="36"/>
      <c r="Z168" s="36"/>
      <c r="AA168" s="74"/>
      <c r="AT168" s="20" t="s">
        <v>1222</v>
      </c>
      <c r="AU168" s="20" t="s">
        <v>84</v>
      </c>
      <c r="AY168" s="20" t="s">
        <v>1222</v>
      </c>
      <c r="BE168" s="106">
        <f>IF(U168="základní",N168,0)</f>
        <v>0</v>
      </c>
      <c r="BF168" s="106">
        <f>IF(U168="snížená",N168,0)</f>
        <v>0</v>
      </c>
      <c r="BG168" s="106">
        <f>IF(U168="zákl. přenesená",N168,0)</f>
        <v>0</v>
      </c>
      <c r="BH168" s="106">
        <f>IF(U168="sníž. přenesená",N168,0)</f>
        <v>0</v>
      </c>
      <c r="BI168" s="106">
        <f>IF(U168="nulová",N168,0)</f>
        <v>0</v>
      </c>
      <c r="BJ168" s="20" t="s">
        <v>84</v>
      </c>
      <c r="BK168" s="106">
        <f>L168*K168</f>
        <v>0</v>
      </c>
    </row>
    <row r="169" spans="2:65" s="1" customFormat="1" ht="22.35" customHeight="1">
      <c r="B169" s="35"/>
      <c r="C169" s="196" t="s">
        <v>4</v>
      </c>
      <c r="D169" s="196" t="s">
        <v>177</v>
      </c>
      <c r="E169" s="197" t="s">
        <v>4</v>
      </c>
      <c r="F169" s="257" t="s">
        <v>4</v>
      </c>
      <c r="G169" s="257"/>
      <c r="H169" s="257"/>
      <c r="I169" s="257"/>
      <c r="J169" s="198" t="s">
        <v>4</v>
      </c>
      <c r="K169" s="199"/>
      <c r="L169" s="258"/>
      <c r="M169" s="259"/>
      <c r="N169" s="259">
        <f t="shared" si="15"/>
        <v>0</v>
      </c>
      <c r="O169" s="259"/>
      <c r="P169" s="259"/>
      <c r="Q169" s="259"/>
      <c r="R169" s="37"/>
      <c r="T169" s="165" t="s">
        <v>4</v>
      </c>
      <c r="U169" s="200" t="s">
        <v>41</v>
      </c>
      <c r="V169" s="36"/>
      <c r="W169" s="36"/>
      <c r="X169" s="36"/>
      <c r="Y169" s="36"/>
      <c r="Z169" s="36"/>
      <c r="AA169" s="74"/>
      <c r="AT169" s="20" t="s">
        <v>1222</v>
      </c>
      <c r="AU169" s="20" t="s">
        <v>84</v>
      </c>
      <c r="AY169" s="20" t="s">
        <v>1222</v>
      </c>
      <c r="BE169" s="106">
        <f>IF(U169="základní",N169,0)</f>
        <v>0</v>
      </c>
      <c r="BF169" s="106">
        <f>IF(U169="snížená",N169,0)</f>
        <v>0</v>
      </c>
      <c r="BG169" s="106">
        <f>IF(U169="zákl. přenesená",N169,0)</f>
        <v>0</v>
      </c>
      <c r="BH169" s="106">
        <f>IF(U169="sníž. přenesená",N169,0)</f>
        <v>0</v>
      </c>
      <c r="BI169" s="106">
        <f>IF(U169="nulová",N169,0)</f>
        <v>0</v>
      </c>
      <c r="BJ169" s="20" t="s">
        <v>84</v>
      </c>
      <c r="BK169" s="106">
        <f>L169*K169</f>
        <v>0</v>
      </c>
    </row>
    <row r="170" spans="2:65" s="1" customFormat="1" ht="22.35" customHeight="1">
      <c r="B170" s="35"/>
      <c r="C170" s="196" t="s">
        <v>4</v>
      </c>
      <c r="D170" s="196" t="s">
        <v>177</v>
      </c>
      <c r="E170" s="197" t="s">
        <v>4</v>
      </c>
      <c r="F170" s="257" t="s">
        <v>4</v>
      </c>
      <c r="G170" s="257"/>
      <c r="H170" s="257"/>
      <c r="I170" s="257"/>
      <c r="J170" s="198" t="s">
        <v>4</v>
      </c>
      <c r="K170" s="199"/>
      <c r="L170" s="258"/>
      <c r="M170" s="259"/>
      <c r="N170" s="259">
        <f t="shared" si="15"/>
        <v>0</v>
      </c>
      <c r="O170" s="259"/>
      <c r="P170" s="259"/>
      <c r="Q170" s="259"/>
      <c r="R170" s="37"/>
      <c r="T170" s="165" t="s">
        <v>4</v>
      </c>
      <c r="U170" s="200" t="s">
        <v>41</v>
      </c>
      <c r="V170" s="36"/>
      <c r="W170" s="36"/>
      <c r="X170" s="36"/>
      <c r="Y170" s="36"/>
      <c r="Z170" s="36"/>
      <c r="AA170" s="74"/>
      <c r="AT170" s="20" t="s">
        <v>1222</v>
      </c>
      <c r="AU170" s="20" t="s">
        <v>84</v>
      </c>
      <c r="AY170" s="20" t="s">
        <v>1222</v>
      </c>
      <c r="BE170" s="106">
        <f>IF(U170="základní",N170,0)</f>
        <v>0</v>
      </c>
      <c r="BF170" s="106">
        <f>IF(U170="snížená",N170,0)</f>
        <v>0</v>
      </c>
      <c r="BG170" s="106">
        <f>IF(U170="zákl. přenesená",N170,0)</f>
        <v>0</v>
      </c>
      <c r="BH170" s="106">
        <f>IF(U170="sníž. přenesená",N170,0)</f>
        <v>0</v>
      </c>
      <c r="BI170" s="106">
        <f>IF(U170="nulová",N170,0)</f>
        <v>0</v>
      </c>
      <c r="BJ170" s="20" t="s">
        <v>84</v>
      </c>
      <c r="BK170" s="106">
        <f>L170*K170</f>
        <v>0</v>
      </c>
    </row>
    <row r="171" spans="2:65" s="1" customFormat="1" ht="22.35" customHeight="1">
      <c r="B171" s="35"/>
      <c r="C171" s="196" t="s">
        <v>4</v>
      </c>
      <c r="D171" s="196" t="s">
        <v>177</v>
      </c>
      <c r="E171" s="197" t="s">
        <v>4</v>
      </c>
      <c r="F171" s="257" t="s">
        <v>4</v>
      </c>
      <c r="G171" s="257"/>
      <c r="H171" s="257"/>
      <c r="I171" s="257"/>
      <c r="J171" s="198" t="s">
        <v>4</v>
      </c>
      <c r="K171" s="199"/>
      <c r="L171" s="258"/>
      <c r="M171" s="259"/>
      <c r="N171" s="259">
        <f t="shared" si="15"/>
        <v>0</v>
      </c>
      <c r="O171" s="259"/>
      <c r="P171" s="259"/>
      <c r="Q171" s="259"/>
      <c r="R171" s="37"/>
      <c r="T171" s="165" t="s">
        <v>4</v>
      </c>
      <c r="U171" s="200" t="s">
        <v>41</v>
      </c>
      <c r="V171" s="36"/>
      <c r="W171" s="36"/>
      <c r="X171" s="36"/>
      <c r="Y171" s="36"/>
      <c r="Z171" s="36"/>
      <c r="AA171" s="74"/>
      <c r="AT171" s="20" t="s">
        <v>1222</v>
      </c>
      <c r="AU171" s="20" t="s">
        <v>84</v>
      </c>
      <c r="AY171" s="20" t="s">
        <v>1222</v>
      </c>
      <c r="BE171" s="106">
        <f>IF(U171="základní",N171,0)</f>
        <v>0</v>
      </c>
      <c r="BF171" s="106">
        <f>IF(U171="snížená",N171,0)</f>
        <v>0</v>
      </c>
      <c r="BG171" s="106">
        <f>IF(U171="zákl. přenesená",N171,0)</f>
        <v>0</v>
      </c>
      <c r="BH171" s="106">
        <f>IF(U171="sníž. přenesená",N171,0)</f>
        <v>0</v>
      </c>
      <c r="BI171" s="106">
        <f>IF(U171="nulová",N171,0)</f>
        <v>0</v>
      </c>
      <c r="BJ171" s="20" t="s">
        <v>84</v>
      </c>
      <c r="BK171" s="106">
        <f>L171*K171</f>
        <v>0</v>
      </c>
    </row>
    <row r="172" spans="2:65" s="1" customFormat="1" ht="22.35" customHeight="1">
      <c r="B172" s="35"/>
      <c r="C172" s="196" t="s">
        <v>4</v>
      </c>
      <c r="D172" s="196" t="s">
        <v>177</v>
      </c>
      <c r="E172" s="197" t="s">
        <v>4</v>
      </c>
      <c r="F172" s="257" t="s">
        <v>4</v>
      </c>
      <c r="G172" s="257"/>
      <c r="H172" s="257"/>
      <c r="I172" s="257"/>
      <c r="J172" s="198" t="s">
        <v>4</v>
      </c>
      <c r="K172" s="199"/>
      <c r="L172" s="258"/>
      <c r="M172" s="259"/>
      <c r="N172" s="259">
        <f t="shared" si="15"/>
        <v>0</v>
      </c>
      <c r="O172" s="259"/>
      <c r="P172" s="259"/>
      <c r="Q172" s="259"/>
      <c r="R172" s="37"/>
      <c r="T172" s="165" t="s">
        <v>4</v>
      </c>
      <c r="U172" s="200" t="s">
        <v>41</v>
      </c>
      <c r="V172" s="56"/>
      <c r="W172" s="56"/>
      <c r="X172" s="56"/>
      <c r="Y172" s="56"/>
      <c r="Z172" s="56"/>
      <c r="AA172" s="58"/>
      <c r="AT172" s="20" t="s">
        <v>1222</v>
      </c>
      <c r="AU172" s="20" t="s">
        <v>84</v>
      </c>
      <c r="AY172" s="20" t="s">
        <v>1222</v>
      </c>
      <c r="BE172" s="106">
        <f>IF(U172="základní",N172,0)</f>
        <v>0</v>
      </c>
      <c r="BF172" s="106">
        <f>IF(U172="snížená",N172,0)</f>
        <v>0</v>
      </c>
      <c r="BG172" s="106">
        <f>IF(U172="zákl. přenesená",N172,0)</f>
        <v>0</v>
      </c>
      <c r="BH172" s="106">
        <f>IF(U172="sníž. přenesená",N172,0)</f>
        <v>0</v>
      </c>
      <c r="BI172" s="106">
        <f>IF(U172="nulová",N172,0)</f>
        <v>0</v>
      </c>
      <c r="BJ172" s="20" t="s">
        <v>84</v>
      </c>
      <c r="BK172" s="106">
        <f>L172*K172</f>
        <v>0</v>
      </c>
    </row>
    <row r="173" spans="2:65" s="1" customFormat="1" ht="6.95" customHeight="1">
      <c r="B173" s="59"/>
      <c r="C173" s="60"/>
      <c r="D173" s="60"/>
      <c r="E173" s="60"/>
      <c r="F173" s="60"/>
      <c r="G173" s="60"/>
      <c r="H173" s="60"/>
      <c r="I173" s="60"/>
      <c r="J173" s="60"/>
      <c r="K173" s="60"/>
      <c r="L173" s="60"/>
      <c r="M173" s="60"/>
      <c r="N173" s="60"/>
      <c r="O173" s="60"/>
      <c r="P173" s="60"/>
      <c r="Q173" s="60"/>
      <c r="R173" s="61"/>
    </row>
  </sheetData>
  <mergeCells count="174">
    <mergeCell ref="C2:Q2"/>
    <mergeCell ref="C4:Q4"/>
    <mergeCell ref="F6:P6"/>
    <mergeCell ref="F7:P7"/>
    <mergeCell ref="O9:P9"/>
    <mergeCell ref="O11:P11"/>
    <mergeCell ref="O12:P12"/>
    <mergeCell ref="O14:P14"/>
    <mergeCell ref="E15:L15"/>
    <mergeCell ref="O15:P15"/>
    <mergeCell ref="O17:P17"/>
    <mergeCell ref="O18:P18"/>
    <mergeCell ref="O20:P20"/>
    <mergeCell ref="O21:P21"/>
    <mergeCell ref="E24:L24"/>
    <mergeCell ref="M27:P27"/>
    <mergeCell ref="M28:P28"/>
    <mergeCell ref="M30:P30"/>
    <mergeCell ref="H32:J32"/>
    <mergeCell ref="M32:P32"/>
    <mergeCell ref="H33:J33"/>
    <mergeCell ref="M33:P33"/>
    <mergeCell ref="H34:J34"/>
    <mergeCell ref="M34:P34"/>
    <mergeCell ref="H35:J35"/>
    <mergeCell ref="M35:P35"/>
    <mergeCell ref="H36:J36"/>
    <mergeCell ref="M36:P36"/>
    <mergeCell ref="L38:P38"/>
    <mergeCell ref="C76:Q76"/>
    <mergeCell ref="F78:P78"/>
    <mergeCell ref="F79:P79"/>
    <mergeCell ref="M81:P81"/>
    <mergeCell ref="M83:Q83"/>
    <mergeCell ref="M84:Q84"/>
    <mergeCell ref="C86:G86"/>
    <mergeCell ref="N86:Q86"/>
    <mergeCell ref="N88:Q88"/>
    <mergeCell ref="N89:Q89"/>
    <mergeCell ref="N90:Q90"/>
    <mergeCell ref="N91:Q91"/>
    <mergeCell ref="N92:Q92"/>
    <mergeCell ref="N93:Q93"/>
    <mergeCell ref="N94:Q94"/>
    <mergeCell ref="N96:Q96"/>
    <mergeCell ref="D97:H97"/>
    <mergeCell ref="N97:Q97"/>
    <mergeCell ref="D98:H98"/>
    <mergeCell ref="N98:Q98"/>
    <mergeCell ref="D99:H99"/>
    <mergeCell ref="N99:Q99"/>
    <mergeCell ref="D100:H100"/>
    <mergeCell ref="N100:Q100"/>
    <mergeCell ref="D101:H101"/>
    <mergeCell ref="N101:Q101"/>
    <mergeCell ref="N102:Q102"/>
    <mergeCell ref="L104:Q104"/>
    <mergeCell ref="C110:Q110"/>
    <mergeCell ref="F112:P112"/>
    <mergeCell ref="F113:P113"/>
    <mergeCell ref="M115:P115"/>
    <mergeCell ref="M117:Q117"/>
    <mergeCell ref="M118:Q118"/>
    <mergeCell ref="F120:I120"/>
    <mergeCell ref="L120:M120"/>
    <mergeCell ref="N120:Q120"/>
    <mergeCell ref="F124:I124"/>
    <mergeCell ref="L124:M124"/>
    <mergeCell ref="N124:Q124"/>
    <mergeCell ref="F125:I125"/>
    <mergeCell ref="L125:M125"/>
    <mergeCell ref="N125:Q125"/>
    <mergeCell ref="F126:I126"/>
    <mergeCell ref="L126:M126"/>
    <mergeCell ref="N126:Q126"/>
    <mergeCell ref="F127:I127"/>
    <mergeCell ref="F128:I128"/>
    <mergeCell ref="F129:I129"/>
    <mergeCell ref="L129:M129"/>
    <mergeCell ref="N129:Q129"/>
    <mergeCell ref="F130:I130"/>
    <mergeCell ref="F131:I131"/>
    <mergeCell ref="F132:I132"/>
    <mergeCell ref="L132:M132"/>
    <mergeCell ref="N132:Q132"/>
    <mergeCell ref="F133:I133"/>
    <mergeCell ref="F134:I134"/>
    <mergeCell ref="F135:I135"/>
    <mergeCell ref="L135:M135"/>
    <mergeCell ref="N135:Q135"/>
    <mergeCell ref="F137:I137"/>
    <mergeCell ref="L137:M137"/>
    <mergeCell ref="N137:Q137"/>
    <mergeCell ref="F138:I138"/>
    <mergeCell ref="L138:M138"/>
    <mergeCell ref="N138:Q138"/>
    <mergeCell ref="F139:I139"/>
    <mergeCell ref="L139:M139"/>
    <mergeCell ref="N139:Q139"/>
    <mergeCell ref="F140:I140"/>
    <mergeCell ref="L140:M140"/>
    <mergeCell ref="N140:Q140"/>
    <mergeCell ref="F141:I141"/>
    <mergeCell ref="L141:M141"/>
    <mergeCell ref="N141:Q141"/>
    <mergeCell ref="L148:M148"/>
    <mergeCell ref="N148:Q148"/>
    <mergeCell ref="F149:I149"/>
    <mergeCell ref="L149:M149"/>
    <mergeCell ref="N149:Q149"/>
    <mergeCell ref="F150:I150"/>
    <mergeCell ref="L150:M150"/>
    <mergeCell ref="N150:Q150"/>
    <mergeCell ref="F142:I142"/>
    <mergeCell ref="L142:M142"/>
    <mergeCell ref="N142:Q142"/>
    <mergeCell ref="F144:I144"/>
    <mergeCell ref="L144:M144"/>
    <mergeCell ref="N144:Q144"/>
    <mergeCell ref="F145:I145"/>
    <mergeCell ref="F146:I146"/>
    <mergeCell ref="F147:I147"/>
    <mergeCell ref="L147:M147"/>
    <mergeCell ref="N147:Q147"/>
    <mergeCell ref="F168:I168"/>
    <mergeCell ref="L168:M168"/>
    <mergeCell ref="N168:Q168"/>
    <mergeCell ref="F169:I169"/>
    <mergeCell ref="L169:M169"/>
    <mergeCell ref="N169:Q169"/>
    <mergeCell ref="F157:I157"/>
    <mergeCell ref="L157:M157"/>
    <mergeCell ref="N157:Q157"/>
    <mergeCell ref="F158:I158"/>
    <mergeCell ref="F159:I159"/>
    <mergeCell ref="F160:I160"/>
    <mergeCell ref="F161:I161"/>
    <mergeCell ref="F162:I162"/>
    <mergeCell ref="F163:I163"/>
    <mergeCell ref="L163:M163"/>
    <mergeCell ref="N163:Q163"/>
    <mergeCell ref="F170:I170"/>
    <mergeCell ref="L170:M170"/>
    <mergeCell ref="N170:Q170"/>
    <mergeCell ref="F171:I171"/>
    <mergeCell ref="L171:M171"/>
    <mergeCell ref="N171:Q171"/>
    <mergeCell ref="F172:I172"/>
    <mergeCell ref="L172:M172"/>
    <mergeCell ref="N172:Q172"/>
    <mergeCell ref="N121:Q121"/>
    <mergeCell ref="N122:Q122"/>
    <mergeCell ref="N123:Q123"/>
    <mergeCell ref="N136:Q136"/>
    <mergeCell ref="N143:Q143"/>
    <mergeCell ref="N156:Q156"/>
    <mergeCell ref="N167:Q167"/>
    <mergeCell ref="H1:K1"/>
    <mergeCell ref="S2:AC2"/>
    <mergeCell ref="F164:I164"/>
    <mergeCell ref="F165:I165"/>
    <mergeCell ref="F166:I166"/>
    <mergeCell ref="F151:I151"/>
    <mergeCell ref="L151:M151"/>
    <mergeCell ref="N151:Q151"/>
    <mergeCell ref="F152:I152"/>
    <mergeCell ref="F153:I153"/>
    <mergeCell ref="F154:I154"/>
    <mergeCell ref="L154:M154"/>
    <mergeCell ref="N154:Q154"/>
    <mergeCell ref="F155:I155"/>
    <mergeCell ref="L155:M155"/>
    <mergeCell ref="N155:Q155"/>
    <mergeCell ref="F148:I148"/>
  </mergeCells>
  <dataValidations count="2">
    <dataValidation type="list" allowBlank="1" showInputMessage="1" showErrorMessage="1" error="Povoleny jsou hodnoty K, M." sqref="D168:D173">
      <formula1>"K, M"</formula1>
    </dataValidation>
    <dataValidation type="list" allowBlank="1" showInputMessage="1" showErrorMessage="1" error="Povoleny jsou hodnoty základní, snížená, zákl. přenesená, sníž. přenesená, nulová." sqref="U168:U173">
      <formula1>"základní, snížená, zákl. přenesená, sníž. přenesená, nulová"</formula1>
    </dataValidation>
  </dataValidations>
  <hyperlinks>
    <hyperlink ref="F1:G1" location="C2" display="1) Krycí list rozpočtu"/>
    <hyperlink ref="H1:K1" location="C86" display="2) Rekapitulace rozpočtu"/>
    <hyperlink ref="L1" location="C120" display="3) Rozpočet"/>
    <hyperlink ref="S1:T1" location="'Rekapitulace stavby'!C2" display="Rekapitulace stavby"/>
  </hyperlinks>
  <pageMargins left="0.58333330000000005" right="0.58333330000000005" top="0.5" bottom="0.46666669999999999" header="0" footer="0"/>
  <pageSetup paperSize="9" fitToHeight="100" blackAndWhite="1"/>
  <headerFooter>
    <oddFooter>&amp;CStrana &amp;P z &amp;N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N200"/>
  <sheetViews>
    <sheetView showGridLines="0" workbookViewId="0">
      <pane ySplit="1" topLeftCell="A2" activePane="bottomLeft" state="frozen"/>
      <selection pane="bottomLeft"/>
    </sheetView>
  </sheetViews>
  <sheetFormatPr defaultRowHeight="13.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7" width="11.1640625" customWidth="1"/>
    <col min="8" max="8" width="12.5" customWidth="1"/>
    <col min="9" max="9" width="7" customWidth="1"/>
    <col min="10" max="10" width="5.1640625" customWidth="1"/>
    <col min="11" max="11" width="11.5" customWidth="1"/>
    <col min="12" max="12" width="12" customWidth="1"/>
    <col min="13" max="14" width="6" customWidth="1"/>
    <col min="15" max="15" width="2" customWidth="1"/>
    <col min="16" max="16" width="12.5" customWidth="1"/>
    <col min="17" max="17" width="4.1640625" customWidth="1"/>
    <col min="18" max="18" width="1.6640625" customWidth="1"/>
    <col min="19" max="19" width="8.1640625" customWidth="1"/>
    <col min="20" max="20" width="29.6640625" hidden="1" customWidth="1"/>
    <col min="21" max="21" width="16.33203125" hidden="1" customWidth="1"/>
    <col min="22" max="22" width="12.33203125" hidden="1" customWidth="1"/>
    <col min="23" max="23" width="16.33203125" hidden="1" customWidth="1"/>
    <col min="24" max="24" width="12.1640625" hidden="1" customWidth="1"/>
    <col min="25" max="25" width="15" hidden="1" customWidth="1"/>
    <col min="26" max="26" width="11" hidden="1" customWidth="1"/>
    <col min="27" max="27" width="15" hidden="1" customWidth="1"/>
    <col min="28" max="28" width="16.33203125" hidden="1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1:66" ht="21.75" customHeight="1">
      <c r="A1" s="115"/>
      <c r="B1" s="13"/>
      <c r="C1" s="13"/>
      <c r="D1" s="14" t="s">
        <v>0</v>
      </c>
      <c r="E1" s="13"/>
      <c r="F1" s="15" t="s">
        <v>107</v>
      </c>
      <c r="G1" s="15"/>
      <c r="H1" s="256" t="s">
        <v>108</v>
      </c>
      <c r="I1" s="256"/>
      <c r="J1" s="256"/>
      <c r="K1" s="256"/>
      <c r="L1" s="15" t="s">
        <v>109</v>
      </c>
      <c r="M1" s="13"/>
      <c r="N1" s="13"/>
      <c r="O1" s="14" t="s">
        <v>110</v>
      </c>
      <c r="P1" s="13"/>
      <c r="Q1" s="13"/>
      <c r="R1" s="13"/>
      <c r="S1" s="15" t="s">
        <v>111</v>
      </c>
      <c r="T1" s="15"/>
      <c r="U1" s="115"/>
      <c r="V1" s="115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</row>
    <row r="2" spans="1:66" ht="36.950000000000003" customHeight="1">
      <c r="C2" s="235" t="s">
        <v>6</v>
      </c>
      <c r="D2" s="236"/>
      <c r="E2" s="236"/>
      <c r="F2" s="236"/>
      <c r="G2" s="236"/>
      <c r="H2" s="236"/>
      <c r="I2" s="236"/>
      <c r="J2" s="236"/>
      <c r="K2" s="236"/>
      <c r="L2" s="236"/>
      <c r="M2" s="236"/>
      <c r="N2" s="236"/>
      <c r="O2" s="236"/>
      <c r="P2" s="236"/>
      <c r="Q2" s="236"/>
      <c r="S2" s="205" t="s">
        <v>7</v>
      </c>
      <c r="T2" s="206"/>
      <c r="U2" s="206"/>
      <c r="V2" s="206"/>
      <c r="W2" s="206"/>
      <c r="X2" s="206"/>
      <c r="Y2" s="206"/>
      <c r="Z2" s="206"/>
      <c r="AA2" s="206"/>
      <c r="AB2" s="206"/>
      <c r="AC2" s="206"/>
      <c r="AT2" s="20" t="s">
        <v>94</v>
      </c>
    </row>
    <row r="3" spans="1:66" ht="6.95" customHeight="1">
      <c r="B3" s="21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3"/>
      <c r="AT3" s="20" t="s">
        <v>112</v>
      </c>
    </row>
    <row r="4" spans="1:66" ht="36.950000000000003" customHeight="1">
      <c r="B4" s="24"/>
      <c r="C4" s="219" t="s">
        <v>113</v>
      </c>
      <c r="D4" s="220"/>
      <c r="E4" s="220"/>
      <c r="F4" s="220"/>
      <c r="G4" s="220"/>
      <c r="H4" s="220"/>
      <c r="I4" s="220"/>
      <c r="J4" s="220"/>
      <c r="K4" s="220"/>
      <c r="L4" s="220"/>
      <c r="M4" s="220"/>
      <c r="N4" s="220"/>
      <c r="O4" s="220"/>
      <c r="P4" s="220"/>
      <c r="Q4" s="220"/>
      <c r="R4" s="25"/>
      <c r="T4" s="19" t="s">
        <v>12</v>
      </c>
      <c r="AT4" s="20" t="s">
        <v>5</v>
      </c>
    </row>
    <row r="5" spans="1:66" ht="6.95" customHeight="1">
      <c r="B5" s="24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5"/>
    </row>
    <row r="6" spans="1:66" ht="25.35" customHeight="1">
      <c r="B6" s="24"/>
      <c r="C6" s="27"/>
      <c r="D6" s="31" t="s">
        <v>18</v>
      </c>
      <c r="E6" s="27"/>
      <c r="F6" s="286" t="str">
        <f>'Rekapitulace stavby'!K6</f>
        <v>Vybudování odborné učebny a zřízení bezbariérového vstupu</v>
      </c>
      <c r="G6" s="287"/>
      <c r="H6" s="287"/>
      <c r="I6" s="287"/>
      <c r="J6" s="287"/>
      <c r="K6" s="287"/>
      <c r="L6" s="287"/>
      <c r="M6" s="287"/>
      <c r="N6" s="287"/>
      <c r="O6" s="287"/>
      <c r="P6" s="287"/>
      <c r="Q6" s="27"/>
      <c r="R6" s="25"/>
    </row>
    <row r="7" spans="1:66" s="1" customFormat="1" ht="32.85" customHeight="1">
      <c r="B7" s="35"/>
      <c r="C7" s="36"/>
      <c r="D7" s="30" t="s">
        <v>114</v>
      </c>
      <c r="E7" s="36"/>
      <c r="F7" s="241" t="s">
        <v>1498</v>
      </c>
      <c r="G7" s="285"/>
      <c r="H7" s="285"/>
      <c r="I7" s="285"/>
      <c r="J7" s="285"/>
      <c r="K7" s="285"/>
      <c r="L7" s="285"/>
      <c r="M7" s="285"/>
      <c r="N7" s="285"/>
      <c r="O7" s="285"/>
      <c r="P7" s="285"/>
      <c r="Q7" s="36"/>
      <c r="R7" s="37"/>
    </row>
    <row r="8" spans="1:66" s="1" customFormat="1" ht="14.45" customHeight="1">
      <c r="B8" s="35"/>
      <c r="C8" s="36"/>
      <c r="D8" s="31" t="s">
        <v>20</v>
      </c>
      <c r="E8" s="36"/>
      <c r="F8" s="29" t="s">
        <v>4</v>
      </c>
      <c r="G8" s="36"/>
      <c r="H8" s="36"/>
      <c r="I8" s="36"/>
      <c r="J8" s="36"/>
      <c r="K8" s="36"/>
      <c r="L8" s="36"/>
      <c r="M8" s="31" t="s">
        <v>21</v>
      </c>
      <c r="N8" s="36"/>
      <c r="O8" s="29" t="s">
        <v>4</v>
      </c>
      <c r="P8" s="36"/>
      <c r="Q8" s="36"/>
      <c r="R8" s="37"/>
    </row>
    <row r="9" spans="1:66" s="1" customFormat="1" ht="14.45" customHeight="1">
      <c r="B9" s="35"/>
      <c r="C9" s="36"/>
      <c r="D9" s="31" t="s">
        <v>22</v>
      </c>
      <c r="E9" s="36"/>
      <c r="F9" s="29" t="s">
        <v>116</v>
      </c>
      <c r="G9" s="36"/>
      <c r="H9" s="36"/>
      <c r="I9" s="36"/>
      <c r="J9" s="36"/>
      <c r="K9" s="36"/>
      <c r="L9" s="36"/>
      <c r="M9" s="31" t="s">
        <v>24</v>
      </c>
      <c r="N9" s="36"/>
      <c r="O9" s="297">
        <f>'Rekapitulace stavby'!AN8</f>
        <v>43383</v>
      </c>
      <c r="P9" s="288"/>
      <c r="Q9" s="36"/>
      <c r="R9" s="37"/>
    </row>
    <row r="10" spans="1:66" s="1" customFormat="1" ht="10.9" customHeight="1">
      <c r="B10" s="35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7"/>
    </row>
    <row r="11" spans="1:66" s="1" customFormat="1" ht="14.45" customHeight="1">
      <c r="B11" s="35"/>
      <c r="C11" s="36"/>
      <c r="D11" s="31" t="s">
        <v>25</v>
      </c>
      <c r="E11" s="36"/>
      <c r="F11" s="36"/>
      <c r="G11" s="36"/>
      <c r="H11" s="36"/>
      <c r="I11" s="36"/>
      <c r="J11" s="36"/>
      <c r="K11" s="36"/>
      <c r="L11" s="36"/>
      <c r="M11" s="31" t="s">
        <v>26</v>
      </c>
      <c r="N11" s="36"/>
      <c r="O11" s="239" t="s">
        <v>4</v>
      </c>
      <c r="P11" s="239"/>
      <c r="Q11" s="36"/>
      <c r="R11" s="37"/>
    </row>
    <row r="12" spans="1:66" s="1" customFormat="1" ht="18" customHeight="1">
      <c r="B12" s="35"/>
      <c r="C12" s="36"/>
      <c r="D12" s="36"/>
      <c r="E12" s="29" t="s">
        <v>27</v>
      </c>
      <c r="F12" s="36"/>
      <c r="G12" s="36"/>
      <c r="H12" s="36"/>
      <c r="I12" s="36"/>
      <c r="J12" s="36"/>
      <c r="K12" s="36"/>
      <c r="L12" s="36"/>
      <c r="M12" s="31" t="s">
        <v>28</v>
      </c>
      <c r="N12" s="36"/>
      <c r="O12" s="239" t="s">
        <v>4</v>
      </c>
      <c r="P12" s="239"/>
      <c r="Q12" s="36"/>
      <c r="R12" s="37"/>
    </row>
    <row r="13" spans="1:66" s="1" customFormat="1" ht="6.95" customHeight="1">
      <c r="B13" s="35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7"/>
    </row>
    <row r="14" spans="1:66" s="1" customFormat="1" ht="14.45" customHeight="1">
      <c r="B14" s="35"/>
      <c r="C14" s="36"/>
      <c r="D14" s="31" t="s">
        <v>29</v>
      </c>
      <c r="E14" s="36"/>
      <c r="F14" s="36"/>
      <c r="G14" s="36"/>
      <c r="H14" s="36"/>
      <c r="I14" s="36"/>
      <c r="J14" s="36"/>
      <c r="K14" s="36"/>
      <c r="L14" s="36"/>
      <c r="M14" s="31" t="s">
        <v>26</v>
      </c>
      <c r="N14" s="36"/>
      <c r="O14" s="298" t="str">
        <f>IF('Rekapitulace stavby'!AN13="","",'Rekapitulace stavby'!AN13)</f>
        <v>Vyplň údaj</v>
      </c>
      <c r="P14" s="239"/>
      <c r="Q14" s="36"/>
      <c r="R14" s="37"/>
    </row>
    <row r="15" spans="1:66" s="1" customFormat="1" ht="18" customHeight="1">
      <c r="B15" s="35"/>
      <c r="C15" s="36"/>
      <c r="D15" s="36"/>
      <c r="E15" s="298" t="str">
        <f>IF('Rekapitulace stavby'!E14="","",'Rekapitulace stavby'!E14)</f>
        <v>Vyplň údaj</v>
      </c>
      <c r="F15" s="299"/>
      <c r="G15" s="299"/>
      <c r="H15" s="299"/>
      <c r="I15" s="299"/>
      <c r="J15" s="299"/>
      <c r="K15" s="299"/>
      <c r="L15" s="299"/>
      <c r="M15" s="31" t="s">
        <v>28</v>
      </c>
      <c r="N15" s="36"/>
      <c r="O15" s="298" t="str">
        <f>IF('Rekapitulace stavby'!AN14="","",'Rekapitulace stavby'!AN14)</f>
        <v>Vyplň údaj</v>
      </c>
      <c r="P15" s="239"/>
      <c r="Q15" s="36"/>
      <c r="R15" s="37"/>
    </row>
    <row r="16" spans="1:66" s="1" customFormat="1" ht="6.95" customHeight="1">
      <c r="B16" s="35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7"/>
    </row>
    <row r="17" spans="2:18" s="1" customFormat="1" ht="14.45" customHeight="1">
      <c r="B17" s="35"/>
      <c r="C17" s="36"/>
      <c r="D17" s="31" t="s">
        <v>31</v>
      </c>
      <c r="E17" s="36"/>
      <c r="F17" s="36"/>
      <c r="G17" s="36"/>
      <c r="H17" s="36"/>
      <c r="I17" s="36"/>
      <c r="J17" s="36"/>
      <c r="K17" s="36"/>
      <c r="L17" s="36"/>
      <c r="M17" s="31" t="s">
        <v>26</v>
      </c>
      <c r="N17" s="36"/>
      <c r="O17" s="239" t="s">
        <v>4</v>
      </c>
      <c r="P17" s="239"/>
      <c r="Q17" s="36"/>
      <c r="R17" s="37"/>
    </row>
    <row r="18" spans="2:18" s="1" customFormat="1" ht="18" customHeight="1">
      <c r="B18" s="35"/>
      <c r="C18" s="36"/>
      <c r="D18" s="36"/>
      <c r="E18" s="29" t="s">
        <v>32</v>
      </c>
      <c r="F18" s="36"/>
      <c r="G18" s="36"/>
      <c r="H18" s="36"/>
      <c r="I18" s="36"/>
      <c r="J18" s="36"/>
      <c r="K18" s="36"/>
      <c r="L18" s="36"/>
      <c r="M18" s="31" t="s">
        <v>28</v>
      </c>
      <c r="N18" s="36"/>
      <c r="O18" s="239" t="s">
        <v>4</v>
      </c>
      <c r="P18" s="239"/>
      <c r="Q18" s="36"/>
      <c r="R18" s="37"/>
    </row>
    <row r="19" spans="2:18" s="1" customFormat="1" ht="6.95" customHeight="1">
      <c r="B19" s="35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7"/>
    </row>
    <row r="20" spans="2:18" s="1" customFormat="1" ht="14.45" customHeight="1">
      <c r="B20" s="35"/>
      <c r="C20" s="36"/>
      <c r="D20" s="31" t="s">
        <v>34</v>
      </c>
      <c r="E20" s="36"/>
      <c r="F20" s="36"/>
      <c r="G20" s="36"/>
      <c r="H20" s="36"/>
      <c r="I20" s="36"/>
      <c r="J20" s="36"/>
      <c r="K20" s="36"/>
      <c r="L20" s="36"/>
      <c r="M20" s="31" t="s">
        <v>26</v>
      </c>
      <c r="N20" s="36"/>
      <c r="O20" s="239" t="str">
        <f>IF('Rekapitulace stavby'!AN19="","",'Rekapitulace stavby'!AN19)</f>
        <v/>
      </c>
      <c r="P20" s="239"/>
      <c r="Q20" s="36"/>
      <c r="R20" s="37"/>
    </row>
    <row r="21" spans="2:18" s="1" customFormat="1" ht="18" customHeight="1">
      <c r="B21" s="35"/>
      <c r="C21" s="36"/>
      <c r="D21" s="36"/>
      <c r="E21" s="29" t="str">
        <f>IF('Rekapitulace stavby'!E20="","",'Rekapitulace stavby'!E20)</f>
        <v xml:space="preserve"> </v>
      </c>
      <c r="F21" s="36"/>
      <c r="G21" s="36"/>
      <c r="H21" s="36"/>
      <c r="I21" s="36"/>
      <c r="J21" s="36"/>
      <c r="K21" s="36"/>
      <c r="L21" s="36"/>
      <c r="M21" s="31" t="s">
        <v>28</v>
      </c>
      <c r="N21" s="36"/>
      <c r="O21" s="239" t="str">
        <f>IF('Rekapitulace stavby'!AN20="","",'Rekapitulace stavby'!AN20)</f>
        <v/>
      </c>
      <c r="P21" s="239"/>
      <c r="Q21" s="36"/>
      <c r="R21" s="37"/>
    </row>
    <row r="22" spans="2:18" s="1" customFormat="1" ht="6.95" customHeight="1">
      <c r="B22" s="35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7"/>
    </row>
    <row r="23" spans="2:18" s="1" customFormat="1" ht="14.45" customHeight="1">
      <c r="B23" s="35"/>
      <c r="C23" s="36"/>
      <c r="D23" s="31" t="s">
        <v>36</v>
      </c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7"/>
    </row>
    <row r="24" spans="2:18" s="1" customFormat="1" ht="16.5" customHeight="1">
      <c r="B24" s="35"/>
      <c r="C24" s="36"/>
      <c r="D24" s="36"/>
      <c r="E24" s="244" t="s">
        <v>4</v>
      </c>
      <c r="F24" s="244"/>
      <c r="G24" s="244"/>
      <c r="H24" s="244"/>
      <c r="I24" s="244"/>
      <c r="J24" s="244"/>
      <c r="K24" s="244"/>
      <c r="L24" s="244"/>
      <c r="M24" s="36"/>
      <c r="N24" s="36"/>
      <c r="O24" s="36"/>
      <c r="P24" s="36"/>
      <c r="Q24" s="36"/>
      <c r="R24" s="37"/>
    </row>
    <row r="25" spans="2:18" s="1" customFormat="1" ht="6.95" customHeight="1">
      <c r="B25" s="35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7"/>
    </row>
    <row r="26" spans="2:18" s="1" customFormat="1" ht="6.95" customHeight="1">
      <c r="B26" s="35"/>
      <c r="C26" s="36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36"/>
      <c r="R26" s="37"/>
    </row>
    <row r="27" spans="2:18" s="1" customFormat="1" ht="14.45" customHeight="1">
      <c r="B27" s="35"/>
      <c r="C27" s="36"/>
      <c r="D27" s="116" t="s">
        <v>117</v>
      </c>
      <c r="E27" s="36"/>
      <c r="F27" s="36"/>
      <c r="G27" s="36"/>
      <c r="H27" s="36"/>
      <c r="I27" s="36"/>
      <c r="J27" s="36"/>
      <c r="K27" s="36"/>
      <c r="L27" s="36"/>
      <c r="M27" s="245">
        <f>N88</f>
        <v>0</v>
      </c>
      <c r="N27" s="245"/>
      <c r="O27" s="245"/>
      <c r="P27" s="245"/>
      <c r="Q27" s="36"/>
      <c r="R27" s="37"/>
    </row>
    <row r="28" spans="2:18" s="1" customFormat="1" ht="14.45" customHeight="1">
      <c r="B28" s="35"/>
      <c r="C28" s="36"/>
      <c r="D28" s="34" t="s">
        <v>101</v>
      </c>
      <c r="E28" s="36"/>
      <c r="F28" s="36"/>
      <c r="G28" s="36"/>
      <c r="H28" s="36"/>
      <c r="I28" s="36"/>
      <c r="J28" s="36"/>
      <c r="K28" s="36"/>
      <c r="L28" s="36"/>
      <c r="M28" s="245">
        <f>N97</f>
        <v>0</v>
      </c>
      <c r="N28" s="245"/>
      <c r="O28" s="245"/>
      <c r="P28" s="245"/>
      <c r="Q28" s="36"/>
      <c r="R28" s="37"/>
    </row>
    <row r="29" spans="2:18" s="1" customFormat="1" ht="6.95" customHeight="1">
      <c r="B29" s="35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7"/>
    </row>
    <row r="30" spans="2:18" s="1" customFormat="1" ht="25.35" customHeight="1">
      <c r="B30" s="35"/>
      <c r="C30" s="36"/>
      <c r="D30" s="117" t="s">
        <v>39</v>
      </c>
      <c r="E30" s="36"/>
      <c r="F30" s="36"/>
      <c r="G30" s="36"/>
      <c r="H30" s="36"/>
      <c r="I30" s="36"/>
      <c r="J30" s="36"/>
      <c r="K30" s="36"/>
      <c r="L30" s="36"/>
      <c r="M30" s="293">
        <f>ROUND(M27+M28,2)</f>
        <v>0</v>
      </c>
      <c r="N30" s="285"/>
      <c r="O30" s="285"/>
      <c r="P30" s="285"/>
      <c r="Q30" s="36"/>
      <c r="R30" s="37"/>
    </row>
    <row r="31" spans="2:18" s="1" customFormat="1" ht="6.95" customHeight="1">
      <c r="B31" s="35"/>
      <c r="C31" s="36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36"/>
      <c r="R31" s="37"/>
    </row>
    <row r="32" spans="2:18" s="1" customFormat="1" ht="14.45" customHeight="1">
      <c r="B32" s="35"/>
      <c r="C32" s="36"/>
      <c r="D32" s="42" t="s">
        <v>40</v>
      </c>
      <c r="E32" s="42" t="s">
        <v>41</v>
      </c>
      <c r="F32" s="43">
        <v>0.21</v>
      </c>
      <c r="G32" s="118" t="s">
        <v>42</v>
      </c>
      <c r="H32" s="294">
        <f>ROUND((((SUM(BE97:BE104)+SUM(BE122:BE193))+SUM(BE195:BE199))),2)</f>
        <v>0</v>
      </c>
      <c r="I32" s="285"/>
      <c r="J32" s="285"/>
      <c r="K32" s="36"/>
      <c r="L32" s="36"/>
      <c r="M32" s="294">
        <f>ROUND(((ROUND((SUM(BE97:BE104)+SUM(BE122:BE193)), 2)*F32)+SUM(BE195:BE199)*F32),2)</f>
        <v>0</v>
      </c>
      <c r="N32" s="285"/>
      <c r="O32" s="285"/>
      <c r="P32" s="285"/>
      <c r="Q32" s="36"/>
      <c r="R32" s="37"/>
    </row>
    <row r="33" spans="2:18" s="1" customFormat="1" ht="14.45" customHeight="1">
      <c r="B33" s="35"/>
      <c r="C33" s="36"/>
      <c r="D33" s="36"/>
      <c r="E33" s="42" t="s">
        <v>43</v>
      </c>
      <c r="F33" s="43">
        <v>0.15</v>
      </c>
      <c r="G33" s="118" t="s">
        <v>42</v>
      </c>
      <c r="H33" s="294">
        <f>ROUND((((SUM(BF97:BF104)+SUM(BF122:BF193))+SUM(BF195:BF199))),2)</f>
        <v>0</v>
      </c>
      <c r="I33" s="285"/>
      <c r="J33" s="285"/>
      <c r="K33" s="36"/>
      <c r="L33" s="36"/>
      <c r="M33" s="294">
        <f>ROUND(((ROUND((SUM(BF97:BF104)+SUM(BF122:BF193)), 2)*F33)+SUM(BF195:BF199)*F33),2)</f>
        <v>0</v>
      </c>
      <c r="N33" s="285"/>
      <c r="O33" s="285"/>
      <c r="P33" s="285"/>
      <c r="Q33" s="36"/>
      <c r="R33" s="37"/>
    </row>
    <row r="34" spans="2:18" s="1" customFormat="1" ht="14.45" hidden="1" customHeight="1">
      <c r="B34" s="35"/>
      <c r="C34" s="36"/>
      <c r="D34" s="36"/>
      <c r="E34" s="42" t="s">
        <v>44</v>
      </c>
      <c r="F34" s="43">
        <v>0.21</v>
      </c>
      <c r="G34" s="118" t="s">
        <v>42</v>
      </c>
      <c r="H34" s="294">
        <f>ROUND((((SUM(BG97:BG104)+SUM(BG122:BG193))+SUM(BG195:BG199))),2)</f>
        <v>0</v>
      </c>
      <c r="I34" s="285"/>
      <c r="J34" s="285"/>
      <c r="K34" s="36"/>
      <c r="L34" s="36"/>
      <c r="M34" s="294">
        <v>0</v>
      </c>
      <c r="N34" s="285"/>
      <c r="O34" s="285"/>
      <c r="P34" s="285"/>
      <c r="Q34" s="36"/>
      <c r="R34" s="37"/>
    </row>
    <row r="35" spans="2:18" s="1" customFormat="1" ht="14.45" hidden="1" customHeight="1">
      <c r="B35" s="35"/>
      <c r="C35" s="36"/>
      <c r="D35" s="36"/>
      <c r="E35" s="42" t="s">
        <v>45</v>
      </c>
      <c r="F35" s="43">
        <v>0.15</v>
      </c>
      <c r="G35" s="118" t="s">
        <v>42</v>
      </c>
      <c r="H35" s="294">
        <f>ROUND((((SUM(BH97:BH104)+SUM(BH122:BH193))+SUM(BH195:BH199))),2)</f>
        <v>0</v>
      </c>
      <c r="I35" s="285"/>
      <c r="J35" s="285"/>
      <c r="K35" s="36"/>
      <c r="L35" s="36"/>
      <c r="M35" s="294">
        <v>0</v>
      </c>
      <c r="N35" s="285"/>
      <c r="O35" s="285"/>
      <c r="P35" s="285"/>
      <c r="Q35" s="36"/>
      <c r="R35" s="37"/>
    </row>
    <row r="36" spans="2:18" s="1" customFormat="1" ht="14.45" hidden="1" customHeight="1">
      <c r="B36" s="35"/>
      <c r="C36" s="36"/>
      <c r="D36" s="36"/>
      <c r="E36" s="42" t="s">
        <v>46</v>
      </c>
      <c r="F36" s="43">
        <v>0</v>
      </c>
      <c r="G36" s="118" t="s">
        <v>42</v>
      </c>
      <c r="H36" s="294">
        <f>ROUND((((SUM(BI97:BI104)+SUM(BI122:BI193))+SUM(BI195:BI199))),2)</f>
        <v>0</v>
      </c>
      <c r="I36" s="285"/>
      <c r="J36" s="285"/>
      <c r="K36" s="36"/>
      <c r="L36" s="36"/>
      <c r="M36" s="294">
        <v>0</v>
      </c>
      <c r="N36" s="285"/>
      <c r="O36" s="285"/>
      <c r="P36" s="285"/>
      <c r="Q36" s="36"/>
      <c r="R36" s="37"/>
    </row>
    <row r="37" spans="2:18" s="1" customFormat="1" ht="6.95" customHeight="1">
      <c r="B37" s="35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7"/>
    </row>
    <row r="38" spans="2:18" s="1" customFormat="1" ht="25.35" customHeight="1">
      <c r="B38" s="35"/>
      <c r="C38" s="114"/>
      <c r="D38" s="119" t="s">
        <v>47</v>
      </c>
      <c r="E38" s="75"/>
      <c r="F38" s="75"/>
      <c r="G38" s="120" t="s">
        <v>48</v>
      </c>
      <c r="H38" s="121" t="s">
        <v>49</v>
      </c>
      <c r="I38" s="75"/>
      <c r="J38" s="75"/>
      <c r="K38" s="75"/>
      <c r="L38" s="295">
        <f>SUM(M30:M36)</f>
        <v>0</v>
      </c>
      <c r="M38" s="295"/>
      <c r="N38" s="295"/>
      <c r="O38" s="295"/>
      <c r="P38" s="296"/>
      <c r="Q38" s="114"/>
      <c r="R38" s="37"/>
    </row>
    <row r="39" spans="2:18" s="1" customFormat="1" ht="14.45" customHeight="1">
      <c r="B39" s="35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7"/>
    </row>
    <row r="40" spans="2:18" s="1" customFormat="1" ht="14.45" customHeight="1">
      <c r="B40" s="35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7"/>
    </row>
    <row r="41" spans="2:18">
      <c r="B41" s="24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5"/>
    </row>
    <row r="42" spans="2:18">
      <c r="B42" s="24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5"/>
    </row>
    <row r="43" spans="2:18">
      <c r="B43" s="24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5"/>
    </row>
    <row r="44" spans="2:18">
      <c r="B44" s="24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5"/>
    </row>
    <row r="45" spans="2:18">
      <c r="B45" s="24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5"/>
    </row>
    <row r="46" spans="2:18">
      <c r="B46" s="24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5"/>
    </row>
    <row r="47" spans="2:18">
      <c r="B47" s="24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5"/>
    </row>
    <row r="48" spans="2:18">
      <c r="B48" s="24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5"/>
    </row>
    <row r="49" spans="2:18">
      <c r="B49" s="24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5"/>
    </row>
    <row r="50" spans="2:18" s="1" customFormat="1" ht="15">
      <c r="B50" s="35"/>
      <c r="C50" s="36"/>
      <c r="D50" s="50" t="s">
        <v>50</v>
      </c>
      <c r="E50" s="51"/>
      <c r="F50" s="51"/>
      <c r="G50" s="51"/>
      <c r="H50" s="52"/>
      <c r="I50" s="36"/>
      <c r="J50" s="50" t="s">
        <v>51</v>
      </c>
      <c r="K50" s="51"/>
      <c r="L50" s="51"/>
      <c r="M50" s="51"/>
      <c r="N50" s="51"/>
      <c r="O50" s="51"/>
      <c r="P50" s="52"/>
      <c r="Q50" s="36"/>
      <c r="R50" s="37"/>
    </row>
    <row r="51" spans="2:18">
      <c r="B51" s="24"/>
      <c r="C51" s="27"/>
      <c r="D51" s="53"/>
      <c r="E51" s="27"/>
      <c r="F51" s="27"/>
      <c r="G51" s="27"/>
      <c r="H51" s="54"/>
      <c r="I51" s="27"/>
      <c r="J51" s="53"/>
      <c r="K51" s="27"/>
      <c r="L51" s="27"/>
      <c r="M51" s="27"/>
      <c r="N51" s="27"/>
      <c r="O51" s="27"/>
      <c r="P51" s="54"/>
      <c r="Q51" s="27"/>
      <c r="R51" s="25"/>
    </row>
    <row r="52" spans="2:18">
      <c r="B52" s="24"/>
      <c r="C52" s="27"/>
      <c r="D52" s="53"/>
      <c r="E52" s="27"/>
      <c r="F52" s="27"/>
      <c r="G52" s="27"/>
      <c r="H52" s="54"/>
      <c r="I52" s="27"/>
      <c r="J52" s="53"/>
      <c r="K52" s="27"/>
      <c r="L52" s="27"/>
      <c r="M52" s="27"/>
      <c r="N52" s="27"/>
      <c r="O52" s="27"/>
      <c r="P52" s="54"/>
      <c r="Q52" s="27"/>
      <c r="R52" s="25"/>
    </row>
    <row r="53" spans="2:18">
      <c r="B53" s="24"/>
      <c r="C53" s="27"/>
      <c r="D53" s="53"/>
      <c r="E53" s="27"/>
      <c r="F53" s="27"/>
      <c r="G53" s="27"/>
      <c r="H53" s="54"/>
      <c r="I53" s="27"/>
      <c r="J53" s="53"/>
      <c r="K53" s="27"/>
      <c r="L53" s="27"/>
      <c r="M53" s="27"/>
      <c r="N53" s="27"/>
      <c r="O53" s="27"/>
      <c r="P53" s="54"/>
      <c r="Q53" s="27"/>
      <c r="R53" s="25"/>
    </row>
    <row r="54" spans="2:18">
      <c r="B54" s="24"/>
      <c r="C54" s="27"/>
      <c r="D54" s="53"/>
      <c r="E54" s="27"/>
      <c r="F54" s="27"/>
      <c r="G54" s="27"/>
      <c r="H54" s="54"/>
      <c r="I54" s="27"/>
      <c r="J54" s="53"/>
      <c r="K54" s="27"/>
      <c r="L54" s="27"/>
      <c r="M54" s="27"/>
      <c r="N54" s="27"/>
      <c r="O54" s="27"/>
      <c r="P54" s="54"/>
      <c r="Q54" s="27"/>
      <c r="R54" s="25"/>
    </row>
    <row r="55" spans="2:18">
      <c r="B55" s="24"/>
      <c r="C55" s="27"/>
      <c r="D55" s="53"/>
      <c r="E55" s="27"/>
      <c r="F55" s="27"/>
      <c r="G55" s="27"/>
      <c r="H55" s="54"/>
      <c r="I55" s="27"/>
      <c r="J55" s="53"/>
      <c r="K55" s="27"/>
      <c r="L55" s="27"/>
      <c r="M55" s="27"/>
      <c r="N55" s="27"/>
      <c r="O55" s="27"/>
      <c r="P55" s="54"/>
      <c r="Q55" s="27"/>
      <c r="R55" s="25"/>
    </row>
    <row r="56" spans="2:18">
      <c r="B56" s="24"/>
      <c r="C56" s="27"/>
      <c r="D56" s="53"/>
      <c r="E56" s="27"/>
      <c r="F56" s="27"/>
      <c r="G56" s="27"/>
      <c r="H56" s="54"/>
      <c r="I56" s="27"/>
      <c r="J56" s="53"/>
      <c r="K56" s="27"/>
      <c r="L56" s="27"/>
      <c r="M56" s="27"/>
      <c r="N56" s="27"/>
      <c r="O56" s="27"/>
      <c r="P56" s="54"/>
      <c r="Q56" s="27"/>
      <c r="R56" s="25"/>
    </row>
    <row r="57" spans="2:18">
      <c r="B57" s="24"/>
      <c r="C57" s="27"/>
      <c r="D57" s="53"/>
      <c r="E57" s="27"/>
      <c r="F57" s="27"/>
      <c r="G57" s="27"/>
      <c r="H57" s="54"/>
      <c r="I57" s="27"/>
      <c r="J57" s="53"/>
      <c r="K57" s="27"/>
      <c r="L57" s="27"/>
      <c r="M57" s="27"/>
      <c r="N57" s="27"/>
      <c r="O57" s="27"/>
      <c r="P57" s="54"/>
      <c r="Q57" s="27"/>
      <c r="R57" s="25"/>
    </row>
    <row r="58" spans="2:18">
      <c r="B58" s="24"/>
      <c r="C58" s="27"/>
      <c r="D58" s="53"/>
      <c r="E58" s="27"/>
      <c r="F58" s="27"/>
      <c r="G58" s="27"/>
      <c r="H58" s="54"/>
      <c r="I58" s="27"/>
      <c r="J58" s="53"/>
      <c r="K58" s="27"/>
      <c r="L58" s="27"/>
      <c r="M58" s="27"/>
      <c r="N58" s="27"/>
      <c r="O58" s="27"/>
      <c r="P58" s="54"/>
      <c r="Q58" s="27"/>
      <c r="R58" s="25"/>
    </row>
    <row r="59" spans="2:18" s="1" customFormat="1" ht="15">
      <c r="B59" s="35"/>
      <c r="C59" s="36"/>
      <c r="D59" s="55" t="s">
        <v>52</v>
      </c>
      <c r="E59" s="56"/>
      <c r="F59" s="56"/>
      <c r="G59" s="57" t="s">
        <v>53</v>
      </c>
      <c r="H59" s="58"/>
      <c r="I59" s="36"/>
      <c r="J59" s="55" t="s">
        <v>52</v>
      </c>
      <c r="K59" s="56"/>
      <c r="L59" s="56"/>
      <c r="M59" s="56"/>
      <c r="N59" s="57" t="s">
        <v>53</v>
      </c>
      <c r="O59" s="56"/>
      <c r="P59" s="58"/>
      <c r="Q59" s="36"/>
      <c r="R59" s="37"/>
    </row>
    <row r="60" spans="2:18">
      <c r="B60" s="24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5"/>
    </row>
    <row r="61" spans="2:18" s="1" customFormat="1" ht="15">
      <c r="B61" s="35"/>
      <c r="C61" s="36"/>
      <c r="D61" s="50" t="s">
        <v>54</v>
      </c>
      <c r="E61" s="51"/>
      <c r="F61" s="51"/>
      <c r="G61" s="51"/>
      <c r="H61" s="52"/>
      <c r="I61" s="36"/>
      <c r="J61" s="50" t="s">
        <v>55</v>
      </c>
      <c r="K61" s="51"/>
      <c r="L61" s="51"/>
      <c r="M61" s="51"/>
      <c r="N61" s="51"/>
      <c r="O61" s="51"/>
      <c r="P61" s="52"/>
      <c r="Q61" s="36"/>
      <c r="R61" s="37"/>
    </row>
    <row r="62" spans="2:18">
      <c r="B62" s="24"/>
      <c r="C62" s="27"/>
      <c r="D62" s="53"/>
      <c r="E62" s="27"/>
      <c r="F62" s="27"/>
      <c r="G62" s="27"/>
      <c r="H62" s="54"/>
      <c r="I62" s="27"/>
      <c r="J62" s="53"/>
      <c r="K62" s="27"/>
      <c r="L62" s="27"/>
      <c r="M62" s="27"/>
      <c r="N62" s="27"/>
      <c r="O62" s="27"/>
      <c r="P62" s="54"/>
      <c r="Q62" s="27"/>
      <c r="R62" s="25"/>
    </row>
    <row r="63" spans="2:18">
      <c r="B63" s="24"/>
      <c r="C63" s="27"/>
      <c r="D63" s="53"/>
      <c r="E63" s="27"/>
      <c r="F63" s="27"/>
      <c r="G63" s="27"/>
      <c r="H63" s="54"/>
      <c r="I63" s="27"/>
      <c r="J63" s="53"/>
      <c r="K63" s="27"/>
      <c r="L63" s="27"/>
      <c r="M63" s="27"/>
      <c r="N63" s="27"/>
      <c r="O63" s="27"/>
      <c r="P63" s="54"/>
      <c r="Q63" s="27"/>
      <c r="R63" s="25"/>
    </row>
    <row r="64" spans="2:18">
      <c r="B64" s="24"/>
      <c r="C64" s="27"/>
      <c r="D64" s="53"/>
      <c r="E64" s="27"/>
      <c r="F64" s="27"/>
      <c r="G64" s="27"/>
      <c r="H64" s="54"/>
      <c r="I64" s="27"/>
      <c r="J64" s="53"/>
      <c r="K64" s="27"/>
      <c r="L64" s="27"/>
      <c r="M64" s="27"/>
      <c r="N64" s="27"/>
      <c r="O64" s="27"/>
      <c r="P64" s="54"/>
      <c r="Q64" s="27"/>
      <c r="R64" s="25"/>
    </row>
    <row r="65" spans="2:18">
      <c r="B65" s="24"/>
      <c r="C65" s="27"/>
      <c r="D65" s="53"/>
      <c r="E65" s="27"/>
      <c r="F65" s="27"/>
      <c r="G65" s="27"/>
      <c r="H65" s="54"/>
      <c r="I65" s="27"/>
      <c r="J65" s="53"/>
      <c r="K65" s="27"/>
      <c r="L65" s="27"/>
      <c r="M65" s="27"/>
      <c r="N65" s="27"/>
      <c r="O65" s="27"/>
      <c r="P65" s="54"/>
      <c r="Q65" s="27"/>
      <c r="R65" s="25"/>
    </row>
    <row r="66" spans="2:18">
      <c r="B66" s="24"/>
      <c r="C66" s="27"/>
      <c r="D66" s="53"/>
      <c r="E66" s="27"/>
      <c r="F66" s="27"/>
      <c r="G66" s="27"/>
      <c r="H66" s="54"/>
      <c r="I66" s="27"/>
      <c r="J66" s="53"/>
      <c r="K66" s="27"/>
      <c r="L66" s="27"/>
      <c r="M66" s="27"/>
      <c r="N66" s="27"/>
      <c r="O66" s="27"/>
      <c r="P66" s="54"/>
      <c r="Q66" s="27"/>
      <c r="R66" s="25"/>
    </row>
    <row r="67" spans="2:18">
      <c r="B67" s="24"/>
      <c r="C67" s="27"/>
      <c r="D67" s="53"/>
      <c r="E67" s="27"/>
      <c r="F67" s="27"/>
      <c r="G67" s="27"/>
      <c r="H67" s="54"/>
      <c r="I67" s="27"/>
      <c r="J67" s="53"/>
      <c r="K67" s="27"/>
      <c r="L67" s="27"/>
      <c r="M67" s="27"/>
      <c r="N67" s="27"/>
      <c r="O67" s="27"/>
      <c r="P67" s="54"/>
      <c r="Q67" s="27"/>
      <c r="R67" s="25"/>
    </row>
    <row r="68" spans="2:18">
      <c r="B68" s="24"/>
      <c r="C68" s="27"/>
      <c r="D68" s="53"/>
      <c r="E68" s="27"/>
      <c r="F68" s="27"/>
      <c r="G68" s="27"/>
      <c r="H68" s="54"/>
      <c r="I68" s="27"/>
      <c r="J68" s="53"/>
      <c r="K68" s="27"/>
      <c r="L68" s="27"/>
      <c r="M68" s="27"/>
      <c r="N68" s="27"/>
      <c r="O68" s="27"/>
      <c r="P68" s="54"/>
      <c r="Q68" s="27"/>
      <c r="R68" s="25"/>
    </row>
    <row r="69" spans="2:18">
      <c r="B69" s="24"/>
      <c r="C69" s="27"/>
      <c r="D69" s="53"/>
      <c r="E69" s="27"/>
      <c r="F69" s="27"/>
      <c r="G69" s="27"/>
      <c r="H69" s="54"/>
      <c r="I69" s="27"/>
      <c r="J69" s="53"/>
      <c r="K69" s="27"/>
      <c r="L69" s="27"/>
      <c r="M69" s="27"/>
      <c r="N69" s="27"/>
      <c r="O69" s="27"/>
      <c r="P69" s="54"/>
      <c r="Q69" s="27"/>
      <c r="R69" s="25"/>
    </row>
    <row r="70" spans="2:18" s="1" customFormat="1" ht="15">
      <c r="B70" s="35"/>
      <c r="C70" s="36"/>
      <c r="D70" s="55" t="s">
        <v>52</v>
      </c>
      <c r="E70" s="56"/>
      <c r="F70" s="56"/>
      <c r="G70" s="57" t="s">
        <v>53</v>
      </c>
      <c r="H70" s="58"/>
      <c r="I70" s="36"/>
      <c r="J70" s="55" t="s">
        <v>52</v>
      </c>
      <c r="K70" s="56"/>
      <c r="L70" s="56"/>
      <c r="M70" s="56"/>
      <c r="N70" s="57" t="s">
        <v>53</v>
      </c>
      <c r="O70" s="56"/>
      <c r="P70" s="58"/>
      <c r="Q70" s="36"/>
      <c r="R70" s="37"/>
    </row>
    <row r="71" spans="2:18" s="1" customFormat="1" ht="14.45" customHeight="1">
      <c r="B71" s="59"/>
      <c r="C71" s="60"/>
      <c r="D71" s="60"/>
      <c r="E71" s="60"/>
      <c r="F71" s="60"/>
      <c r="G71" s="60"/>
      <c r="H71" s="60"/>
      <c r="I71" s="60"/>
      <c r="J71" s="60"/>
      <c r="K71" s="60"/>
      <c r="L71" s="60"/>
      <c r="M71" s="60"/>
      <c r="N71" s="60"/>
      <c r="O71" s="60"/>
      <c r="P71" s="60"/>
      <c r="Q71" s="60"/>
      <c r="R71" s="61"/>
    </row>
    <row r="75" spans="2:18" s="1" customFormat="1" ht="6.95" customHeight="1">
      <c r="B75" s="62"/>
      <c r="C75" s="63"/>
      <c r="D75" s="63"/>
      <c r="E75" s="63"/>
      <c r="F75" s="63"/>
      <c r="G75" s="63"/>
      <c r="H75" s="63"/>
      <c r="I75" s="63"/>
      <c r="J75" s="63"/>
      <c r="K75" s="63"/>
      <c r="L75" s="63"/>
      <c r="M75" s="63"/>
      <c r="N75" s="63"/>
      <c r="O75" s="63"/>
      <c r="P75" s="63"/>
      <c r="Q75" s="63"/>
      <c r="R75" s="64"/>
    </row>
    <row r="76" spans="2:18" s="1" customFormat="1" ht="36.950000000000003" customHeight="1">
      <c r="B76" s="35"/>
      <c r="C76" s="219" t="s">
        <v>118</v>
      </c>
      <c r="D76" s="220"/>
      <c r="E76" s="220"/>
      <c r="F76" s="220"/>
      <c r="G76" s="220"/>
      <c r="H76" s="220"/>
      <c r="I76" s="220"/>
      <c r="J76" s="220"/>
      <c r="K76" s="220"/>
      <c r="L76" s="220"/>
      <c r="M76" s="220"/>
      <c r="N76" s="220"/>
      <c r="O76" s="220"/>
      <c r="P76" s="220"/>
      <c r="Q76" s="220"/>
      <c r="R76" s="37"/>
    </row>
    <row r="77" spans="2:18" s="1" customFormat="1" ht="6.95" customHeight="1">
      <c r="B77" s="35"/>
      <c r="C77" s="36"/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36"/>
      <c r="O77" s="36"/>
      <c r="P77" s="36"/>
      <c r="Q77" s="36"/>
      <c r="R77" s="37"/>
    </row>
    <row r="78" spans="2:18" s="1" customFormat="1" ht="30" customHeight="1">
      <c r="B78" s="35"/>
      <c r="C78" s="31" t="s">
        <v>18</v>
      </c>
      <c r="D78" s="36"/>
      <c r="E78" s="36"/>
      <c r="F78" s="286" t="str">
        <f>F6</f>
        <v>Vybudování odborné učebny a zřízení bezbariérového vstupu</v>
      </c>
      <c r="G78" s="287"/>
      <c r="H78" s="287"/>
      <c r="I78" s="287"/>
      <c r="J78" s="287"/>
      <c r="K78" s="287"/>
      <c r="L78" s="287"/>
      <c r="M78" s="287"/>
      <c r="N78" s="287"/>
      <c r="O78" s="287"/>
      <c r="P78" s="287"/>
      <c r="Q78" s="36"/>
      <c r="R78" s="37"/>
    </row>
    <row r="79" spans="2:18" s="1" customFormat="1" ht="36.950000000000003" customHeight="1">
      <c r="B79" s="35"/>
      <c r="C79" s="69" t="s">
        <v>114</v>
      </c>
      <c r="D79" s="36"/>
      <c r="E79" s="36"/>
      <c r="F79" s="221" t="str">
        <f>F7</f>
        <v>04 - ZTI</v>
      </c>
      <c r="G79" s="285"/>
      <c r="H79" s="285"/>
      <c r="I79" s="285"/>
      <c r="J79" s="285"/>
      <c r="K79" s="285"/>
      <c r="L79" s="285"/>
      <c r="M79" s="285"/>
      <c r="N79" s="285"/>
      <c r="O79" s="285"/>
      <c r="P79" s="285"/>
      <c r="Q79" s="36"/>
      <c r="R79" s="37"/>
    </row>
    <row r="80" spans="2:18" s="1" customFormat="1" ht="6.95" customHeight="1">
      <c r="B80" s="35"/>
      <c r="C80" s="36"/>
      <c r="D80" s="36"/>
      <c r="E80" s="36"/>
      <c r="F80" s="36"/>
      <c r="G80" s="36"/>
      <c r="H80" s="36"/>
      <c r="I80" s="36"/>
      <c r="J80" s="36"/>
      <c r="K80" s="36"/>
      <c r="L80" s="36"/>
      <c r="M80" s="36"/>
      <c r="N80" s="36"/>
      <c r="O80" s="36"/>
      <c r="P80" s="36"/>
      <c r="Q80" s="36"/>
      <c r="R80" s="37"/>
    </row>
    <row r="81" spans="2:47" s="1" customFormat="1" ht="18" customHeight="1">
      <c r="B81" s="35"/>
      <c r="C81" s="31" t="s">
        <v>22</v>
      </c>
      <c r="D81" s="36"/>
      <c r="E81" s="36"/>
      <c r="F81" s="29" t="str">
        <f>F9</f>
        <v>Mnichovice, Masarykovo nám. 61</v>
      </c>
      <c r="G81" s="36"/>
      <c r="H81" s="36"/>
      <c r="I81" s="36"/>
      <c r="J81" s="36"/>
      <c r="K81" s="31" t="s">
        <v>24</v>
      </c>
      <c r="L81" s="36"/>
      <c r="M81" s="288">
        <f>IF(O9="","",O9)</f>
        <v>43383</v>
      </c>
      <c r="N81" s="288"/>
      <c r="O81" s="288"/>
      <c r="P81" s="288"/>
      <c r="Q81" s="36"/>
      <c r="R81" s="37"/>
    </row>
    <row r="82" spans="2:47" s="1" customFormat="1" ht="6.95" customHeight="1">
      <c r="B82" s="35"/>
      <c r="C82" s="36"/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36"/>
      <c r="P82" s="36"/>
      <c r="Q82" s="36"/>
      <c r="R82" s="37"/>
    </row>
    <row r="83" spans="2:47" s="1" customFormat="1" ht="15">
      <c r="B83" s="35"/>
      <c r="C83" s="31" t="s">
        <v>25</v>
      </c>
      <c r="D83" s="36"/>
      <c r="E83" s="36"/>
      <c r="F83" s="29" t="str">
        <f>E12</f>
        <v>Město Mnichovice, Masarykovo nám. 83</v>
      </c>
      <c r="G83" s="36"/>
      <c r="H83" s="36"/>
      <c r="I83" s="36"/>
      <c r="J83" s="36"/>
      <c r="K83" s="31" t="s">
        <v>31</v>
      </c>
      <c r="L83" s="36"/>
      <c r="M83" s="239" t="str">
        <f>E18</f>
        <v>STAVEBNÍ PROJEKCE ARCHITEKT MAŠEK s.r.o</v>
      </c>
      <c r="N83" s="239"/>
      <c r="O83" s="239"/>
      <c r="P83" s="239"/>
      <c r="Q83" s="239"/>
      <c r="R83" s="37"/>
    </row>
    <row r="84" spans="2:47" s="1" customFormat="1" ht="14.45" customHeight="1">
      <c r="B84" s="35"/>
      <c r="C84" s="31" t="s">
        <v>29</v>
      </c>
      <c r="D84" s="36"/>
      <c r="E84" s="36"/>
      <c r="F84" s="29" t="str">
        <f>IF(E15="","",E15)</f>
        <v>Vyplň údaj</v>
      </c>
      <c r="G84" s="36"/>
      <c r="H84" s="36"/>
      <c r="I84" s="36"/>
      <c r="J84" s="36"/>
      <c r="K84" s="31" t="s">
        <v>34</v>
      </c>
      <c r="L84" s="36"/>
      <c r="M84" s="239" t="str">
        <f>E21</f>
        <v xml:space="preserve"> </v>
      </c>
      <c r="N84" s="239"/>
      <c r="O84" s="239"/>
      <c r="P84" s="239"/>
      <c r="Q84" s="239"/>
      <c r="R84" s="37"/>
    </row>
    <row r="85" spans="2:47" s="1" customFormat="1" ht="10.35" customHeight="1">
      <c r="B85" s="35"/>
      <c r="C85" s="36"/>
      <c r="D85" s="36"/>
      <c r="E85" s="36"/>
      <c r="F85" s="36"/>
      <c r="G85" s="36"/>
      <c r="H85" s="36"/>
      <c r="I85" s="36"/>
      <c r="J85" s="36"/>
      <c r="K85" s="36"/>
      <c r="L85" s="36"/>
      <c r="M85" s="36"/>
      <c r="N85" s="36"/>
      <c r="O85" s="36"/>
      <c r="P85" s="36"/>
      <c r="Q85" s="36"/>
      <c r="R85" s="37"/>
    </row>
    <row r="86" spans="2:47" s="1" customFormat="1" ht="29.25" customHeight="1">
      <c r="B86" s="35"/>
      <c r="C86" s="291" t="s">
        <v>119</v>
      </c>
      <c r="D86" s="292"/>
      <c r="E86" s="292"/>
      <c r="F86" s="292"/>
      <c r="G86" s="292"/>
      <c r="H86" s="114"/>
      <c r="I86" s="114"/>
      <c r="J86" s="114"/>
      <c r="K86" s="114"/>
      <c r="L86" s="114"/>
      <c r="M86" s="114"/>
      <c r="N86" s="291" t="s">
        <v>120</v>
      </c>
      <c r="O86" s="292"/>
      <c r="P86" s="292"/>
      <c r="Q86" s="292"/>
      <c r="R86" s="37"/>
    </row>
    <row r="87" spans="2:47" s="1" customFormat="1" ht="10.35" customHeight="1">
      <c r="B87" s="35"/>
      <c r="C87" s="36"/>
      <c r="D87" s="36"/>
      <c r="E87" s="36"/>
      <c r="F87" s="36"/>
      <c r="G87" s="36"/>
      <c r="H87" s="36"/>
      <c r="I87" s="36"/>
      <c r="J87" s="36"/>
      <c r="K87" s="36"/>
      <c r="L87" s="36"/>
      <c r="M87" s="36"/>
      <c r="N87" s="36"/>
      <c r="O87" s="36"/>
      <c r="P87" s="36"/>
      <c r="Q87" s="36"/>
      <c r="R87" s="37"/>
    </row>
    <row r="88" spans="2:47" s="1" customFormat="1" ht="29.25" customHeight="1">
      <c r="B88" s="35"/>
      <c r="C88" s="122" t="s">
        <v>121</v>
      </c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203">
        <f>N122</f>
        <v>0</v>
      </c>
      <c r="O88" s="281"/>
      <c r="P88" s="281"/>
      <c r="Q88" s="281"/>
      <c r="R88" s="37"/>
      <c r="AU88" s="20" t="s">
        <v>122</v>
      </c>
    </row>
    <row r="89" spans="2:47" s="6" customFormat="1" ht="24.95" customHeight="1">
      <c r="B89" s="123"/>
      <c r="C89" s="124"/>
      <c r="D89" s="125" t="s">
        <v>132</v>
      </c>
      <c r="E89" s="124"/>
      <c r="F89" s="124"/>
      <c r="G89" s="124"/>
      <c r="H89" s="124"/>
      <c r="I89" s="124"/>
      <c r="J89" s="124"/>
      <c r="K89" s="124"/>
      <c r="L89" s="124"/>
      <c r="M89" s="124"/>
      <c r="N89" s="251">
        <f>N123</f>
        <v>0</v>
      </c>
      <c r="O89" s="290"/>
      <c r="P89" s="290"/>
      <c r="Q89" s="290"/>
      <c r="R89" s="126"/>
    </row>
    <row r="90" spans="2:47" s="7" customFormat="1" ht="19.899999999999999" customHeight="1">
      <c r="B90" s="127"/>
      <c r="C90" s="128"/>
      <c r="D90" s="102" t="s">
        <v>135</v>
      </c>
      <c r="E90" s="128"/>
      <c r="F90" s="128"/>
      <c r="G90" s="128"/>
      <c r="H90" s="128"/>
      <c r="I90" s="128"/>
      <c r="J90" s="128"/>
      <c r="K90" s="128"/>
      <c r="L90" s="128"/>
      <c r="M90" s="128"/>
      <c r="N90" s="210">
        <f>N124</f>
        <v>0</v>
      </c>
      <c r="O90" s="289"/>
      <c r="P90" s="289"/>
      <c r="Q90" s="289"/>
      <c r="R90" s="129"/>
    </row>
    <row r="91" spans="2:47" s="7" customFormat="1" ht="19.899999999999999" customHeight="1">
      <c r="B91" s="127"/>
      <c r="C91" s="128"/>
      <c r="D91" s="102" t="s">
        <v>136</v>
      </c>
      <c r="E91" s="128"/>
      <c r="F91" s="128"/>
      <c r="G91" s="128"/>
      <c r="H91" s="128"/>
      <c r="I91" s="128"/>
      <c r="J91" s="128"/>
      <c r="K91" s="128"/>
      <c r="L91" s="128"/>
      <c r="M91" s="128"/>
      <c r="N91" s="210">
        <f>N144</f>
        <v>0</v>
      </c>
      <c r="O91" s="289"/>
      <c r="P91" s="289"/>
      <c r="Q91" s="289"/>
      <c r="R91" s="129"/>
    </row>
    <row r="92" spans="2:47" s="7" customFormat="1" ht="19.899999999999999" customHeight="1">
      <c r="B92" s="127"/>
      <c r="C92" s="128"/>
      <c r="D92" s="102" t="s">
        <v>1499</v>
      </c>
      <c r="E92" s="128"/>
      <c r="F92" s="128"/>
      <c r="G92" s="128"/>
      <c r="H92" s="128"/>
      <c r="I92" s="128"/>
      <c r="J92" s="128"/>
      <c r="K92" s="128"/>
      <c r="L92" s="128"/>
      <c r="M92" s="128"/>
      <c r="N92" s="210">
        <f>N159</f>
        <v>0</v>
      </c>
      <c r="O92" s="289"/>
      <c r="P92" s="289"/>
      <c r="Q92" s="289"/>
      <c r="R92" s="129"/>
    </row>
    <row r="93" spans="2:47" s="7" customFormat="1" ht="19.899999999999999" customHeight="1">
      <c r="B93" s="127"/>
      <c r="C93" s="128"/>
      <c r="D93" s="102" t="s">
        <v>137</v>
      </c>
      <c r="E93" s="128"/>
      <c r="F93" s="128"/>
      <c r="G93" s="128"/>
      <c r="H93" s="128"/>
      <c r="I93" s="128"/>
      <c r="J93" s="128"/>
      <c r="K93" s="128"/>
      <c r="L93" s="128"/>
      <c r="M93" s="128"/>
      <c r="N93" s="210">
        <f>N183</f>
        <v>0</v>
      </c>
      <c r="O93" s="289"/>
      <c r="P93" s="289"/>
      <c r="Q93" s="289"/>
      <c r="R93" s="129"/>
    </row>
    <row r="94" spans="2:47" s="6" customFormat="1" ht="24.95" customHeight="1">
      <c r="B94" s="123"/>
      <c r="C94" s="124"/>
      <c r="D94" s="125" t="s">
        <v>1227</v>
      </c>
      <c r="E94" s="124"/>
      <c r="F94" s="124"/>
      <c r="G94" s="124"/>
      <c r="H94" s="124"/>
      <c r="I94" s="124"/>
      <c r="J94" s="124"/>
      <c r="K94" s="124"/>
      <c r="L94" s="124"/>
      <c r="M94" s="124"/>
      <c r="N94" s="251">
        <f>N185</f>
        <v>0</v>
      </c>
      <c r="O94" s="290"/>
      <c r="P94" s="290"/>
      <c r="Q94" s="290"/>
      <c r="R94" s="126"/>
    </row>
    <row r="95" spans="2:47" s="6" customFormat="1" ht="21.75" customHeight="1">
      <c r="B95" s="123"/>
      <c r="C95" s="124"/>
      <c r="D95" s="125" t="s">
        <v>152</v>
      </c>
      <c r="E95" s="124"/>
      <c r="F95" s="124"/>
      <c r="G95" s="124"/>
      <c r="H95" s="124"/>
      <c r="I95" s="124"/>
      <c r="J95" s="124"/>
      <c r="K95" s="124"/>
      <c r="L95" s="124"/>
      <c r="M95" s="124"/>
      <c r="N95" s="250">
        <f>N194</f>
        <v>0</v>
      </c>
      <c r="O95" s="290"/>
      <c r="P95" s="290"/>
      <c r="Q95" s="290"/>
      <c r="R95" s="126"/>
    </row>
    <row r="96" spans="2:47" s="1" customFormat="1" ht="21.75" customHeight="1">
      <c r="B96" s="35"/>
      <c r="C96" s="36"/>
      <c r="D96" s="36"/>
      <c r="E96" s="36"/>
      <c r="F96" s="36"/>
      <c r="G96" s="36"/>
      <c r="H96" s="36"/>
      <c r="I96" s="36"/>
      <c r="J96" s="36"/>
      <c r="K96" s="36"/>
      <c r="L96" s="36"/>
      <c r="M96" s="36"/>
      <c r="N96" s="36"/>
      <c r="O96" s="36"/>
      <c r="P96" s="36"/>
      <c r="Q96" s="36"/>
      <c r="R96" s="37"/>
    </row>
    <row r="97" spans="2:65" s="1" customFormat="1" ht="29.25" customHeight="1">
      <c r="B97" s="35"/>
      <c r="C97" s="122" t="s">
        <v>153</v>
      </c>
      <c r="D97" s="36"/>
      <c r="E97" s="36"/>
      <c r="F97" s="36"/>
      <c r="G97" s="36"/>
      <c r="H97" s="36"/>
      <c r="I97" s="36"/>
      <c r="J97" s="36"/>
      <c r="K97" s="36"/>
      <c r="L97" s="36"/>
      <c r="M97" s="36"/>
      <c r="N97" s="281">
        <f>ROUND(N98+N99+N100+N101+N102+N103,2)</f>
        <v>0</v>
      </c>
      <c r="O97" s="282"/>
      <c r="P97" s="282"/>
      <c r="Q97" s="282"/>
      <c r="R97" s="37"/>
      <c r="T97" s="130"/>
      <c r="U97" s="131" t="s">
        <v>40</v>
      </c>
    </row>
    <row r="98" spans="2:65" s="1" customFormat="1" ht="18" customHeight="1">
      <c r="B98" s="132"/>
      <c r="C98" s="133"/>
      <c r="D98" s="207" t="s">
        <v>154</v>
      </c>
      <c r="E98" s="283"/>
      <c r="F98" s="283"/>
      <c r="G98" s="283"/>
      <c r="H98" s="283"/>
      <c r="I98" s="133"/>
      <c r="J98" s="133"/>
      <c r="K98" s="133"/>
      <c r="L98" s="133"/>
      <c r="M98" s="133"/>
      <c r="N98" s="209">
        <f>ROUND(N88*T98,2)</f>
        <v>0</v>
      </c>
      <c r="O98" s="284"/>
      <c r="P98" s="284"/>
      <c r="Q98" s="284"/>
      <c r="R98" s="135"/>
      <c r="S98" s="136"/>
      <c r="T98" s="137"/>
      <c r="U98" s="138" t="s">
        <v>41</v>
      </c>
      <c r="V98" s="136"/>
      <c r="W98" s="136"/>
      <c r="X98" s="136"/>
      <c r="Y98" s="136"/>
      <c r="Z98" s="136"/>
      <c r="AA98" s="136"/>
      <c r="AB98" s="136"/>
      <c r="AC98" s="136"/>
      <c r="AD98" s="136"/>
      <c r="AE98" s="136"/>
      <c r="AF98" s="136"/>
      <c r="AG98" s="136"/>
      <c r="AH98" s="136"/>
      <c r="AI98" s="136"/>
      <c r="AJ98" s="136"/>
      <c r="AK98" s="136"/>
      <c r="AL98" s="136"/>
      <c r="AM98" s="136"/>
      <c r="AN98" s="136"/>
      <c r="AO98" s="136"/>
      <c r="AP98" s="136"/>
      <c r="AQ98" s="136"/>
      <c r="AR98" s="136"/>
      <c r="AS98" s="136"/>
      <c r="AT98" s="136"/>
      <c r="AU98" s="136"/>
      <c r="AV98" s="136"/>
      <c r="AW98" s="136"/>
      <c r="AX98" s="136"/>
      <c r="AY98" s="139" t="s">
        <v>155</v>
      </c>
      <c r="AZ98" s="136"/>
      <c r="BA98" s="136"/>
      <c r="BB98" s="136"/>
      <c r="BC98" s="136"/>
      <c r="BD98" s="136"/>
      <c r="BE98" s="140">
        <f t="shared" ref="BE98:BE103" si="0">IF(U98="základní",N98,0)</f>
        <v>0</v>
      </c>
      <c r="BF98" s="140">
        <f t="shared" ref="BF98:BF103" si="1">IF(U98="snížená",N98,0)</f>
        <v>0</v>
      </c>
      <c r="BG98" s="140">
        <f t="shared" ref="BG98:BG103" si="2">IF(U98="zákl. přenesená",N98,0)</f>
        <v>0</v>
      </c>
      <c r="BH98" s="140">
        <f t="shared" ref="BH98:BH103" si="3">IF(U98="sníž. přenesená",N98,0)</f>
        <v>0</v>
      </c>
      <c r="BI98" s="140">
        <f t="shared" ref="BI98:BI103" si="4">IF(U98="nulová",N98,0)</f>
        <v>0</v>
      </c>
      <c r="BJ98" s="139" t="s">
        <v>84</v>
      </c>
      <c r="BK98" s="136"/>
      <c r="BL98" s="136"/>
      <c r="BM98" s="136"/>
    </row>
    <row r="99" spans="2:65" s="1" customFormat="1" ht="18" customHeight="1">
      <c r="B99" s="132"/>
      <c r="C99" s="133"/>
      <c r="D99" s="207" t="s">
        <v>156</v>
      </c>
      <c r="E99" s="283"/>
      <c r="F99" s="283"/>
      <c r="G99" s="283"/>
      <c r="H99" s="283"/>
      <c r="I99" s="133"/>
      <c r="J99" s="133"/>
      <c r="K99" s="133"/>
      <c r="L99" s="133"/>
      <c r="M99" s="133"/>
      <c r="N99" s="209">
        <f>ROUND(N88*T99,2)</f>
        <v>0</v>
      </c>
      <c r="O99" s="284"/>
      <c r="P99" s="284"/>
      <c r="Q99" s="284"/>
      <c r="R99" s="135"/>
      <c r="S99" s="136"/>
      <c r="T99" s="137"/>
      <c r="U99" s="138" t="s">
        <v>41</v>
      </c>
      <c r="V99" s="136"/>
      <c r="W99" s="136"/>
      <c r="X99" s="136"/>
      <c r="Y99" s="136"/>
      <c r="Z99" s="136"/>
      <c r="AA99" s="136"/>
      <c r="AB99" s="136"/>
      <c r="AC99" s="136"/>
      <c r="AD99" s="136"/>
      <c r="AE99" s="136"/>
      <c r="AF99" s="136"/>
      <c r="AG99" s="136"/>
      <c r="AH99" s="136"/>
      <c r="AI99" s="136"/>
      <c r="AJ99" s="136"/>
      <c r="AK99" s="136"/>
      <c r="AL99" s="136"/>
      <c r="AM99" s="136"/>
      <c r="AN99" s="136"/>
      <c r="AO99" s="136"/>
      <c r="AP99" s="136"/>
      <c r="AQ99" s="136"/>
      <c r="AR99" s="136"/>
      <c r="AS99" s="136"/>
      <c r="AT99" s="136"/>
      <c r="AU99" s="136"/>
      <c r="AV99" s="136"/>
      <c r="AW99" s="136"/>
      <c r="AX99" s="136"/>
      <c r="AY99" s="139" t="s">
        <v>155</v>
      </c>
      <c r="AZ99" s="136"/>
      <c r="BA99" s="136"/>
      <c r="BB99" s="136"/>
      <c r="BC99" s="136"/>
      <c r="BD99" s="136"/>
      <c r="BE99" s="140">
        <f t="shared" si="0"/>
        <v>0</v>
      </c>
      <c r="BF99" s="140">
        <f t="shared" si="1"/>
        <v>0</v>
      </c>
      <c r="BG99" s="140">
        <f t="shared" si="2"/>
        <v>0</v>
      </c>
      <c r="BH99" s="140">
        <f t="shared" si="3"/>
        <v>0</v>
      </c>
      <c r="BI99" s="140">
        <f t="shared" si="4"/>
        <v>0</v>
      </c>
      <c r="BJ99" s="139" t="s">
        <v>84</v>
      </c>
      <c r="BK99" s="136"/>
      <c r="BL99" s="136"/>
      <c r="BM99" s="136"/>
    </row>
    <row r="100" spans="2:65" s="1" customFormat="1" ht="18" customHeight="1">
      <c r="B100" s="132"/>
      <c r="C100" s="133"/>
      <c r="D100" s="207" t="s">
        <v>157</v>
      </c>
      <c r="E100" s="283"/>
      <c r="F100" s="283"/>
      <c r="G100" s="283"/>
      <c r="H100" s="283"/>
      <c r="I100" s="133"/>
      <c r="J100" s="133"/>
      <c r="K100" s="133"/>
      <c r="L100" s="133"/>
      <c r="M100" s="133"/>
      <c r="N100" s="209">
        <f>ROUND(N88*T100,2)</f>
        <v>0</v>
      </c>
      <c r="O100" s="284"/>
      <c r="P100" s="284"/>
      <c r="Q100" s="284"/>
      <c r="R100" s="135"/>
      <c r="S100" s="136"/>
      <c r="T100" s="137"/>
      <c r="U100" s="138" t="s">
        <v>41</v>
      </c>
      <c r="V100" s="136"/>
      <c r="W100" s="136"/>
      <c r="X100" s="136"/>
      <c r="Y100" s="136"/>
      <c r="Z100" s="136"/>
      <c r="AA100" s="136"/>
      <c r="AB100" s="136"/>
      <c r="AC100" s="136"/>
      <c r="AD100" s="136"/>
      <c r="AE100" s="136"/>
      <c r="AF100" s="136"/>
      <c r="AG100" s="136"/>
      <c r="AH100" s="136"/>
      <c r="AI100" s="136"/>
      <c r="AJ100" s="136"/>
      <c r="AK100" s="136"/>
      <c r="AL100" s="136"/>
      <c r="AM100" s="136"/>
      <c r="AN100" s="136"/>
      <c r="AO100" s="136"/>
      <c r="AP100" s="136"/>
      <c r="AQ100" s="136"/>
      <c r="AR100" s="136"/>
      <c r="AS100" s="136"/>
      <c r="AT100" s="136"/>
      <c r="AU100" s="136"/>
      <c r="AV100" s="136"/>
      <c r="AW100" s="136"/>
      <c r="AX100" s="136"/>
      <c r="AY100" s="139" t="s">
        <v>155</v>
      </c>
      <c r="AZ100" s="136"/>
      <c r="BA100" s="136"/>
      <c r="BB100" s="136"/>
      <c r="BC100" s="136"/>
      <c r="BD100" s="136"/>
      <c r="BE100" s="140">
        <f t="shared" si="0"/>
        <v>0</v>
      </c>
      <c r="BF100" s="140">
        <f t="shared" si="1"/>
        <v>0</v>
      </c>
      <c r="BG100" s="140">
        <f t="shared" si="2"/>
        <v>0</v>
      </c>
      <c r="BH100" s="140">
        <f t="shared" si="3"/>
        <v>0</v>
      </c>
      <c r="BI100" s="140">
        <f t="shared" si="4"/>
        <v>0</v>
      </c>
      <c r="BJ100" s="139" t="s">
        <v>84</v>
      </c>
      <c r="BK100" s="136"/>
      <c r="BL100" s="136"/>
      <c r="BM100" s="136"/>
    </row>
    <row r="101" spans="2:65" s="1" customFormat="1" ht="18" customHeight="1">
      <c r="B101" s="132"/>
      <c r="C101" s="133"/>
      <c r="D101" s="207" t="s">
        <v>158</v>
      </c>
      <c r="E101" s="283"/>
      <c r="F101" s="283"/>
      <c r="G101" s="283"/>
      <c r="H101" s="283"/>
      <c r="I101" s="133"/>
      <c r="J101" s="133"/>
      <c r="K101" s="133"/>
      <c r="L101" s="133"/>
      <c r="M101" s="133"/>
      <c r="N101" s="209">
        <f>ROUND(N88*T101,2)</f>
        <v>0</v>
      </c>
      <c r="O101" s="284"/>
      <c r="P101" s="284"/>
      <c r="Q101" s="284"/>
      <c r="R101" s="135"/>
      <c r="S101" s="136"/>
      <c r="T101" s="137"/>
      <c r="U101" s="138" t="s">
        <v>41</v>
      </c>
      <c r="V101" s="136"/>
      <c r="W101" s="136"/>
      <c r="X101" s="136"/>
      <c r="Y101" s="136"/>
      <c r="Z101" s="136"/>
      <c r="AA101" s="136"/>
      <c r="AB101" s="136"/>
      <c r="AC101" s="136"/>
      <c r="AD101" s="136"/>
      <c r="AE101" s="136"/>
      <c r="AF101" s="136"/>
      <c r="AG101" s="136"/>
      <c r="AH101" s="136"/>
      <c r="AI101" s="136"/>
      <c r="AJ101" s="136"/>
      <c r="AK101" s="136"/>
      <c r="AL101" s="136"/>
      <c r="AM101" s="136"/>
      <c r="AN101" s="136"/>
      <c r="AO101" s="136"/>
      <c r="AP101" s="136"/>
      <c r="AQ101" s="136"/>
      <c r="AR101" s="136"/>
      <c r="AS101" s="136"/>
      <c r="AT101" s="136"/>
      <c r="AU101" s="136"/>
      <c r="AV101" s="136"/>
      <c r="AW101" s="136"/>
      <c r="AX101" s="136"/>
      <c r="AY101" s="139" t="s">
        <v>155</v>
      </c>
      <c r="AZ101" s="136"/>
      <c r="BA101" s="136"/>
      <c r="BB101" s="136"/>
      <c r="BC101" s="136"/>
      <c r="BD101" s="136"/>
      <c r="BE101" s="140">
        <f t="shared" si="0"/>
        <v>0</v>
      </c>
      <c r="BF101" s="140">
        <f t="shared" si="1"/>
        <v>0</v>
      </c>
      <c r="BG101" s="140">
        <f t="shared" si="2"/>
        <v>0</v>
      </c>
      <c r="BH101" s="140">
        <f t="shared" si="3"/>
        <v>0</v>
      </c>
      <c r="BI101" s="140">
        <f t="shared" si="4"/>
        <v>0</v>
      </c>
      <c r="BJ101" s="139" t="s">
        <v>84</v>
      </c>
      <c r="BK101" s="136"/>
      <c r="BL101" s="136"/>
      <c r="BM101" s="136"/>
    </row>
    <row r="102" spans="2:65" s="1" customFormat="1" ht="18" customHeight="1">
      <c r="B102" s="132"/>
      <c r="C102" s="133"/>
      <c r="D102" s="207" t="s">
        <v>159</v>
      </c>
      <c r="E102" s="283"/>
      <c r="F102" s="283"/>
      <c r="G102" s="283"/>
      <c r="H102" s="283"/>
      <c r="I102" s="133"/>
      <c r="J102" s="133"/>
      <c r="K102" s="133"/>
      <c r="L102" s="133"/>
      <c r="M102" s="133"/>
      <c r="N102" s="209">
        <f>ROUND(N88*T102,2)</f>
        <v>0</v>
      </c>
      <c r="O102" s="284"/>
      <c r="P102" s="284"/>
      <c r="Q102" s="284"/>
      <c r="R102" s="135"/>
      <c r="S102" s="136"/>
      <c r="T102" s="137"/>
      <c r="U102" s="138" t="s">
        <v>41</v>
      </c>
      <c r="V102" s="136"/>
      <c r="W102" s="136"/>
      <c r="X102" s="136"/>
      <c r="Y102" s="136"/>
      <c r="Z102" s="136"/>
      <c r="AA102" s="136"/>
      <c r="AB102" s="136"/>
      <c r="AC102" s="136"/>
      <c r="AD102" s="136"/>
      <c r="AE102" s="136"/>
      <c r="AF102" s="136"/>
      <c r="AG102" s="136"/>
      <c r="AH102" s="136"/>
      <c r="AI102" s="136"/>
      <c r="AJ102" s="136"/>
      <c r="AK102" s="136"/>
      <c r="AL102" s="136"/>
      <c r="AM102" s="136"/>
      <c r="AN102" s="136"/>
      <c r="AO102" s="136"/>
      <c r="AP102" s="136"/>
      <c r="AQ102" s="136"/>
      <c r="AR102" s="136"/>
      <c r="AS102" s="136"/>
      <c r="AT102" s="136"/>
      <c r="AU102" s="136"/>
      <c r="AV102" s="136"/>
      <c r="AW102" s="136"/>
      <c r="AX102" s="136"/>
      <c r="AY102" s="139" t="s">
        <v>155</v>
      </c>
      <c r="AZ102" s="136"/>
      <c r="BA102" s="136"/>
      <c r="BB102" s="136"/>
      <c r="BC102" s="136"/>
      <c r="BD102" s="136"/>
      <c r="BE102" s="140">
        <f t="shared" si="0"/>
        <v>0</v>
      </c>
      <c r="BF102" s="140">
        <f t="shared" si="1"/>
        <v>0</v>
      </c>
      <c r="BG102" s="140">
        <f t="shared" si="2"/>
        <v>0</v>
      </c>
      <c r="BH102" s="140">
        <f t="shared" si="3"/>
        <v>0</v>
      </c>
      <c r="BI102" s="140">
        <f t="shared" si="4"/>
        <v>0</v>
      </c>
      <c r="BJ102" s="139" t="s">
        <v>84</v>
      </c>
      <c r="BK102" s="136"/>
      <c r="BL102" s="136"/>
      <c r="BM102" s="136"/>
    </row>
    <row r="103" spans="2:65" s="1" customFormat="1" ht="18" customHeight="1">
      <c r="B103" s="132"/>
      <c r="C103" s="133"/>
      <c r="D103" s="134" t="s">
        <v>160</v>
      </c>
      <c r="E103" s="133"/>
      <c r="F103" s="133"/>
      <c r="G103" s="133"/>
      <c r="H103" s="133"/>
      <c r="I103" s="133"/>
      <c r="J103" s="133"/>
      <c r="K103" s="133"/>
      <c r="L103" s="133"/>
      <c r="M103" s="133"/>
      <c r="N103" s="209">
        <f>ROUND(N88*T103,2)</f>
        <v>0</v>
      </c>
      <c r="O103" s="284"/>
      <c r="P103" s="284"/>
      <c r="Q103" s="284"/>
      <c r="R103" s="135"/>
      <c r="S103" s="136"/>
      <c r="T103" s="141"/>
      <c r="U103" s="142" t="s">
        <v>41</v>
      </c>
      <c r="V103" s="136"/>
      <c r="W103" s="136"/>
      <c r="X103" s="136"/>
      <c r="Y103" s="136"/>
      <c r="Z103" s="136"/>
      <c r="AA103" s="136"/>
      <c r="AB103" s="136"/>
      <c r="AC103" s="136"/>
      <c r="AD103" s="136"/>
      <c r="AE103" s="136"/>
      <c r="AF103" s="136"/>
      <c r="AG103" s="136"/>
      <c r="AH103" s="136"/>
      <c r="AI103" s="136"/>
      <c r="AJ103" s="136"/>
      <c r="AK103" s="136"/>
      <c r="AL103" s="136"/>
      <c r="AM103" s="136"/>
      <c r="AN103" s="136"/>
      <c r="AO103" s="136"/>
      <c r="AP103" s="136"/>
      <c r="AQ103" s="136"/>
      <c r="AR103" s="136"/>
      <c r="AS103" s="136"/>
      <c r="AT103" s="136"/>
      <c r="AU103" s="136"/>
      <c r="AV103" s="136"/>
      <c r="AW103" s="136"/>
      <c r="AX103" s="136"/>
      <c r="AY103" s="139" t="s">
        <v>161</v>
      </c>
      <c r="AZ103" s="136"/>
      <c r="BA103" s="136"/>
      <c r="BB103" s="136"/>
      <c r="BC103" s="136"/>
      <c r="BD103" s="136"/>
      <c r="BE103" s="140">
        <f t="shared" si="0"/>
        <v>0</v>
      </c>
      <c r="BF103" s="140">
        <f t="shared" si="1"/>
        <v>0</v>
      </c>
      <c r="BG103" s="140">
        <f t="shared" si="2"/>
        <v>0</v>
      </c>
      <c r="BH103" s="140">
        <f t="shared" si="3"/>
        <v>0</v>
      </c>
      <c r="BI103" s="140">
        <f t="shared" si="4"/>
        <v>0</v>
      </c>
      <c r="BJ103" s="139" t="s">
        <v>84</v>
      </c>
      <c r="BK103" s="136"/>
      <c r="BL103" s="136"/>
      <c r="BM103" s="136"/>
    </row>
    <row r="104" spans="2:65" s="1" customFormat="1">
      <c r="B104" s="35"/>
      <c r="C104" s="36"/>
      <c r="D104" s="36"/>
      <c r="E104" s="36"/>
      <c r="F104" s="36"/>
      <c r="G104" s="36"/>
      <c r="H104" s="36"/>
      <c r="I104" s="36"/>
      <c r="J104" s="36"/>
      <c r="K104" s="36"/>
      <c r="L104" s="36"/>
      <c r="M104" s="36"/>
      <c r="N104" s="36"/>
      <c r="O104" s="36"/>
      <c r="P104" s="36"/>
      <c r="Q104" s="36"/>
      <c r="R104" s="37"/>
    </row>
    <row r="105" spans="2:65" s="1" customFormat="1" ht="29.25" customHeight="1">
      <c r="B105" s="35"/>
      <c r="C105" s="113" t="s">
        <v>106</v>
      </c>
      <c r="D105" s="114"/>
      <c r="E105" s="114"/>
      <c r="F105" s="114"/>
      <c r="G105" s="114"/>
      <c r="H105" s="114"/>
      <c r="I105" s="114"/>
      <c r="J105" s="114"/>
      <c r="K105" s="114"/>
      <c r="L105" s="204">
        <f>ROUND(SUM(N88+N97),2)</f>
        <v>0</v>
      </c>
      <c r="M105" s="204"/>
      <c r="N105" s="204"/>
      <c r="O105" s="204"/>
      <c r="P105" s="204"/>
      <c r="Q105" s="204"/>
      <c r="R105" s="37"/>
    </row>
    <row r="106" spans="2:65" s="1" customFormat="1" ht="6.95" customHeight="1">
      <c r="B106" s="59"/>
      <c r="C106" s="60"/>
      <c r="D106" s="60"/>
      <c r="E106" s="60"/>
      <c r="F106" s="60"/>
      <c r="G106" s="60"/>
      <c r="H106" s="60"/>
      <c r="I106" s="60"/>
      <c r="J106" s="60"/>
      <c r="K106" s="60"/>
      <c r="L106" s="60"/>
      <c r="M106" s="60"/>
      <c r="N106" s="60"/>
      <c r="O106" s="60"/>
      <c r="P106" s="60"/>
      <c r="Q106" s="60"/>
      <c r="R106" s="61"/>
    </row>
    <row r="110" spans="2:65" s="1" customFormat="1" ht="6.95" customHeight="1">
      <c r="B110" s="62"/>
      <c r="C110" s="63"/>
      <c r="D110" s="63"/>
      <c r="E110" s="63"/>
      <c r="F110" s="63"/>
      <c r="G110" s="63"/>
      <c r="H110" s="63"/>
      <c r="I110" s="63"/>
      <c r="J110" s="63"/>
      <c r="K110" s="63"/>
      <c r="L110" s="63"/>
      <c r="M110" s="63"/>
      <c r="N110" s="63"/>
      <c r="O110" s="63"/>
      <c r="P110" s="63"/>
      <c r="Q110" s="63"/>
      <c r="R110" s="64"/>
    </row>
    <row r="111" spans="2:65" s="1" customFormat="1" ht="36.950000000000003" customHeight="1">
      <c r="B111" s="35"/>
      <c r="C111" s="219" t="s">
        <v>162</v>
      </c>
      <c r="D111" s="285"/>
      <c r="E111" s="285"/>
      <c r="F111" s="285"/>
      <c r="G111" s="285"/>
      <c r="H111" s="285"/>
      <c r="I111" s="285"/>
      <c r="J111" s="285"/>
      <c r="K111" s="285"/>
      <c r="L111" s="285"/>
      <c r="M111" s="285"/>
      <c r="N111" s="285"/>
      <c r="O111" s="285"/>
      <c r="P111" s="285"/>
      <c r="Q111" s="285"/>
      <c r="R111" s="37"/>
    </row>
    <row r="112" spans="2:65" s="1" customFormat="1" ht="6.95" customHeight="1">
      <c r="B112" s="35"/>
      <c r="C112" s="36"/>
      <c r="D112" s="36"/>
      <c r="E112" s="36"/>
      <c r="F112" s="36"/>
      <c r="G112" s="36"/>
      <c r="H112" s="36"/>
      <c r="I112" s="36"/>
      <c r="J112" s="36"/>
      <c r="K112" s="36"/>
      <c r="L112" s="36"/>
      <c r="M112" s="36"/>
      <c r="N112" s="36"/>
      <c r="O112" s="36"/>
      <c r="P112" s="36"/>
      <c r="Q112" s="36"/>
      <c r="R112" s="37"/>
    </row>
    <row r="113" spans="2:65" s="1" customFormat="1" ht="30" customHeight="1">
      <c r="B113" s="35"/>
      <c r="C113" s="31" t="s">
        <v>18</v>
      </c>
      <c r="D113" s="36"/>
      <c r="E113" s="36"/>
      <c r="F113" s="286" t="str">
        <f>F6</f>
        <v>Vybudování odborné učebny a zřízení bezbariérového vstupu</v>
      </c>
      <c r="G113" s="287"/>
      <c r="H113" s="287"/>
      <c r="I113" s="287"/>
      <c r="J113" s="287"/>
      <c r="K113" s="287"/>
      <c r="L113" s="287"/>
      <c r="M113" s="287"/>
      <c r="N113" s="287"/>
      <c r="O113" s="287"/>
      <c r="P113" s="287"/>
      <c r="Q113" s="36"/>
      <c r="R113" s="37"/>
    </row>
    <row r="114" spans="2:65" s="1" customFormat="1" ht="36.950000000000003" customHeight="1">
      <c r="B114" s="35"/>
      <c r="C114" s="69" t="s">
        <v>114</v>
      </c>
      <c r="D114" s="36"/>
      <c r="E114" s="36"/>
      <c r="F114" s="221" t="str">
        <f>F7</f>
        <v>04 - ZTI</v>
      </c>
      <c r="G114" s="285"/>
      <c r="H114" s="285"/>
      <c r="I114" s="285"/>
      <c r="J114" s="285"/>
      <c r="K114" s="285"/>
      <c r="L114" s="285"/>
      <c r="M114" s="285"/>
      <c r="N114" s="285"/>
      <c r="O114" s="285"/>
      <c r="P114" s="285"/>
      <c r="Q114" s="36"/>
      <c r="R114" s="37"/>
    </row>
    <row r="115" spans="2:65" s="1" customFormat="1" ht="6.95" customHeight="1">
      <c r="B115" s="35"/>
      <c r="C115" s="36"/>
      <c r="D115" s="36"/>
      <c r="E115" s="36"/>
      <c r="F115" s="36"/>
      <c r="G115" s="36"/>
      <c r="H115" s="36"/>
      <c r="I115" s="36"/>
      <c r="J115" s="36"/>
      <c r="K115" s="36"/>
      <c r="L115" s="36"/>
      <c r="M115" s="36"/>
      <c r="N115" s="36"/>
      <c r="O115" s="36"/>
      <c r="P115" s="36"/>
      <c r="Q115" s="36"/>
      <c r="R115" s="37"/>
    </row>
    <row r="116" spans="2:65" s="1" customFormat="1" ht="18" customHeight="1">
      <c r="B116" s="35"/>
      <c r="C116" s="31" t="s">
        <v>22</v>
      </c>
      <c r="D116" s="36"/>
      <c r="E116" s="36"/>
      <c r="F116" s="29" t="str">
        <f>F9</f>
        <v>Mnichovice, Masarykovo nám. 61</v>
      </c>
      <c r="G116" s="36"/>
      <c r="H116" s="36"/>
      <c r="I116" s="36"/>
      <c r="J116" s="36"/>
      <c r="K116" s="31" t="s">
        <v>24</v>
      </c>
      <c r="L116" s="36"/>
      <c r="M116" s="288">
        <f>IF(O9="","",O9)</f>
        <v>43383</v>
      </c>
      <c r="N116" s="288"/>
      <c r="O116" s="288"/>
      <c r="P116" s="288"/>
      <c r="Q116" s="36"/>
      <c r="R116" s="37"/>
    </row>
    <row r="117" spans="2:65" s="1" customFormat="1" ht="6.95" customHeight="1">
      <c r="B117" s="35"/>
      <c r="C117" s="36"/>
      <c r="D117" s="36"/>
      <c r="E117" s="36"/>
      <c r="F117" s="36"/>
      <c r="G117" s="36"/>
      <c r="H117" s="36"/>
      <c r="I117" s="36"/>
      <c r="J117" s="36"/>
      <c r="K117" s="36"/>
      <c r="L117" s="36"/>
      <c r="M117" s="36"/>
      <c r="N117" s="36"/>
      <c r="O117" s="36"/>
      <c r="P117" s="36"/>
      <c r="Q117" s="36"/>
      <c r="R117" s="37"/>
    </row>
    <row r="118" spans="2:65" s="1" customFormat="1" ht="15">
      <c r="B118" s="35"/>
      <c r="C118" s="31" t="s">
        <v>25</v>
      </c>
      <c r="D118" s="36"/>
      <c r="E118" s="36"/>
      <c r="F118" s="29" t="str">
        <f>E12</f>
        <v>Město Mnichovice, Masarykovo nám. 83</v>
      </c>
      <c r="G118" s="36"/>
      <c r="H118" s="36"/>
      <c r="I118" s="36"/>
      <c r="J118" s="36"/>
      <c r="K118" s="31" t="s">
        <v>31</v>
      </c>
      <c r="L118" s="36"/>
      <c r="M118" s="239" t="str">
        <f>E18</f>
        <v>STAVEBNÍ PROJEKCE ARCHITEKT MAŠEK s.r.o</v>
      </c>
      <c r="N118" s="239"/>
      <c r="O118" s="239"/>
      <c r="P118" s="239"/>
      <c r="Q118" s="239"/>
      <c r="R118" s="37"/>
    </row>
    <row r="119" spans="2:65" s="1" customFormat="1" ht="14.45" customHeight="1">
      <c r="B119" s="35"/>
      <c r="C119" s="31" t="s">
        <v>29</v>
      </c>
      <c r="D119" s="36"/>
      <c r="E119" s="36"/>
      <c r="F119" s="29" t="str">
        <f>IF(E15="","",E15)</f>
        <v>Vyplň údaj</v>
      </c>
      <c r="G119" s="36"/>
      <c r="H119" s="36"/>
      <c r="I119" s="36"/>
      <c r="J119" s="36"/>
      <c r="K119" s="31" t="s">
        <v>34</v>
      </c>
      <c r="L119" s="36"/>
      <c r="M119" s="239" t="str">
        <f>E21</f>
        <v xml:space="preserve"> </v>
      </c>
      <c r="N119" s="239"/>
      <c r="O119" s="239"/>
      <c r="P119" s="239"/>
      <c r="Q119" s="239"/>
      <c r="R119" s="37"/>
    </row>
    <row r="120" spans="2:65" s="1" customFormat="1" ht="10.35" customHeight="1">
      <c r="B120" s="35"/>
      <c r="C120" s="36"/>
      <c r="D120" s="36"/>
      <c r="E120" s="36"/>
      <c r="F120" s="36"/>
      <c r="G120" s="36"/>
      <c r="H120" s="36"/>
      <c r="I120" s="36"/>
      <c r="J120" s="36"/>
      <c r="K120" s="36"/>
      <c r="L120" s="36"/>
      <c r="M120" s="36"/>
      <c r="N120" s="36"/>
      <c r="O120" s="36"/>
      <c r="P120" s="36"/>
      <c r="Q120" s="36"/>
      <c r="R120" s="37"/>
    </row>
    <row r="121" spans="2:65" s="8" customFormat="1" ht="29.25" customHeight="1">
      <c r="B121" s="143"/>
      <c r="C121" s="144" t="s">
        <v>163</v>
      </c>
      <c r="D121" s="145" t="s">
        <v>164</v>
      </c>
      <c r="E121" s="145" t="s">
        <v>58</v>
      </c>
      <c r="F121" s="279" t="s">
        <v>165</v>
      </c>
      <c r="G121" s="279"/>
      <c r="H121" s="279"/>
      <c r="I121" s="279"/>
      <c r="J121" s="145" t="s">
        <v>166</v>
      </c>
      <c r="K121" s="145" t="s">
        <v>167</v>
      </c>
      <c r="L121" s="279" t="s">
        <v>168</v>
      </c>
      <c r="M121" s="279"/>
      <c r="N121" s="279" t="s">
        <v>120</v>
      </c>
      <c r="O121" s="279"/>
      <c r="P121" s="279"/>
      <c r="Q121" s="280"/>
      <c r="R121" s="146"/>
      <c r="T121" s="76" t="s">
        <v>169</v>
      </c>
      <c r="U121" s="77" t="s">
        <v>40</v>
      </c>
      <c r="V121" s="77" t="s">
        <v>170</v>
      </c>
      <c r="W121" s="77" t="s">
        <v>171</v>
      </c>
      <c r="X121" s="77" t="s">
        <v>172</v>
      </c>
      <c r="Y121" s="77" t="s">
        <v>173</v>
      </c>
      <c r="Z121" s="77" t="s">
        <v>174</v>
      </c>
      <c r="AA121" s="78" t="s">
        <v>175</v>
      </c>
    </row>
    <row r="122" spans="2:65" s="1" customFormat="1" ht="29.25" customHeight="1">
      <c r="B122" s="35"/>
      <c r="C122" s="80" t="s">
        <v>117</v>
      </c>
      <c r="D122" s="36"/>
      <c r="E122" s="36"/>
      <c r="F122" s="36"/>
      <c r="G122" s="36"/>
      <c r="H122" s="36"/>
      <c r="I122" s="36"/>
      <c r="J122" s="36"/>
      <c r="K122" s="36"/>
      <c r="L122" s="36"/>
      <c r="M122" s="36"/>
      <c r="N122" s="260">
        <f>BK122</f>
        <v>0</v>
      </c>
      <c r="O122" s="261"/>
      <c r="P122" s="261"/>
      <c r="Q122" s="261"/>
      <c r="R122" s="37"/>
      <c r="T122" s="79"/>
      <c r="U122" s="51"/>
      <c r="V122" s="51"/>
      <c r="W122" s="147">
        <f>W123+W185+W194</f>
        <v>0</v>
      </c>
      <c r="X122" s="51"/>
      <c r="Y122" s="147">
        <f>Y123+Y185+Y194</f>
        <v>0.159638</v>
      </c>
      <c r="Z122" s="51"/>
      <c r="AA122" s="148">
        <f>AA123+AA185+AA194</f>
        <v>0</v>
      </c>
      <c r="AT122" s="20" t="s">
        <v>75</v>
      </c>
      <c r="AU122" s="20" t="s">
        <v>122</v>
      </c>
      <c r="BK122" s="149">
        <f>BK123+BK185+BK194</f>
        <v>0</v>
      </c>
    </row>
    <row r="123" spans="2:65" s="9" customFormat="1" ht="37.35" customHeight="1">
      <c r="B123" s="150"/>
      <c r="C123" s="151"/>
      <c r="D123" s="152" t="s">
        <v>132</v>
      </c>
      <c r="E123" s="152"/>
      <c r="F123" s="152"/>
      <c r="G123" s="152"/>
      <c r="H123" s="152"/>
      <c r="I123" s="152"/>
      <c r="J123" s="152"/>
      <c r="K123" s="152"/>
      <c r="L123" s="152"/>
      <c r="M123" s="152"/>
      <c r="N123" s="250">
        <f>BK123</f>
        <v>0</v>
      </c>
      <c r="O123" s="251"/>
      <c r="P123" s="251"/>
      <c r="Q123" s="251"/>
      <c r="R123" s="153"/>
      <c r="T123" s="154"/>
      <c r="U123" s="151"/>
      <c r="V123" s="151"/>
      <c r="W123" s="155">
        <f>W124+W144+W159+W183</f>
        <v>0</v>
      </c>
      <c r="X123" s="151"/>
      <c r="Y123" s="155">
        <f>Y124+Y144+Y159+Y183</f>
        <v>0.159638</v>
      </c>
      <c r="Z123" s="151"/>
      <c r="AA123" s="156">
        <f>AA124+AA144+AA159+AA183</f>
        <v>0</v>
      </c>
      <c r="AR123" s="157" t="s">
        <v>112</v>
      </c>
      <c r="AT123" s="158" t="s">
        <v>75</v>
      </c>
      <c r="AU123" s="158" t="s">
        <v>76</v>
      </c>
      <c r="AY123" s="157" t="s">
        <v>176</v>
      </c>
      <c r="BK123" s="159">
        <f>BK124+BK144+BK159+BK183</f>
        <v>0</v>
      </c>
    </row>
    <row r="124" spans="2:65" s="9" customFormat="1" ht="19.899999999999999" customHeight="1">
      <c r="B124" s="150"/>
      <c r="C124" s="151"/>
      <c r="D124" s="160" t="s">
        <v>135</v>
      </c>
      <c r="E124" s="160"/>
      <c r="F124" s="160"/>
      <c r="G124" s="160"/>
      <c r="H124" s="160"/>
      <c r="I124" s="160"/>
      <c r="J124" s="160"/>
      <c r="K124" s="160"/>
      <c r="L124" s="160"/>
      <c r="M124" s="160"/>
      <c r="N124" s="252">
        <f>BK124</f>
        <v>0</v>
      </c>
      <c r="O124" s="253"/>
      <c r="P124" s="253"/>
      <c r="Q124" s="253"/>
      <c r="R124" s="153"/>
      <c r="T124" s="154"/>
      <c r="U124" s="151"/>
      <c r="V124" s="151"/>
      <c r="W124" s="155">
        <f>SUM(W125:W143)</f>
        <v>0</v>
      </c>
      <c r="X124" s="151"/>
      <c r="Y124" s="155">
        <f>SUM(Y125:Y143)</f>
        <v>1.0903000000000001E-2</v>
      </c>
      <c r="Z124" s="151"/>
      <c r="AA124" s="156">
        <f>SUM(AA125:AA143)</f>
        <v>0</v>
      </c>
      <c r="AR124" s="157" t="s">
        <v>112</v>
      </c>
      <c r="AT124" s="158" t="s">
        <v>75</v>
      </c>
      <c r="AU124" s="158" t="s">
        <v>84</v>
      </c>
      <c r="AY124" s="157" t="s">
        <v>176</v>
      </c>
      <c r="BK124" s="159">
        <f>SUM(BK125:BK143)</f>
        <v>0</v>
      </c>
    </row>
    <row r="125" spans="2:65" s="1" customFormat="1" ht="25.5" customHeight="1">
      <c r="B125" s="132"/>
      <c r="C125" s="161" t="s">
        <v>84</v>
      </c>
      <c r="D125" s="161" t="s">
        <v>177</v>
      </c>
      <c r="E125" s="162" t="s">
        <v>1500</v>
      </c>
      <c r="F125" s="266" t="s">
        <v>1501</v>
      </c>
      <c r="G125" s="266"/>
      <c r="H125" s="266"/>
      <c r="I125" s="266"/>
      <c r="J125" s="163" t="s">
        <v>316</v>
      </c>
      <c r="K125" s="164">
        <v>1</v>
      </c>
      <c r="L125" s="258">
        <v>0</v>
      </c>
      <c r="M125" s="258"/>
      <c r="N125" s="267">
        <f>ROUND(L125*K125,2)</f>
        <v>0</v>
      </c>
      <c r="O125" s="267"/>
      <c r="P125" s="267"/>
      <c r="Q125" s="267"/>
      <c r="R125" s="135"/>
      <c r="T125" s="165" t="s">
        <v>4</v>
      </c>
      <c r="U125" s="44" t="s">
        <v>41</v>
      </c>
      <c r="V125" s="36"/>
      <c r="W125" s="166">
        <f>V125*K125</f>
        <v>0</v>
      </c>
      <c r="X125" s="166">
        <v>1.8E-3</v>
      </c>
      <c r="Y125" s="166">
        <f>X125*K125</f>
        <v>1.8E-3</v>
      </c>
      <c r="Z125" s="166">
        <v>0</v>
      </c>
      <c r="AA125" s="167">
        <f>Z125*K125</f>
        <v>0</v>
      </c>
      <c r="AR125" s="20" t="s">
        <v>252</v>
      </c>
      <c r="AT125" s="20" t="s">
        <v>177</v>
      </c>
      <c r="AU125" s="20" t="s">
        <v>112</v>
      </c>
      <c r="AY125" s="20" t="s">
        <v>176</v>
      </c>
      <c r="BE125" s="106">
        <f>IF(U125="základní",N125,0)</f>
        <v>0</v>
      </c>
      <c r="BF125" s="106">
        <f>IF(U125="snížená",N125,0)</f>
        <v>0</v>
      </c>
      <c r="BG125" s="106">
        <f>IF(U125="zákl. přenesená",N125,0)</f>
        <v>0</v>
      </c>
      <c r="BH125" s="106">
        <f>IF(U125="sníž. přenesená",N125,0)</f>
        <v>0</v>
      </c>
      <c r="BI125" s="106">
        <f>IF(U125="nulová",N125,0)</f>
        <v>0</v>
      </c>
      <c r="BJ125" s="20" t="s">
        <v>84</v>
      </c>
      <c r="BK125" s="106">
        <f>ROUND(L125*K125,2)</f>
        <v>0</v>
      </c>
      <c r="BL125" s="20" t="s">
        <v>252</v>
      </c>
      <c r="BM125" s="20" t="s">
        <v>1502</v>
      </c>
    </row>
    <row r="126" spans="2:65" s="1" customFormat="1" ht="16.5" customHeight="1">
      <c r="B126" s="132"/>
      <c r="C126" s="161" t="s">
        <v>112</v>
      </c>
      <c r="D126" s="161" t="s">
        <v>177</v>
      </c>
      <c r="E126" s="162" t="s">
        <v>1503</v>
      </c>
      <c r="F126" s="266" t="s">
        <v>1504</v>
      </c>
      <c r="G126" s="266"/>
      <c r="H126" s="266"/>
      <c r="I126" s="266"/>
      <c r="J126" s="163" t="s">
        <v>316</v>
      </c>
      <c r="K126" s="164">
        <v>1</v>
      </c>
      <c r="L126" s="258">
        <v>0</v>
      </c>
      <c r="M126" s="258"/>
      <c r="N126" s="267">
        <f>ROUND(L126*K126,2)</f>
        <v>0</v>
      </c>
      <c r="O126" s="267"/>
      <c r="P126" s="267"/>
      <c r="Q126" s="267"/>
      <c r="R126" s="135"/>
      <c r="T126" s="165" t="s">
        <v>4</v>
      </c>
      <c r="U126" s="44" t="s">
        <v>41</v>
      </c>
      <c r="V126" s="36"/>
      <c r="W126" s="166">
        <f>V126*K126</f>
        <v>0</v>
      </c>
      <c r="X126" s="166">
        <v>1.01E-3</v>
      </c>
      <c r="Y126" s="166">
        <f>X126*K126</f>
        <v>1.01E-3</v>
      </c>
      <c r="Z126" s="166">
        <v>0</v>
      </c>
      <c r="AA126" s="167">
        <f>Z126*K126</f>
        <v>0</v>
      </c>
      <c r="AR126" s="20" t="s">
        <v>252</v>
      </c>
      <c r="AT126" s="20" t="s">
        <v>177</v>
      </c>
      <c r="AU126" s="20" t="s">
        <v>112</v>
      </c>
      <c r="AY126" s="20" t="s">
        <v>176</v>
      </c>
      <c r="BE126" s="106">
        <f>IF(U126="základní",N126,0)</f>
        <v>0</v>
      </c>
      <c r="BF126" s="106">
        <f>IF(U126="snížená",N126,0)</f>
        <v>0</v>
      </c>
      <c r="BG126" s="106">
        <f>IF(U126="zákl. přenesená",N126,0)</f>
        <v>0</v>
      </c>
      <c r="BH126" s="106">
        <f>IF(U126="sníž. přenesená",N126,0)</f>
        <v>0</v>
      </c>
      <c r="BI126" s="106">
        <f>IF(U126="nulová",N126,0)</f>
        <v>0</v>
      </c>
      <c r="BJ126" s="20" t="s">
        <v>84</v>
      </c>
      <c r="BK126" s="106">
        <f>ROUND(L126*K126,2)</f>
        <v>0</v>
      </c>
      <c r="BL126" s="20" t="s">
        <v>252</v>
      </c>
      <c r="BM126" s="20" t="s">
        <v>1505</v>
      </c>
    </row>
    <row r="127" spans="2:65" s="1" customFormat="1" ht="25.5" customHeight="1">
      <c r="B127" s="132"/>
      <c r="C127" s="161" t="s">
        <v>190</v>
      </c>
      <c r="D127" s="161" t="s">
        <v>177</v>
      </c>
      <c r="E127" s="162" t="s">
        <v>1506</v>
      </c>
      <c r="F127" s="266" t="s">
        <v>1507</v>
      </c>
      <c r="G127" s="266"/>
      <c r="H127" s="266"/>
      <c r="I127" s="266"/>
      <c r="J127" s="163" t="s">
        <v>517</v>
      </c>
      <c r="K127" s="164">
        <v>3.5</v>
      </c>
      <c r="L127" s="258">
        <v>0</v>
      </c>
      <c r="M127" s="258"/>
      <c r="N127" s="267">
        <f>ROUND(L127*K127,2)</f>
        <v>0</v>
      </c>
      <c r="O127" s="267"/>
      <c r="P127" s="267"/>
      <c r="Q127" s="267"/>
      <c r="R127" s="135"/>
      <c r="T127" s="165" t="s">
        <v>4</v>
      </c>
      <c r="U127" s="44" t="s">
        <v>41</v>
      </c>
      <c r="V127" s="36"/>
      <c r="W127" s="166">
        <f>V127*K127</f>
        <v>0</v>
      </c>
      <c r="X127" s="166">
        <v>2.9E-4</v>
      </c>
      <c r="Y127" s="166">
        <f>X127*K127</f>
        <v>1.0150000000000001E-3</v>
      </c>
      <c r="Z127" s="166">
        <v>0</v>
      </c>
      <c r="AA127" s="167">
        <f>Z127*K127</f>
        <v>0</v>
      </c>
      <c r="AR127" s="20" t="s">
        <v>252</v>
      </c>
      <c r="AT127" s="20" t="s">
        <v>177</v>
      </c>
      <c r="AU127" s="20" t="s">
        <v>112</v>
      </c>
      <c r="AY127" s="20" t="s">
        <v>176</v>
      </c>
      <c r="BE127" s="106">
        <f>IF(U127="základní",N127,0)</f>
        <v>0</v>
      </c>
      <c r="BF127" s="106">
        <f>IF(U127="snížená",N127,0)</f>
        <v>0</v>
      </c>
      <c r="BG127" s="106">
        <f>IF(U127="zákl. přenesená",N127,0)</f>
        <v>0</v>
      </c>
      <c r="BH127" s="106">
        <f>IF(U127="sníž. přenesená",N127,0)</f>
        <v>0</v>
      </c>
      <c r="BI127" s="106">
        <f>IF(U127="nulová",N127,0)</f>
        <v>0</v>
      </c>
      <c r="BJ127" s="20" t="s">
        <v>84</v>
      </c>
      <c r="BK127" s="106">
        <f>ROUND(L127*K127,2)</f>
        <v>0</v>
      </c>
      <c r="BL127" s="20" t="s">
        <v>252</v>
      </c>
      <c r="BM127" s="20" t="s">
        <v>1508</v>
      </c>
    </row>
    <row r="128" spans="2:65" s="10" customFormat="1" ht="16.5" customHeight="1">
      <c r="B128" s="168"/>
      <c r="C128" s="169"/>
      <c r="D128" s="169"/>
      <c r="E128" s="170" t="s">
        <v>4</v>
      </c>
      <c r="F128" s="270" t="s">
        <v>1509</v>
      </c>
      <c r="G128" s="271"/>
      <c r="H128" s="271"/>
      <c r="I128" s="271"/>
      <c r="J128" s="169"/>
      <c r="K128" s="170" t="s">
        <v>4</v>
      </c>
      <c r="L128" s="169"/>
      <c r="M128" s="169"/>
      <c r="N128" s="169"/>
      <c r="O128" s="169"/>
      <c r="P128" s="169"/>
      <c r="Q128" s="169"/>
      <c r="R128" s="171"/>
      <c r="T128" s="172"/>
      <c r="U128" s="169"/>
      <c r="V128" s="169"/>
      <c r="W128" s="169"/>
      <c r="X128" s="169"/>
      <c r="Y128" s="169"/>
      <c r="Z128" s="169"/>
      <c r="AA128" s="173"/>
      <c r="AT128" s="174" t="s">
        <v>184</v>
      </c>
      <c r="AU128" s="174" t="s">
        <v>112</v>
      </c>
      <c r="AV128" s="10" t="s">
        <v>84</v>
      </c>
      <c r="AW128" s="10" t="s">
        <v>33</v>
      </c>
      <c r="AX128" s="10" t="s">
        <v>76</v>
      </c>
      <c r="AY128" s="174" t="s">
        <v>176</v>
      </c>
    </row>
    <row r="129" spans="2:65" s="11" customFormat="1" ht="16.5" customHeight="1">
      <c r="B129" s="175"/>
      <c r="C129" s="176"/>
      <c r="D129" s="176"/>
      <c r="E129" s="177" t="s">
        <v>4</v>
      </c>
      <c r="F129" s="272" t="s">
        <v>1510</v>
      </c>
      <c r="G129" s="273"/>
      <c r="H129" s="273"/>
      <c r="I129" s="273"/>
      <c r="J129" s="176"/>
      <c r="K129" s="178">
        <v>3.5</v>
      </c>
      <c r="L129" s="176"/>
      <c r="M129" s="176"/>
      <c r="N129" s="176"/>
      <c r="O129" s="176"/>
      <c r="P129" s="176"/>
      <c r="Q129" s="176"/>
      <c r="R129" s="179"/>
      <c r="T129" s="180"/>
      <c r="U129" s="176"/>
      <c r="V129" s="176"/>
      <c r="W129" s="176"/>
      <c r="X129" s="176"/>
      <c r="Y129" s="176"/>
      <c r="Z129" s="176"/>
      <c r="AA129" s="181"/>
      <c r="AT129" s="182" t="s">
        <v>184</v>
      </c>
      <c r="AU129" s="182" t="s">
        <v>112</v>
      </c>
      <c r="AV129" s="11" t="s">
        <v>112</v>
      </c>
      <c r="AW129" s="11" t="s">
        <v>33</v>
      </c>
      <c r="AX129" s="11" t="s">
        <v>76</v>
      </c>
      <c r="AY129" s="182" t="s">
        <v>176</v>
      </c>
    </row>
    <row r="130" spans="2:65" s="12" customFormat="1" ht="16.5" customHeight="1">
      <c r="B130" s="183"/>
      <c r="C130" s="184"/>
      <c r="D130" s="184"/>
      <c r="E130" s="185" t="s">
        <v>4</v>
      </c>
      <c r="F130" s="264" t="s">
        <v>186</v>
      </c>
      <c r="G130" s="265"/>
      <c r="H130" s="265"/>
      <c r="I130" s="265"/>
      <c r="J130" s="184"/>
      <c r="K130" s="186">
        <v>3.5</v>
      </c>
      <c r="L130" s="184"/>
      <c r="M130" s="184"/>
      <c r="N130" s="184"/>
      <c r="O130" s="184"/>
      <c r="P130" s="184"/>
      <c r="Q130" s="184"/>
      <c r="R130" s="187"/>
      <c r="T130" s="188"/>
      <c r="U130" s="184"/>
      <c r="V130" s="184"/>
      <c r="W130" s="184"/>
      <c r="X130" s="184"/>
      <c r="Y130" s="184"/>
      <c r="Z130" s="184"/>
      <c r="AA130" s="189"/>
      <c r="AT130" s="190" t="s">
        <v>184</v>
      </c>
      <c r="AU130" s="190" t="s">
        <v>112</v>
      </c>
      <c r="AV130" s="12" t="s">
        <v>181</v>
      </c>
      <c r="AW130" s="12" t="s">
        <v>33</v>
      </c>
      <c r="AX130" s="12" t="s">
        <v>84</v>
      </c>
      <c r="AY130" s="190" t="s">
        <v>176</v>
      </c>
    </row>
    <row r="131" spans="2:65" s="1" customFormat="1" ht="25.5" customHeight="1">
      <c r="B131" s="132"/>
      <c r="C131" s="161" t="s">
        <v>181</v>
      </c>
      <c r="D131" s="161" t="s">
        <v>177</v>
      </c>
      <c r="E131" s="162" t="s">
        <v>1511</v>
      </c>
      <c r="F131" s="266" t="s">
        <v>1512</v>
      </c>
      <c r="G131" s="266"/>
      <c r="H131" s="266"/>
      <c r="I131" s="266"/>
      <c r="J131" s="163" t="s">
        <v>517</v>
      </c>
      <c r="K131" s="164">
        <v>2.5</v>
      </c>
      <c r="L131" s="258">
        <v>0</v>
      </c>
      <c r="M131" s="258"/>
      <c r="N131" s="267">
        <f t="shared" ref="N131:N139" si="5">ROUND(L131*K131,2)</f>
        <v>0</v>
      </c>
      <c r="O131" s="267"/>
      <c r="P131" s="267"/>
      <c r="Q131" s="267"/>
      <c r="R131" s="135"/>
      <c r="T131" s="165" t="s">
        <v>4</v>
      </c>
      <c r="U131" s="44" t="s">
        <v>41</v>
      </c>
      <c r="V131" s="36"/>
      <c r="W131" s="166">
        <f t="shared" ref="W131:W139" si="6">V131*K131</f>
        <v>0</v>
      </c>
      <c r="X131" s="166">
        <v>1.14E-3</v>
      </c>
      <c r="Y131" s="166">
        <f t="shared" ref="Y131:Y139" si="7">X131*K131</f>
        <v>2.8500000000000001E-3</v>
      </c>
      <c r="Z131" s="166">
        <v>0</v>
      </c>
      <c r="AA131" s="167">
        <f t="shared" ref="AA131:AA139" si="8">Z131*K131</f>
        <v>0</v>
      </c>
      <c r="AR131" s="20" t="s">
        <v>252</v>
      </c>
      <c r="AT131" s="20" t="s">
        <v>177</v>
      </c>
      <c r="AU131" s="20" t="s">
        <v>112</v>
      </c>
      <c r="AY131" s="20" t="s">
        <v>176</v>
      </c>
      <c r="BE131" s="106">
        <f t="shared" ref="BE131:BE139" si="9">IF(U131="základní",N131,0)</f>
        <v>0</v>
      </c>
      <c r="BF131" s="106">
        <f t="shared" ref="BF131:BF139" si="10">IF(U131="snížená",N131,0)</f>
        <v>0</v>
      </c>
      <c r="BG131" s="106">
        <f t="shared" ref="BG131:BG139" si="11">IF(U131="zákl. přenesená",N131,0)</f>
        <v>0</v>
      </c>
      <c r="BH131" s="106">
        <f t="shared" ref="BH131:BH139" si="12">IF(U131="sníž. přenesená",N131,0)</f>
        <v>0</v>
      </c>
      <c r="BI131" s="106">
        <f t="shared" ref="BI131:BI139" si="13">IF(U131="nulová",N131,0)</f>
        <v>0</v>
      </c>
      <c r="BJ131" s="20" t="s">
        <v>84</v>
      </c>
      <c r="BK131" s="106">
        <f t="shared" ref="BK131:BK139" si="14">ROUND(L131*K131,2)</f>
        <v>0</v>
      </c>
      <c r="BL131" s="20" t="s">
        <v>252</v>
      </c>
      <c r="BM131" s="20" t="s">
        <v>1513</v>
      </c>
    </row>
    <row r="132" spans="2:65" s="1" customFormat="1" ht="25.5" customHeight="1">
      <c r="B132" s="132"/>
      <c r="C132" s="161" t="s">
        <v>197</v>
      </c>
      <c r="D132" s="161" t="s">
        <v>177</v>
      </c>
      <c r="E132" s="162" t="s">
        <v>1514</v>
      </c>
      <c r="F132" s="266" t="s">
        <v>1515</v>
      </c>
      <c r="G132" s="266"/>
      <c r="H132" s="266"/>
      <c r="I132" s="266"/>
      <c r="J132" s="163" t="s">
        <v>517</v>
      </c>
      <c r="K132" s="164">
        <v>3.2</v>
      </c>
      <c r="L132" s="258">
        <v>0</v>
      </c>
      <c r="M132" s="258"/>
      <c r="N132" s="267">
        <f t="shared" si="5"/>
        <v>0</v>
      </c>
      <c r="O132" s="267"/>
      <c r="P132" s="267"/>
      <c r="Q132" s="267"/>
      <c r="R132" s="135"/>
      <c r="T132" s="165" t="s">
        <v>4</v>
      </c>
      <c r="U132" s="44" t="s">
        <v>41</v>
      </c>
      <c r="V132" s="36"/>
      <c r="W132" s="166">
        <f t="shared" si="6"/>
        <v>0</v>
      </c>
      <c r="X132" s="166">
        <v>1.09E-3</v>
      </c>
      <c r="Y132" s="166">
        <f t="shared" si="7"/>
        <v>3.4880000000000002E-3</v>
      </c>
      <c r="Z132" s="166">
        <v>0</v>
      </c>
      <c r="AA132" s="167">
        <f t="shared" si="8"/>
        <v>0</v>
      </c>
      <c r="AR132" s="20" t="s">
        <v>252</v>
      </c>
      <c r="AT132" s="20" t="s">
        <v>177</v>
      </c>
      <c r="AU132" s="20" t="s">
        <v>112</v>
      </c>
      <c r="AY132" s="20" t="s">
        <v>176</v>
      </c>
      <c r="BE132" s="106">
        <f t="shared" si="9"/>
        <v>0</v>
      </c>
      <c r="BF132" s="106">
        <f t="shared" si="10"/>
        <v>0</v>
      </c>
      <c r="BG132" s="106">
        <f t="shared" si="11"/>
        <v>0</v>
      </c>
      <c r="BH132" s="106">
        <f t="shared" si="12"/>
        <v>0</v>
      </c>
      <c r="BI132" s="106">
        <f t="shared" si="13"/>
        <v>0</v>
      </c>
      <c r="BJ132" s="20" t="s">
        <v>84</v>
      </c>
      <c r="BK132" s="106">
        <f t="shared" si="14"/>
        <v>0</v>
      </c>
      <c r="BL132" s="20" t="s">
        <v>252</v>
      </c>
      <c r="BM132" s="20" t="s">
        <v>1516</v>
      </c>
    </row>
    <row r="133" spans="2:65" s="1" customFormat="1" ht="25.5" customHeight="1">
      <c r="B133" s="132"/>
      <c r="C133" s="191" t="s">
        <v>201</v>
      </c>
      <c r="D133" s="191" t="s">
        <v>309</v>
      </c>
      <c r="E133" s="192" t="s">
        <v>1517</v>
      </c>
      <c r="F133" s="274" t="s">
        <v>1518</v>
      </c>
      <c r="G133" s="274"/>
      <c r="H133" s="274"/>
      <c r="I133" s="274"/>
      <c r="J133" s="193" t="s">
        <v>316</v>
      </c>
      <c r="K133" s="194">
        <v>1</v>
      </c>
      <c r="L133" s="275">
        <v>0</v>
      </c>
      <c r="M133" s="275"/>
      <c r="N133" s="276">
        <f t="shared" si="5"/>
        <v>0</v>
      </c>
      <c r="O133" s="267"/>
      <c r="P133" s="267"/>
      <c r="Q133" s="267"/>
      <c r="R133" s="135"/>
      <c r="T133" s="165" t="s">
        <v>4</v>
      </c>
      <c r="U133" s="44" t="s">
        <v>41</v>
      </c>
      <c r="V133" s="36"/>
      <c r="W133" s="166">
        <f t="shared" si="6"/>
        <v>0</v>
      </c>
      <c r="X133" s="166">
        <v>4.2000000000000002E-4</v>
      </c>
      <c r="Y133" s="166">
        <f t="shared" si="7"/>
        <v>4.2000000000000002E-4</v>
      </c>
      <c r="Z133" s="166">
        <v>0</v>
      </c>
      <c r="AA133" s="167">
        <f t="shared" si="8"/>
        <v>0</v>
      </c>
      <c r="AR133" s="20" t="s">
        <v>209</v>
      </c>
      <c r="AT133" s="20" t="s">
        <v>309</v>
      </c>
      <c r="AU133" s="20" t="s">
        <v>112</v>
      </c>
      <c r="AY133" s="20" t="s">
        <v>176</v>
      </c>
      <c r="BE133" s="106">
        <f t="shared" si="9"/>
        <v>0</v>
      </c>
      <c r="BF133" s="106">
        <f t="shared" si="10"/>
        <v>0</v>
      </c>
      <c r="BG133" s="106">
        <f t="shared" si="11"/>
        <v>0</v>
      </c>
      <c r="BH133" s="106">
        <f t="shared" si="12"/>
        <v>0</v>
      </c>
      <c r="BI133" s="106">
        <f t="shared" si="13"/>
        <v>0</v>
      </c>
      <c r="BJ133" s="20" t="s">
        <v>84</v>
      </c>
      <c r="BK133" s="106">
        <f t="shared" si="14"/>
        <v>0</v>
      </c>
      <c r="BL133" s="20" t="s">
        <v>181</v>
      </c>
      <c r="BM133" s="20" t="s">
        <v>1519</v>
      </c>
    </row>
    <row r="134" spans="2:65" s="1" customFormat="1" ht="16.5" customHeight="1">
      <c r="B134" s="132"/>
      <c r="C134" s="191" t="s">
        <v>205</v>
      </c>
      <c r="D134" s="191" t="s">
        <v>309</v>
      </c>
      <c r="E134" s="192" t="s">
        <v>1520</v>
      </c>
      <c r="F134" s="274" t="s">
        <v>1521</v>
      </c>
      <c r="G134" s="274"/>
      <c r="H134" s="274"/>
      <c r="I134" s="274"/>
      <c r="J134" s="193" t="s">
        <v>316</v>
      </c>
      <c r="K134" s="194">
        <v>1</v>
      </c>
      <c r="L134" s="275">
        <v>0</v>
      </c>
      <c r="M134" s="275"/>
      <c r="N134" s="276">
        <f t="shared" si="5"/>
        <v>0</v>
      </c>
      <c r="O134" s="267"/>
      <c r="P134" s="267"/>
      <c r="Q134" s="267"/>
      <c r="R134" s="135"/>
      <c r="T134" s="165" t="s">
        <v>4</v>
      </c>
      <c r="U134" s="44" t="s">
        <v>41</v>
      </c>
      <c r="V134" s="36"/>
      <c r="W134" s="166">
        <f t="shared" si="6"/>
        <v>0</v>
      </c>
      <c r="X134" s="166">
        <v>3.0000000000000001E-5</v>
      </c>
      <c r="Y134" s="166">
        <f t="shared" si="7"/>
        <v>3.0000000000000001E-5</v>
      </c>
      <c r="Z134" s="166">
        <v>0</v>
      </c>
      <c r="AA134" s="167">
        <f t="shared" si="8"/>
        <v>0</v>
      </c>
      <c r="AR134" s="20" t="s">
        <v>209</v>
      </c>
      <c r="AT134" s="20" t="s">
        <v>309</v>
      </c>
      <c r="AU134" s="20" t="s">
        <v>112</v>
      </c>
      <c r="AY134" s="20" t="s">
        <v>176</v>
      </c>
      <c r="BE134" s="106">
        <f t="shared" si="9"/>
        <v>0</v>
      </c>
      <c r="BF134" s="106">
        <f t="shared" si="10"/>
        <v>0</v>
      </c>
      <c r="BG134" s="106">
        <f t="shared" si="11"/>
        <v>0</v>
      </c>
      <c r="BH134" s="106">
        <f t="shared" si="12"/>
        <v>0</v>
      </c>
      <c r="BI134" s="106">
        <f t="shared" si="13"/>
        <v>0</v>
      </c>
      <c r="BJ134" s="20" t="s">
        <v>84</v>
      </c>
      <c r="BK134" s="106">
        <f t="shared" si="14"/>
        <v>0</v>
      </c>
      <c r="BL134" s="20" t="s">
        <v>181</v>
      </c>
      <c r="BM134" s="20" t="s">
        <v>1522</v>
      </c>
    </row>
    <row r="135" spans="2:65" s="1" customFormat="1" ht="25.5" customHeight="1">
      <c r="B135" s="132"/>
      <c r="C135" s="161" t="s">
        <v>209</v>
      </c>
      <c r="D135" s="161" t="s">
        <v>177</v>
      </c>
      <c r="E135" s="162" t="s">
        <v>1523</v>
      </c>
      <c r="F135" s="266" t="s">
        <v>1524</v>
      </c>
      <c r="G135" s="266"/>
      <c r="H135" s="266"/>
      <c r="I135" s="266"/>
      <c r="J135" s="163" t="s">
        <v>316</v>
      </c>
      <c r="K135" s="164">
        <v>1</v>
      </c>
      <c r="L135" s="258">
        <v>0</v>
      </c>
      <c r="M135" s="258"/>
      <c r="N135" s="267">
        <f t="shared" si="5"/>
        <v>0</v>
      </c>
      <c r="O135" s="267"/>
      <c r="P135" s="267"/>
      <c r="Q135" s="267"/>
      <c r="R135" s="135"/>
      <c r="T135" s="165" t="s">
        <v>4</v>
      </c>
      <c r="U135" s="44" t="s">
        <v>41</v>
      </c>
      <c r="V135" s="36"/>
      <c r="W135" s="166">
        <f t="shared" si="6"/>
        <v>0</v>
      </c>
      <c r="X135" s="166">
        <v>0</v>
      </c>
      <c r="Y135" s="166">
        <f t="shared" si="7"/>
        <v>0</v>
      </c>
      <c r="Z135" s="166">
        <v>0</v>
      </c>
      <c r="AA135" s="167">
        <f t="shared" si="8"/>
        <v>0</v>
      </c>
      <c r="AR135" s="20" t="s">
        <v>252</v>
      </c>
      <c r="AT135" s="20" t="s">
        <v>177</v>
      </c>
      <c r="AU135" s="20" t="s">
        <v>112</v>
      </c>
      <c r="AY135" s="20" t="s">
        <v>176</v>
      </c>
      <c r="BE135" s="106">
        <f t="shared" si="9"/>
        <v>0</v>
      </c>
      <c r="BF135" s="106">
        <f t="shared" si="10"/>
        <v>0</v>
      </c>
      <c r="BG135" s="106">
        <f t="shared" si="11"/>
        <v>0</v>
      </c>
      <c r="BH135" s="106">
        <f t="shared" si="12"/>
        <v>0</v>
      </c>
      <c r="BI135" s="106">
        <f t="shared" si="13"/>
        <v>0</v>
      </c>
      <c r="BJ135" s="20" t="s">
        <v>84</v>
      </c>
      <c r="BK135" s="106">
        <f t="shared" si="14"/>
        <v>0</v>
      </c>
      <c r="BL135" s="20" t="s">
        <v>252</v>
      </c>
      <c r="BM135" s="20" t="s">
        <v>1525</v>
      </c>
    </row>
    <row r="136" spans="2:65" s="1" customFormat="1" ht="25.5" customHeight="1">
      <c r="B136" s="132"/>
      <c r="C136" s="161" t="s">
        <v>213</v>
      </c>
      <c r="D136" s="161" t="s">
        <v>177</v>
      </c>
      <c r="E136" s="162" t="s">
        <v>1526</v>
      </c>
      <c r="F136" s="266" t="s">
        <v>1527</v>
      </c>
      <c r="G136" s="266"/>
      <c r="H136" s="266"/>
      <c r="I136" s="266"/>
      <c r="J136" s="163" t="s">
        <v>316</v>
      </c>
      <c r="K136" s="164">
        <v>1</v>
      </c>
      <c r="L136" s="258">
        <v>0</v>
      </c>
      <c r="M136" s="258"/>
      <c r="N136" s="267">
        <f t="shared" si="5"/>
        <v>0</v>
      </c>
      <c r="O136" s="267"/>
      <c r="P136" s="267"/>
      <c r="Q136" s="267"/>
      <c r="R136" s="135"/>
      <c r="T136" s="165" t="s">
        <v>4</v>
      </c>
      <c r="U136" s="44" t="s">
        <v>41</v>
      </c>
      <c r="V136" s="36"/>
      <c r="W136" s="166">
        <f t="shared" si="6"/>
        <v>0</v>
      </c>
      <c r="X136" s="166">
        <v>0</v>
      </c>
      <c r="Y136" s="166">
        <f t="shared" si="7"/>
        <v>0</v>
      </c>
      <c r="Z136" s="166">
        <v>0</v>
      </c>
      <c r="AA136" s="167">
        <f t="shared" si="8"/>
        <v>0</v>
      </c>
      <c r="AR136" s="20" t="s">
        <v>252</v>
      </c>
      <c r="AT136" s="20" t="s">
        <v>177</v>
      </c>
      <c r="AU136" s="20" t="s">
        <v>112</v>
      </c>
      <c r="AY136" s="20" t="s">
        <v>176</v>
      </c>
      <c r="BE136" s="106">
        <f t="shared" si="9"/>
        <v>0</v>
      </c>
      <c r="BF136" s="106">
        <f t="shared" si="10"/>
        <v>0</v>
      </c>
      <c r="BG136" s="106">
        <f t="shared" si="11"/>
        <v>0</v>
      </c>
      <c r="BH136" s="106">
        <f t="shared" si="12"/>
        <v>0</v>
      </c>
      <c r="BI136" s="106">
        <f t="shared" si="13"/>
        <v>0</v>
      </c>
      <c r="BJ136" s="20" t="s">
        <v>84</v>
      </c>
      <c r="BK136" s="106">
        <f t="shared" si="14"/>
        <v>0</v>
      </c>
      <c r="BL136" s="20" t="s">
        <v>252</v>
      </c>
      <c r="BM136" s="20" t="s">
        <v>1528</v>
      </c>
    </row>
    <row r="137" spans="2:65" s="1" customFormat="1" ht="16.5" customHeight="1">
      <c r="B137" s="132"/>
      <c r="C137" s="161" t="s">
        <v>218</v>
      </c>
      <c r="D137" s="161" t="s">
        <v>177</v>
      </c>
      <c r="E137" s="162" t="s">
        <v>1529</v>
      </c>
      <c r="F137" s="266" t="s">
        <v>1530</v>
      </c>
      <c r="G137" s="266"/>
      <c r="H137" s="266"/>
      <c r="I137" s="266"/>
      <c r="J137" s="163" t="s">
        <v>316</v>
      </c>
      <c r="K137" s="164">
        <v>1</v>
      </c>
      <c r="L137" s="258">
        <v>0</v>
      </c>
      <c r="M137" s="258"/>
      <c r="N137" s="267">
        <f t="shared" si="5"/>
        <v>0</v>
      </c>
      <c r="O137" s="267"/>
      <c r="P137" s="267"/>
      <c r="Q137" s="267"/>
      <c r="R137" s="135"/>
      <c r="T137" s="165" t="s">
        <v>4</v>
      </c>
      <c r="U137" s="44" t="s">
        <v>41</v>
      </c>
      <c r="V137" s="36"/>
      <c r="W137" s="166">
        <f t="shared" si="6"/>
        <v>0</v>
      </c>
      <c r="X137" s="166">
        <v>2.9E-4</v>
      </c>
      <c r="Y137" s="166">
        <f t="shared" si="7"/>
        <v>2.9E-4</v>
      </c>
      <c r="Z137" s="166">
        <v>0</v>
      </c>
      <c r="AA137" s="167">
        <f t="shared" si="8"/>
        <v>0</v>
      </c>
      <c r="AR137" s="20" t="s">
        <v>252</v>
      </c>
      <c r="AT137" s="20" t="s">
        <v>177</v>
      </c>
      <c r="AU137" s="20" t="s">
        <v>112</v>
      </c>
      <c r="AY137" s="20" t="s">
        <v>176</v>
      </c>
      <c r="BE137" s="106">
        <f t="shared" si="9"/>
        <v>0</v>
      </c>
      <c r="BF137" s="106">
        <f t="shared" si="10"/>
        <v>0</v>
      </c>
      <c r="BG137" s="106">
        <f t="shared" si="11"/>
        <v>0</v>
      </c>
      <c r="BH137" s="106">
        <f t="shared" si="12"/>
        <v>0</v>
      </c>
      <c r="BI137" s="106">
        <f t="shared" si="13"/>
        <v>0</v>
      </c>
      <c r="BJ137" s="20" t="s">
        <v>84</v>
      </c>
      <c r="BK137" s="106">
        <f t="shared" si="14"/>
        <v>0</v>
      </c>
      <c r="BL137" s="20" t="s">
        <v>252</v>
      </c>
      <c r="BM137" s="20" t="s">
        <v>1531</v>
      </c>
    </row>
    <row r="138" spans="2:65" s="1" customFormat="1" ht="25.5" customHeight="1">
      <c r="B138" s="132"/>
      <c r="C138" s="161" t="s">
        <v>225</v>
      </c>
      <c r="D138" s="161" t="s">
        <v>177</v>
      </c>
      <c r="E138" s="162" t="s">
        <v>1532</v>
      </c>
      <c r="F138" s="266" t="s">
        <v>1533</v>
      </c>
      <c r="G138" s="266"/>
      <c r="H138" s="266"/>
      <c r="I138" s="266"/>
      <c r="J138" s="163" t="s">
        <v>517</v>
      </c>
      <c r="K138" s="164">
        <v>9.1999999999999993</v>
      </c>
      <c r="L138" s="258">
        <v>0</v>
      </c>
      <c r="M138" s="258"/>
      <c r="N138" s="267">
        <f t="shared" si="5"/>
        <v>0</v>
      </c>
      <c r="O138" s="267"/>
      <c r="P138" s="267"/>
      <c r="Q138" s="267"/>
      <c r="R138" s="135"/>
      <c r="T138" s="165" t="s">
        <v>4</v>
      </c>
      <c r="U138" s="44" t="s">
        <v>41</v>
      </c>
      <c r="V138" s="36"/>
      <c r="W138" s="166">
        <f t="shared" si="6"/>
        <v>0</v>
      </c>
      <c r="X138" s="166">
        <v>0</v>
      </c>
      <c r="Y138" s="166">
        <f t="shared" si="7"/>
        <v>0</v>
      </c>
      <c r="Z138" s="166">
        <v>0</v>
      </c>
      <c r="AA138" s="167">
        <f t="shared" si="8"/>
        <v>0</v>
      </c>
      <c r="AR138" s="20" t="s">
        <v>252</v>
      </c>
      <c r="AT138" s="20" t="s">
        <v>177</v>
      </c>
      <c r="AU138" s="20" t="s">
        <v>112</v>
      </c>
      <c r="AY138" s="20" t="s">
        <v>176</v>
      </c>
      <c r="BE138" s="106">
        <f t="shared" si="9"/>
        <v>0</v>
      </c>
      <c r="BF138" s="106">
        <f t="shared" si="10"/>
        <v>0</v>
      </c>
      <c r="BG138" s="106">
        <f t="shared" si="11"/>
        <v>0</v>
      </c>
      <c r="BH138" s="106">
        <f t="shared" si="12"/>
        <v>0</v>
      </c>
      <c r="BI138" s="106">
        <f t="shared" si="13"/>
        <v>0</v>
      </c>
      <c r="BJ138" s="20" t="s">
        <v>84</v>
      </c>
      <c r="BK138" s="106">
        <f t="shared" si="14"/>
        <v>0</v>
      </c>
      <c r="BL138" s="20" t="s">
        <v>252</v>
      </c>
      <c r="BM138" s="20" t="s">
        <v>1534</v>
      </c>
    </row>
    <row r="139" spans="2:65" s="1" customFormat="1" ht="25.5" customHeight="1">
      <c r="B139" s="132"/>
      <c r="C139" s="161" t="s">
        <v>231</v>
      </c>
      <c r="D139" s="161" t="s">
        <v>177</v>
      </c>
      <c r="E139" s="162" t="s">
        <v>1535</v>
      </c>
      <c r="F139" s="266" t="s">
        <v>1536</v>
      </c>
      <c r="G139" s="266"/>
      <c r="H139" s="266"/>
      <c r="I139" s="266"/>
      <c r="J139" s="163" t="s">
        <v>316</v>
      </c>
      <c r="K139" s="164">
        <v>3</v>
      </c>
      <c r="L139" s="258">
        <v>0</v>
      </c>
      <c r="M139" s="258"/>
      <c r="N139" s="267">
        <f t="shared" si="5"/>
        <v>0</v>
      </c>
      <c r="O139" s="267"/>
      <c r="P139" s="267"/>
      <c r="Q139" s="267"/>
      <c r="R139" s="135"/>
      <c r="T139" s="165" t="s">
        <v>4</v>
      </c>
      <c r="U139" s="44" t="s">
        <v>41</v>
      </c>
      <c r="V139" s="36"/>
      <c r="W139" s="166">
        <f t="shared" si="6"/>
        <v>0</v>
      </c>
      <c r="X139" s="166">
        <v>0</v>
      </c>
      <c r="Y139" s="166">
        <f t="shared" si="7"/>
        <v>0</v>
      </c>
      <c r="Z139" s="166">
        <v>0</v>
      </c>
      <c r="AA139" s="167">
        <f t="shared" si="8"/>
        <v>0</v>
      </c>
      <c r="AR139" s="20" t="s">
        <v>252</v>
      </c>
      <c r="AT139" s="20" t="s">
        <v>177</v>
      </c>
      <c r="AU139" s="20" t="s">
        <v>112</v>
      </c>
      <c r="AY139" s="20" t="s">
        <v>176</v>
      </c>
      <c r="BE139" s="106">
        <f t="shared" si="9"/>
        <v>0</v>
      </c>
      <c r="BF139" s="106">
        <f t="shared" si="10"/>
        <v>0</v>
      </c>
      <c r="BG139" s="106">
        <f t="shared" si="11"/>
        <v>0</v>
      </c>
      <c r="BH139" s="106">
        <f t="shared" si="12"/>
        <v>0</v>
      </c>
      <c r="BI139" s="106">
        <f t="shared" si="13"/>
        <v>0</v>
      </c>
      <c r="BJ139" s="20" t="s">
        <v>84</v>
      </c>
      <c r="BK139" s="106">
        <f t="shared" si="14"/>
        <v>0</v>
      </c>
      <c r="BL139" s="20" t="s">
        <v>252</v>
      </c>
      <c r="BM139" s="20" t="s">
        <v>1537</v>
      </c>
    </row>
    <row r="140" spans="2:65" s="10" customFormat="1" ht="16.5" customHeight="1">
      <c r="B140" s="168"/>
      <c r="C140" s="169"/>
      <c r="D140" s="169"/>
      <c r="E140" s="170" t="s">
        <v>4</v>
      </c>
      <c r="F140" s="270" t="s">
        <v>1538</v>
      </c>
      <c r="G140" s="271"/>
      <c r="H140" s="271"/>
      <c r="I140" s="271"/>
      <c r="J140" s="169"/>
      <c r="K140" s="170" t="s">
        <v>4</v>
      </c>
      <c r="L140" s="169"/>
      <c r="M140" s="169"/>
      <c r="N140" s="169"/>
      <c r="O140" s="169"/>
      <c r="P140" s="169"/>
      <c r="Q140" s="169"/>
      <c r="R140" s="171"/>
      <c r="T140" s="172"/>
      <c r="U140" s="169"/>
      <c r="V140" s="169"/>
      <c r="W140" s="169"/>
      <c r="X140" s="169"/>
      <c r="Y140" s="169"/>
      <c r="Z140" s="169"/>
      <c r="AA140" s="173"/>
      <c r="AT140" s="174" t="s">
        <v>184</v>
      </c>
      <c r="AU140" s="174" t="s">
        <v>112</v>
      </c>
      <c r="AV140" s="10" t="s">
        <v>84</v>
      </c>
      <c r="AW140" s="10" t="s">
        <v>33</v>
      </c>
      <c r="AX140" s="10" t="s">
        <v>76</v>
      </c>
      <c r="AY140" s="174" t="s">
        <v>176</v>
      </c>
    </row>
    <row r="141" spans="2:65" s="11" customFormat="1" ht="16.5" customHeight="1">
      <c r="B141" s="175"/>
      <c r="C141" s="176"/>
      <c r="D141" s="176"/>
      <c r="E141" s="177" t="s">
        <v>4</v>
      </c>
      <c r="F141" s="272" t="s">
        <v>190</v>
      </c>
      <c r="G141" s="273"/>
      <c r="H141" s="273"/>
      <c r="I141" s="273"/>
      <c r="J141" s="176"/>
      <c r="K141" s="178">
        <v>3</v>
      </c>
      <c r="L141" s="176"/>
      <c r="M141" s="176"/>
      <c r="N141" s="176"/>
      <c r="O141" s="176"/>
      <c r="P141" s="176"/>
      <c r="Q141" s="176"/>
      <c r="R141" s="179"/>
      <c r="T141" s="180"/>
      <c r="U141" s="176"/>
      <c r="V141" s="176"/>
      <c r="W141" s="176"/>
      <c r="X141" s="176"/>
      <c r="Y141" s="176"/>
      <c r="Z141" s="176"/>
      <c r="AA141" s="181"/>
      <c r="AT141" s="182" t="s">
        <v>184</v>
      </c>
      <c r="AU141" s="182" t="s">
        <v>112</v>
      </c>
      <c r="AV141" s="11" t="s">
        <v>112</v>
      </c>
      <c r="AW141" s="11" t="s">
        <v>33</v>
      </c>
      <c r="AX141" s="11" t="s">
        <v>76</v>
      </c>
      <c r="AY141" s="182" t="s">
        <v>176</v>
      </c>
    </row>
    <row r="142" spans="2:65" s="12" customFormat="1" ht="16.5" customHeight="1">
      <c r="B142" s="183"/>
      <c r="C142" s="184"/>
      <c r="D142" s="184"/>
      <c r="E142" s="185" t="s">
        <v>4</v>
      </c>
      <c r="F142" s="264" t="s">
        <v>186</v>
      </c>
      <c r="G142" s="265"/>
      <c r="H142" s="265"/>
      <c r="I142" s="265"/>
      <c r="J142" s="184"/>
      <c r="K142" s="186">
        <v>3</v>
      </c>
      <c r="L142" s="184"/>
      <c r="M142" s="184"/>
      <c r="N142" s="184"/>
      <c r="O142" s="184"/>
      <c r="P142" s="184"/>
      <c r="Q142" s="184"/>
      <c r="R142" s="187"/>
      <c r="T142" s="188"/>
      <c r="U142" s="184"/>
      <c r="V142" s="184"/>
      <c r="W142" s="184"/>
      <c r="X142" s="184"/>
      <c r="Y142" s="184"/>
      <c r="Z142" s="184"/>
      <c r="AA142" s="189"/>
      <c r="AT142" s="190" t="s">
        <v>184</v>
      </c>
      <c r="AU142" s="190" t="s">
        <v>112</v>
      </c>
      <c r="AV142" s="12" t="s">
        <v>181</v>
      </c>
      <c r="AW142" s="12" t="s">
        <v>33</v>
      </c>
      <c r="AX142" s="12" t="s">
        <v>84</v>
      </c>
      <c r="AY142" s="190" t="s">
        <v>176</v>
      </c>
    </row>
    <row r="143" spans="2:65" s="1" customFormat="1" ht="25.5" customHeight="1">
      <c r="B143" s="132"/>
      <c r="C143" s="161" t="s">
        <v>237</v>
      </c>
      <c r="D143" s="161" t="s">
        <v>177</v>
      </c>
      <c r="E143" s="162" t="s">
        <v>1539</v>
      </c>
      <c r="F143" s="266" t="s">
        <v>1540</v>
      </c>
      <c r="G143" s="266"/>
      <c r="H143" s="266"/>
      <c r="I143" s="266"/>
      <c r="J143" s="163" t="s">
        <v>216</v>
      </c>
      <c r="K143" s="164">
        <v>0.01</v>
      </c>
      <c r="L143" s="258">
        <v>0</v>
      </c>
      <c r="M143" s="258"/>
      <c r="N143" s="267">
        <f>ROUND(L143*K143,2)</f>
        <v>0</v>
      </c>
      <c r="O143" s="267"/>
      <c r="P143" s="267"/>
      <c r="Q143" s="267"/>
      <c r="R143" s="135"/>
      <c r="T143" s="165" t="s">
        <v>4</v>
      </c>
      <c r="U143" s="44" t="s">
        <v>41</v>
      </c>
      <c r="V143" s="36"/>
      <c r="W143" s="166">
        <f>V143*K143</f>
        <v>0</v>
      </c>
      <c r="X143" s="166">
        <v>0</v>
      </c>
      <c r="Y143" s="166">
        <f>X143*K143</f>
        <v>0</v>
      </c>
      <c r="Z143" s="166">
        <v>0</v>
      </c>
      <c r="AA143" s="167">
        <f>Z143*K143</f>
        <v>0</v>
      </c>
      <c r="AR143" s="20" t="s">
        <v>252</v>
      </c>
      <c r="AT143" s="20" t="s">
        <v>177</v>
      </c>
      <c r="AU143" s="20" t="s">
        <v>112</v>
      </c>
      <c r="AY143" s="20" t="s">
        <v>176</v>
      </c>
      <c r="BE143" s="106">
        <f>IF(U143="základní",N143,0)</f>
        <v>0</v>
      </c>
      <c r="BF143" s="106">
        <f>IF(U143="snížená",N143,0)</f>
        <v>0</v>
      </c>
      <c r="BG143" s="106">
        <f>IF(U143="zákl. přenesená",N143,0)</f>
        <v>0</v>
      </c>
      <c r="BH143" s="106">
        <f>IF(U143="sníž. přenesená",N143,0)</f>
        <v>0</v>
      </c>
      <c r="BI143" s="106">
        <f>IF(U143="nulová",N143,0)</f>
        <v>0</v>
      </c>
      <c r="BJ143" s="20" t="s">
        <v>84</v>
      </c>
      <c r="BK143" s="106">
        <f>ROUND(L143*K143,2)</f>
        <v>0</v>
      </c>
      <c r="BL143" s="20" t="s">
        <v>252</v>
      </c>
      <c r="BM143" s="20" t="s">
        <v>1541</v>
      </c>
    </row>
    <row r="144" spans="2:65" s="9" customFormat="1" ht="29.85" customHeight="1">
      <c r="B144" s="150"/>
      <c r="C144" s="151"/>
      <c r="D144" s="160" t="s">
        <v>136</v>
      </c>
      <c r="E144" s="160"/>
      <c r="F144" s="160"/>
      <c r="G144" s="160"/>
      <c r="H144" s="160"/>
      <c r="I144" s="160"/>
      <c r="J144" s="160"/>
      <c r="K144" s="160"/>
      <c r="L144" s="160"/>
      <c r="M144" s="160"/>
      <c r="N144" s="248">
        <f>BK144</f>
        <v>0</v>
      </c>
      <c r="O144" s="249"/>
      <c r="P144" s="249"/>
      <c r="Q144" s="249"/>
      <c r="R144" s="153"/>
      <c r="T144" s="154"/>
      <c r="U144" s="151"/>
      <c r="V144" s="151"/>
      <c r="W144" s="155">
        <f>SUM(W145:W158)</f>
        <v>0</v>
      </c>
      <c r="X144" s="151"/>
      <c r="Y144" s="155">
        <f>SUM(Y145:Y158)</f>
        <v>5.5750000000000001E-3</v>
      </c>
      <c r="Z144" s="151"/>
      <c r="AA144" s="156">
        <f>SUM(AA145:AA158)</f>
        <v>0</v>
      </c>
      <c r="AR144" s="157" t="s">
        <v>112</v>
      </c>
      <c r="AT144" s="158" t="s">
        <v>75</v>
      </c>
      <c r="AU144" s="158" t="s">
        <v>84</v>
      </c>
      <c r="AY144" s="157" t="s">
        <v>176</v>
      </c>
      <c r="BK144" s="159">
        <f>SUM(BK145:BK158)</f>
        <v>0</v>
      </c>
    </row>
    <row r="145" spans="2:65" s="1" customFormat="1" ht="25.5" customHeight="1">
      <c r="B145" s="132"/>
      <c r="C145" s="161" t="s">
        <v>243</v>
      </c>
      <c r="D145" s="161" t="s">
        <v>177</v>
      </c>
      <c r="E145" s="162" t="s">
        <v>1542</v>
      </c>
      <c r="F145" s="266" t="s">
        <v>1543</v>
      </c>
      <c r="G145" s="266"/>
      <c r="H145" s="266"/>
      <c r="I145" s="266"/>
      <c r="J145" s="163" t="s">
        <v>316</v>
      </c>
      <c r="K145" s="164">
        <v>1</v>
      </c>
      <c r="L145" s="258">
        <v>0</v>
      </c>
      <c r="M145" s="258"/>
      <c r="N145" s="267">
        <f t="shared" ref="N145:N150" si="15">ROUND(L145*K145,2)</f>
        <v>0</v>
      </c>
      <c r="O145" s="267"/>
      <c r="P145" s="267"/>
      <c r="Q145" s="267"/>
      <c r="R145" s="135"/>
      <c r="T145" s="165" t="s">
        <v>4</v>
      </c>
      <c r="U145" s="44" t="s">
        <v>41</v>
      </c>
      <c r="V145" s="36"/>
      <c r="W145" s="166">
        <f t="shared" ref="W145:W150" si="16">V145*K145</f>
        <v>0</v>
      </c>
      <c r="X145" s="166">
        <v>3.0000000000000001E-5</v>
      </c>
      <c r="Y145" s="166">
        <f t="shared" ref="Y145:Y150" si="17">X145*K145</f>
        <v>3.0000000000000001E-5</v>
      </c>
      <c r="Z145" s="166">
        <v>0</v>
      </c>
      <c r="AA145" s="167">
        <f t="shared" ref="AA145:AA150" si="18">Z145*K145</f>
        <v>0</v>
      </c>
      <c r="AR145" s="20" t="s">
        <v>252</v>
      </c>
      <c r="AT145" s="20" t="s">
        <v>177</v>
      </c>
      <c r="AU145" s="20" t="s">
        <v>112</v>
      </c>
      <c r="AY145" s="20" t="s">
        <v>176</v>
      </c>
      <c r="BE145" s="106">
        <f t="shared" ref="BE145:BE150" si="19">IF(U145="základní",N145,0)</f>
        <v>0</v>
      </c>
      <c r="BF145" s="106">
        <f t="shared" ref="BF145:BF150" si="20">IF(U145="snížená",N145,0)</f>
        <v>0</v>
      </c>
      <c r="BG145" s="106">
        <f t="shared" ref="BG145:BG150" si="21">IF(U145="zákl. přenesená",N145,0)</f>
        <v>0</v>
      </c>
      <c r="BH145" s="106">
        <f t="shared" ref="BH145:BH150" si="22">IF(U145="sníž. přenesená",N145,0)</f>
        <v>0</v>
      </c>
      <c r="BI145" s="106">
        <f t="shared" ref="BI145:BI150" si="23">IF(U145="nulová",N145,0)</f>
        <v>0</v>
      </c>
      <c r="BJ145" s="20" t="s">
        <v>84</v>
      </c>
      <c r="BK145" s="106">
        <f t="shared" ref="BK145:BK150" si="24">ROUND(L145*K145,2)</f>
        <v>0</v>
      </c>
      <c r="BL145" s="20" t="s">
        <v>252</v>
      </c>
      <c r="BM145" s="20" t="s">
        <v>1544</v>
      </c>
    </row>
    <row r="146" spans="2:65" s="1" customFormat="1" ht="25.5" customHeight="1">
      <c r="B146" s="132"/>
      <c r="C146" s="191" t="s">
        <v>10</v>
      </c>
      <c r="D146" s="191" t="s">
        <v>309</v>
      </c>
      <c r="E146" s="192" t="s">
        <v>1545</v>
      </c>
      <c r="F146" s="274" t="s">
        <v>1546</v>
      </c>
      <c r="G146" s="274"/>
      <c r="H146" s="274"/>
      <c r="I146" s="274"/>
      <c r="J146" s="193" t="s">
        <v>517</v>
      </c>
      <c r="K146" s="194">
        <v>1</v>
      </c>
      <c r="L146" s="275">
        <v>0</v>
      </c>
      <c r="M146" s="275"/>
      <c r="N146" s="276">
        <f t="shared" si="15"/>
        <v>0</v>
      </c>
      <c r="O146" s="267"/>
      <c r="P146" s="267"/>
      <c r="Q146" s="267"/>
      <c r="R146" s="135"/>
      <c r="T146" s="165" t="s">
        <v>4</v>
      </c>
      <c r="U146" s="44" t="s">
        <v>41</v>
      </c>
      <c r="V146" s="36"/>
      <c r="W146" s="166">
        <f t="shared" si="16"/>
        <v>0</v>
      </c>
      <c r="X146" s="166">
        <v>1.4999999999999999E-4</v>
      </c>
      <c r="Y146" s="166">
        <f t="shared" si="17"/>
        <v>1.4999999999999999E-4</v>
      </c>
      <c r="Z146" s="166">
        <v>0</v>
      </c>
      <c r="AA146" s="167">
        <f t="shared" si="18"/>
        <v>0</v>
      </c>
      <c r="AR146" s="20" t="s">
        <v>353</v>
      </c>
      <c r="AT146" s="20" t="s">
        <v>309</v>
      </c>
      <c r="AU146" s="20" t="s">
        <v>112</v>
      </c>
      <c r="AY146" s="20" t="s">
        <v>176</v>
      </c>
      <c r="BE146" s="106">
        <f t="shared" si="19"/>
        <v>0</v>
      </c>
      <c r="BF146" s="106">
        <f t="shared" si="20"/>
        <v>0</v>
      </c>
      <c r="BG146" s="106">
        <f t="shared" si="21"/>
        <v>0</v>
      </c>
      <c r="BH146" s="106">
        <f t="shared" si="22"/>
        <v>0</v>
      </c>
      <c r="BI146" s="106">
        <f t="shared" si="23"/>
        <v>0</v>
      </c>
      <c r="BJ146" s="20" t="s">
        <v>84</v>
      </c>
      <c r="BK146" s="106">
        <f t="shared" si="24"/>
        <v>0</v>
      </c>
      <c r="BL146" s="20" t="s">
        <v>252</v>
      </c>
      <c r="BM146" s="20" t="s">
        <v>1547</v>
      </c>
    </row>
    <row r="147" spans="2:65" s="1" customFormat="1" ht="25.5" customHeight="1">
      <c r="B147" s="132"/>
      <c r="C147" s="161" t="s">
        <v>252</v>
      </c>
      <c r="D147" s="161" t="s">
        <v>177</v>
      </c>
      <c r="E147" s="162" t="s">
        <v>1548</v>
      </c>
      <c r="F147" s="266" t="s">
        <v>1549</v>
      </c>
      <c r="G147" s="266"/>
      <c r="H147" s="266"/>
      <c r="I147" s="266"/>
      <c r="J147" s="163" t="s">
        <v>517</v>
      </c>
      <c r="K147" s="164">
        <v>4.5</v>
      </c>
      <c r="L147" s="258">
        <v>0</v>
      </c>
      <c r="M147" s="258"/>
      <c r="N147" s="267">
        <f t="shared" si="15"/>
        <v>0</v>
      </c>
      <c r="O147" s="267"/>
      <c r="P147" s="267"/>
      <c r="Q147" s="267"/>
      <c r="R147" s="135"/>
      <c r="T147" s="165" t="s">
        <v>4</v>
      </c>
      <c r="U147" s="44" t="s">
        <v>41</v>
      </c>
      <c r="V147" s="36"/>
      <c r="W147" s="166">
        <f t="shared" si="16"/>
        <v>0</v>
      </c>
      <c r="X147" s="166">
        <v>7.7999999999999999E-4</v>
      </c>
      <c r="Y147" s="166">
        <f t="shared" si="17"/>
        <v>3.5100000000000001E-3</v>
      </c>
      <c r="Z147" s="166">
        <v>0</v>
      </c>
      <c r="AA147" s="167">
        <f t="shared" si="18"/>
        <v>0</v>
      </c>
      <c r="AR147" s="20" t="s">
        <v>252</v>
      </c>
      <c r="AT147" s="20" t="s">
        <v>177</v>
      </c>
      <c r="AU147" s="20" t="s">
        <v>112</v>
      </c>
      <c r="AY147" s="20" t="s">
        <v>176</v>
      </c>
      <c r="BE147" s="106">
        <f t="shared" si="19"/>
        <v>0</v>
      </c>
      <c r="BF147" s="106">
        <f t="shared" si="20"/>
        <v>0</v>
      </c>
      <c r="BG147" s="106">
        <f t="shared" si="21"/>
        <v>0</v>
      </c>
      <c r="BH147" s="106">
        <f t="shared" si="22"/>
        <v>0</v>
      </c>
      <c r="BI147" s="106">
        <f t="shared" si="23"/>
        <v>0</v>
      </c>
      <c r="BJ147" s="20" t="s">
        <v>84</v>
      </c>
      <c r="BK147" s="106">
        <f t="shared" si="24"/>
        <v>0</v>
      </c>
      <c r="BL147" s="20" t="s">
        <v>252</v>
      </c>
      <c r="BM147" s="20" t="s">
        <v>1550</v>
      </c>
    </row>
    <row r="148" spans="2:65" s="1" customFormat="1" ht="25.5" customHeight="1">
      <c r="B148" s="132"/>
      <c r="C148" s="161" t="s">
        <v>258</v>
      </c>
      <c r="D148" s="161" t="s">
        <v>177</v>
      </c>
      <c r="E148" s="162" t="s">
        <v>1551</v>
      </c>
      <c r="F148" s="266" t="s">
        <v>1552</v>
      </c>
      <c r="G148" s="266"/>
      <c r="H148" s="266"/>
      <c r="I148" s="266"/>
      <c r="J148" s="163" t="s">
        <v>517</v>
      </c>
      <c r="K148" s="164">
        <v>4.5</v>
      </c>
      <c r="L148" s="258">
        <v>0</v>
      </c>
      <c r="M148" s="258"/>
      <c r="N148" s="267">
        <f t="shared" si="15"/>
        <v>0</v>
      </c>
      <c r="O148" s="267"/>
      <c r="P148" s="267"/>
      <c r="Q148" s="267"/>
      <c r="R148" s="135"/>
      <c r="T148" s="165" t="s">
        <v>4</v>
      </c>
      <c r="U148" s="44" t="s">
        <v>41</v>
      </c>
      <c r="V148" s="36"/>
      <c r="W148" s="166">
        <f t="shared" si="16"/>
        <v>0</v>
      </c>
      <c r="X148" s="166">
        <v>1.2999999999999999E-4</v>
      </c>
      <c r="Y148" s="166">
        <f t="shared" si="17"/>
        <v>5.8499999999999991E-4</v>
      </c>
      <c r="Z148" s="166">
        <v>0</v>
      </c>
      <c r="AA148" s="167">
        <f t="shared" si="18"/>
        <v>0</v>
      </c>
      <c r="AR148" s="20" t="s">
        <v>252</v>
      </c>
      <c r="AT148" s="20" t="s">
        <v>177</v>
      </c>
      <c r="AU148" s="20" t="s">
        <v>112</v>
      </c>
      <c r="AY148" s="20" t="s">
        <v>176</v>
      </c>
      <c r="BE148" s="106">
        <f t="shared" si="19"/>
        <v>0</v>
      </c>
      <c r="BF148" s="106">
        <f t="shared" si="20"/>
        <v>0</v>
      </c>
      <c r="BG148" s="106">
        <f t="shared" si="21"/>
        <v>0</v>
      </c>
      <c r="BH148" s="106">
        <f t="shared" si="22"/>
        <v>0</v>
      </c>
      <c r="BI148" s="106">
        <f t="shared" si="23"/>
        <v>0</v>
      </c>
      <c r="BJ148" s="20" t="s">
        <v>84</v>
      </c>
      <c r="BK148" s="106">
        <f t="shared" si="24"/>
        <v>0</v>
      </c>
      <c r="BL148" s="20" t="s">
        <v>252</v>
      </c>
      <c r="BM148" s="20" t="s">
        <v>1553</v>
      </c>
    </row>
    <row r="149" spans="2:65" s="1" customFormat="1" ht="16.5" customHeight="1">
      <c r="B149" s="132"/>
      <c r="C149" s="161" t="s">
        <v>264</v>
      </c>
      <c r="D149" s="161" t="s">
        <v>177</v>
      </c>
      <c r="E149" s="162" t="s">
        <v>1554</v>
      </c>
      <c r="F149" s="266" t="s">
        <v>1555</v>
      </c>
      <c r="G149" s="266"/>
      <c r="H149" s="266"/>
      <c r="I149" s="266"/>
      <c r="J149" s="163" t="s">
        <v>316</v>
      </c>
      <c r="K149" s="164">
        <v>2</v>
      </c>
      <c r="L149" s="258">
        <v>0</v>
      </c>
      <c r="M149" s="258"/>
      <c r="N149" s="267">
        <f t="shared" si="15"/>
        <v>0</v>
      </c>
      <c r="O149" s="267"/>
      <c r="P149" s="267"/>
      <c r="Q149" s="267"/>
      <c r="R149" s="135"/>
      <c r="T149" s="165" t="s">
        <v>4</v>
      </c>
      <c r="U149" s="44" t="s">
        <v>41</v>
      </c>
      <c r="V149" s="36"/>
      <c r="W149" s="166">
        <f t="shared" si="16"/>
        <v>0</v>
      </c>
      <c r="X149" s="166">
        <v>0</v>
      </c>
      <c r="Y149" s="166">
        <f t="shared" si="17"/>
        <v>0</v>
      </c>
      <c r="Z149" s="166">
        <v>0</v>
      </c>
      <c r="AA149" s="167">
        <f t="shared" si="18"/>
        <v>0</v>
      </c>
      <c r="AR149" s="20" t="s">
        <v>252</v>
      </c>
      <c r="AT149" s="20" t="s">
        <v>177</v>
      </c>
      <c r="AU149" s="20" t="s">
        <v>112</v>
      </c>
      <c r="AY149" s="20" t="s">
        <v>176</v>
      </c>
      <c r="BE149" s="106">
        <f t="shared" si="19"/>
        <v>0</v>
      </c>
      <c r="BF149" s="106">
        <f t="shared" si="20"/>
        <v>0</v>
      </c>
      <c r="BG149" s="106">
        <f t="shared" si="21"/>
        <v>0</v>
      </c>
      <c r="BH149" s="106">
        <f t="shared" si="22"/>
        <v>0</v>
      </c>
      <c r="BI149" s="106">
        <f t="shared" si="23"/>
        <v>0</v>
      </c>
      <c r="BJ149" s="20" t="s">
        <v>84</v>
      </c>
      <c r="BK149" s="106">
        <f t="shared" si="24"/>
        <v>0</v>
      </c>
      <c r="BL149" s="20" t="s">
        <v>252</v>
      </c>
      <c r="BM149" s="20" t="s">
        <v>1556</v>
      </c>
    </row>
    <row r="150" spans="2:65" s="1" customFormat="1" ht="25.5" customHeight="1">
      <c r="B150" s="132"/>
      <c r="C150" s="161" t="s">
        <v>269</v>
      </c>
      <c r="D150" s="161" t="s">
        <v>177</v>
      </c>
      <c r="E150" s="162" t="s">
        <v>1557</v>
      </c>
      <c r="F150" s="266" t="s">
        <v>1558</v>
      </c>
      <c r="G150" s="266"/>
      <c r="H150" s="266"/>
      <c r="I150" s="266"/>
      <c r="J150" s="163" t="s">
        <v>316</v>
      </c>
      <c r="K150" s="164">
        <v>1</v>
      </c>
      <c r="L150" s="258">
        <v>0</v>
      </c>
      <c r="M150" s="258"/>
      <c r="N150" s="267">
        <f t="shared" si="15"/>
        <v>0</v>
      </c>
      <c r="O150" s="267"/>
      <c r="P150" s="267"/>
      <c r="Q150" s="267"/>
      <c r="R150" s="135"/>
      <c r="T150" s="165" t="s">
        <v>4</v>
      </c>
      <c r="U150" s="44" t="s">
        <v>41</v>
      </c>
      <c r="V150" s="36"/>
      <c r="W150" s="166">
        <f t="shared" si="16"/>
        <v>0</v>
      </c>
      <c r="X150" s="166">
        <v>0</v>
      </c>
      <c r="Y150" s="166">
        <f t="shared" si="17"/>
        <v>0</v>
      </c>
      <c r="Z150" s="166">
        <v>0</v>
      </c>
      <c r="AA150" s="167">
        <f t="shared" si="18"/>
        <v>0</v>
      </c>
      <c r="AR150" s="20" t="s">
        <v>252</v>
      </c>
      <c r="AT150" s="20" t="s">
        <v>177</v>
      </c>
      <c r="AU150" s="20" t="s">
        <v>112</v>
      </c>
      <c r="AY150" s="20" t="s">
        <v>176</v>
      </c>
      <c r="BE150" s="106">
        <f t="shared" si="19"/>
        <v>0</v>
      </c>
      <c r="BF150" s="106">
        <f t="shared" si="20"/>
        <v>0</v>
      </c>
      <c r="BG150" s="106">
        <f t="shared" si="21"/>
        <v>0</v>
      </c>
      <c r="BH150" s="106">
        <f t="shared" si="22"/>
        <v>0</v>
      </c>
      <c r="BI150" s="106">
        <f t="shared" si="23"/>
        <v>0</v>
      </c>
      <c r="BJ150" s="20" t="s">
        <v>84</v>
      </c>
      <c r="BK150" s="106">
        <f t="shared" si="24"/>
        <v>0</v>
      </c>
      <c r="BL150" s="20" t="s">
        <v>252</v>
      </c>
      <c r="BM150" s="20" t="s">
        <v>1559</v>
      </c>
    </row>
    <row r="151" spans="2:65" s="10" customFormat="1" ht="16.5" customHeight="1">
      <c r="B151" s="168"/>
      <c r="C151" s="169"/>
      <c r="D151" s="169"/>
      <c r="E151" s="170" t="s">
        <v>4</v>
      </c>
      <c r="F151" s="270" t="s">
        <v>1560</v>
      </c>
      <c r="G151" s="271"/>
      <c r="H151" s="271"/>
      <c r="I151" s="271"/>
      <c r="J151" s="169"/>
      <c r="K151" s="170" t="s">
        <v>4</v>
      </c>
      <c r="L151" s="169"/>
      <c r="M151" s="169"/>
      <c r="N151" s="169"/>
      <c r="O151" s="169"/>
      <c r="P151" s="169"/>
      <c r="Q151" s="169"/>
      <c r="R151" s="171"/>
      <c r="T151" s="172"/>
      <c r="U151" s="169"/>
      <c r="V151" s="169"/>
      <c r="W151" s="169"/>
      <c r="X151" s="169"/>
      <c r="Y151" s="169"/>
      <c r="Z151" s="169"/>
      <c r="AA151" s="173"/>
      <c r="AT151" s="174" t="s">
        <v>184</v>
      </c>
      <c r="AU151" s="174" t="s">
        <v>112</v>
      </c>
      <c r="AV151" s="10" t="s">
        <v>84</v>
      </c>
      <c r="AW151" s="10" t="s">
        <v>33</v>
      </c>
      <c r="AX151" s="10" t="s">
        <v>76</v>
      </c>
      <c r="AY151" s="174" t="s">
        <v>176</v>
      </c>
    </row>
    <row r="152" spans="2:65" s="11" customFormat="1" ht="16.5" customHeight="1">
      <c r="B152" s="175"/>
      <c r="C152" s="176"/>
      <c r="D152" s="176"/>
      <c r="E152" s="177" t="s">
        <v>4</v>
      </c>
      <c r="F152" s="272" t="s">
        <v>84</v>
      </c>
      <c r="G152" s="273"/>
      <c r="H152" s="273"/>
      <c r="I152" s="273"/>
      <c r="J152" s="176"/>
      <c r="K152" s="178">
        <v>1</v>
      </c>
      <c r="L152" s="176"/>
      <c r="M152" s="176"/>
      <c r="N152" s="176"/>
      <c r="O152" s="176"/>
      <c r="P152" s="176"/>
      <c r="Q152" s="176"/>
      <c r="R152" s="179"/>
      <c r="T152" s="180"/>
      <c r="U152" s="176"/>
      <c r="V152" s="176"/>
      <c r="W152" s="176"/>
      <c r="X152" s="176"/>
      <c r="Y152" s="176"/>
      <c r="Z152" s="176"/>
      <c r="AA152" s="181"/>
      <c r="AT152" s="182" t="s">
        <v>184</v>
      </c>
      <c r="AU152" s="182" t="s">
        <v>112</v>
      </c>
      <c r="AV152" s="11" t="s">
        <v>112</v>
      </c>
      <c r="AW152" s="11" t="s">
        <v>33</v>
      </c>
      <c r="AX152" s="11" t="s">
        <v>76</v>
      </c>
      <c r="AY152" s="182" t="s">
        <v>176</v>
      </c>
    </row>
    <row r="153" spans="2:65" s="12" customFormat="1" ht="16.5" customHeight="1">
      <c r="B153" s="183"/>
      <c r="C153" s="184"/>
      <c r="D153" s="184"/>
      <c r="E153" s="185" t="s">
        <v>4</v>
      </c>
      <c r="F153" s="264" t="s">
        <v>186</v>
      </c>
      <c r="G153" s="265"/>
      <c r="H153" s="265"/>
      <c r="I153" s="265"/>
      <c r="J153" s="184"/>
      <c r="K153" s="186">
        <v>1</v>
      </c>
      <c r="L153" s="184"/>
      <c r="M153" s="184"/>
      <c r="N153" s="184"/>
      <c r="O153" s="184"/>
      <c r="P153" s="184"/>
      <c r="Q153" s="184"/>
      <c r="R153" s="187"/>
      <c r="T153" s="188"/>
      <c r="U153" s="184"/>
      <c r="V153" s="184"/>
      <c r="W153" s="184"/>
      <c r="X153" s="184"/>
      <c r="Y153" s="184"/>
      <c r="Z153" s="184"/>
      <c r="AA153" s="189"/>
      <c r="AT153" s="190" t="s">
        <v>184</v>
      </c>
      <c r="AU153" s="190" t="s">
        <v>112</v>
      </c>
      <c r="AV153" s="12" t="s">
        <v>181</v>
      </c>
      <c r="AW153" s="12" t="s">
        <v>33</v>
      </c>
      <c r="AX153" s="12" t="s">
        <v>84</v>
      </c>
      <c r="AY153" s="190" t="s">
        <v>176</v>
      </c>
    </row>
    <row r="154" spans="2:65" s="1" customFormat="1" ht="25.5" customHeight="1">
      <c r="B154" s="132"/>
      <c r="C154" s="161" t="s">
        <v>274</v>
      </c>
      <c r="D154" s="161" t="s">
        <v>177</v>
      </c>
      <c r="E154" s="162" t="s">
        <v>1561</v>
      </c>
      <c r="F154" s="266" t="s">
        <v>1562</v>
      </c>
      <c r="G154" s="266"/>
      <c r="H154" s="266"/>
      <c r="I154" s="266"/>
      <c r="J154" s="163" t="s">
        <v>316</v>
      </c>
      <c r="K154" s="164">
        <v>1</v>
      </c>
      <c r="L154" s="258">
        <v>0</v>
      </c>
      <c r="M154" s="258"/>
      <c r="N154" s="267">
        <f>ROUND(L154*K154,2)</f>
        <v>0</v>
      </c>
      <c r="O154" s="267"/>
      <c r="P154" s="267"/>
      <c r="Q154" s="267"/>
      <c r="R154" s="135"/>
      <c r="T154" s="165" t="s">
        <v>4</v>
      </c>
      <c r="U154" s="44" t="s">
        <v>41</v>
      </c>
      <c r="V154" s="36"/>
      <c r="W154" s="166">
        <f>V154*K154</f>
        <v>0</v>
      </c>
      <c r="X154" s="166">
        <v>1.2999999999999999E-4</v>
      </c>
      <c r="Y154" s="166">
        <f>X154*K154</f>
        <v>1.2999999999999999E-4</v>
      </c>
      <c r="Z154" s="166">
        <v>0</v>
      </c>
      <c r="AA154" s="167">
        <f>Z154*K154</f>
        <v>0</v>
      </c>
      <c r="AR154" s="20" t="s">
        <v>252</v>
      </c>
      <c r="AT154" s="20" t="s">
        <v>177</v>
      </c>
      <c r="AU154" s="20" t="s">
        <v>112</v>
      </c>
      <c r="AY154" s="20" t="s">
        <v>176</v>
      </c>
      <c r="BE154" s="106">
        <f>IF(U154="základní",N154,0)</f>
        <v>0</v>
      </c>
      <c r="BF154" s="106">
        <f>IF(U154="snížená",N154,0)</f>
        <v>0</v>
      </c>
      <c r="BG154" s="106">
        <f>IF(U154="zákl. přenesená",N154,0)</f>
        <v>0</v>
      </c>
      <c r="BH154" s="106">
        <f>IF(U154="sníž. přenesená",N154,0)</f>
        <v>0</v>
      </c>
      <c r="BI154" s="106">
        <f>IF(U154="nulová",N154,0)</f>
        <v>0</v>
      </c>
      <c r="BJ154" s="20" t="s">
        <v>84</v>
      </c>
      <c r="BK154" s="106">
        <f>ROUND(L154*K154,2)</f>
        <v>0</v>
      </c>
      <c r="BL154" s="20" t="s">
        <v>252</v>
      </c>
      <c r="BM154" s="20" t="s">
        <v>1563</v>
      </c>
    </row>
    <row r="155" spans="2:65" s="1" customFormat="1" ht="25.5" customHeight="1">
      <c r="B155" s="132"/>
      <c r="C155" s="161" t="s">
        <v>9</v>
      </c>
      <c r="D155" s="161" t="s">
        <v>177</v>
      </c>
      <c r="E155" s="162" t="s">
        <v>1564</v>
      </c>
      <c r="F155" s="266" t="s">
        <v>1565</v>
      </c>
      <c r="G155" s="266"/>
      <c r="H155" s="266"/>
      <c r="I155" s="266"/>
      <c r="J155" s="163" t="s">
        <v>1566</v>
      </c>
      <c r="K155" s="164">
        <v>1</v>
      </c>
      <c r="L155" s="258">
        <v>0</v>
      </c>
      <c r="M155" s="258"/>
      <c r="N155" s="267">
        <f>ROUND(L155*K155,2)</f>
        <v>0</v>
      </c>
      <c r="O155" s="267"/>
      <c r="P155" s="267"/>
      <c r="Q155" s="267"/>
      <c r="R155" s="135"/>
      <c r="T155" s="165" t="s">
        <v>4</v>
      </c>
      <c r="U155" s="44" t="s">
        <v>41</v>
      </c>
      <c r="V155" s="36"/>
      <c r="W155" s="166">
        <f>V155*K155</f>
        <v>0</v>
      </c>
      <c r="X155" s="166">
        <v>2.5000000000000001E-4</v>
      </c>
      <c r="Y155" s="166">
        <f>X155*K155</f>
        <v>2.5000000000000001E-4</v>
      </c>
      <c r="Z155" s="166">
        <v>0</v>
      </c>
      <c r="AA155" s="167">
        <f>Z155*K155</f>
        <v>0</v>
      </c>
      <c r="AR155" s="20" t="s">
        <v>252</v>
      </c>
      <c r="AT155" s="20" t="s">
        <v>177</v>
      </c>
      <c r="AU155" s="20" t="s">
        <v>112</v>
      </c>
      <c r="AY155" s="20" t="s">
        <v>176</v>
      </c>
      <c r="BE155" s="106">
        <f>IF(U155="základní",N155,0)</f>
        <v>0</v>
      </c>
      <c r="BF155" s="106">
        <f>IF(U155="snížená",N155,0)</f>
        <v>0</v>
      </c>
      <c r="BG155" s="106">
        <f>IF(U155="zákl. přenesená",N155,0)</f>
        <v>0</v>
      </c>
      <c r="BH155" s="106">
        <f>IF(U155="sníž. přenesená",N155,0)</f>
        <v>0</v>
      </c>
      <c r="BI155" s="106">
        <f>IF(U155="nulová",N155,0)</f>
        <v>0</v>
      </c>
      <c r="BJ155" s="20" t="s">
        <v>84</v>
      </c>
      <c r="BK155" s="106">
        <f>ROUND(L155*K155,2)</f>
        <v>0</v>
      </c>
      <c r="BL155" s="20" t="s">
        <v>252</v>
      </c>
      <c r="BM155" s="20" t="s">
        <v>1567</v>
      </c>
    </row>
    <row r="156" spans="2:65" s="1" customFormat="1" ht="16.5" customHeight="1">
      <c r="B156" s="132"/>
      <c r="C156" s="161" t="s">
        <v>294</v>
      </c>
      <c r="D156" s="161" t="s">
        <v>177</v>
      </c>
      <c r="E156" s="162" t="s">
        <v>1568</v>
      </c>
      <c r="F156" s="266" t="s">
        <v>1569</v>
      </c>
      <c r="G156" s="266"/>
      <c r="H156" s="266"/>
      <c r="I156" s="266"/>
      <c r="J156" s="163" t="s">
        <v>316</v>
      </c>
      <c r="K156" s="164">
        <v>2</v>
      </c>
      <c r="L156" s="258">
        <v>0</v>
      </c>
      <c r="M156" s="258"/>
      <c r="N156" s="267">
        <f>ROUND(L156*K156,2)</f>
        <v>0</v>
      </c>
      <c r="O156" s="267"/>
      <c r="P156" s="267"/>
      <c r="Q156" s="267"/>
      <c r="R156" s="135"/>
      <c r="T156" s="165" t="s">
        <v>4</v>
      </c>
      <c r="U156" s="44" t="s">
        <v>41</v>
      </c>
      <c r="V156" s="36"/>
      <c r="W156" s="166">
        <f>V156*K156</f>
        <v>0</v>
      </c>
      <c r="X156" s="166">
        <v>2.9E-4</v>
      </c>
      <c r="Y156" s="166">
        <f>X156*K156</f>
        <v>5.8E-4</v>
      </c>
      <c r="Z156" s="166">
        <v>0</v>
      </c>
      <c r="AA156" s="167">
        <f>Z156*K156</f>
        <v>0</v>
      </c>
      <c r="AR156" s="20" t="s">
        <v>252</v>
      </c>
      <c r="AT156" s="20" t="s">
        <v>177</v>
      </c>
      <c r="AU156" s="20" t="s">
        <v>112</v>
      </c>
      <c r="AY156" s="20" t="s">
        <v>176</v>
      </c>
      <c r="BE156" s="106">
        <f>IF(U156="základní",N156,0)</f>
        <v>0</v>
      </c>
      <c r="BF156" s="106">
        <f>IF(U156="snížená",N156,0)</f>
        <v>0</v>
      </c>
      <c r="BG156" s="106">
        <f>IF(U156="zákl. přenesená",N156,0)</f>
        <v>0</v>
      </c>
      <c r="BH156" s="106">
        <f>IF(U156="sníž. přenesená",N156,0)</f>
        <v>0</v>
      </c>
      <c r="BI156" s="106">
        <f>IF(U156="nulová",N156,0)</f>
        <v>0</v>
      </c>
      <c r="BJ156" s="20" t="s">
        <v>84</v>
      </c>
      <c r="BK156" s="106">
        <f>ROUND(L156*K156,2)</f>
        <v>0</v>
      </c>
      <c r="BL156" s="20" t="s">
        <v>252</v>
      </c>
      <c r="BM156" s="20" t="s">
        <v>1570</v>
      </c>
    </row>
    <row r="157" spans="2:65" s="1" customFormat="1" ht="25.5" customHeight="1">
      <c r="B157" s="132"/>
      <c r="C157" s="161" t="s">
        <v>299</v>
      </c>
      <c r="D157" s="161" t="s">
        <v>177</v>
      </c>
      <c r="E157" s="162" t="s">
        <v>1571</v>
      </c>
      <c r="F157" s="266" t="s">
        <v>1458</v>
      </c>
      <c r="G157" s="266"/>
      <c r="H157" s="266"/>
      <c r="I157" s="266"/>
      <c r="J157" s="163" t="s">
        <v>316</v>
      </c>
      <c r="K157" s="164">
        <v>1</v>
      </c>
      <c r="L157" s="258">
        <v>0</v>
      </c>
      <c r="M157" s="258"/>
      <c r="N157" s="267">
        <f>ROUND(L157*K157,2)</f>
        <v>0</v>
      </c>
      <c r="O157" s="267"/>
      <c r="P157" s="267"/>
      <c r="Q157" s="267"/>
      <c r="R157" s="135"/>
      <c r="T157" s="165" t="s">
        <v>4</v>
      </c>
      <c r="U157" s="44" t="s">
        <v>41</v>
      </c>
      <c r="V157" s="36"/>
      <c r="W157" s="166">
        <f>V157*K157</f>
        <v>0</v>
      </c>
      <c r="X157" s="166">
        <v>3.4000000000000002E-4</v>
      </c>
      <c r="Y157" s="166">
        <f>X157*K157</f>
        <v>3.4000000000000002E-4</v>
      </c>
      <c r="Z157" s="166">
        <v>0</v>
      </c>
      <c r="AA157" s="167">
        <f>Z157*K157</f>
        <v>0</v>
      </c>
      <c r="AR157" s="20" t="s">
        <v>252</v>
      </c>
      <c r="AT157" s="20" t="s">
        <v>177</v>
      </c>
      <c r="AU157" s="20" t="s">
        <v>112</v>
      </c>
      <c r="AY157" s="20" t="s">
        <v>176</v>
      </c>
      <c r="BE157" s="106">
        <f>IF(U157="základní",N157,0)</f>
        <v>0</v>
      </c>
      <c r="BF157" s="106">
        <f>IF(U157="snížená",N157,0)</f>
        <v>0</v>
      </c>
      <c r="BG157" s="106">
        <f>IF(U157="zákl. přenesená",N157,0)</f>
        <v>0</v>
      </c>
      <c r="BH157" s="106">
        <f>IF(U157="sníž. přenesená",N157,0)</f>
        <v>0</v>
      </c>
      <c r="BI157" s="106">
        <f>IF(U157="nulová",N157,0)</f>
        <v>0</v>
      </c>
      <c r="BJ157" s="20" t="s">
        <v>84</v>
      </c>
      <c r="BK157" s="106">
        <f>ROUND(L157*K157,2)</f>
        <v>0</v>
      </c>
      <c r="BL157" s="20" t="s">
        <v>252</v>
      </c>
      <c r="BM157" s="20" t="s">
        <v>1572</v>
      </c>
    </row>
    <row r="158" spans="2:65" s="1" customFormat="1" ht="25.5" customHeight="1">
      <c r="B158" s="132"/>
      <c r="C158" s="161" t="s">
        <v>308</v>
      </c>
      <c r="D158" s="161" t="s">
        <v>177</v>
      </c>
      <c r="E158" s="162" t="s">
        <v>1573</v>
      </c>
      <c r="F158" s="266" t="s">
        <v>1574</v>
      </c>
      <c r="G158" s="266"/>
      <c r="H158" s="266"/>
      <c r="I158" s="266"/>
      <c r="J158" s="163" t="s">
        <v>216</v>
      </c>
      <c r="K158" s="164">
        <v>6.0000000000000001E-3</v>
      </c>
      <c r="L158" s="258">
        <v>0</v>
      </c>
      <c r="M158" s="258"/>
      <c r="N158" s="267">
        <f>ROUND(L158*K158,2)</f>
        <v>0</v>
      </c>
      <c r="O158" s="267"/>
      <c r="P158" s="267"/>
      <c r="Q158" s="267"/>
      <c r="R158" s="135"/>
      <c r="T158" s="165" t="s">
        <v>4</v>
      </c>
      <c r="U158" s="44" t="s">
        <v>41</v>
      </c>
      <c r="V158" s="36"/>
      <c r="W158" s="166">
        <f>V158*K158</f>
        <v>0</v>
      </c>
      <c r="X158" s="166">
        <v>0</v>
      </c>
      <c r="Y158" s="166">
        <f>X158*K158</f>
        <v>0</v>
      </c>
      <c r="Z158" s="166">
        <v>0</v>
      </c>
      <c r="AA158" s="167">
        <f>Z158*K158</f>
        <v>0</v>
      </c>
      <c r="AR158" s="20" t="s">
        <v>252</v>
      </c>
      <c r="AT158" s="20" t="s">
        <v>177</v>
      </c>
      <c r="AU158" s="20" t="s">
        <v>112</v>
      </c>
      <c r="AY158" s="20" t="s">
        <v>176</v>
      </c>
      <c r="BE158" s="106">
        <f>IF(U158="základní",N158,0)</f>
        <v>0</v>
      </c>
      <c r="BF158" s="106">
        <f>IF(U158="snížená",N158,0)</f>
        <v>0</v>
      </c>
      <c r="BG158" s="106">
        <f>IF(U158="zákl. přenesená",N158,0)</f>
        <v>0</v>
      </c>
      <c r="BH158" s="106">
        <f>IF(U158="sníž. přenesená",N158,0)</f>
        <v>0</v>
      </c>
      <c r="BI158" s="106">
        <f>IF(U158="nulová",N158,0)</f>
        <v>0</v>
      </c>
      <c r="BJ158" s="20" t="s">
        <v>84</v>
      </c>
      <c r="BK158" s="106">
        <f>ROUND(L158*K158,2)</f>
        <v>0</v>
      </c>
      <c r="BL158" s="20" t="s">
        <v>252</v>
      </c>
      <c r="BM158" s="20" t="s">
        <v>1575</v>
      </c>
    </row>
    <row r="159" spans="2:65" s="9" customFormat="1" ht="29.85" customHeight="1">
      <c r="B159" s="150"/>
      <c r="C159" s="151"/>
      <c r="D159" s="160" t="s">
        <v>1499</v>
      </c>
      <c r="E159" s="160"/>
      <c r="F159" s="160"/>
      <c r="G159" s="160"/>
      <c r="H159" s="160"/>
      <c r="I159" s="160"/>
      <c r="J159" s="160"/>
      <c r="K159" s="160"/>
      <c r="L159" s="160"/>
      <c r="M159" s="160"/>
      <c r="N159" s="248">
        <f>BK159</f>
        <v>0</v>
      </c>
      <c r="O159" s="249"/>
      <c r="P159" s="249"/>
      <c r="Q159" s="249"/>
      <c r="R159" s="153"/>
      <c r="T159" s="154"/>
      <c r="U159" s="151"/>
      <c r="V159" s="151"/>
      <c r="W159" s="155">
        <f>SUM(W160:W182)</f>
        <v>0</v>
      </c>
      <c r="X159" s="151"/>
      <c r="Y159" s="155">
        <f>SUM(Y160:Y182)</f>
        <v>0.14316000000000001</v>
      </c>
      <c r="Z159" s="151"/>
      <c r="AA159" s="156">
        <f>SUM(AA160:AA182)</f>
        <v>0</v>
      </c>
      <c r="AR159" s="157" t="s">
        <v>112</v>
      </c>
      <c r="AT159" s="158" t="s">
        <v>75</v>
      </c>
      <c r="AU159" s="158" t="s">
        <v>84</v>
      </c>
      <c r="AY159" s="157" t="s">
        <v>176</v>
      </c>
      <c r="BK159" s="159">
        <f>SUM(BK160:BK182)</f>
        <v>0</v>
      </c>
    </row>
    <row r="160" spans="2:65" s="1" customFormat="1" ht="25.5" customHeight="1">
      <c r="B160" s="132"/>
      <c r="C160" s="161" t="s">
        <v>313</v>
      </c>
      <c r="D160" s="161" t="s">
        <v>177</v>
      </c>
      <c r="E160" s="162" t="s">
        <v>1576</v>
      </c>
      <c r="F160" s="266" t="s">
        <v>1577</v>
      </c>
      <c r="G160" s="266"/>
      <c r="H160" s="266"/>
      <c r="I160" s="266"/>
      <c r="J160" s="163" t="s">
        <v>1404</v>
      </c>
      <c r="K160" s="164">
        <v>1</v>
      </c>
      <c r="L160" s="258">
        <v>0</v>
      </c>
      <c r="M160" s="258"/>
      <c r="N160" s="267">
        <f>ROUND(L160*K160,2)</f>
        <v>0</v>
      </c>
      <c r="O160" s="267"/>
      <c r="P160" s="267"/>
      <c r="Q160" s="267"/>
      <c r="R160" s="135"/>
      <c r="T160" s="165" t="s">
        <v>4</v>
      </c>
      <c r="U160" s="44" t="s">
        <v>41</v>
      </c>
      <c r="V160" s="36"/>
      <c r="W160" s="166">
        <f>V160*K160</f>
        <v>0</v>
      </c>
      <c r="X160" s="166">
        <v>2.3199999999999998E-2</v>
      </c>
      <c r="Y160" s="166">
        <f>X160*K160</f>
        <v>2.3199999999999998E-2</v>
      </c>
      <c r="Z160" s="166">
        <v>0</v>
      </c>
      <c r="AA160" s="167">
        <f>Z160*K160</f>
        <v>0</v>
      </c>
      <c r="AR160" s="20" t="s">
        <v>252</v>
      </c>
      <c r="AT160" s="20" t="s">
        <v>177</v>
      </c>
      <c r="AU160" s="20" t="s">
        <v>112</v>
      </c>
      <c r="AY160" s="20" t="s">
        <v>176</v>
      </c>
      <c r="BE160" s="106">
        <f>IF(U160="základní",N160,0)</f>
        <v>0</v>
      </c>
      <c r="BF160" s="106">
        <f>IF(U160="snížená",N160,0)</f>
        <v>0</v>
      </c>
      <c r="BG160" s="106">
        <f>IF(U160="zákl. přenesená",N160,0)</f>
        <v>0</v>
      </c>
      <c r="BH160" s="106">
        <f>IF(U160="sníž. přenesená",N160,0)</f>
        <v>0</v>
      </c>
      <c r="BI160" s="106">
        <f>IF(U160="nulová",N160,0)</f>
        <v>0</v>
      </c>
      <c r="BJ160" s="20" t="s">
        <v>84</v>
      </c>
      <c r="BK160" s="106">
        <f>ROUND(L160*K160,2)</f>
        <v>0</v>
      </c>
      <c r="BL160" s="20" t="s">
        <v>252</v>
      </c>
      <c r="BM160" s="20" t="s">
        <v>1578</v>
      </c>
    </row>
    <row r="161" spans="2:65" s="10" customFormat="1" ht="16.5" customHeight="1">
      <c r="B161" s="168"/>
      <c r="C161" s="169"/>
      <c r="D161" s="169"/>
      <c r="E161" s="170" t="s">
        <v>4</v>
      </c>
      <c r="F161" s="270" t="s">
        <v>1579</v>
      </c>
      <c r="G161" s="271"/>
      <c r="H161" s="271"/>
      <c r="I161" s="271"/>
      <c r="J161" s="169"/>
      <c r="K161" s="170" t="s">
        <v>4</v>
      </c>
      <c r="L161" s="169"/>
      <c r="M161" s="169"/>
      <c r="N161" s="169"/>
      <c r="O161" s="169"/>
      <c r="P161" s="169"/>
      <c r="Q161" s="169"/>
      <c r="R161" s="171"/>
      <c r="T161" s="172"/>
      <c r="U161" s="169"/>
      <c r="V161" s="169"/>
      <c r="W161" s="169"/>
      <c r="X161" s="169"/>
      <c r="Y161" s="169"/>
      <c r="Z161" s="169"/>
      <c r="AA161" s="173"/>
      <c r="AT161" s="174" t="s">
        <v>184</v>
      </c>
      <c r="AU161" s="174" t="s">
        <v>112</v>
      </c>
      <c r="AV161" s="10" t="s">
        <v>84</v>
      </c>
      <c r="AW161" s="10" t="s">
        <v>33</v>
      </c>
      <c r="AX161" s="10" t="s">
        <v>76</v>
      </c>
      <c r="AY161" s="174" t="s">
        <v>176</v>
      </c>
    </row>
    <row r="162" spans="2:65" s="11" customFormat="1" ht="16.5" customHeight="1">
      <c r="B162" s="175"/>
      <c r="C162" s="176"/>
      <c r="D162" s="176"/>
      <c r="E162" s="177" t="s">
        <v>4</v>
      </c>
      <c r="F162" s="272" t="s">
        <v>84</v>
      </c>
      <c r="G162" s="273"/>
      <c r="H162" s="273"/>
      <c r="I162" s="273"/>
      <c r="J162" s="176"/>
      <c r="K162" s="178">
        <v>1</v>
      </c>
      <c r="L162" s="176"/>
      <c r="M162" s="176"/>
      <c r="N162" s="176"/>
      <c r="O162" s="176"/>
      <c r="P162" s="176"/>
      <c r="Q162" s="176"/>
      <c r="R162" s="179"/>
      <c r="T162" s="180"/>
      <c r="U162" s="176"/>
      <c r="V162" s="176"/>
      <c r="W162" s="176"/>
      <c r="X162" s="176"/>
      <c r="Y162" s="176"/>
      <c r="Z162" s="176"/>
      <c r="AA162" s="181"/>
      <c r="AT162" s="182" t="s">
        <v>184</v>
      </c>
      <c r="AU162" s="182" t="s">
        <v>112</v>
      </c>
      <c r="AV162" s="11" t="s">
        <v>112</v>
      </c>
      <c r="AW162" s="11" t="s">
        <v>33</v>
      </c>
      <c r="AX162" s="11" t="s">
        <v>76</v>
      </c>
      <c r="AY162" s="182" t="s">
        <v>176</v>
      </c>
    </row>
    <row r="163" spans="2:65" s="12" customFormat="1" ht="16.5" customHeight="1">
      <c r="B163" s="183"/>
      <c r="C163" s="184"/>
      <c r="D163" s="184"/>
      <c r="E163" s="185" t="s">
        <v>4</v>
      </c>
      <c r="F163" s="264" t="s">
        <v>186</v>
      </c>
      <c r="G163" s="265"/>
      <c r="H163" s="265"/>
      <c r="I163" s="265"/>
      <c r="J163" s="184"/>
      <c r="K163" s="186">
        <v>1</v>
      </c>
      <c r="L163" s="184"/>
      <c r="M163" s="184"/>
      <c r="N163" s="184"/>
      <c r="O163" s="184"/>
      <c r="P163" s="184"/>
      <c r="Q163" s="184"/>
      <c r="R163" s="187"/>
      <c r="T163" s="188"/>
      <c r="U163" s="184"/>
      <c r="V163" s="184"/>
      <c r="W163" s="184"/>
      <c r="X163" s="184"/>
      <c r="Y163" s="184"/>
      <c r="Z163" s="184"/>
      <c r="AA163" s="189"/>
      <c r="AT163" s="190" t="s">
        <v>184</v>
      </c>
      <c r="AU163" s="190" t="s">
        <v>112</v>
      </c>
      <c r="AV163" s="12" t="s">
        <v>181</v>
      </c>
      <c r="AW163" s="12" t="s">
        <v>33</v>
      </c>
      <c r="AX163" s="12" t="s">
        <v>84</v>
      </c>
      <c r="AY163" s="190" t="s">
        <v>176</v>
      </c>
    </row>
    <row r="164" spans="2:65" s="1" customFormat="1" ht="25.5" customHeight="1">
      <c r="B164" s="132"/>
      <c r="C164" s="161" t="s">
        <v>318</v>
      </c>
      <c r="D164" s="161" t="s">
        <v>177</v>
      </c>
      <c r="E164" s="162" t="s">
        <v>1580</v>
      </c>
      <c r="F164" s="266" t="s">
        <v>1581</v>
      </c>
      <c r="G164" s="266"/>
      <c r="H164" s="266"/>
      <c r="I164" s="266"/>
      <c r="J164" s="163" t="s">
        <v>1404</v>
      </c>
      <c r="K164" s="164">
        <v>1</v>
      </c>
      <c r="L164" s="258">
        <v>0</v>
      </c>
      <c r="M164" s="258"/>
      <c r="N164" s="267">
        <f>ROUND(L164*K164,2)</f>
        <v>0</v>
      </c>
      <c r="O164" s="267"/>
      <c r="P164" s="267"/>
      <c r="Q164" s="267"/>
      <c r="R164" s="135"/>
      <c r="T164" s="165" t="s">
        <v>4</v>
      </c>
      <c r="U164" s="44" t="s">
        <v>41</v>
      </c>
      <c r="V164" s="36"/>
      <c r="W164" s="166">
        <f>V164*K164</f>
        <v>0</v>
      </c>
      <c r="X164" s="166">
        <v>1.376E-2</v>
      </c>
      <c r="Y164" s="166">
        <f>X164*K164</f>
        <v>1.376E-2</v>
      </c>
      <c r="Z164" s="166">
        <v>0</v>
      </c>
      <c r="AA164" s="167">
        <f>Z164*K164</f>
        <v>0</v>
      </c>
      <c r="AR164" s="20" t="s">
        <v>252</v>
      </c>
      <c r="AT164" s="20" t="s">
        <v>177</v>
      </c>
      <c r="AU164" s="20" t="s">
        <v>112</v>
      </c>
      <c r="AY164" s="20" t="s">
        <v>176</v>
      </c>
      <c r="BE164" s="106">
        <f>IF(U164="základní",N164,0)</f>
        <v>0</v>
      </c>
      <c r="BF164" s="106">
        <f>IF(U164="snížená",N164,0)</f>
        <v>0</v>
      </c>
      <c r="BG164" s="106">
        <f>IF(U164="zákl. přenesená",N164,0)</f>
        <v>0</v>
      </c>
      <c r="BH164" s="106">
        <f>IF(U164="sníž. přenesená",N164,0)</f>
        <v>0</v>
      </c>
      <c r="BI164" s="106">
        <f>IF(U164="nulová",N164,0)</f>
        <v>0</v>
      </c>
      <c r="BJ164" s="20" t="s">
        <v>84</v>
      </c>
      <c r="BK164" s="106">
        <f>ROUND(L164*K164,2)</f>
        <v>0</v>
      </c>
      <c r="BL164" s="20" t="s">
        <v>252</v>
      </c>
      <c r="BM164" s="20" t="s">
        <v>1582</v>
      </c>
    </row>
    <row r="165" spans="2:65" s="10" customFormat="1" ht="16.5" customHeight="1">
      <c r="B165" s="168"/>
      <c r="C165" s="169"/>
      <c r="D165" s="169"/>
      <c r="E165" s="170" t="s">
        <v>4</v>
      </c>
      <c r="F165" s="270" t="s">
        <v>1579</v>
      </c>
      <c r="G165" s="271"/>
      <c r="H165" s="271"/>
      <c r="I165" s="271"/>
      <c r="J165" s="169"/>
      <c r="K165" s="170" t="s">
        <v>4</v>
      </c>
      <c r="L165" s="169"/>
      <c r="M165" s="169"/>
      <c r="N165" s="169"/>
      <c r="O165" s="169"/>
      <c r="P165" s="169"/>
      <c r="Q165" s="169"/>
      <c r="R165" s="171"/>
      <c r="T165" s="172"/>
      <c r="U165" s="169"/>
      <c r="V165" s="169"/>
      <c r="W165" s="169"/>
      <c r="X165" s="169"/>
      <c r="Y165" s="169"/>
      <c r="Z165" s="169"/>
      <c r="AA165" s="173"/>
      <c r="AT165" s="174" t="s">
        <v>184</v>
      </c>
      <c r="AU165" s="174" t="s">
        <v>112</v>
      </c>
      <c r="AV165" s="10" t="s">
        <v>84</v>
      </c>
      <c r="AW165" s="10" t="s">
        <v>33</v>
      </c>
      <c r="AX165" s="10" t="s">
        <v>76</v>
      </c>
      <c r="AY165" s="174" t="s">
        <v>176</v>
      </c>
    </row>
    <row r="166" spans="2:65" s="11" customFormat="1" ht="16.5" customHeight="1">
      <c r="B166" s="175"/>
      <c r="C166" s="176"/>
      <c r="D166" s="176"/>
      <c r="E166" s="177" t="s">
        <v>4</v>
      </c>
      <c r="F166" s="272" t="s">
        <v>84</v>
      </c>
      <c r="G166" s="273"/>
      <c r="H166" s="273"/>
      <c r="I166" s="273"/>
      <c r="J166" s="176"/>
      <c r="K166" s="178">
        <v>1</v>
      </c>
      <c r="L166" s="176"/>
      <c r="M166" s="176"/>
      <c r="N166" s="176"/>
      <c r="O166" s="176"/>
      <c r="P166" s="176"/>
      <c r="Q166" s="176"/>
      <c r="R166" s="179"/>
      <c r="T166" s="180"/>
      <c r="U166" s="176"/>
      <c r="V166" s="176"/>
      <c r="W166" s="176"/>
      <c r="X166" s="176"/>
      <c r="Y166" s="176"/>
      <c r="Z166" s="176"/>
      <c r="AA166" s="181"/>
      <c r="AT166" s="182" t="s">
        <v>184</v>
      </c>
      <c r="AU166" s="182" t="s">
        <v>112</v>
      </c>
      <c r="AV166" s="11" t="s">
        <v>112</v>
      </c>
      <c r="AW166" s="11" t="s">
        <v>33</v>
      </c>
      <c r="AX166" s="11" t="s">
        <v>76</v>
      </c>
      <c r="AY166" s="182" t="s">
        <v>176</v>
      </c>
    </row>
    <row r="167" spans="2:65" s="12" customFormat="1" ht="16.5" customHeight="1">
      <c r="B167" s="183"/>
      <c r="C167" s="184"/>
      <c r="D167" s="184"/>
      <c r="E167" s="185" t="s">
        <v>4</v>
      </c>
      <c r="F167" s="264" t="s">
        <v>186</v>
      </c>
      <c r="G167" s="265"/>
      <c r="H167" s="265"/>
      <c r="I167" s="265"/>
      <c r="J167" s="184"/>
      <c r="K167" s="186">
        <v>1</v>
      </c>
      <c r="L167" s="184"/>
      <c r="M167" s="184"/>
      <c r="N167" s="184"/>
      <c r="O167" s="184"/>
      <c r="P167" s="184"/>
      <c r="Q167" s="184"/>
      <c r="R167" s="187"/>
      <c r="T167" s="188"/>
      <c r="U167" s="184"/>
      <c r="V167" s="184"/>
      <c r="W167" s="184"/>
      <c r="X167" s="184"/>
      <c r="Y167" s="184"/>
      <c r="Z167" s="184"/>
      <c r="AA167" s="189"/>
      <c r="AT167" s="190" t="s">
        <v>184</v>
      </c>
      <c r="AU167" s="190" t="s">
        <v>112</v>
      </c>
      <c r="AV167" s="12" t="s">
        <v>181</v>
      </c>
      <c r="AW167" s="12" t="s">
        <v>33</v>
      </c>
      <c r="AX167" s="12" t="s">
        <v>84</v>
      </c>
      <c r="AY167" s="190" t="s">
        <v>176</v>
      </c>
    </row>
    <row r="168" spans="2:65" s="1" customFormat="1" ht="25.5" customHeight="1">
      <c r="B168" s="132"/>
      <c r="C168" s="161" t="s">
        <v>322</v>
      </c>
      <c r="D168" s="161" t="s">
        <v>177</v>
      </c>
      <c r="E168" s="162" t="s">
        <v>1583</v>
      </c>
      <c r="F168" s="266" t="s">
        <v>1584</v>
      </c>
      <c r="G168" s="266"/>
      <c r="H168" s="266"/>
      <c r="I168" s="266"/>
      <c r="J168" s="163" t="s">
        <v>1404</v>
      </c>
      <c r="K168" s="164">
        <v>1</v>
      </c>
      <c r="L168" s="258">
        <v>0</v>
      </c>
      <c r="M168" s="258"/>
      <c r="N168" s="267">
        <f>ROUND(L168*K168,2)</f>
        <v>0</v>
      </c>
      <c r="O168" s="267"/>
      <c r="P168" s="267"/>
      <c r="Q168" s="267"/>
      <c r="R168" s="135"/>
      <c r="T168" s="165" t="s">
        <v>4</v>
      </c>
      <c r="U168" s="44" t="s">
        <v>41</v>
      </c>
      <c r="V168" s="36"/>
      <c r="W168" s="166">
        <f>V168*K168</f>
        <v>0</v>
      </c>
      <c r="X168" s="166">
        <v>9.8399999999999998E-3</v>
      </c>
      <c r="Y168" s="166">
        <f>X168*K168</f>
        <v>9.8399999999999998E-3</v>
      </c>
      <c r="Z168" s="166">
        <v>0</v>
      </c>
      <c r="AA168" s="167">
        <f>Z168*K168</f>
        <v>0</v>
      </c>
      <c r="AR168" s="20" t="s">
        <v>252</v>
      </c>
      <c r="AT168" s="20" t="s">
        <v>177</v>
      </c>
      <c r="AU168" s="20" t="s">
        <v>112</v>
      </c>
      <c r="AY168" s="20" t="s">
        <v>176</v>
      </c>
      <c r="BE168" s="106">
        <f>IF(U168="základní",N168,0)</f>
        <v>0</v>
      </c>
      <c r="BF168" s="106">
        <f>IF(U168="snížená",N168,0)</f>
        <v>0</v>
      </c>
      <c r="BG168" s="106">
        <f>IF(U168="zákl. přenesená",N168,0)</f>
        <v>0</v>
      </c>
      <c r="BH168" s="106">
        <f>IF(U168="sníž. přenesená",N168,0)</f>
        <v>0</v>
      </c>
      <c r="BI168" s="106">
        <f>IF(U168="nulová",N168,0)</f>
        <v>0</v>
      </c>
      <c r="BJ168" s="20" t="s">
        <v>84</v>
      </c>
      <c r="BK168" s="106">
        <f>ROUND(L168*K168,2)</f>
        <v>0</v>
      </c>
      <c r="BL168" s="20" t="s">
        <v>252</v>
      </c>
      <c r="BM168" s="20" t="s">
        <v>1585</v>
      </c>
    </row>
    <row r="169" spans="2:65" s="1" customFormat="1" ht="16.5" customHeight="1">
      <c r="B169" s="132"/>
      <c r="C169" s="191" t="s">
        <v>329</v>
      </c>
      <c r="D169" s="191" t="s">
        <v>309</v>
      </c>
      <c r="E169" s="192" t="s">
        <v>1586</v>
      </c>
      <c r="F169" s="274" t="s">
        <v>1587</v>
      </c>
      <c r="G169" s="274"/>
      <c r="H169" s="274"/>
      <c r="I169" s="274"/>
      <c r="J169" s="193" t="s">
        <v>316</v>
      </c>
      <c r="K169" s="194">
        <v>1</v>
      </c>
      <c r="L169" s="275">
        <v>0</v>
      </c>
      <c r="M169" s="275"/>
      <c r="N169" s="276">
        <f>ROUND(L169*K169,2)</f>
        <v>0</v>
      </c>
      <c r="O169" s="267"/>
      <c r="P169" s="267"/>
      <c r="Q169" s="267"/>
      <c r="R169" s="135"/>
      <c r="T169" s="165" t="s">
        <v>4</v>
      </c>
      <c r="U169" s="44" t="s">
        <v>41</v>
      </c>
      <c r="V169" s="36"/>
      <c r="W169" s="166">
        <f>V169*K169</f>
        <v>0</v>
      </c>
      <c r="X169" s="166">
        <v>3.8999999999999998E-3</v>
      </c>
      <c r="Y169" s="166">
        <f>X169*K169</f>
        <v>3.8999999999999998E-3</v>
      </c>
      <c r="Z169" s="166">
        <v>0</v>
      </c>
      <c r="AA169" s="167">
        <f>Z169*K169</f>
        <v>0</v>
      </c>
      <c r="AR169" s="20" t="s">
        <v>353</v>
      </c>
      <c r="AT169" s="20" t="s">
        <v>309</v>
      </c>
      <c r="AU169" s="20" t="s">
        <v>112</v>
      </c>
      <c r="AY169" s="20" t="s">
        <v>176</v>
      </c>
      <c r="BE169" s="106">
        <f>IF(U169="základní",N169,0)</f>
        <v>0</v>
      </c>
      <c r="BF169" s="106">
        <f>IF(U169="snížená",N169,0)</f>
        <v>0</v>
      </c>
      <c r="BG169" s="106">
        <f>IF(U169="zákl. přenesená",N169,0)</f>
        <v>0</v>
      </c>
      <c r="BH169" s="106">
        <f>IF(U169="sníž. přenesená",N169,0)</f>
        <v>0</v>
      </c>
      <c r="BI169" s="106">
        <f>IF(U169="nulová",N169,0)</f>
        <v>0</v>
      </c>
      <c r="BJ169" s="20" t="s">
        <v>84</v>
      </c>
      <c r="BK169" s="106">
        <f>ROUND(L169*K169,2)</f>
        <v>0</v>
      </c>
      <c r="BL169" s="20" t="s">
        <v>252</v>
      </c>
      <c r="BM169" s="20" t="s">
        <v>1588</v>
      </c>
    </row>
    <row r="170" spans="2:65" s="1" customFormat="1" ht="16.5" customHeight="1">
      <c r="B170" s="132"/>
      <c r="C170" s="191" t="s">
        <v>336</v>
      </c>
      <c r="D170" s="191" t="s">
        <v>309</v>
      </c>
      <c r="E170" s="192" t="s">
        <v>1589</v>
      </c>
      <c r="F170" s="274" t="s">
        <v>1590</v>
      </c>
      <c r="G170" s="274"/>
      <c r="H170" s="274"/>
      <c r="I170" s="274"/>
      <c r="J170" s="193" t="s">
        <v>316</v>
      </c>
      <c r="K170" s="194">
        <v>1</v>
      </c>
      <c r="L170" s="275">
        <v>0</v>
      </c>
      <c r="M170" s="275"/>
      <c r="N170" s="276">
        <f>ROUND(L170*K170,2)</f>
        <v>0</v>
      </c>
      <c r="O170" s="267"/>
      <c r="P170" s="267"/>
      <c r="Q170" s="267"/>
      <c r="R170" s="135"/>
      <c r="T170" s="165" t="s">
        <v>4</v>
      </c>
      <c r="U170" s="44" t="s">
        <v>41</v>
      </c>
      <c r="V170" s="36"/>
      <c r="W170" s="166">
        <f>V170*K170</f>
        <v>0</v>
      </c>
      <c r="X170" s="166">
        <v>3.5999999999999997E-2</v>
      </c>
      <c r="Y170" s="166">
        <f>X170*K170</f>
        <v>3.5999999999999997E-2</v>
      </c>
      <c r="Z170" s="166">
        <v>0</v>
      </c>
      <c r="AA170" s="167">
        <f>Z170*K170</f>
        <v>0</v>
      </c>
      <c r="AR170" s="20" t="s">
        <v>353</v>
      </c>
      <c r="AT170" s="20" t="s">
        <v>309</v>
      </c>
      <c r="AU170" s="20" t="s">
        <v>112</v>
      </c>
      <c r="AY170" s="20" t="s">
        <v>176</v>
      </c>
      <c r="BE170" s="106">
        <f>IF(U170="základní",N170,0)</f>
        <v>0</v>
      </c>
      <c r="BF170" s="106">
        <f>IF(U170="snížená",N170,0)</f>
        <v>0</v>
      </c>
      <c r="BG170" s="106">
        <f>IF(U170="zákl. přenesená",N170,0)</f>
        <v>0</v>
      </c>
      <c r="BH170" s="106">
        <f>IF(U170="sníž. přenesená",N170,0)</f>
        <v>0</v>
      </c>
      <c r="BI170" s="106">
        <f>IF(U170="nulová",N170,0)</f>
        <v>0</v>
      </c>
      <c r="BJ170" s="20" t="s">
        <v>84</v>
      </c>
      <c r="BK170" s="106">
        <f>ROUND(L170*K170,2)</f>
        <v>0</v>
      </c>
      <c r="BL170" s="20" t="s">
        <v>252</v>
      </c>
      <c r="BM170" s="20" t="s">
        <v>1591</v>
      </c>
    </row>
    <row r="171" spans="2:65" s="1" customFormat="1" ht="16.5" customHeight="1">
      <c r="B171" s="132"/>
      <c r="C171" s="191" t="s">
        <v>341</v>
      </c>
      <c r="D171" s="191" t="s">
        <v>309</v>
      </c>
      <c r="E171" s="192" t="s">
        <v>1592</v>
      </c>
      <c r="F171" s="274" t="s">
        <v>1593</v>
      </c>
      <c r="G171" s="274"/>
      <c r="H171" s="274"/>
      <c r="I171" s="274"/>
      <c r="J171" s="193" t="s">
        <v>316</v>
      </c>
      <c r="K171" s="194">
        <v>1</v>
      </c>
      <c r="L171" s="275">
        <v>0</v>
      </c>
      <c r="M171" s="275"/>
      <c r="N171" s="276">
        <f>ROUND(L171*K171,2)</f>
        <v>0</v>
      </c>
      <c r="O171" s="267"/>
      <c r="P171" s="267"/>
      <c r="Q171" s="267"/>
      <c r="R171" s="135"/>
      <c r="T171" s="165" t="s">
        <v>4</v>
      </c>
      <c r="U171" s="44" t="s">
        <v>41</v>
      </c>
      <c r="V171" s="36"/>
      <c r="W171" s="166">
        <f>V171*K171</f>
        <v>0</v>
      </c>
      <c r="X171" s="166">
        <v>3.5999999999999997E-2</v>
      </c>
      <c r="Y171" s="166">
        <f>X171*K171</f>
        <v>3.5999999999999997E-2</v>
      </c>
      <c r="Z171" s="166">
        <v>0</v>
      </c>
      <c r="AA171" s="167">
        <f>Z171*K171</f>
        <v>0</v>
      </c>
      <c r="AR171" s="20" t="s">
        <v>353</v>
      </c>
      <c r="AT171" s="20" t="s">
        <v>309</v>
      </c>
      <c r="AU171" s="20" t="s">
        <v>112</v>
      </c>
      <c r="AY171" s="20" t="s">
        <v>176</v>
      </c>
      <c r="BE171" s="106">
        <f>IF(U171="základní",N171,0)</f>
        <v>0</v>
      </c>
      <c r="BF171" s="106">
        <f>IF(U171="snížená",N171,0)</f>
        <v>0</v>
      </c>
      <c r="BG171" s="106">
        <f>IF(U171="zákl. přenesená",N171,0)</f>
        <v>0</v>
      </c>
      <c r="BH171" s="106">
        <f>IF(U171="sníž. přenesená",N171,0)</f>
        <v>0</v>
      </c>
      <c r="BI171" s="106">
        <f>IF(U171="nulová",N171,0)</f>
        <v>0</v>
      </c>
      <c r="BJ171" s="20" t="s">
        <v>84</v>
      </c>
      <c r="BK171" s="106">
        <f>ROUND(L171*K171,2)</f>
        <v>0</v>
      </c>
      <c r="BL171" s="20" t="s">
        <v>252</v>
      </c>
      <c r="BM171" s="20" t="s">
        <v>1594</v>
      </c>
    </row>
    <row r="172" spans="2:65" s="1" customFormat="1" ht="25.5" customHeight="1">
      <c r="B172" s="132"/>
      <c r="C172" s="161" t="s">
        <v>347</v>
      </c>
      <c r="D172" s="161" t="s">
        <v>177</v>
      </c>
      <c r="E172" s="162" t="s">
        <v>1595</v>
      </c>
      <c r="F172" s="266" t="s">
        <v>1596</v>
      </c>
      <c r="G172" s="266"/>
      <c r="H172" s="266"/>
      <c r="I172" s="266"/>
      <c r="J172" s="163" t="s">
        <v>1404</v>
      </c>
      <c r="K172" s="164">
        <v>1</v>
      </c>
      <c r="L172" s="258">
        <v>0</v>
      </c>
      <c r="M172" s="258"/>
      <c r="N172" s="267">
        <f>ROUND(L172*K172,2)</f>
        <v>0</v>
      </c>
      <c r="O172" s="267"/>
      <c r="P172" s="267"/>
      <c r="Q172" s="267"/>
      <c r="R172" s="135"/>
      <c r="T172" s="165" t="s">
        <v>4</v>
      </c>
      <c r="U172" s="44" t="s">
        <v>41</v>
      </c>
      <c r="V172" s="36"/>
      <c r="W172" s="166">
        <f>V172*K172</f>
        <v>0</v>
      </c>
      <c r="X172" s="166">
        <v>1.47E-2</v>
      </c>
      <c r="Y172" s="166">
        <f>X172*K172</f>
        <v>1.47E-2</v>
      </c>
      <c r="Z172" s="166">
        <v>0</v>
      </c>
      <c r="AA172" s="167">
        <f>Z172*K172</f>
        <v>0</v>
      </c>
      <c r="AR172" s="20" t="s">
        <v>252</v>
      </c>
      <c r="AT172" s="20" t="s">
        <v>177</v>
      </c>
      <c r="AU172" s="20" t="s">
        <v>112</v>
      </c>
      <c r="AY172" s="20" t="s">
        <v>176</v>
      </c>
      <c r="BE172" s="106">
        <f>IF(U172="základní",N172,0)</f>
        <v>0</v>
      </c>
      <c r="BF172" s="106">
        <f>IF(U172="snížená",N172,0)</f>
        <v>0</v>
      </c>
      <c r="BG172" s="106">
        <f>IF(U172="zákl. přenesená",N172,0)</f>
        <v>0</v>
      </c>
      <c r="BH172" s="106">
        <f>IF(U172="sníž. přenesená",N172,0)</f>
        <v>0</v>
      </c>
      <c r="BI172" s="106">
        <f>IF(U172="nulová",N172,0)</f>
        <v>0</v>
      </c>
      <c r="BJ172" s="20" t="s">
        <v>84</v>
      </c>
      <c r="BK172" s="106">
        <f>ROUND(L172*K172,2)</f>
        <v>0</v>
      </c>
      <c r="BL172" s="20" t="s">
        <v>252</v>
      </c>
      <c r="BM172" s="20" t="s">
        <v>1597</v>
      </c>
    </row>
    <row r="173" spans="2:65" s="11" customFormat="1" ht="16.5" customHeight="1">
      <c r="B173" s="175"/>
      <c r="C173" s="176"/>
      <c r="D173" s="176"/>
      <c r="E173" s="177" t="s">
        <v>4</v>
      </c>
      <c r="F173" s="268" t="s">
        <v>1598</v>
      </c>
      <c r="G173" s="269"/>
      <c r="H173" s="269"/>
      <c r="I173" s="269"/>
      <c r="J173" s="176"/>
      <c r="K173" s="178">
        <v>1</v>
      </c>
      <c r="L173" s="176"/>
      <c r="M173" s="176"/>
      <c r="N173" s="176"/>
      <c r="O173" s="176"/>
      <c r="P173" s="176"/>
      <c r="Q173" s="176"/>
      <c r="R173" s="179"/>
      <c r="T173" s="180"/>
      <c r="U173" s="176"/>
      <c r="V173" s="176"/>
      <c r="W173" s="176"/>
      <c r="X173" s="176"/>
      <c r="Y173" s="176"/>
      <c r="Z173" s="176"/>
      <c r="AA173" s="181"/>
      <c r="AT173" s="182" t="s">
        <v>184</v>
      </c>
      <c r="AU173" s="182" t="s">
        <v>112</v>
      </c>
      <c r="AV173" s="11" t="s">
        <v>112</v>
      </c>
      <c r="AW173" s="11" t="s">
        <v>33</v>
      </c>
      <c r="AX173" s="11" t="s">
        <v>76</v>
      </c>
      <c r="AY173" s="182" t="s">
        <v>176</v>
      </c>
    </row>
    <row r="174" spans="2:65" s="12" customFormat="1" ht="16.5" customHeight="1">
      <c r="B174" s="183"/>
      <c r="C174" s="184"/>
      <c r="D174" s="184"/>
      <c r="E174" s="185" t="s">
        <v>4</v>
      </c>
      <c r="F174" s="264" t="s">
        <v>186</v>
      </c>
      <c r="G174" s="265"/>
      <c r="H174" s="265"/>
      <c r="I174" s="265"/>
      <c r="J174" s="184"/>
      <c r="K174" s="186">
        <v>1</v>
      </c>
      <c r="L174" s="184"/>
      <c r="M174" s="184"/>
      <c r="N174" s="184"/>
      <c r="O174" s="184"/>
      <c r="P174" s="184"/>
      <c r="Q174" s="184"/>
      <c r="R174" s="187"/>
      <c r="T174" s="188"/>
      <c r="U174" s="184"/>
      <c r="V174" s="184"/>
      <c r="W174" s="184"/>
      <c r="X174" s="184"/>
      <c r="Y174" s="184"/>
      <c r="Z174" s="184"/>
      <c r="AA174" s="189"/>
      <c r="AT174" s="190" t="s">
        <v>184</v>
      </c>
      <c r="AU174" s="190" t="s">
        <v>112</v>
      </c>
      <c r="AV174" s="12" t="s">
        <v>181</v>
      </c>
      <c r="AW174" s="12" t="s">
        <v>33</v>
      </c>
      <c r="AX174" s="12" t="s">
        <v>84</v>
      </c>
      <c r="AY174" s="190" t="s">
        <v>176</v>
      </c>
    </row>
    <row r="175" spans="2:65" s="1" customFormat="1" ht="38.25" customHeight="1">
      <c r="B175" s="132"/>
      <c r="C175" s="161" t="s">
        <v>353</v>
      </c>
      <c r="D175" s="161" t="s">
        <v>177</v>
      </c>
      <c r="E175" s="162" t="s">
        <v>1599</v>
      </c>
      <c r="F175" s="266" t="s">
        <v>1600</v>
      </c>
      <c r="G175" s="266"/>
      <c r="H175" s="266"/>
      <c r="I175" s="266"/>
      <c r="J175" s="163" t="s">
        <v>1404</v>
      </c>
      <c r="K175" s="164">
        <v>2</v>
      </c>
      <c r="L175" s="258">
        <v>0</v>
      </c>
      <c r="M175" s="258"/>
      <c r="N175" s="267">
        <f>ROUND(L175*K175,2)</f>
        <v>0</v>
      </c>
      <c r="O175" s="267"/>
      <c r="P175" s="267"/>
      <c r="Q175" s="267"/>
      <c r="R175" s="135"/>
      <c r="T175" s="165" t="s">
        <v>4</v>
      </c>
      <c r="U175" s="44" t="s">
        <v>41</v>
      </c>
      <c r="V175" s="36"/>
      <c r="W175" s="166">
        <f>V175*K175</f>
        <v>0</v>
      </c>
      <c r="X175" s="166">
        <v>1.9599999999999999E-3</v>
      </c>
      <c r="Y175" s="166">
        <f>X175*K175</f>
        <v>3.9199999999999999E-3</v>
      </c>
      <c r="Z175" s="166">
        <v>0</v>
      </c>
      <c r="AA175" s="167">
        <f>Z175*K175</f>
        <v>0</v>
      </c>
      <c r="AR175" s="20" t="s">
        <v>252</v>
      </c>
      <c r="AT175" s="20" t="s">
        <v>177</v>
      </c>
      <c r="AU175" s="20" t="s">
        <v>112</v>
      </c>
      <c r="AY175" s="20" t="s">
        <v>176</v>
      </c>
      <c r="BE175" s="106">
        <f>IF(U175="základní",N175,0)</f>
        <v>0</v>
      </c>
      <c r="BF175" s="106">
        <f>IF(U175="snížená",N175,0)</f>
        <v>0</v>
      </c>
      <c r="BG175" s="106">
        <f>IF(U175="zákl. přenesená",N175,0)</f>
        <v>0</v>
      </c>
      <c r="BH175" s="106">
        <f>IF(U175="sníž. přenesená",N175,0)</f>
        <v>0</v>
      </c>
      <c r="BI175" s="106">
        <f>IF(U175="nulová",N175,0)</f>
        <v>0</v>
      </c>
      <c r="BJ175" s="20" t="s">
        <v>84</v>
      </c>
      <c r="BK175" s="106">
        <f>ROUND(L175*K175,2)</f>
        <v>0</v>
      </c>
      <c r="BL175" s="20" t="s">
        <v>252</v>
      </c>
      <c r="BM175" s="20" t="s">
        <v>1601</v>
      </c>
    </row>
    <row r="176" spans="2:65" s="11" customFormat="1" ht="16.5" customHeight="1">
      <c r="B176" s="175"/>
      <c r="C176" s="176"/>
      <c r="D176" s="176"/>
      <c r="E176" s="177" t="s">
        <v>4</v>
      </c>
      <c r="F176" s="268" t="s">
        <v>1602</v>
      </c>
      <c r="G176" s="269"/>
      <c r="H176" s="269"/>
      <c r="I176" s="269"/>
      <c r="J176" s="176"/>
      <c r="K176" s="178">
        <v>1</v>
      </c>
      <c r="L176" s="176"/>
      <c r="M176" s="176"/>
      <c r="N176" s="176"/>
      <c r="O176" s="176"/>
      <c r="P176" s="176"/>
      <c r="Q176" s="176"/>
      <c r="R176" s="179"/>
      <c r="T176" s="180"/>
      <c r="U176" s="176"/>
      <c r="V176" s="176"/>
      <c r="W176" s="176"/>
      <c r="X176" s="176"/>
      <c r="Y176" s="176"/>
      <c r="Z176" s="176"/>
      <c r="AA176" s="181"/>
      <c r="AT176" s="182" t="s">
        <v>184</v>
      </c>
      <c r="AU176" s="182" t="s">
        <v>112</v>
      </c>
      <c r="AV176" s="11" t="s">
        <v>112</v>
      </c>
      <c r="AW176" s="11" t="s">
        <v>33</v>
      </c>
      <c r="AX176" s="11" t="s">
        <v>76</v>
      </c>
      <c r="AY176" s="182" t="s">
        <v>176</v>
      </c>
    </row>
    <row r="177" spans="2:65" s="11" customFormat="1" ht="16.5" customHeight="1">
      <c r="B177" s="175"/>
      <c r="C177" s="176"/>
      <c r="D177" s="176"/>
      <c r="E177" s="177" t="s">
        <v>4</v>
      </c>
      <c r="F177" s="272" t="s">
        <v>1603</v>
      </c>
      <c r="G177" s="273"/>
      <c r="H177" s="273"/>
      <c r="I177" s="273"/>
      <c r="J177" s="176"/>
      <c r="K177" s="178">
        <v>1</v>
      </c>
      <c r="L177" s="176"/>
      <c r="M177" s="176"/>
      <c r="N177" s="176"/>
      <c r="O177" s="176"/>
      <c r="P177" s="176"/>
      <c r="Q177" s="176"/>
      <c r="R177" s="179"/>
      <c r="T177" s="180"/>
      <c r="U177" s="176"/>
      <c r="V177" s="176"/>
      <c r="W177" s="176"/>
      <c r="X177" s="176"/>
      <c r="Y177" s="176"/>
      <c r="Z177" s="176"/>
      <c r="AA177" s="181"/>
      <c r="AT177" s="182" t="s">
        <v>184</v>
      </c>
      <c r="AU177" s="182" t="s">
        <v>112</v>
      </c>
      <c r="AV177" s="11" t="s">
        <v>112</v>
      </c>
      <c r="AW177" s="11" t="s">
        <v>33</v>
      </c>
      <c r="AX177" s="11" t="s">
        <v>76</v>
      </c>
      <c r="AY177" s="182" t="s">
        <v>176</v>
      </c>
    </row>
    <row r="178" spans="2:65" s="12" customFormat="1" ht="16.5" customHeight="1">
      <c r="B178" s="183"/>
      <c r="C178" s="184"/>
      <c r="D178" s="184"/>
      <c r="E178" s="185" t="s">
        <v>4</v>
      </c>
      <c r="F178" s="264" t="s">
        <v>186</v>
      </c>
      <c r="G178" s="265"/>
      <c r="H178" s="265"/>
      <c r="I178" s="265"/>
      <c r="J178" s="184"/>
      <c r="K178" s="186">
        <v>2</v>
      </c>
      <c r="L178" s="184"/>
      <c r="M178" s="184"/>
      <c r="N178" s="184"/>
      <c r="O178" s="184"/>
      <c r="P178" s="184"/>
      <c r="Q178" s="184"/>
      <c r="R178" s="187"/>
      <c r="T178" s="188"/>
      <c r="U178" s="184"/>
      <c r="V178" s="184"/>
      <c r="W178" s="184"/>
      <c r="X178" s="184"/>
      <c r="Y178" s="184"/>
      <c r="Z178" s="184"/>
      <c r="AA178" s="189"/>
      <c r="AT178" s="190" t="s">
        <v>184</v>
      </c>
      <c r="AU178" s="190" t="s">
        <v>112</v>
      </c>
      <c r="AV178" s="12" t="s">
        <v>181</v>
      </c>
      <c r="AW178" s="12" t="s">
        <v>33</v>
      </c>
      <c r="AX178" s="12" t="s">
        <v>84</v>
      </c>
      <c r="AY178" s="190" t="s">
        <v>176</v>
      </c>
    </row>
    <row r="179" spans="2:65" s="1" customFormat="1" ht="25.5" customHeight="1">
      <c r="B179" s="132"/>
      <c r="C179" s="161" t="s">
        <v>357</v>
      </c>
      <c r="D179" s="161" t="s">
        <v>177</v>
      </c>
      <c r="E179" s="162" t="s">
        <v>1604</v>
      </c>
      <c r="F179" s="266" t="s">
        <v>1605</v>
      </c>
      <c r="G179" s="266"/>
      <c r="H179" s="266"/>
      <c r="I179" s="266"/>
      <c r="J179" s="163" t="s">
        <v>1404</v>
      </c>
      <c r="K179" s="164">
        <v>1</v>
      </c>
      <c r="L179" s="258">
        <v>0</v>
      </c>
      <c r="M179" s="258"/>
      <c r="N179" s="267">
        <f>ROUND(L179*K179,2)</f>
        <v>0</v>
      </c>
      <c r="O179" s="267"/>
      <c r="P179" s="267"/>
      <c r="Q179" s="267"/>
      <c r="R179" s="135"/>
      <c r="T179" s="165" t="s">
        <v>4</v>
      </c>
      <c r="U179" s="44" t="s">
        <v>41</v>
      </c>
      <c r="V179" s="36"/>
      <c r="W179" s="166">
        <f>V179*K179</f>
        <v>0</v>
      </c>
      <c r="X179" s="166">
        <v>1.8400000000000001E-3</v>
      </c>
      <c r="Y179" s="166">
        <f>X179*K179</f>
        <v>1.8400000000000001E-3</v>
      </c>
      <c r="Z179" s="166">
        <v>0</v>
      </c>
      <c r="AA179" s="167">
        <f>Z179*K179</f>
        <v>0</v>
      </c>
      <c r="AR179" s="20" t="s">
        <v>252</v>
      </c>
      <c r="AT179" s="20" t="s">
        <v>177</v>
      </c>
      <c r="AU179" s="20" t="s">
        <v>112</v>
      </c>
      <c r="AY179" s="20" t="s">
        <v>176</v>
      </c>
      <c r="BE179" s="106">
        <f>IF(U179="základní",N179,0)</f>
        <v>0</v>
      </c>
      <c r="BF179" s="106">
        <f>IF(U179="snížená",N179,0)</f>
        <v>0</v>
      </c>
      <c r="BG179" s="106">
        <f>IF(U179="zákl. přenesená",N179,0)</f>
        <v>0</v>
      </c>
      <c r="BH179" s="106">
        <f>IF(U179="sníž. přenesená",N179,0)</f>
        <v>0</v>
      </c>
      <c r="BI179" s="106">
        <f>IF(U179="nulová",N179,0)</f>
        <v>0</v>
      </c>
      <c r="BJ179" s="20" t="s">
        <v>84</v>
      </c>
      <c r="BK179" s="106">
        <f>ROUND(L179*K179,2)</f>
        <v>0</v>
      </c>
      <c r="BL179" s="20" t="s">
        <v>252</v>
      </c>
      <c r="BM179" s="20" t="s">
        <v>1606</v>
      </c>
    </row>
    <row r="180" spans="2:65" s="11" customFormat="1" ht="16.5" customHeight="1">
      <c r="B180" s="175"/>
      <c r="C180" s="176"/>
      <c r="D180" s="176"/>
      <c r="E180" s="177" t="s">
        <v>4</v>
      </c>
      <c r="F180" s="268" t="s">
        <v>1607</v>
      </c>
      <c r="G180" s="269"/>
      <c r="H180" s="269"/>
      <c r="I180" s="269"/>
      <c r="J180" s="176"/>
      <c r="K180" s="178">
        <v>1</v>
      </c>
      <c r="L180" s="176"/>
      <c r="M180" s="176"/>
      <c r="N180" s="176"/>
      <c r="O180" s="176"/>
      <c r="P180" s="176"/>
      <c r="Q180" s="176"/>
      <c r="R180" s="179"/>
      <c r="T180" s="180"/>
      <c r="U180" s="176"/>
      <c r="V180" s="176"/>
      <c r="W180" s="176"/>
      <c r="X180" s="176"/>
      <c r="Y180" s="176"/>
      <c r="Z180" s="176"/>
      <c r="AA180" s="181"/>
      <c r="AT180" s="182" t="s">
        <v>184</v>
      </c>
      <c r="AU180" s="182" t="s">
        <v>112</v>
      </c>
      <c r="AV180" s="11" t="s">
        <v>112</v>
      </c>
      <c r="AW180" s="11" t="s">
        <v>33</v>
      </c>
      <c r="AX180" s="11" t="s">
        <v>76</v>
      </c>
      <c r="AY180" s="182" t="s">
        <v>176</v>
      </c>
    </row>
    <row r="181" spans="2:65" s="12" customFormat="1" ht="16.5" customHeight="1">
      <c r="B181" s="183"/>
      <c r="C181" s="184"/>
      <c r="D181" s="184"/>
      <c r="E181" s="185" t="s">
        <v>4</v>
      </c>
      <c r="F181" s="264" t="s">
        <v>186</v>
      </c>
      <c r="G181" s="265"/>
      <c r="H181" s="265"/>
      <c r="I181" s="265"/>
      <c r="J181" s="184"/>
      <c r="K181" s="186">
        <v>1</v>
      </c>
      <c r="L181" s="184"/>
      <c r="M181" s="184"/>
      <c r="N181" s="184"/>
      <c r="O181" s="184"/>
      <c r="P181" s="184"/>
      <c r="Q181" s="184"/>
      <c r="R181" s="187"/>
      <c r="T181" s="188"/>
      <c r="U181" s="184"/>
      <c r="V181" s="184"/>
      <c r="W181" s="184"/>
      <c r="X181" s="184"/>
      <c r="Y181" s="184"/>
      <c r="Z181" s="184"/>
      <c r="AA181" s="189"/>
      <c r="AT181" s="190" t="s">
        <v>184</v>
      </c>
      <c r="AU181" s="190" t="s">
        <v>112</v>
      </c>
      <c r="AV181" s="12" t="s">
        <v>181</v>
      </c>
      <c r="AW181" s="12" t="s">
        <v>33</v>
      </c>
      <c r="AX181" s="12" t="s">
        <v>84</v>
      </c>
      <c r="AY181" s="190" t="s">
        <v>176</v>
      </c>
    </row>
    <row r="182" spans="2:65" s="1" customFormat="1" ht="25.5" customHeight="1">
      <c r="B182" s="132"/>
      <c r="C182" s="161" t="s">
        <v>362</v>
      </c>
      <c r="D182" s="161" t="s">
        <v>177</v>
      </c>
      <c r="E182" s="162" t="s">
        <v>1608</v>
      </c>
      <c r="F182" s="266" t="s">
        <v>1609</v>
      </c>
      <c r="G182" s="266"/>
      <c r="H182" s="266"/>
      <c r="I182" s="266"/>
      <c r="J182" s="163" t="s">
        <v>216</v>
      </c>
      <c r="K182" s="164">
        <v>0.14299999999999999</v>
      </c>
      <c r="L182" s="258">
        <v>0</v>
      </c>
      <c r="M182" s="258"/>
      <c r="N182" s="267">
        <f>ROUND(L182*K182,2)</f>
        <v>0</v>
      </c>
      <c r="O182" s="267"/>
      <c r="P182" s="267"/>
      <c r="Q182" s="267"/>
      <c r="R182" s="135"/>
      <c r="T182" s="165" t="s">
        <v>4</v>
      </c>
      <c r="U182" s="44" t="s">
        <v>41</v>
      </c>
      <c r="V182" s="36"/>
      <c r="W182" s="166">
        <f>V182*K182</f>
        <v>0</v>
      </c>
      <c r="X182" s="166">
        <v>0</v>
      </c>
      <c r="Y182" s="166">
        <f>X182*K182</f>
        <v>0</v>
      </c>
      <c r="Z182" s="166">
        <v>0</v>
      </c>
      <c r="AA182" s="167">
        <f>Z182*K182</f>
        <v>0</v>
      </c>
      <c r="AR182" s="20" t="s">
        <v>252</v>
      </c>
      <c r="AT182" s="20" t="s">
        <v>177</v>
      </c>
      <c r="AU182" s="20" t="s">
        <v>112</v>
      </c>
      <c r="AY182" s="20" t="s">
        <v>176</v>
      </c>
      <c r="BE182" s="106">
        <f>IF(U182="základní",N182,0)</f>
        <v>0</v>
      </c>
      <c r="BF182" s="106">
        <f>IF(U182="snížená",N182,0)</f>
        <v>0</v>
      </c>
      <c r="BG182" s="106">
        <f>IF(U182="zákl. přenesená",N182,0)</f>
        <v>0</v>
      </c>
      <c r="BH182" s="106">
        <f>IF(U182="sníž. přenesená",N182,0)</f>
        <v>0</v>
      </c>
      <c r="BI182" s="106">
        <f>IF(U182="nulová",N182,0)</f>
        <v>0</v>
      </c>
      <c r="BJ182" s="20" t="s">
        <v>84</v>
      </c>
      <c r="BK182" s="106">
        <f>ROUND(L182*K182,2)</f>
        <v>0</v>
      </c>
      <c r="BL182" s="20" t="s">
        <v>252</v>
      </c>
      <c r="BM182" s="20" t="s">
        <v>1610</v>
      </c>
    </row>
    <row r="183" spans="2:65" s="9" customFormat="1" ht="29.85" customHeight="1">
      <c r="B183" s="150"/>
      <c r="C183" s="151"/>
      <c r="D183" s="160" t="s">
        <v>137</v>
      </c>
      <c r="E183" s="160"/>
      <c r="F183" s="160"/>
      <c r="G183" s="160"/>
      <c r="H183" s="160"/>
      <c r="I183" s="160"/>
      <c r="J183" s="160"/>
      <c r="K183" s="160"/>
      <c r="L183" s="160"/>
      <c r="M183" s="160"/>
      <c r="N183" s="248">
        <f>BK183</f>
        <v>0</v>
      </c>
      <c r="O183" s="249"/>
      <c r="P183" s="249"/>
      <c r="Q183" s="249"/>
      <c r="R183" s="153"/>
      <c r="T183" s="154"/>
      <c r="U183" s="151"/>
      <c r="V183" s="151"/>
      <c r="W183" s="155">
        <f>W184</f>
        <v>0</v>
      </c>
      <c r="X183" s="151"/>
      <c r="Y183" s="155">
        <f>Y184</f>
        <v>0</v>
      </c>
      <c r="Z183" s="151"/>
      <c r="AA183" s="156">
        <f>AA184</f>
        <v>0</v>
      </c>
      <c r="AR183" s="157" t="s">
        <v>112</v>
      </c>
      <c r="AT183" s="158" t="s">
        <v>75</v>
      </c>
      <c r="AU183" s="158" t="s">
        <v>84</v>
      </c>
      <c r="AY183" s="157" t="s">
        <v>176</v>
      </c>
      <c r="BK183" s="159">
        <f>BK184</f>
        <v>0</v>
      </c>
    </row>
    <row r="184" spans="2:65" s="1" customFormat="1" ht="38.25" customHeight="1">
      <c r="B184" s="132"/>
      <c r="C184" s="161" t="s">
        <v>367</v>
      </c>
      <c r="D184" s="161" t="s">
        <v>177</v>
      </c>
      <c r="E184" s="162" t="s">
        <v>1611</v>
      </c>
      <c r="F184" s="266" t="s">
        <v>1612</v>
      </c>
      <c r="G184" s="266"/>
      <c r="H184" s="266"/>
      <c r="I184" s="266"/>
      <c r="J184" s="163" t="s">
        <v>1404</v>
      </c>
      <c r="K184" s="164">
        <v>1</v>
      </c>
      <c r="L184" s="258">
        <v>0</v>
      </c>
      <c r="M184" s="258"/>
      <c r="N184" s="267">
        <f>ROUND(L184*K184,2)</f>
        <v>0</v>
      </c>
      <c r="O184" s="267"/>
      <c r="P184" s="267"/>
      <c r="Q184" s="267"/>
      <c r="R184" s="135"/>
      <c r="T184" s="165" t="s">
        <v>4</v>
      </c>
      <c r="U184" s="44" t="s">
        <v>41</v>
      </c>
      <c r="V184" s="36"/>
      <c r="W184" s="166">
        <f>V184*K184</f>
        <v>0</v>
      </c>
      <c r="X184" s="166">
        <v>0</v>
      </c>
      <c r="Y184" s="166">
        <f>X184*K184</f>
        <v>0</v>
      </c>
      <c r="Z184" s="166">
        <v>0</v>
      </c>
      <c r="AA184" s="167">
        <f>Z184*K184</f>
        <v>0</v>
      </c>
      <c r="AR184" s="20" t="s">
        <v>252</v>
      </c>
      <c r="AT184" s="20" t="s">
        <v>177</v>
      </c>
      <c r="AU184" s="20" t="s">
        <v>112</v>
      </c>
      <c r="AY184" s="20" t="s">
        <v>176</v>
      </c>
      <c r="BE184" s="106">
        <f>IF(U184="základní",N184,0)</f>
        <v>0</v>
      </c>
      <c r="BF184" s="106">
        <f>IF(U184="snížená",N184,0)</f>
        <v>0</v>
      </c>
      <c r="BG184" s="106">
        <f>IF(U184="zákl. přenesená",N184,0)</f>
        <v>0</v>
      </c>
      <c r="BH184" s="106">
        <f>IF(U184="sníž. přenesená",N184,0)</f>
        <v>0</v>
      </c>
      <c r="BI184" s="106">
        <f>IF(U184="nulová",N184,0)</f>
        <v>0</v>
      </c>
      <c r="BJ184" s="20" t="s">
        <v>84</v>
      </c>
      <c r="BK184" s="106">
        <f>ROUND(L184*K184,2)</f>
        <v>0</v>
      </c>
      <c r="BL184" s="20" t="s">
        <v>252</v>
      </c>
      <c r="BM184" s="20" t="s">
        <v>1613</v>
      </c>
    </row>
    <row r="185" spans="2:65" s="9" customFormat="1" ht="37.35" customHeight="1">
      <c r="B185" s="150"/>
      <c r="C185" s="151"/>
      <c r="D185" s="152" t="s">
        <v>1227</v>
      </c>
      <c r="E185" s="152"/>
      <c r="F185" s="152"/>
      <c r="G185" s="152"/>
      <c r="H185" s="152"/>
      <c r="I185" s="152"/>
      <c r="J185" s="152"/>
      <c r="K185" s="152"/>
      <c r="L185" s="152"/>
      <c r="M185" s="152"/>
      <c r="N185" s="254">
        <f>BK185</f>
        <v>0</v>
      </c>
      <c r="O185" s="255"/>
      <c r="P185" s="255"/>
      <c r="Q185" s="255"/>
      <c r="R185" s="153"/>
      <c r="T185" s="154"/>
      <c r="U185" s="151"/>
      <c r="V185" s="151"/>
      <c r="W185" s="155">
        <f>SUM(W186:W193)</f>
        <v>0</v>
      </c>
      <c r="X185" s="151"/>
      <c r="Y185" s="155">
        <f>SUM(Y186:Y193)</f>
        <v>0</v>
      </c>
      <c r="Z185" s="151"/>
      <c r="AA185" s="156">
        <f>SUM(AA186:AA193)</f>
        <v>0</v>
      </c>
      <c r="AR185" s="157" t="s">
        <v>181</v>
      </c>
      <c r="AT185" s="158" t="s">
        <v>75</v>
      </c>
      <c r="AU185" s="158" t="s">
        <v>76</v>
      </c>
      <c r="AY185" s="157" t="s">
        <v>176</v>
      </c>
      <c r="BK185" s="159">
        <f>SUM(BK186:BK193)</f>
        <v>0</v>
      </c>
    </row>
    <row r="186" spans="2:65" s="1" customFormat="1" ht="16.5" customHeight="1">
      <c r="B186" s="132"/>
      <c r="C186" s="161" t="s">
        <v>371</v>
      </c>
      <c r="D186" s="161" t="s">
        <v>177</v>
      </c>
      <c r="E186" s="162" t="s">
        <v>1487</v>
      </c>
      <c r="F186" s="266" t="s">
        <v>1488</v>
      </c>
      <c r="G186" s="266"/>
      <c r="H186" s="266"/>
      <c r="I186" s="266"/>
      <c r="J186" s="163" t="s">
        <v>1417</v>
      </c>
      <c r="K186" s="164">
        <v>5</v>
      </c>
      <c r="L186" s="258">
        <v>0</v>
      </c>
      <c r="M186" s="258"/>
      <c r="N186" s="267">
        <f>ROUND(L186*K186,2)</f>
        <v>0</v>
      </c>
      <c r="O186" s="267"/>
      <c r="P186" s="267"/>
      <c r="Q186" s="267"/>
      <c r="R186" s="135"/>
      <c r="T186" s="165" t="s">
        <v>4</v>
      </c>
      <c r="U186" s="44" t="s">
        <v>41</v>
      </c>
      <c r="V186" s="36"/>
      <c r="W186" s="166">
        <f>V186*K186</f>
        <v>0</v>
      </c>
      <c r="X186" s="166">
        <v>0</v>
      </c>
      <c r="Y186" s="166">
        <f>X186*K186</f>
        <v>0</v>
      </c>
      <c r="Z186" s="166">
        <v>0</v>
      </c>
      <c r="AA186" s="167">
        <f>Z186*K186</f>
        <v>0</v>
      </c>
      <c r="AR186" s="20" t="s">
        <v>1418</v>
      </c>
      <c r="AT186" s="20" t="s">
        <v>177</v>
      </c>
      <c r="AU186" s="20" t="s">
        <v>84</v>
      </c>
      <c r="AY186" s="20" t="s">
        <v>176</v>
      </c>
      <c r="BE186" s="106">
        <f>IF(U186="základní",N186,0)</f>
        <v>0</v>
      </c>
      <c r="BF186" s="106">
        <f>IF(U186="snížená",N186,0)</f>
        <v>0</v>
      </c>
      <c r="BG186" s="106">
        <f>IF(U186="zákl. přenesená",N186,0)</f>
        <v>0</v>
      </c>
      <c r="BH186" s="106">
        <f>IF(U186="sníž. přenesená",N186,0)</f>
        <v>0</v>
      </c>
      <c r="BI186" s="106">
        <f>IF(U186="nulová",N186,0)</f>
        <v>0</v>
      </c>
      <c r="BJ186" s="20" t="s">
        <v>84</v>
      </c>
      <c r="BK186" s="106">
        <f>ROUND(L186*K186,2)</f>
        <v>0</v>
      </c>
      <c r="BL186" s="20" t="s">
        <v>1418</v>
      </c>
      <c r="BM186" s="20" t="s">
        <v>1614</v>
      </c>
    </row>
    <row r="187" spans="2:65" s="10" customFormat="1" ht="25.5" customHeight="1">
      <c r="B187" s="168"/>
      <c r="C187" s="169"/>
      <c r="D187" s="169"/>
      <c r="E187" s="170" t="s">
        <v>4</v>
      </c>
      <c r="F187" s="270" t="s">
        <v>1615</v>
      </c>
      <c r="G187" s="271"/>
      <c r="H187" s="271"/>
      <c r="I187" s="271"/>
      <c r="J187" s="169"/>
      <c r="K187" s="170" t="s">
        <v>4</v>
      </c>
      <c r="L187" s="169"/>
      <c r="M187" s="169"/>
      <c r="N187" s="169"/>
      <c r="O187" s="169"/>
      <c r="P187" s="169"/>
      <c r="Q187" s="169"/>
      <c r="R187" s="171"/>
      <c r="T187" s="172"/>
      <c r="U187" s="169"/>
      <c r="V187" s="169"/>
      <c r="W187" s="169"/>
      <c r="X187" s="169"/>
      <c r="Y187" s="169"/>
      <c r="Z187" s="169"/>
      <c r="AA187" s="173"/>
      <c r="AT187" s="174" t="s">
        <v>184</v>
      </c>
      <c r="AU187" s="174" t="s">
        <v>84</v>
      </c>
      <c r="AV187" s="10" t="s">
        <v>84</v>
      </c>
      <c r="AW187" s="10" t="s">
        <v>33</v>
      </c>
      <c r="AX187" s="10" t="s">
        <v>76</v>
      </c>
      <c r="AY187" s="174" t="s">
        <v>176</v>
      </c>
    </row>
    <row r="188" spans="2:65" s="11" customFormat="1" ht="16.5" customHeight="1">
      <c r="B188" s="175"/>
      <c r="C188" s="176"/>
      <c r="D188" s="176"/>
      <c r="E188" s="177" t="s">
        <v>4</v>
      </c>
      <c r="F188" s="272" t="s">
        <v>197</v>
      </c>
      <c r="G188" s="273"/>
      <c r="H188" s="273"/>
      <c r="I188" s="273"/>
      <c r="J188" s="176"/>
      <c r="K188" s="178">
        <v>5</v>
      </c>
      <c r="L188" s="176"/>
      <c r="M188" s="176"/>
      <c r="N188" s="176"/>
      <c r="O188" s="176"/>
      <c r="P188" s="176"/>
      <c r="Q188" s="176"/>
      <c r="R188" s="179"/>
      <c r="T188" s="180"/>
      <c r="U188" s="176"/>
      <c r="V188" s="176"/>
      <c r="W188" s="176"/>
      <c r="X188" s="176"/>
      <c r="Y188" s="176"/>
      <c r="Z188" s="176"/>
      <c r="AA188" s="181"/>
      <c r="AT188" s="182" t="s">
        <v>184</v>
      </c>
      <c r="AU188" s="182" t="s">
        <v>84</v>
      </c>
      <c r="AV188" s="11" t="s">
        <v>112</v>
      </c>
      <c r="AW188" s="11" t="s">
        <v>33</v>
      </c>
      <c r="AX188" s="11" t="s">
        <v>76</v>
      </c>
      <c r="AY188" s="182" t="s">
        <v>176</v>
      </c>
    </row>
    <row r="189" spans="2:65" s="12" customFormat="1" ht="16.5" customHeight="1">
      <c r="B189" s="183"/>
      <c r="C189" s="184"/>
      <c r="D189" s="184"/>
      <c r="E189" s="185" t="s">
        <v>4</v>
      </c>
      <c r="F189" s="264" t="s">
        <v>186</v>
      </c>
      <c r="G189" s="265"/>
      <c r="H189" s="265"/>
      <c r="I189" s="265"/>
      <c r="J189" s="184"/>
      <c r="K189" s="186">
        <v>5</v>
      </c>
      <c r="L189" s="184"/>
      <c r="M189" s="184"/>
      <c r="N189" s="184"/>
      <c r="O189" s="184"/>
      <c r="P189" s="184"/>
      <c r="Q189" s="184"/>
      <c r="R189" s="187"/>
      <c r="T189" s="188"/>
      <c r="U189" s="184"/>
      <c r="V189" s="184"/>
      <c r="W189" s="184"/>
      <c r="X189" s="184"/>
      <c r="Y189" s="184"/>
      <c r="Z189" s="184"/>
      <c r="AA189" s="189"/>
      <c r="AT189" s="190" t="s">
        <v>184</v>
      </c>
      <c r="AU189" s="190" t="s">
        <v>84</v>
      </c>
      <c r="AV189" s="12" t="s">
        <v>181</v>
      </c>
      <c r="AW189" s="12" t="s">
        <v>33</v>
      </c>
      <c r="AX189" s="12" t="s">
        <v>84</v>
      </c>
      <c r="AY189" s="190" t="s">
        <v>176</v>
      </c>
    </row>
    <row r="190" spans="2:65" s="1" customFormat="1" ht="25.5" customHeight="1">
      <c r="B190" s="132"/>
      <c r="C190" s="161" t="s">
        <v>376</v>
      </c>
      <c r="D190" s="161" t="s">
        <v>177</v>
      </c>
      <c r="E190" s="162" t="s">
        <v>1493</v>
      </c>
      <c r="F190" s="266" t="s">
        <v>1494</v>
      </c>
      <c r="G190" s="266"/>
      <c r="H190" s="266"/>
      <c r="I190" s="266"/>
      <c r="J190" s="163" t="s">
        <v>1417</v>
      </c>
      <c r="K190" s="164">
        <v>8</v>
      </c>
      <c r="L190" s="258">
        <v>0</v>
      </c>
      <c r="M190" s="258"/>
      <c r="N190" s="267">
        <f>ROUND(L190*K190,2)</f>
        <v>0</v>
      </c>
      <c r="O190" s="267"/>
      <c r="P190" s="267"/>
      <c r="Q190" s="267"/>
      <c r="R190" s="135"/>
      <c r="T190" s="165" t="s">
        <v>4</v>
      </c>
      <c r="U190" s="44" t="s">
        <v>41</v>
      </c>
      <c r="V190" s="36"/>
      <c r="W190" s="166">
        <f>V190*K190</f>
        <v>0</v>
      </c>
      <c r="X190" s="166">
        <v>0</v>
      </c>
      <c r="Y190" s="166">
        <f>X190*K190</f>
        <v>0</v>
      </c>
      <c r="Z190" s="166">
        <v>0</v>
      </c>
      <c r="AA190" s="167">
        <f>Z190*K190</f>
        <v>0</v>
      </c>
      <c r="AR190" s="20" t="s">
        <v>1418</v>
      </c>
      <c r="AT190" s="20" t="s">
        <v>177</v>
      </c>
      <c r="AU190" s="20" t="s">
        <v>84</v>
      </c>
      <c r="AY190" s="20" t="s">
        <v>176</v>
      </c>
      <c r="BE190" s="106">
        <f>IF(U190="základní",N190,0)</f>
        <v>0</v>
      </c>
      <c r="BF190" s="106">
        <f>IF(U190="snížená",N190,0)</f>
        <v>0</v>
      </c>
      <c r="BG190" s="106">
        <f>IF(U190="zákl. přenesená",N190,0)</f>
        <v>0</v>
      </c>
      <c r="BH190" s="106">
        <f>IF(U190="sníž. přenesená",N190,0)</f>
        <v>0</v>
      </c>
      <c r="BI190" s="106">
        <f>IF(U190="nulová",N190,0)</f>
        <v>0</v>
      </c>
      <c r="BJ190" s="20" t="s">
        <v>84</v>
      </c>
      <c r="BK190" s="106">
        <f>ROUND(L190*K190,2)</f>
        <v>0</v>
      </c>
      <c r="BL190" s="20" t="s">
        <v>1418</v>
      </c>
      <c r="BM190" s="20" t="s">
        <v>1616</v>
      </c>
    </row>
    <row r="191" spans="2:65" s="10" customFormat="1" ht="25.5" customHeight="1">
      <c r="B191" s="168"/>
      <c r="C191" s="169"/>
      <c r="D191" s="169"/>
      <c r="E191" s="170" t="s">
        <v>4</v>
      </c>
      <c r="F191" s="270" t="s">
        <v>1617</v>
      </c>
      <c r="G191" s="271"/>
      <c r="H191" s="271"/>
      <c r="I191" s="271"/>
      <c r="J191" s="169"/>
      <c r="K191" s="170" t="s">
        <v>4</v>
      </c>
      <c r="L191" s="169"/>
      <c r="M191" s="169"/>
      <c r="N191" s="169"/>
      <c r="O191" s="169"/>
      <c r="P191" s="169"/>
      <c r="Q191" s="169"/>
      <c r="R191" s="171"/>
      <c r="T191" s="172"/>
      <c r="U191" s="169"/>
      <c r="V191" s="169"/>
      <c r="W191" s="169"/>
      <c r="X191" s="169"/>
      <c r="Y191" s="169"/>
      <c r="Z191" s="169"/>
      <c r="AA191" s="173"/>
      <c r="AT191" s="174" t="s">
        <v>184</v>
      </c>
      <c r="AU191" s="174" t="s">
        <v>84</v>
      </c>
      <c r="AV191" s="10" t="s">
        <v>84</v>
      </c>
      <c r="AW191" s="10" t="s">
        <v>33</v>
      </c>
      <c r="AX191" s="10" t="s">
        <v>76</v>
      </c>
      <c r="AY191" s="174" t="s">
        <v>176</v>
      </c>
    </row>
    <row r="192" spans="2:65" s="11" customFormat="1" ht="16.5" customHeight="1">
      <c r="B192" s="175"/>
      <c r="C192" s="176"/>
      <c r="D192" s="176"/>
      <c r="E192" s="177" t="s">
        <v>4</v>
      </c>
      <c r="F192" s="272" t="s">
        <v>209</v>
      </c>
      <c r="G192" s="273"/>
      <c r="H192" s="273"/>
      <c r="I192" s="273"/>
      <c r="J192" s="176"/>
      <c r="K192" s="178">
        <v>8</v>
      </c>
      <c r="L192" s="176"/>
      <c r="M192" s="176"/>
      <c r="N192" s="176"/>
      <c r="O192" s="176"/>
      <c r="P192" s="176"/>
      <c r="Q192" s="176"/>
      <c r="R192" s="179"/>
      <c r="T192" s="180"/>
      <c r="U192" s="176"/>
      <c r="V192" s="176"/>
      <c r="W192" s="176"/>
      <c r="X192" s="176"/>
      <c r="Y192" s="176"/>
      <c r="Z192" s="176"/>
      <c r="AA192" s="181"/>
      <c r="AT192" s="182" t="s">
        <v>184</v>
      </c>
      <c r="AU192" s="182" t="s">
        <v>84</v>
      </c>
      <c r="AV192" s="11" t="s">
        <v>112</v>
      </c>
      <c r="AW192" s="11" t="s">
        <v>33</v>
      </c>
      <c r="AX192" s="11" t="s">
        <v>76</v>
      </c>
      <c r="AY192" s="182" t="s">
        <v>176</v>
      </c>
    </row>
    <row r="193" spans="2:63" s="12" customFormat="1" ht="16.5" customHeight="1">
      <c r="B193" s="183"/>
      <c r="C193" s="184"/>
      <c r="D193" s="184"/>
      <c r="E193" s="185" t="s">
        <v>4</v>
      </c>
      <c r="F193" s="264" t="s">
        <v>186</v>
      </c>
      <c r="G193" s="265"/>
      <c r="H193" s="265"/>
      <c r="I193" s="265"/>
      <c r="J193" s="184"/>
      <c r="K193" s="186">
        <v>8</v>
      </c>
      <c r="L193" s="184"/>
      <c r="M193" s="184"/>
      <c r="N193" s="184"/>
      <c r="O193" s="184"/>
      <c r="P193" s="184"/>
      <c r="Q193" s="184"/>
      <c r="R193" s="187"/>
      <c r="T193" s="188"/>
      <c r="U193" s="184"/>
      <c r="V193" s="184"/>
      <c r="W193" s="184"/>
      <c r="X193" s="184"/>
      <c r="Y193" s="184"/>
      <c r="Z193" s="184"/>
      <c r="AA193" s="189"/>
      <c r="AT193" s="190" t="s">
        <v>184</v>
      </c>
      <c r="AU193" s="190" t="s">
        <v>84</v>
      </c>
      <c r="AV193" s="12" t="s">
        <v>181</v>
      </c>
      <c r="AW193" s="12" t="s">
        <v>33</v>
      </c>
      <c r="AX193" s="12" t="s">
        <v>84</v>
      </c>
      <c r="AY193" s="190" t="s">
        <v>176</v>
      </c>
    </row>
    <row r="194" spans="2:63" s="1" customFormat="1" ht="49.9" customHeight="1">
      <c r="B194" s="35"/>
      <c r="C194" s="36"/>
      <c r="D194" s="152" t="s">
        <v>1221</v>
      </c>
      <c r="E194" s="36"/>
      <c r="F194" s="36"/>
      <c r="G194" s="36"/>
      <c r="H194" s="36"/>
      <c r="I194" s="36"/>
      <c r="J194" s="36"/>
      <c r="K194" s="36"/>
      <c r="L194" s="36"/>
      <c r="M194" s="36"/>
      <c r="N194" s="300">
        <f t="shared" ref="N194:N199" si="25">BK194</f>
        <v>0</v>
      </c>
      <c r="O194" s="301"/>
      <c r="P194" s="301"/>
      <c r="Q194" s="301"/>
      <c r="R194" s="37"/>
      <c r="T194" s="195"/>
      <c r="U194" s="36"/>
      <c r="V194" s="36"/>
      <c r="W194" s="36"/>
      <c r="X194" s="36"/>
      <c r="Y194" s="36"/>
      <c r="Z194" s="36"/>
      <c r="AA194" s="74"/>
      <c r="AT194" s="20" t="s">
        <v>75</v>
      </c>
      <c r="AU194" s="20" t="s">
        <v>76</v>
      </c>
      <c r="AY194" s="20" t="s">
        <v>1222</v>
      </c>
      <c r="BK194" s="106">
        <f>SUM(BK195:BK199)</f>
        <v>0</v>
      </c>
    </row>
    <row r="195" spans="2:63" s="1" customFormat="1" ht="22.35" customHeight="1">
      <c r="B195" s="35"/>
      <c r="C195" s="196" t="s">
        <v>4</v>
      </c>
      <c r="D195" s="196" t="s">
        <v>177</v>
      </c>
      <c r="E195" s="197" t="s">
        <v>4</v>
      </c>
      <c r="F195" s="257" t="s">
        <v>4</v>
      </c>
      <c r="G195" s="257"/>
      <c r="H195" s="257"/>
      <c r="I195" s="257"/>
      <c r="J195" s="198" t="s">
        <v>4</v>
      </c>
      <c r="K195" s="199"/>
      <c r="L195" s="258"/>
      <c r="M195" s="259"/>
      <c r="N195" s="259">
        <f t="shared" si="25"/>
        <v>0</v>
      </c>
      <c r="O195" s="259"/>
      <c r="P195" s="259"/>
      <c r="Q195" s="259"/>
      <c r="R195" s="37"/>
      <c r="T195" s="165" t="s">
        <v>4</v>
      </c>
      <c r="U195" s="200" t="s">
        <v>41</v>
      </c>
      <c r="V195" s="36"/>
      <c r="W195" s="36"/>
      <c r="X195" s="36"/>
      <c r="Y195" s="36"/>
      <c r="Z195" s="36"/>
      <c r="AA195" s="74"/>
      <c r="AT195" s="20" t="s">
        <v>1222</v>
      </c>
      <c r="AU195" s="20" t="s">
        <v>84</v>
      </c>
      <c r="AY195" s="20" t="s">
        <v>1222</v>
      </c>
      <c r="BE195" s="106">
        <f>IF(U195="základní",N195,0)</f>
        <v>0</v>
      </c>
      <c r="BF195" s="106">
        <f>IF(U195="snížená",N195,0)</f>
        <v>0</v>
      </c>
      <c r="BG195" s="106">
        <f>IF(U195="zákl. přenesená",N195,0)</f>
        <v>0</v>
      </c>
      <c r="BH195" s="106">
        <f>IF(U195="sníž. přenesená",N195,0)</f>
        <v>0</v>
      </c>
      <c r="BI195" s="106">
        <f>IF(U195="nulová",N195,0)</f>
        <v>0</v>
      </c>
      <c r="BJ195" s="20" t="s">
        <v>84</v>
      </c>
      <c r="BK195" s="106">
        <f>L195*K195</f>
        <v>0</v>
      </c>
    </row>
    <row r="196" spans="2:63" s="1" customFormat="1" ht="22.35" customHeight="1">
      <c r="B196" s="35"/>
      <c r="C196" s="196" t="s">
        <v>4</v>
      </c>
      <c r="D196" s="196" t="s">
        <v>177</v>
      </c>
      <c r="E196" s="197" t="s">
        <v>4</v>
      </c>
      <c r="F196" s="257" t="s">
        <v>4</v>
      </c>
      <c r="G196" s="257"/>
      <c r="H196" s="257"/>
      <c r="I196" s="257"/>
      <c r="J196" s="198" t="s">
        <v>4</v>
      </c>
      <c r="K196" s="199"/>
      <c r="L196" s="258"/>
      <c r="M196" s="259"/>
      <c r="N196" s="259">
        <f t="shared" si="25"/>
        <v>0</v>
      </c>
      <c r="O196" s="259"/>
      <c r="P196" s="259"/>
      <c r="Q196" s="259"/>
      <c r="R196" s="37"/>
      <c r="T196" s="165" t="s">
        <v>4</v>
      </c>
      <c r="U196" s="200" t="s">
        <v>41</v>
      </c>
      <c r="V196" s="36"/>
      <c r="W196" s="36"/>
      <c r="X196" s="36"/>
      <c r="Y196" s="36"/>
      <c r="Z196" s="36"/>
      <c r="AA196" s="74"/>
      <c r="AT196" s="20" t="s">
        <v>1222</v>
      </c>
      <c r="AU196" s="20" t="s">
        <v>84</v>
      </c>
      <c r="AY196" s="20" t="s">
        <v>1222</v>
      </c>
      <c r="BE196" s="106">
        <f>IF(U196="základní",N196,0)</f>
        <v>0</v>
      </c>
      <c r="BF196" s="106">
        <f>IF(U196="snížená",N196,0)</f>
        <v>0</v>
      </c>
      <c r="BG196" s="106">
        <f>IF(U196="zákl. přenesená",N196,0)</f>
        <v>0</v>
      </c>
      <c r="BH196" s="106">
        <f>IF(U196="sníž. přenesená",N196,0)</f>
        <v>0</v>
      </c>
      <c r="BI196" s="106">
        <f>IF(U196="nulová",N196,0)</f>
        <v>0</v>
      </c>
      <c r="BJ196" s="20" t="s">
        <v>84</v>
      </c>
      <c r="BK196" s="106">
        <f>L196*K196</f>
        <v>0</v>
      </c>
    </row>
    <row r="197" spans="2:63" s="1" customFormat="1" ht="22.35" customHeight="1">
      <c r="B197" s="35"/>
      <c r="C197" s="196" t="s">
        <v>4</v>
      </c>
      <c r="D197" s="196" t="s">
        <v>177</v>
      </c>
      <c r="E197" s="197" t="s">
        <v>4</v>
      </c>
      <c r="F197" s="257" t="s">
        <v>4</v>
      </c>
      <c r="G197" s="257"/>
      <c r="H197" s="257"/>
      <c r="I197" s="257"/>
      <c r="J197" s="198" t="s">
        <v>4</v>
      </c>
      <c r="K197" s="199"/>
      <c r="L197" s="258"/>
      <c r="M197" s="259"/>
      <c r="N197" s="259">
        <f t="shared" si="25"/>
        <v>0</v>
      </c>
      <c r="O197" s="259"/>
      <c r="P197" s="259"/>
      <c r="Q197" s="259"/>
      <c r="R197" s="37"/>
      <c r="T197" s="165" t="s">
        <v>4</v>
      </c>
      <c r="U197" s="200" t="s">
        <v>41</v>
      </c>
      <c r="V197" s="36"/>
      <c r="W197" s="36"/>
      <c r="X197" s="36"/>
      <c r="Y197" s="36"/>
      <c r="Z197" s="36"/>
      <c r="AA197" s="74"/>
      <c r="AT197" s="20" t="s">
        <v>1222</v>
      </c>
      <c r="AU197" s="20" t="s">
        <v>84</v>
      </c>
      <c r="AY197" s="20" t="s">
        <v>1222</v>
      </c>
      <c r="BE197" s="106">
        <f>IF(U197="základní",N197,0)</f>
        <v>0</v>
      </c>
      <c r="BF197" s="106">
        <f>IF(U197="snížená",N197,0)</f>
        <v>0</v>
      </c>
      <c r="BG197" s="106">
        <f>IF(U197="zákl. přenesená",N197,0)</f>
        <v>0</v>
      </c>
      <c r="BH197" s="106">
        <f>IF(U197="sníž. přenesená",N197,0)</f>
        <v>0</v>
      </c>
      <c r="BI197" s="106">
        <f>IF(U197="nulová",N197,0)</f>
        <v>0</v>
      </c>
      <c r="BJ197" s="20" t="s">
        <v>84</v>
      </c>
      <c r="BK197" s="106">
        <f>L197*K197</f>
        <v>0</v>
      </c>
    </row>
    <row r="198" spans="2:63" s="1" customFormat="1" ht="22.35" customHeight="1">
      <c r="B198" s="35"/>
      <c r="C198" s="196" t="s">
        <v>4</v>
      </c>
      <c r="D198" s="196" t="s">
        <v>177</v>
      </c>
      <c r="E198" s="197" t="s">
        <v>4</v>
      </c>
      <c r="F198" s="257" t="s">
        <v>4</v>
      </c>
      <c r="G198" s="257"/>
      <c r="H198" s="257"/>
      <c r="I198" s="257"/>
      <c r="J198" s="198" t="s">
        <v>4</v>
      </c>
      <c r="K198" s="199"/>
      <c r="L198" s="258"/>
      <c r="M198" s="259"/>
      <c r="N198" s="259">
        <f t="shared" si="25"/>
        <v>0</v>
      </c>
      <c r="O198" s="259"/>
      <c r="P198" s="259"/>
      <c r="Q198" s="259"/>
      <c r="R198" s="37"/>
      <c r="T198" s="165" t="s">
        <v>4</v>
      </c>
      <c r="U198" s="200" t="s">
        <v>41</v>
      </c>
      <c r="V198" s="36"/>
      <c r="W198" s="36"/>
      <c r="X198" s="36"/>
      <c r="Y198" s="36"/>
      <c r="Z198" s="36"/>
      <c r="AA198" s="74"/>
      <c r="AT198" s="20" t="s">
        <v>1222</v>
      </c>
      <c r="AU198" s="20" t="s">
        <v>84</v>
      </c>
      <c r="AY198" s="20" t="s">
        <v>1222</v>
      </c>
      <c r="BE198" s="106">
        <f>IF(U198="základní",N198,0)</f>
        <v>0</v>
      </c>
      <c r="BF198" s="106">
        <f>IF(U198="snížená",N198,0)</f>
        <v>0</v>
      </c>
      <c r="BG198" s="106">
        <f>IF(U198="zákl. přenesená",N198,0)</f>
        <v>0</v>
      </c>
      <c r="BH198" s="106">
        <f>IF(U198="sníž. přenesená",N198,0)</f>
        <v>0</v>
      </c>
      <c r="BI198" s="106">
        <f>IF(U198="nulová",N198,0)</f>
        <v>0</v>
      </c>
      <c r="BJ198" s="20" t="s">
        <v>84</v>
      </c>
      <c r="BK198" s="106">
        <f>L198*K198</f>
        <v>0</v>
      </c>
    </row>
    <row r="199" spans="2:63" s="1" customFormat="1" ht="22.35" customHeight="1">
      <c r="B199" s="35"/>
      <c r="C199" s="196" t="s">
        <v>4</v>
      </c>
      <c r="D199" s="196" t="s">
        <v>177</v>
      </c>
      <c r="E199" s="197" t="s">
        <v>4</v>
      </c>
      <c r="F199" s="257" t="s">
        <v>4</v>
      </c>
      <c r="G199" s="257"/>
      <c r="H199" s="257"/>
      <c r="I199" s="257"/>
      <c r="J199" s="198" t="s">
        <v>4</v>
      </c>
      <c r="K199" s="199"/>
      <c r="L199" s="258"/>
      <c r="M199" s="259"/>
      <c r="N199" s="259">
        <f t="shared" si="25"/>
        <v>0</v>
      </c>
      <c r="O199" s="259"/>
      <c r="P199" s="259"/>
      <c r="Q199" s="259"/>
      <c r="R199" s="37"/>
      <c r="T199" s="165" t="s">
        <v>4</v>
      </c>
      <c r="U199" s="200" t="s">
        <v>41</v>
      </c>
      <c r="V199" s="56"/>
      <c r="W199" s="56"/>
      <c r="X199" s="56"/>
      <c r="Y199" s="56"/>
      <c r="Z199" s="56"/>
      <c r="AA199" s="58"/>
      <c r="AT199" s="20" t="s">
        <v>1222</v>
      </c>
      <c r="AU199" s="20" t="s">
        <v>84</v>
      </c>
      <c r="AY199" s="20" t="s">
        <v>1222</v>
      </c>
      <c r="BE199" s="106">
        <f>IF(U199="základní",N199,0)</f>
        <v>0</v>
      </c>
      <c r="BF199" s="106">
        <f>IF(U199="snížená",N199,0)</f>
        <v>0</v>
      </c>
      <c r="BG199" s="106">
        <f>IF(U199="zákl. přenesená",N199,0)</f>
        <v>0</v>
      </c>
      <c r="BH199" s="106">
        <f>IF(U199="sníž. přenesená",N199,0)</f>
        <v>0</v>
      </c>
      <c r="BI199" s="106">
        <f>IF(U199="nulová",N199,0)</f>
        <v>0</v>
      </c>
      <c r="BJ199" s="20" t="s">
        <v>84</v>
      </c>
      <c r="BK199" s="106">
        <f>L199*K199</f>
        <v>0</v>
      </c>
    </row>
    <row r="200" spans="2:63" s="1" customFormat="1" ht="6.95" customHeight="1">
      <c r="B200" s="59"/>
      <c r="C200" s="60"/>
      <c r="D200" s="60"/>
      <c r="E200" s="60"/>
      <c r="F200" s="60"/>
      <c r="G200" s="60"/>
      <c r="H200" s="60"/>
      <c r="I200" s="60"/>
      <c r="J200" s="60"/>
      <c r="K200" s="60"/>
      <c r="L200" s="60"/>
      <c r="M200" s="60"/>
      <c r="N200" s="60"/>
      <c r="O200" s="60"/>
      <c r="P200" s="60"/>
      <c r="Q200" s="60"/>
      <c r="R200" s="61"/>
    </row>
  </sheetData>
  <mergeCells count="231">
    <mergeCell ref="C2:Q2"/>
    <mergeCell ref="C4:Q4"/>
    <mergeCell ref="F6:P6"/>
    <mergeCell ref="F7:P7"/>
    <mergeCell ref="O9:P9"/>
    <mergeCell ref="O11:P11"/>
    <mergeCell ref="O12:P12"/>
    <mergeCell ref="O14:P14"/>
    <mergeCell ref="E15:L15"/>
    <mergeCell ref="O15:P15"/>
    <mergeCell ref="O17:P17"/>
    <mergeCell ref="O18:P18"/>
    <mergeCell ref="O20:P20"/>
    <mergeCell ref="O21:P21"/>
    <mergeCell ref="E24:L24"/>
    <mergeCell ref="M27:P27"/>
    <mergeCell ref="M28:P28"/>
    <mergeCell ref="M30:P30"/>
    <mergeCell ref="H32:J32"/>
    <mergeCell ref="M32:P32"/>
    <mergeCell ref="H33:J33"/>
    <mergeCell ref="M33:P33"/>
    <mergeCell ref="H34:J34"/>
    <mergeCell ref="M34:P34"/>
    <mergeCell ref="H35:J35"/>
    <mergeCell ref="M35:P35"/>
    <mergeCell ref="H36:J36"/>
    <mergeCell ref="M36:P36"/>
    <mergeCell ref="L38:P38"/>
    <mergeCell ref="C76:Q76"/>
    <mergeCell ref="F78:P78"/>
    <mergeCell ref="F79:P79"/>
    <mergeCell ref="M81:P81"/>
    <mergeCell ref="M83:Q83"/>
    <mergeCell ref="M84:Q84"/>
    <mergeCell ref="C86:G86"/>
    <mergeCell ref="N86:Q86"/>
    <mergeCell ref="N88:Q88"/>
    <mergeCell ref="N89:Q89"/>
    <mergeCell ref="N90:Q90"/>
    <mergeCell ref="N91:Q91"/>
    <mergeCell ref="N92:Q92"/>
    <mergeCell ref="N93:Q93"/>
    <mergeCell ref="N94:Q94"/>
    <mergeCell ref="N95:Q95"/>
    <mergeCell ref="N97:Q97"/>
    <mergeCell ref="D98:H98"/>
    <mergeCell ref="N98:Q98"/>
    <mergeCell ref="D99:H99"/>
    <mergeCell ref="N99:Q99"/>
    <mergeCell ref="D100:H100"/>
    <mergeCell ref="N100:Q100"/>
    <mergeCell ref="D101:H101"/>
    <mergeCell ref="N101:Q101"/>
    <mergeCell ref="D102:H102"/>
    <mergeCell ref="N102:Q102"/>
    <mergeCell ref="N103:Q103"/>
    <mergeCell ref="L105:Q105"/>
    <mergeCell ref="C111:Q111"/>
    <mergeCell ref="F113:P113"/>
    <mergeCell ref="F114:P114"/>
    <mergeCell ref="M116:P116"/>
    <mergeCell ref="M118:Q118"/>
    <mergeCell ref="M119:Q119"/>
    <mergeCell ref="F121:I121"/>
    <mergeCell ref="L121:M121"/>
    <mergeCell ref="N121:Q121"/>
    <mergeCell ref="F125:I125"/>
    <mergeCell ref="L125:M125"/>
    <mergeCell ref="N125:Q125"/>
    <mergeCell ref="F126:I126"/>
    <mergeCell ref="L126:M126"/>
    <mergeCell ref="N126:Q126"/>
    <mergeCell ref="F127:I127"/>
    <mergeCell ref="L127:M127"/>
    <mergeCell ref="N127:Q127"/>
    <mergeCell ref="F128:I128"/>
    <mergeCell ref="F129:I129"/>
    <mergeCell ref="F130:I130"/>
    <mergeCell ref="F131:I131"/>
    <mergeCell ref="L131:M131"/>
    <mergeCell ref="N131:Q131"/>
    <mergeCell ref="F132:I132"/>
    <mergeCell ref="L132:M132"/>
    <mergeCell ref="N132:Q132"/>
    <mergeCell ref="F133:I133"/>
    <mergeCell ref="L133:M133"/>
    <mergeCell ref="N133:Q133"/>
    <mergeCell ref="F134:I134"/>
    <mergeCell ref="L134:M134"/>
    <mergeCell ref="N134:Q134"/>
    <mergeCell ref="F135:I135"/>
    <mergeCell ref="L135:M135"/>
    <mergeCell ref="N135:Q135"/>
    <mergeCell ref="F136:I136"/>
    <mergeCell ref="L136:M136"/>
    <mergeCell ref="N136:Q136"/>
    <mergeCell ref="F137:I137"/>
    <mergeCell ref="L137:M137"/>
    <mergeCell ref="N137:Q137"/>
    <mergeCell ref="F138:I138"/>
    <mergeCell ref="L138:M138"/>
    <mergeCell ref="N138:Q138"/>
    <mergeCell ref="F139:I139"/>
    <mergeCell ref="L139:M139"/>
    <mergeCell ref="N139:Q139"/>
    <mergeCell ref="F140:I140"/>
    <mergeCell ref="F141:I141"/>
    <mergeCell ref="F142:I142"/>
    <mergeCell ref="F143:I143"/>
    <mergeCell ref="L143:M143"/>
    <mergeCell ref="N143:Q143"/>
    <mergeCell ref="F145:I145"/>
    <mergeCell ref="L145:M145"/>
    <mergeCell ref="N145:Q145"/>
    <mergeCell ref="F146:I146"/>
    <mergeCell ref="L146:M146"/>
    <mergeCell ref="N146:Q146"/>
    <mergeCell ref="F147:I147"/>
    <mergeCell ref="L147:M147"/>
    <mergeCell ref="N147:Q147"/>
    <mergeCell ref="F148:I148"/>
    <mergeCell ref="L148:M148"/>
    <mergeCell ref="N148:Q148"/>
    <mergeCell ref="F149:I149"/>
    <mergeCell ref="L149:M149"/>
    <mergeCell ref="N149:Q149"/>
    <mergeCell ref="F150:I150"/>
    <mergeCell ref="L150:M150"/>
    <mergeCell ref="N150:Q150"/>
    <mergeCell ref="F151:I151"/>
    <mergeCell ref="F152:I152"/>
    <mergeCell ref="F153:I153"/>
    <mergeCell ref="F154:I154"/>
    <mergeCell ref="L154:M154"/>
    <mergeCell ref="N154:Q154"/>
    <mergeCell ref="F155:I155"/>
    <mergeCell ref="L155:M155"/>
    <mergeCell ref="N155:Q155"/>
    <mergeCell ref="F156:I156"/>
    <mergeCell ref="L156:M156"/>
    <mergeCell ref="N156:Q156"/>
    <mergeCell ref="F157:I157"/>
    <mergeCell ref="L157:M157"/>
    <mergeCell ref="N157:Q157"/>
    <mergeCell ref="F158:I158"/>
    <mergeCell ref="L158:M158"/>
    <mergeCell ref="N158:Q158"/>
    <mergeCell ref="F160:I160"/>
    <mergeCell ref="L160:M160"/>
    <mergeCell ref="N160:Q160"/>
    <mergeCell ref="F161:I161"/>
    <mergeCell ref="F162:I162"/>
    <mergeCell ref="F163:I163"/>
    <mergeCell ref="F164:I164"/>
    <mergeCell ref="L164:M164"/>
    <mergeCell ref="N164:Q164"/>
    <mergeCell ref="F165:I165"/>
    <mergeCell ref="F166:I166"/>
    <mergeCell ref="F167:I167"/>
    <mergeCell ref="F168:I168"/>
    <mergeCell ref="L168:M168"/>
    <mergeCell ref="N168:Q168"/>
    <mergeCell ref="F169:I169"/>
    <mergeCell ref="L169:M169"/>
    <mergeCell ref="N169:Q169"/>
    <mergeCell ref="F170:I170"/>
    <mergeCell ref="L170:M170"/>
    <mergeCell ref="N170:Q170"/>
    <mergeCell ref="F171:I171"/>
    <mergeCell ref="L171:M171"/>
    <mergeCell ref="N171:Q171"/>
    <mergeCell ref="F172:I172"/>
    <mergeCell ref="L172:M172"/>
    <mergeCell ref="N172:Q172"/>
    <mergeCell ref="F173:I173"/>
    <mergeCell ref="F174:I174"/>
    <mergeCell ref="F175:I175"/>
    <mergeCell ref="L175:M175"/>
    <mergeCell ref="N175:Q175"/>
    <mergeCell ref="F176:I176"/>
    <mergeCell ref="F177:I177"/>
    <mergeCell ref="F178:I178"/>
    <mergeCell ref="F179:I179"/>
    <mergeCell ref="L179:M179"/>
    <mergeCell ref="N179:Q179"/>
    <mergeCell ref="F180:I180"/>
    <mergeCell ref="F181:I181"/>
    <mergeCell ref="F182:I182"/>
    <mergeCell ref="L182:M182"/>
    <mergeCell ref="N182:Q182"/>
    <mergeCell ref="F184:I184"/>
    <mergeCell ref="L184:M184"/>
    <mergeCell ref="N184:Q184"/>
    <mergeCell ref="F186:I186"/>
    <mergeCell ref="L186:M186"/>
    <mergeCell ref="N186:Q186"/>
    <mergeCell ref="N197:Q197"/>
    <mergeCell ref="F187:I187"/>
    <mergeCell ref="F188:I188"/>
    <mergeCell ref="F189:I189"/>
    <mergeCell ref="F190:I190"/>
    <mergeCell ref="L190:M190"/>
    <mergeCell ref="N190:Q190"/>
    <mergeCell ref="F191:I191"/>
    <mergeCell ref="F192:I192"/>
    <mergeCell ref="F193:I193"/>
    <mergeCell ref="H1:K1"/>
    <mergeCell ref="S2:AC2"/>
    <mergeCell ref="F198:I198"/>
    <mergeCell ref="L198:M198"/>
    <mergeCell ref="N198:Q198"/>
    <mergeCell ref="F199:I199"/>
    <mergeCell ref="L199:M199"/>
    <mergeCell ref="N199:Q199"/>
    <mergeCell ref="N122:Q122"/>
    <mergeCell ref="N123:Q123"/>
    <mergeCell ref="N124:Q124"/>
    <mergeCell ref="N144:Q144"/>
    <mergeCell ref="N159:Q159"/>
    <mergeCell ref="N183:Q183"/>
    <mergeCell ref="N185:Q185"/>
    <mergeCell ref="N194:Q194"/>
    <mergeCell ref="F195:I195"/>
    <mergeCell ref="L195:M195"/>
    <mergeCell ref="N195:Q195"/>
    <mergeCell ref="F196:I196"/>
    <mergeCell ref="L196:M196"/>
    <mergeCell ref="N196:Q196"/>
    <mergeCell ref="F197:I197"/>
    <mergeCell ref="L197:M197"/>
  </mergeCells>
  <dataValidations count="2">
    <dataValidation type="list" allowBlank="1" showInputMessage="1" showErrorMessage="1" error="Povoleny jsou hodnoty K, M." sqref="D195:D200">
      <formula1>"K, M"</formula1>
    </dataValidation>
    <dataValidation type="list" allowBlank="1" showInputMessage="1" showErrorMessage="1" error="Povoleny jsou hodnoty základní, snížená, zákl. přenesená, sníž. přenesená, nulová." sqref="U195:U200">
      <formula1>"základní, snížená, zákl. přenesená, sníž. přenesená, nulová"</formula1>
    </dataValidation>
  </dataValidations>
  <hyperlinks>
    <hyperlink ref="F1:G1" location="C2" display="1) Krycí list rozpočtu"/>
    <hyperlink ref="H1:K1" location="C86" display="2) Rekapitulace rozpočtu"/>
    <hyperlink ref="L1" location="C121" display="3) Rozpočet"/>
    <hyperlink ref="S1:T1" location="'Rekapitulace stavby'!C2" display="Rekapitulace stavby"/>
  </hyperlinks>
  <pageMargins left="0.58333330000000005" right="0.58333330000000005" top="0.5" bottom="0.46666669999999999" header="0" footer="0"/>
  <pageSetup paperSize="9" fitToHeight="100" blackAndWhite="1"/>
  <headerFooter>
    <oddFooter>&amp;CStrana &amp;P z &amp;N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N155"/>
  <sheetViews>
    <sheetView showGridLines="0" workbookViewId="0">
      <pane ySplit="1" topLeftCell="A2" activePane="bottomLeft" state="frozen"/>
      <selection pane="bottomLeft"/>
    </sheetView>
  </sheetViews>
  <sheetFormatPr defaultRowHeight="13.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7" width="11.1640625" customWidth="1"/>
    <col min="8" max="8" width="12.5" customWidth="1"/>
    <col min="9" max="9" width="7" customWidth="1"/>
    <col min="10" max="10" width="5.1640625" customWidth="1"/>
    <col min="11" max="11" width="11.5" customWidth="1"/>
    <col min="12" max="12" width="12" customWidth="1"/>
    <col min="13" max="14" width="6" customWidth="1"/>
    <col min="15" max="15" width="2" customWidth="1"/>
    <col min="16" max="16" width="12.5" customWidth="1"/>
    <col min="17" max="17" width="4.1640625" customWidth="1"/>
    <col min="18" max="18" width="1.6640625" customWidth="1"/>
    <col min="19" max="19" width="8.1640625" customWidth="1"/>
    <col min="20" max="20" width="29.6640625" hidden="1" customWidth="1"/>
    <col min="21" max="21" width="16.33203125" hidden="1" customWidth="1"/>
    <col min="22" max="22" width="12.33203125" hidden="1" customWidth="1"/>
    <col min="23" max="23" width="16.33203125" hidden="1" customWidth="1"/>
    <col min="24" max="24" width="12.1640625" hidden="1" customWidth="1"/>
    <col min="25" max="25" width="15" hidden="1" customWidth="1"/>
    <col min="26" max="26" width="11" hidden="1" customWidth="1"/>
    <col min="27" max="27" width="15" hidden="1" customWidth="1"/>
    <col min="28" max="28" width="16.33203125" hidden="1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1:66" ht="21.75" customHeight="1">
      <c r="A1" s="115"/>
      <c r="B1" s="13"/>
      <c r="C1" s="13"/>
      <c r="D1" s="14" t="s">
        <v>0</v>
      </c>
      <c r="E1" s="13"/>
      <c r="F1" s="15" t="s">
        <v>107</v>
      </c>
      <c r="G1" s="15"/>
      <c r="H1" s="256" t="s">
        <v>108</v>
      </c>
      <c r="I1" s="256"/>
      <c r="J1" s="256"/>
      <c r="K1" s="256"/>
      <c r="L1" s="15" t="s">
        <v>109</v>
      </c>
      <c r="M1" s="13"/>
      <c r="N1" s="13"/>
      <c r="O1" s="14" t="s">
        <v>110</v>
      </c>
      <c r="P1" s="13"/>
      <c r="Q1" s="13"/>
      <c r="R1" s="13"/>
      <c r="S1" s="15" t="s">
        <v>111</v>
      </c>
      <c r="T1" s="15"/>
      <c r="U1" s="115"/>
      <c r="V1" s="115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</row>
    <row r="2" spans="1:66" ht="36.950000000000003" customHeight="1">
      <c r="C2" s="235" t="s">
        <v>6</v>
      </c>
      <c r="D2" s="236"/>
      <c r="E2" s="236"/>
      <c r="F2" s="236"/>
      <c r="G2" s="236"/>
      <c r="H2" s="236"/>
      <c r="I2" s="236"/>
      <c r="J2" s="236"/>
      <c r="K2" s="236"/>
      <c r="L2" s="236"/>
      <c r="M2" s="236"/>
      <c r="N2" s="236"/>
      <c r="O2" s="236"/>
      <c r="P2" s="236"/>
      <c r="Q2" s="236"/>
      <c r="S2" s="205" t="s">
        <v>7</v>
      </c>
      <c r="T2" s="206"/>
      <c r="U2" s="206"/>
      <c r="V2" s="206"/>
      <c r="W2" s="206"/>
      <c r="X2" s="206"/>
      <c r="Y2" s="206"/>
      <c r="Z2" s="206"/>
      <c r="AA2" s="206"/>
      <c r="AB2" s="206"/>
      <c r="AC2" s="206"/>
      <c r="AT2" s="20" t="s">
        <v>97</v>
      </c>
    </row>
    <row r="3" spans="1:66" ht="6.95" customHeight="1">
      <c r="B3" s="21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3"/>
      <c r="AT3" s="20" t="s">
        <v>112</v>
      </c>
    </row>
    <row r="4" spans="1:66" ht="36.950000000000003" customHeight="1">
      <c r="B4" s="24"/>
      <c r="C4" s="219" t="s">
        <v>113</v>
      </c>
      <c r="D4" s="220"/>
      <c r="E4" s="220"/>
      <c r="F4" s="220"/>
      <c r="G4" s="220"/>
      <c r="H4" s="220"/>
      <c r="I4" s="220"/>
      <c r="J4" s="220"/>
      <c r="K4" s="220"/>
      <c r="L4" s="220"/>
      <c r="M4" s="220"/>
      <c r="N4" s="220"/>
      <c r="O4" s="220"/>
      <c r="P4" s="220"/>
      <c r="Q4" s="220"/>
      <c r="R4" s="25"/>
      <c r="T4" s="19" t="s">
        <v>12</v>
      </c>
      <c r="AT4" s="20" t="s">
        <v>5</v>
      </c>
    </row>
    <row r="5" spans="1:66" ht="6.95" customHeight="1">
      <c r="B5" s="24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5"/>
    </row>
    <row r="6" spans="1:66" ht="25.35" customHeight="1">
      <c r="B6" s="24"/>
      <c r="C6" s="27"/>
      <c r="D6" s="31" t="s">
        <v>18</v>
      </c>
      <c r="E6" s="27"/>
      <c r="F6" s="286" t="str">
        <f>'Rekapitulace stavby'!K6</f>
        <v>Vybudování odborné učebny a zřízení bezbariérového vstupu</v>
      </c>
      <c r="G6" s="287"/>
      <c r="H6" s="287"/>
      <c r="I6" s="287"/>
      <c r="J6" s="287"/>
      <c r="K6" s="287"/>
      <c r="L6" s="287"/>
      <c r="M6" s="287"/>
      <c r="N6" s="287"/>
      <c r="O6" s="287"/>
      <c r="P6" s="287"/>
      <c r="Q6" s="27"/>
      <c r="R6" s="25"/>
    </row>
    <row r="7" spans="1:66" s="1" customFormat="1" ht="32.85" customHeight="1">
      <c r="B7" s="35"/>
      <c r="C7" s="36"/>
      <c r="D7" s="30" t="s">
        <v>114</v>
      </c>
      <c r="E7" s="36"/>
      <c r="F7" s="241" t="s">
        <v>1618</v>
      </c>
      <c r="G7" s="285"/>
      <c r="H7" s="285"/>
      <c r="I7" s="285"/>
      <c r="J7" s="285"/>
      <c r="K7" s="285"/>
      <c r="L7" s="285"/>
      <c r="M7" s="285"/>
      <c r="N7" s="285"/>
      <c r="O7" s="285"/>
      <c r="P7" s="285"/>
      <c r="Q7" s="36"/>
      <c r="R7" s="37"/>
    </row>
    <row r="8" spans="1:66" s="1" customFormat="1" ht="14.45" customHeight="1">
      <c r="B8" s="35"/>
      <c r="C8" s="36"/>
      <c r="D8" s="31" t="s">
        <v>20</v>
      </c>
      <c r="E8" s="36"/>
      <c r="F8" s="29" t="s">
        <v>4</v>
      </c>
      <c r="G8" s="36"/>
      <c r="H8" s="36"/>
      <c r="I8" s="36"/>
      <c r="J8" s="36"/>
      <c r="K8" s="36"/>
      <c r="L8" s="36"/>
      <c r="M8" s="31" t="s">
        <v>21</v>
      </c>
      <c r="N8" s="36"/>
      <c r="O8" s="29" t="s">
        <v>4</v>
      </c>
      <c r="P8" s="36"/>
      <c r="Q8" s="36"/>
      <c r="R8" s="37"/>
    </row>
    <row r="9" spans="1:66" s="1" customFormat="1" ht="14.45" customHeight="1">
      <c r="B9" s="35"/>
      <c r="C9" s="36"/>
      <c r="D9" s="31" t="s">
        <v>22</v>
      </c>
      <c r="E9" s="36"/>
      <c r="F9" s="29" t="s">
        <v>116</v>
      </c>
      <c r="G9" s="36"/>
      <c r="H9" s="36"/>
      <c r="I9" s="36"/>
      <c r="J9" s="36"/>
      <c r="K9" s="36"/>
      <c r="L9" s="36"/>
      <c r="M9" s="31" t="s">
        <v>24</v>
      </c>
      <c r="N9" s="36"/>
      <c r="O9" s="297">
        <f>'Rekapitulace stavby'!AN8</f>
        <v>43383</v>
      </c>
      <c r="P9" s="288"/>
      <c r="Q9" s="36"/>
      <c r="R9" s="37"/>
    </row>
    <row r="10" spans="1:66" s="1" customFormat="1" ht="10.9" customHeight="1">
      <c r="B10" s="35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7"/>
    </row>
    <row r="11" spans="1:66" s="1" customFormat="1" ht="14.45" customHeight="1">
      <c r="B11" s="35"/>
      <c r="C11" s="36"/>
      <c r="D11" s="31" t="s">
        <v>25</v>
      </c>
      <c r="E11" s="36"/>
      <c r="F11" s="36"/>
      <c r="G11" s="36"/>
      <c r="H11" s="36"/>
      <c r="I11" s="36"/>
      <c r="J11" s="36"/>
      <c r="K11" s="36"/>
      <c r="L11" s="36"/>
      <c r="M11" s="31" t="s">
        <v>26</v>
      </c>
      <c r="N11" s="36"/>
      <c r="O11" s="239" t="s">
        <v>4</v>
      </c>
      <c r="P11" s="239"/>
      <c r="Q11" s="36"/>
      <c r="R11" s="37"/>
    </row>
    <row r="12" spans="1:66" s="1" customFormat="1" ht="18" customHeight="1">
      <c r="B12" s="35"/>
      <c r="C12" s="36"/>
      <c r="D12" s="36"/>
      <c r="E12" s="29" t="s">
        <v>27</v>
      </c>
      <c r="F12" s="36"/>
      <c r="G12" s="36"/>
      <c r="H12" s="36"/>
      <c r="I12" s="36"/>
      <c r="J12" s="36"/>
      <c r="K12" s="36"/>
      <c r="L12" s="36"/>
      <c r="M12" s="31" t="s">
        <v>28</v>
      </c>
      <c r="N12" s="36"/>
      <c r="O12" s="239" t="s">
        <v>4</v>
      </c>
      <c r="P12" s="239"/>
      <c r="Q12" s="36"/>
      <c r="R12" s="37"/>
    </row>
    <row r="13" spans="1:66" s="1" customFormat="1" ht="6.95" customHeight="1">
      <c r="B13" s="35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7"/>
    </row>
    <row r="14" spans="1:66" s="1" customFormat="1" ht="14.45" customHeight="1">
      <c r="B14" s="35"/>
      <c r="C14" s="36"/>
      <c r="D14" s="31" t="s">
        <v>29</v>
      </c>
      <c r="E14" s="36"/>
      <c r="F14" s="36"/>
      <c r="G14" s="36"/>
      <c r="H14" s="36"/>
      <c r="I14" s="36"/>
      <c r="J14" s="36"/>
      <c r="K14" s="36"/>
      <c r="L14" s="36"/>
      <c r="M14" s="31" t="s">
        <v>26</v>
      </c>
      <c r="N14" s="36"/>
      <c r="O14" s="298" t="str">
        <f>IF('Rekapitulace stavby'!AN13="","",'Rekapitulace stavby'!AN13)</f>
        <v>Vyplň údaj</v>
      </c>
      <c r="P14" s="239"/>
      <c r="Q14" s="36"/>
      <c r="R14" s="37"/>
    </row>
    <row r="15" spans="1:66" s="1" customFormat="1" ht="18" customHeight="1">
      <c r="B15" s="35"/>
      <c r="C15" s="36"/>
      <c r="D15" s="36"/>
      <c r="E15" s="298" t="str">
        <f>IF('Rekapitulace stavby'!E14="","",'Rekapitulace stavby'!E14)</f>
        <v>Vyplň údaj</v>
      </c>
      <c r="F15" s="299"/>
      <c r="G15" s="299"/>
      <c r="H15" s="299"/>
      <c r="I15" s="299"/>
      <c r="J15" s="299"/>
      <c r="K15" s="299"/>
      <c r="L15" s="299"/>
      <c r="M15" s="31" t="s">
        <v>28</v>
      </c>
      <c r="N15" s="36"/>
      <c r="O15" s="298" t="str">
        <f>IF('Rekapitulace stavby'!AN14="","",'Rekapitulace stavby'!AN14)</f>
        <v>Vyplň údaj</v>
      </c>
      <c r="P15" s="239"/>
      <c r="Q15" s="36"/>
      <c r="R15" s="37"/>
    </row>
    <row r="16" spans="1:66" s="1" customFormat="1" ht="6.95" customHeight="1">
      <c r="B16" s="35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7"/>
    </row>
    <row r="17" spans="2:18" s="1" customFormat="1" ht="14.45" customHeight="1">
      <c r="B17" s="35"/>
      <c r="C17" s="36"/>
      <c r="D17" s="31" t="s">
        <v>31</v>
      </c>
      <c r="E17" s="36"/>
      <c r="F17" s="36"/>
      <c r="G17" s="36"/>
      <c r="H17" s="36"/>
      <c r="I17" s="36"/>
      <c r="J17" s="36"/>
      <c r="K17" s="36"/>
      <c r="L17" s="36"/>
      <c r="M17" s="31" t="s">
        <v>26</v>
      </c>
      <c r="N17" s="36"/>
      <c r="O17" s="239" t="s">
        <v>4</v>
      </c>
      <c r="P17" s="239"/>
      <c r="Q17" s="36"/>
      <c r="R17" s="37"/>
    </row>
    <row r="18" spans="2:18" s="1" customFormat="1" ht="18" customHeight="1">
      <c r="B18" s="35"/>
      <c r="C18" s="36"/>
      <c r="D18" s="36"/>
      <c r="E18" s="29" t="s">
        <v>32</v>
      </c>
      <c r="F18" s="36"/>
      <c r="G18" s="36"/>
      <c r="H18" s="36"/>
      <c r="I18" s="36"/>
      <c r="J18" s="36"/>
      <c r="K18" s="36"/>
      <c r="L18" s="36"/>
      <c r="M18" s="31" t="s">
        <v>28</v>
      </c>
      <c r="N18" s="36"/>
      <c r="O18" s="239" t="s">
        <v>4</v>
      </c>
      <c r="P18" s="239"/>
      <c r="Q18" s="36"/>
      <c r="R18" s="37"/>
    </row>
    <row r="19" spans="2:18" s="1" customFormat="1" ht="6.95" customHeight="1">
      <c r="B19" s="35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7"/>
    </row>
    <row r="20" spans="2:18" s="1" customFormat="1" ht="14.45" customHeight="1">
      <c r="B20" s="35"/>
      <c r="C20" s="36"/>
      <c r="D20" s="31" t="s">
        <v>34</v>
      </c>
      <c r="E20" s="36"/>
      <c r="F20" s="36"/>
      <c r="G20" s="36"/>
      <c r="H20" s="36"/>
      <c r="I20" s="36"/>
      <c r="J20" s="36"/>
      <c r="K20" s="36"/>
      <c r="L20" s="36"/>
      <c r="M20" s="31" t="s">
        <v>26</v>
      </c>
      <c r="N20" s="36"/>
      <c r="O20" s="239" t="str">
        <f>IF('Rekapitulace stavby'!AN19="","",'Rekapitulace stavby'!AN19)</f>
        <v/>
      </c>
      <c r="P20" s="239"/>
      <c r="Q20" s="36"/>
      <c r="R20" s="37"/>
    </row>
    <row r="21" spans="2:18" s="1" customFormat="1" ht="18" customHeight="1">
      <c r="B21" s="35"/>
      <c r="C21" s="36"/>
      <c r="D21" s="36"/>
      <c r="E21" s="29" t="str">
        <f>IF('Rekapitulace stavby'!E20="","",'Rekapitulace stavby'!E20)</f>
        <v xml:space="preserve"> </v>
      </c>
      <c r="F21" s="36"/>
      <c r="G21" s="36"/>
      <c r="H21" s="36"/>
      <c r="I21" s="36"/>
      <c r="J21" s="36"/>
      <c r="K21" s="36"/>
      <c r="L21" s="36"/>
      <c r="M21" s="31" t="s">
        <v>28</v>
      </c>
      <c r="N21" s="36"/>
      <c r="O21" s="239" t="str">
        <f>IF('Rekapitulace stavby'!AN20="","",'Rekapitulace stavby'!AN20)</f>
        <v/>
      </c>
      <c r="P21" s="239"/>
      <c r="Q21" s="36"/>
      <c r="R21" s="37"/>
    </row>
    <row r="22" spans="2:18" s="1" customFormat="1" ht="6.95" customHeight="1">
      <c r="B22" s="35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7"/>
    </row>
    <row r="23" spans="2:18" s="1" customFormat="1" ht="14.45" customHeight="1">
      <c r="B23" s="35"/>
      <c r="C23" s="36"/>
      <c r="D23" s="31" t="s">
        <v>36</v>
      </c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7"/>
    </row>
    <row r="24" spans="2:18" s="1" customFormat="1" ht="16.5" customHeight="1">
      <c r="B24" s="35"/>
      <c r="C24" s="36"/>
      <c r="D24" s="36"/>
      <c r="E24" s="244" t="s">
        <v>4</v>
      </c>
      <c r="F24" s="244"/>
      <c r="G24" s="244"/>
      <c r="H24" s="244"/>
      <c r="I24" s="244"/>
      <c r="J24" s="244"/>
      <c r="K24" s="244"/>
      <c r="L24" s="244"/>
      <c r="M24" s="36"/>
      <c r="N24" s="36"/>
      <c r="O24" s="36"/>
      <c r="P24" s="36"/>
      <c r="Q24" s="36"/>
      <c r="R24" s="37"/>
    </row>
    <row r="25" spans="2:18" s="1" customFormat="1" ht="6.95" customHeight="1">
      <c r="B25" s="35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7"/>
    </row>
    <row r="26" spans="2:18" s="1" customFormat="1" ht="6.95" customHeight="1">
      <c r="B26" s="35"/>
      <c r="C26" s="36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36"/>
      <c r="R26" s="37"/>
    </row>
    <row r="27" spans="2:18" s="1" customFormat="1" ht="14.45" customHeight="1">
      <c r="B27" s="35"/>
      <c r="C27" s="36"/>
      <c r="D27" s="116" t="s">
        <v>117</v>
      </c>
      <c r="E27" s="36"/>
      <c r="F27" s="36"/>
      <c r="G27" s="36"/>
      <c r="H27" s="36"/>
      <c r="I27" s="36"/>
      <c r="J27" s="36"/>
      <c r="K27" s="36"/>
      <c r="L27" s="36"/>
      <c r="M27" s="245">
        <f>N88</f>
        <v>0</v>
      </c>
      <c r="N27" s="245"/>
      <c r="O27" s="245"/>
      <c r="P27" s="245"/>
      <c r="Q27" s="36"/>
      <c r="R27" s="37"/>
    </row>
    <row r="28" spans="2:18" s="1" customFormat="1" ht="14.45" customHeight="1">
      <c r="B28" s="35"/>
      <c r="C28" s="36"/>
      <c r="D28" s="34" t="s">
        <v>101</v>
      </c>
      <c r="E28" s="36"/>
      <c r="F28" s="36"/>
      <c r="G28" s="36"/>
      <c r="H28" s="36"/>
      <c r="I28" s="36"/>
      <c r="J28" s="36"/>
      <c r="K28" s="36"/>
      <c r="L28" s="36"/>
      <c r="M28" s="245">
        <f>N97</f>
        <v>0</v>
      </c>
      <c r="N28" s="245"/>
      <c r="O28" s="245"/>
      <c r="P28" s="245"/>
      <c r="Q28" s="36"/>
      <c r="R28" s="37"/>
    </row>
    <row r="29" spans="2:18" s="1" customFormat="1" ht="6.95" customHeight="1">
      <c r="B29" s="35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7"/>
    </row>
    <row r="30" spans="2:18" s="1" customFormat="1" ht="25.35" customHeight="1">
      <c r="B30" s="35"/>
      <c r="C30" s="36"/>
      <c r="D30" s="117" t="s">
        <v>39</v>
      </c>
      <c r="E30" s="36"/>
      <c r="F30" s="36"/>
      <c r="G30" s="36"/>
      <c r="H30" s="36"/>
      <c r="I30" s="36"/>
      <c r="J30" s="36"/>
      <c r="K30" s="36"/>
      <c r="L30" s="36"/>
      <c r="M30" s="293">
        <f>ROUND(M27+M28,2)</f>
        <v>0</v>
      </c>
      <c r="N30" s="285"/>
      <c r="O30" s="285"/>
      <c r="P30" s="285"/>
      <c r="Q30" s="36"/>
      <c r="R30" s="37"/>
    </row>
    <row r="31" spans="2:18" s="1" customFormat="1" ht="6.95" customHeight="1">
      <c r="B31" s="35"/>
      <c r="C31" s="36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36"/>
      <c r="R31" s="37"/>
    </row>
    <row r="32" spans="2:18" s="1" customFormat="1" ht="14.45" customHeight="1">
      <c r="B32" s="35"/>
      <c r="C32" s="36"/>
      <c r="D32" s="42" t="s">
        <v>40</v>
      </c>
      <c r="E32" s="42" t="s">
        <v>41</v>
      </c>
      <c r="F32" s="43">
        <v>0.21</v>
      </c>
      <c r="G32" s="118" t="s">
        <v>42</v>
      </c>
      <c r="H32" s="294">
        <f>ROUND((((SUM(BE97:BE104)+SUM(BE122:BE148))+SUM(BE150:BE154))),2)</f>
        <v>0</v>
      </c>
      <c r="I32" s="285"/>
      <c r="J32" s="285"/>
      <c r="K32" s="36"/>
      <c r="L32" s="36"/>
      <c r="M32" s="294">
        <f>ROUND(((ROUND((SUM(BE97:BE104)+SUM(BE122:BE148)), 2)*F32)+SUM(BE150:BE154)*F32),2)</f>
        <v>0</v>
      </c>
      <c r="N32" s="285"/>
      <c r="O32" s="285"/>
      <c r="P32" s="285"/>
      <c r="Q32" s="36"/>
      <c r="R32" s="37"/>
    </row>
    <row r="33" spans="2:18" s="1" customFormat="1" ht="14.45" customHeight="1">
      <c r="B33" s="35"/>
      <c r="C33" s="36"/>
      <c r="D33" s="36"/>
      <c r="E33" s="42" t="s">
        <v>43</v>
      </c>
      <c r="F33" s="43">
        <v>0.15</v>
      </c>
      <c r="G33" s="118" t="s">
        <v>42</v>
      </c>
      <c r="H33" s="294">
        <f>ROUND((((SUM(BF97:BF104)+SUM(BF122:BF148))+SUM(BF150:BF154))),2)</f>
        <v>0</v>
      </c>
      <c r="I33" s="285"/>
      <c r="J33" s="285"/>
      <c r="K33" s="36"/>
      <c r="L33" s="36"/>
      <c r="M33" s="294">
        <f>ROUND(((ROUND((SUM(BF97:BF104)+SUM(BF122:BF148)), 2)*F33)+SUM(BF150:BF154)*F33),2)</f>
        <v>0</v>
      </c>
      <c r="N33" s="285"/>
      <c r="O33" s="285"/>
      <c r="P33" s="285"/>
      <c r="Q33" s="36"/>
      <c r="R33" s="37"/>
    </row>
    <row r="34" spans="2:18" s="1" customFormat="1" ht="14.45" hidden="1" customHeight="1">
      <c r="B34" s="35"/>
      <c r="C34" s="36"/>
      <c r="D34" s="36"/>
      <c r="E34" s="42" t="s">
        <v>44</v>
      </c>
      <c r="F34" s="43">
        <v>0.21</v>
      </c>
      <c r="G34" s="118" t="s">
        <v>42</v>
      </c>
      <c r="H34" s="294">
        <f>ROUND((((SUM(BG97:BG104)+SUM(BG122:BG148))+SUM(BG150:BG154))),2)</f>
        <v>0</v>
      </c>
      <c r="I34" s="285"/>
      <c r="J34" s="285"/>
      <c r="K34" s="36"/>
      <c r="L34" s="36"/>
      <c r="M34" s="294">
        <v>0</v>
      </c>
      <c r="N34" s="285"/>
      <c r="O34" s="285"/>
      <c r="P34" s="285"/>
      <c r="Q34" s="36"/>
      <c r="R34" s="37"/>
    </row>
    <row r="35" spans="2:18" s="1" customFormat="1" ht="14.45" hidden="1" customHeight="1">
      <c r="B35" s="35"/>
      <c r="C35" s="36"/>
      <c r="D35" s="36"/>
      <c r="E35" s="42" t="s">
        <v>45</v>
      </c>
      <c r="F35" s="43">
        <v>0.15</v>
      </c>
      <c r="G35" s="118" t="s">
        <v>42</v>
      </c>
      <c r="H35" s="294">
        <f>ROUND((((SUM(BH97:BH104)+SUM(BH122:BH148))+SUM(BH150:BH154))),2)</f>
        <v>0</v>
      </c>
      <c r="I35" s="285"/>
      <c r="J35" s="285"/>
      <c r="K35" s="36"/>
      <c r="L35" s="36"/>
      <c r="M35" s="294">
        <v>0</v>
      </c>
      <c r="N35" s="285"/>
      <c r="O35" s="285"/>
      <c r="P35" s="285"/>
      <c r="Q35" s="36"/>
      <c r="R35" s="37"/>
    </row>
    <row r="36" spans="2:18" s="1" customFormat="1" ht="14.45" hidden="1" customHeight="1">
      <c r="B36" s="35"/>
      <c r="C36" s="36"/>
      <c r="D36" s="36"/>
      <c r="E36" s="42" t="s">
        <v>46</v>
      </c>
      <c r="F36" s="43">
        <v>0</v>
      </c>
      <c r="G36" s="118" t="s">
        <v>42</v>
      </c>
      <c r="H36" s="294">
        <f>ROUND((((SUM(BI97:BI104)+SUM(BI122:BI148))+SUM(BI150:BI154))),2)</f>
        <v>0</v>
      </c>
      <c r="I36" s="285"/>
      <c r="J36" s="285"/>
      <c r="K36" s="36"/>
      <c r="L36" s="36"/>
      <c r="M36" s="294">
        <v>0</v>
      </c>
      <c r="N36" s="285"/>
      <c r="O36" s="285"/>
      <c r="P36" s="285"/>
      <c r="Q36" s="36"/>
      <c r="R36" s="37"/>
    </row>
    <row r="37" spans="2:18" s="1" customFormat="1" ht="6.95" customHeight="1">
      <c r="B37" s="35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7"/>
    </row>
    <row r="38" spans="2:18" s="1" customFormat="1" ht="25.35" customHeight="1">
      <c r="B38" s="35"/>
      <c r="C38" s="114"/>
      <c r="D38" s="119" t="s">
        <v>47</v>
      </c>
      <c r="E38" s="75"/>
      <c r="F38" s="75"/>
      <c r="G38" s="120" t="s">
        <v>48</v>
      </c>
      <c r="H38" s="121" t="s">
        <v>49</v>
      </c>
      <c r="I38" s="75"/>
      <c r="J38" s="75"/>
      <c r="K38" s="75"/>
      <c r="L38" s="295">
        <f>SUM(M30:M36)</f>
        <v>0</v>
      </c>
      <c r="M38" s="295"/>
      <c r="N38" s="295"/>
      <c r="O38" s="295"/>
      <c r="P38" s="296"/>
      <c r="Q38" s="114"/>
      <c r="R38" s="37"/>
    </row>
    <row r="39" spans="2:18" s="1" customFormat="1" ht="14.45" customHeight="1">
      <c r="B39" s="35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7"/>
    </row>
    <row r="40" spans="2:18" s="1" customFormat="1" ht="14.45" customHeight="1">
      <c r="B40" s="35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7"/>
    </row>
    <row r="41" spans="2:18">
      <c r="B41" s="24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5"/>
    </row>
    <row r="42" spans="2:18">
      <c r="B42" s="24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5"/>
    </row>
    <row r="43" spans="2:18">
      <c r="B43" s="24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5"/>
    </row>
    <row r="44" spans="2:18">
      <c r="B44" s="24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5"/>
    </row>
    <row r="45" spans="2:18">
      <c r="B45" s="24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5"/>
    </row>
    <row r="46" spans="2:18">
      <c r="B46" s="24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5"/>
    </row>
    <row r="47" spans="2:18">
      <c r="B47" s="24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5"/>
    </row>
    <row r="48" spans="2:18">
      <c r="B48" s="24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5"/>
    </row>
    <row r="49" spans="2:18">
      <c r="B49" s="24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5"/>
    </row>
    <row r="50" spans="2:18" s="1" customFormat="1" ht="15">
      <c r="B50" s="35"/>
      <c r="C50" s="36"/>
      <c r="D50" s="50" t="s">
        <v>50</v>
      </c>
      <c r="E50" s="51"/>
      <c r="F50" s="51"/>
      <c r="G50" s="51"/>
      <c r="H50" s="52"/>
      <c r="I50" s="36"/>
      <c r="J50" s="50" t="s">
        <v>51</v>
      </c>
      <c r="K50" s="51"/>
      <c r="L50" s="51"/>
      <c r="M50" s="51"/>
      <c r="N50" s="51"/>
      <c r="O50" s="51"/>
      <c r="P50" s="52"/>
      <c r="Q50" s="36"/>
      <c r="R50" s="37"/>
    </row>
    <row r="51" spans="2:18">
      <c r="B51" s="24"/>
      <c r="C51" s="27"/>
      <c r="D51" s="53"/>
      <c r="E51" s="27"/>
      <c r="F51" s="27"/>
      <c r="G51" s="27"/>
      <c r="H51" s="54"/>
      <c r="I51" s="27"/>
      <c r="J51" s="53"/>
      <c r="K51" s="27"/>
      <c r="L51" s="27"/>
      <c r="M51" s="27"/>
      <c r="N51" s="27"/>
      <c r="O51" s="27"/>
      <c r="P51" s="54"/>
      <c r="Q51" s="27"/>
      <c r="R51" s="25"/>
    </row>
    <row r="52" spans="2:18">
      <c r="B52" s="24"/>
      <c r="C52" s="27"/>
      <c r="D52" s="53"/>
      <c r="E52" s="27"/>
      <c r="F52" s="27"/>
      <c r="G52" s="27"/>
      <c r="H52" s="54"/>
      <c r="I52" s="27"/>
      <c r="J52" s="53"/>
      <c r="K52" s="27"/>
      <c r="L52" s="27"/>
      <c r="M52" s="27"/>
      <c r="N52" s="27"/>
      <c r="O52" s="27"/>
      <c r="P52" s="54"/>
      <c r="Q52" s="27"/>
      <c r="R52" s="25"/>
    </row>
    <row r="53" spans="2:18">
      <c r="B53" s="24"/>
      <c r="C53" s="27"/>
      <c r="D53" s="53"/>
      <c r="E53" s="27"/>
      <c r="F53" s="27"/>
      <c r="G53" s="27"/>
      <c r="H53" s="54"/>
      <c r="I53" s="27"/>
      <c r="J53" s="53"/>
      <c r="K53" s="27"/>
      <c r="L53" s="27"/>
      <c r="M53" s="27"/>
      <c r="N53" s="27"/>
      <c r="O53" s="27"/>
      <c r="P53" s="54"/>
      <c r="Q53" s="27"/>
      <c r="R53" s="25"/>
    </row>
    <row r="54" spans="2:18">
      <c r="B54" s="24"/>
      <c r="C54" s="27"/>
      <c r="D54" s="53"/>
      <c r="E54" s="27"/>
      <c r="F54" s="27"/>
      <c r="G54" s="27"/>
      <c r="H54" s="54"/>
      <c r="I54" s="27"/>
      <c r="J54" s="53"/>
      <c r="K54" s="27"/>
      <c r="L54" s="27"/>
      <c r="M54" s="27"/>
      <c r="N54" s="27"/>
      <c r="O54" s="27"/>
      <c r="P54" s="54"/>
      <c r="Q54" s="27"/>
      <c r="R54" s="25"/>
    </row>
    <row r="55" spans="2:18">
      <c r="B55" s="24"/>
      <c r="C55" s="27"/>
      <c r="D55" s="53"/>
      <c r="E55" s="27"/>
      <c r="F55" s="27"/>
      <c r="G55" s="27"/>
      <c r="H55" s="54"/>
      <c r="I55" s="27"/>
      <c r="J55" s="53"/>
      <c r="K55" s="27"/>
      <c r="L55" s="27"/>
      <c r="M55" s="27"/>
      <c r="N55" s="27"/>
      <c r="O55" s="27"/>
      <c r="P55" s="54"/>
      <c r="Q55" s="27"/>
      <c r="R55" s="25"/>
    </row>
    <row r="56" spans="2:18">
      <c r="B56" s="24"/>
      <c r="C56" s="27"/>
      <c r="D56" s="53"/>
      <c r="E56" s="27"/>
      <c r="F56" s="27"/>
      <c r="G56" s="27"/>
      <c r="H56" s="54"/>
      <c r="I56" s="27"/>
      <c r="J56" s="53"/>
      <c r="K56" s="27"/>
      <c r="L56" s="27"/>
      <c r="M56" s="27"/>
      <c r="N56" s="27"/>
      <c r="O56" s="27"/>
      <c r="P56" s="54"/>
      <c r="Q56" s="27"/>
      <c r="R56" s="25"/>
    </row>
    <row r="57" spans="2:18">
      <c r="B57" s="24"/>
      <c r="C57" s="27"/>
      <c r="D57" s="53"/>
      <c r="E57" s="27"/>
      <c r="F57" s="27"/>
      <c r="G57" s="27"/>
      <c r="H57" s="54"/>
      <c r="I57" s="27"/>
      <c r="J57" s="53"/>
      <c r="K57" s="27"/>
      <c r="L57" s="27"/>
      <c r="M57" s="27"/>
      <c r="N57" s="27"/>
      <c r="O57" s="27"/>
      <c r="P57" s="54"/>
      <c r="Q57" s="27"/>
      <c r="R57" s="25"/>
    </row>
    <row r="58" spans="2:18">
      <c r="B58" s="24"/>
      <c r="C58" s="27"/>
      <c r="D58" s="53"/>
      <c r="E58" s="27"/>
      <c r="F58" s="27"/>
      <c r="G58" s="27"/>
      <c r="H58" s="54"/>
      <c r="I58" s="27"/>
      <c r="J58" s="53"/>
      <c r="K58" s="27"/>
      <c r="L58" s="27"/>
      <c r="M58" s="27"/>
      <c r="N58" s="27"/>
      <c r="O58" s="27"/>
      <c r="P58" s="54"/>
      <c r="Q58" s="27"/>
      <c r="R58" s="25"/>
    </row>
    <row r="59" spans="2:18" s="1" customFormat="1" ht="15">
      <c r="B59" s="35"/>
      <c r="C59" s="36"/>
      <c r="D59" s="55" t="s">
        <v>52</v>
      </c>
      <c r="E59" s="56"/>
      <c r="F59" s="56"/>
      <c r="G59" s="57" t="s">
        <v>53</v>
      </c>
      <c r="H59" s="58"/>
      <c r="I59" s="36"/>
      <c r="J59" s="55" t="s">
        <v>52</v>
      </c>
      <c r="K59" s="56"/>
      <c r="L59" s="56"/>
      <c r="M59" s="56"/>
      <c r="N59" s="57" t="s">
        <v>53</v>
      </c>
      <c r="O59" s="56"/>
      <c r="P59" s="58"/>
      <c r="Q59" s="36"/>
      <c r="R59" s="37"/>
    </row>
    <row r="60" spans="2:18">
      <c r="B60" s="24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5"/>
    </row>
    <row r="61" spans="2:18" s="1" customFormat="1" ht="15">
      <c r="B61" s="35"/>
      <c r="C61" s="36"/>
      <c r="D61" s="50" t="s">
        <v>54</v>
      </c>
      <c r="E61" s="51"/>
      <c r="F61" s="51"/>
      <c r="G61" s="51"/>
      <c r="H61" s="52"/>
      <c r="I61" s="36"/>
      <c r="J61" s="50" t="s">
        <v>55</v>
      </c>
      <c r="K61" s="51"/>
      <c r="L61" s="51"/>
      <c r="M61" s="51"/>
      <c r="N61" s="51"/>
      <c r="O61" s="51"/>
      <c r="P61" s="52"/>
      <c r="Q61" s="36"/>
      <c r="R61" s="37"/>
    </row>
    <row r="62" spans="2:18">
      <c r="B62" s="24"/>
      <c r="C62" s="27"/>
      <c r="D62" s="53"/>
      <c r="E62" s="27"/>
      <c r="F62" s="27"/>
      <c r="G62" s="27"/>
      <c r="H62" s="54"/>
      <c r="I62" s="27"/>
      <c r="J62" s="53"/>
      <c r="K62" s="27"/>
      <c r="L62" s="27"/>
      <c r="M62" s="27"/>
      <c r="N62" s="27"/>
      <c r="O62" s="27"/>
      <c r="P62" s="54"/>
      <c r="Q62" s="27"/>
      <c r="R62" s="25"/>
    </row>
    <row r="63" spans="2:18">
      <c r="B63" s="24"/>
      <c r="C63" s="27"/>
      <c r="D63" s="53"/>
      <c r="E63" s="27"/>
      <c r="F63" s="27"/>
      <c r="G63" s="27"/>
      <c r="H63" s="54"/>
      <c r="I63" s="27"/>
      <c r="J63" s="53"/>
      <c r="K63" s="27"/>
      <c r="L63" s="27"/>
      <c r="M63" s="27"/>
      <c r="N63" s="27"/>
      <c r="O63" s="27"/>
      <c r="P63" s="54"/>
      <c r="Q63" s="27"/>
      <c r="R63" s="25"/>
    </row>
    <row r="64" spans="2:18">
      <c r="B64" s="24"/>
      <c r="C64" s="27"/>
      <c r="D64" s="53"/>
      <c r="E64" s="27"/>
      <c r="F64" s="27"/>
      <c r="G64" s="27"/>
      <c r="H64" s="54"/>
      <c r="I64" s="27"/>
      <c r="J64" s="53"/>
      <c r="K64" s="27"/>
      <c r="L64" s="27"/>
      <c r="M64" s="27"/>
      <c r="N64" s="27"/>
      <c r="O64" s="27"/>
      <c r="P64" s="54"/>
      <c r="Q64" s="27"/>
      <c r="R64" s="25"/>
    </row>
    <row r="65" spans="2:18">
      <c r="B65" s="24"/>
      <c r="C65" s="27"/>
      <c r="D65" s="53"/>
      <c r="E65" s="27"/>
      <c r="F65" s="27"/>
      <c r="G65" s="27"/>
      <c r="H65" s="54"/>
      <c r="I65" s="27"/>
      <c r="J65" s="53"/>
      <c r="K65" s="27"/>
      <c r="L65" s="27"/>
      <c r="M65" s="27"/>
      <c r="N65" s="27"/>
      <c r="O65" s="27"/>
      <c r="P65" s="54"/>
      <c r="Q65" s="27"/>
      <c r="R65" s="25"/>
    </row>
    <row r="66" spans="2:18">
      <c r="B66" s="24"/>
      <c r="C66" s="27"/>
      <c r="D66" s="53"/>
      <c r="E66" s="27"/>
      <c r="F66" s="27"/>
      <c r="G66" s="27"/>
      <c r="H66" s="54"/>
      <c r="I66" s="27"/>
      <c r="J66" s="53"/>
      <c r="K66" s="27"/>
      <c r="L66" s="27"/>
      <c r="M66" s="27"/>
      <c r="N66" s="27"/>
      <c r="O66" s="27"/>
      <c r="P66" s="54"/>
      <c r="Q66" s="27"/>
      <c r="R66" s="25"/>
    </row>
    <row r="67" spans="2:18">
      <c r="B67" s="24"/>
      <c r="C67" s="27"/>
      <c r="D67" s="53"/>
      <c r="E67" s="27"/>
      <c r="F67" s="27"/>
      <c r="G67" s="27"/>
      <c r="H67" s="54"/>
      <c r="I67" s="27"/>
      <c r="J67" s="53"/>
      <c r="K67" s="27"/>
      <c r="L67" s="27"/>
      <c r="M67" s="27"/>
      <c r="N67" s="27"/>
      <c r="O67" s="27"/>
      <c r="P67" s="54"/>
      <c r="Q67" s="27"/>
      <c r="R67" s="25"/>
    </row>
    <row r="68" spans="2:18">
      <c r="B68" s="24"/>
      <c r="C68" s="27"/>
      <c r="D68" s="53"/>
      <c r="E68" s="27"/>
      <c r="F68" s="27"/>
      <c r="G68" s="27"/>
      <c r="H68" s="54"/>
      <c r="I68" s="27"/>
      <c r="J68" s="53"/>
      <c r="K68" s="27"/>
      <c r="L68" s="27"/>
      <c r="M68" s="27"/>
      <c r="N68" s="27"/>
      <c r="O68" s="27"/>
      <c r="P68" s="54"/>
      <c r="Q68" s="27"/>
      <c r="R68" s="25"/>
    </row>
    <row r="69" spans="2:18">
      <c r="B69" s="24"/>
      <c r="C69" s="27"/>
      <c r="D69" s="53"/>
      <c r="E69" s="27"/>
      <c r="F69" s="27"/>
      <c r="G69" s="27"/>
      <c r="H69" s="54"/>
      <c r="I69" s="27"/>
      <c r="J69" s="53"/>
      <c r="K69" s="27"/>
      <c r="L69" s="27"/>
      <c r="M69" s="27"/>
      <c r="N69" s="27"/>
      <c r="O69" s="27"/>
      <c r="P69" s="54"/>
      <c r="Q69" s="27"/>
      <c r="R69" s="25"/>
    </row>
    <row r="70" spans="2:18" s="1" customFormat="1" ht="15">
      <c r="B70" s="35"/>
      <c r="C70" s="36"/>
      <c r="D70" s="55" t="s">
        <v>52</v>
      </c>
      <c r="E70" s="56"/>
      <c r="F70" s="56"/>
      <c r="G70" s="57" t="s">
        <v>53</v>
      </c>
      <c r="H70" s="58"/>
      <c r="I70" s="36"/>
      <c r="J70" s="55" t="s">
        <v>52</v>
      </c>
      <c r="K70" s="56"/>
      <c r="L70" s="56"/>
      <c r="M70" s="56"/>
      <c r="N70" s="57" t="s">
        <v>53</v>
      </c>
      <c r="O70" s="56"/>
      <c r="P70" s="58"/>
      <c r="Q70" s="36"/>
      <c r="R70" s="37"/>
    </row>
    <row r="71" spans="2:18" s="1" customFormat="1" ht="14.45" customHeight="1">
      <c r="B71" s="59"/>
      <c r="C71" s="60"/>
      <c r="D71" s="60"/>
      <c r="E71" s="60"/>
      <c r="F71" s="60"/>
      <c r="G71" s="60"/>
      <c r="H71" s="60"/>
      <c r="I71" s="60"/>
      <c r="J71" s="60"/>
      <c r="K71" s="60"/>
      <c r="L71" s="60"/>
      <c r="M71" s="60"/>
      <c r="N71" s="60"/>
      <c r="O71" s="60"/>
      <c r="P71" s="60"/>
      <c r="Q71" s="60"/>
      <c r="R71" s="61"/>
    </row>
    <row r="75" spans="2:18" s="1" customFormat="1" ht="6.95" customHeight="1">
      <c r="B75" s="62"/>
      <c r="C75" s="63"/>
      <c r="D75" s="63"/>
      <c r="E75" s="63"/>
      <c r="F75" s="63"/>
      <c r="G75" s="63"/>
      <c r="H75" s="63"/>
      <c r="I75" s="63"/>
      <c r="J75" s="63"/>
      <c r="K75" s="63"/>
      <c r="L75" s="63"/>
      <c r="M75" s="63"/>
      <c r="N75" s="63"/>
      <c r="O75" s="63"/>
      <c r="P75" s="63"/>
      <c r="Q75" s="63"/>
      <c r="R75" s="64"/>
    </row>
    <row r="76" spans="2:18" s="1" customFormat="1" ht="36.950000000000003" customHeight="1">
      <c r="B76" s="35"/>
      <c r="C76" s="219" t="s">
        <v>118</v>
      </c>
      <c r="D76" s="220"/>
      <c r="E76" s="220"/>
      <c r="F76" s="220"/>
      <c r="G76" s="220"/>
      <c r="H76" s="220"/>
      <c r="I76" s="220"/>
      <c r="J76" s="220"/>
      <c r="K76" s="220"/>
      <c r="L76" s="220"/>
      <c r="M76" s="220"/>
      <c r="N76" s="220"/>
      <c r="O76" s="220"/>
      <c r="P76" s="220"/>
      <c r="Q76" s="220"/>
      <c r="R76" s="37"/>
    </row>
    <row r="77" spans="2:18" s="1" customFormat="1" ht="6.95" customHeight="1">
      <c r="B77" s="35"/>
      <c r="C77" s="36"/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36"/>
      <c r="O77" s="36"/>
      <c r="P77" s="36"/>
      <c r="Q77" s="36"/>
      <c r="R77" s="37"/>
    </row>
    <row r="78" spans="2:18" s="1" customFormat="1" ht="30" customHeight="1">
      <c r="B78" s="35"/>
      <c r="C78" s="31" t="s">
        <v>18</v>
      </c>
      <c r="D78" s="36"/>
      <c r="E78" s="36"/>
      <c r="F78" s="286" t="str">
        <f>F6</f>
        <v>Vybudování odborné učebny a zřízení bezbariérového vstupu</v>
      </c>
      <c r="G78" s="287"/>
      <c r="H78" s="287"/>
      <c r="I78" s="287"/>
      <c r="J78" s="287"/>
      <c r="K78" s="287"/>
      <c r="L78" s="287"/>
      <c r="M78" s="287"/>
      <c r="N78" s="287"/>
      <c r="O78" s="287"/>
      <c r="P78" s="287"/>
      <c r="Q78" s="36"/>
      <c r="R78" s="37"/>
    </row>
    <row r="79" spans="2:18" s="1" customFormat="1" ht="36.950000000000003" customHeight="1">
      <c r="B79" s="35"/>
      <c r="C79" s="69" t="s">
        <v>114</v>
      </c>
      <c r="D79" s="36"/>
      <c r="E79" s="36"/>
      <c r="F79" s="221" t="str">
        <f>F7</f>
        <v>05 - Vedlejší a ostatní rozpočtové náklady</v>
      </c>
      <c r="G79" s="285"/>
      <c r="H79" s="285"/>
      <c r="I79" s="285"/>
      <c r="J79" s="285"/>
      <c r="K79" s="285"/>
      <c r="L79" s="285"/>
      <c r="M79" s="285"/>
      <c r="N79" s="285"/>
      <c r="O79" s="285"/>
      <c r="P79" s="285"/>
      <c r="Q79" s="36"/>
      <c r="R79" s="37"/>
    </row>
    <row r="80" spans="2:18" s="1" customFormat="1" ht="6.95" customHeight="1">
      <c r="B80" s="35"/>
      <c r="C80" s="36"/>
      <c r="D80" s="36"/>
      <c r="E80" s="36"/>
      <c r="F80" s="36"/>
      <c r="G80" s="36"/>
      <c r="H80" s="36"/>
      <c r="I80" s="36"/>
      <c r="J80" s="36"/>
      <c r="K80" s="36"/>
      <c r="L80" s="36"/>
      <c r="M80" s="36"/>
      <c r="N80" s="36"/>
      <c r="O80" s="36"/>
      <c r="P80" s="36"/>
      <c r="Q80" s="36"/>
      <c r="R80" s="37"/>
    </row>
    <row r="81" spans="2:47" s="1" customFormat="1" ht="18" customHeight="1">
      <c r="B81" s="35"/>
      <c r="C81" s="31" t="s">
        <v>22</v>
      </c>
      <c r="D81" s="36"/>
      <c r="E81" s="36"/>
      <c r="F81" s="29" t="str">
        <f>F9</f>
        <v>Mnichovice, Masarykovo nám. 61</v>
      </c>
      <c r="G81" s="36"/>
      <c r="H81" s="36"/>
      <c r="I81" s="36"/>
      <c r="J81" s="36"/>
      <c r="K81" s="31" t="s">
        <v>24</v>
      </c>
      <c r="L81" s="36"/>
      <c r="M81" s="288">
        <f>IF(O9="","",O9)</f>
        <v>43383</v>
      </c>
      <c r="N81" s="288"/>
      <c r="O81" s="288"/>
      <c r="P81" s="288"/>
      <c r="Q81" s="36"/>
      <c r="R81" s="37"/>
    </row>
    <row r="82" spans="2:47" s="1" customFormat="1" ht="6.95" customHeight="1">
      <c r="B82" s="35"/>
      <c r="C82" s="36"/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36"/>
      <c r="P82" s="36"/>
      <c r="Q82" s="36"/>
      <c r="R82" s="37"/>
    </row>
    <row r="83" spans="2:47" s="1" customFormat="1" ht="15">
      <c r="B83" s="35"/>
      <c r="C83" s="31" t="s">
        <v>25</v>
      </c>
      <c r="D83" s="36"/>
      <c r="E83" s="36"/>
      <c r="F83" s="29" t="str">
        <f>E12</f>
        <v>Město Mnichovice, Masarykovo nám. 83</v>
      </c>
      <c r="G83" s="36"/>
      <c r="H83" s="36"/>
      <c r="I83" s="36"/>
      <c r="J83" s="36"/>
      <c r="K83" s="31" t="s">
        <v>31</v>
      </c>
      <c r="L83" s="36"/>
      <c r="M83" s="239" t="str">
        <f>E18</f>
        <v>STAVEBNÍ PROJEKCE ARCHITEKT MAŠEK s.r.o</v>
      </c>
      <c r="N83" s="239"/>
      <c r="O83" s="239"/>
      <c r="P83" s="239"/>
      <c r="Q83" s="239"/>
      <c r="R83" s="37"/>
    </row>
    <row r="84" spans="2:47" s="1" customFormat="1" ht="14.45" customHeight="1">
      <c r="B84" s="35"/>
      <c r="C84" s="31" t="s">
        <v>29</v>
      </c>
      <c r="D84" s="36"/>
      <c r="E84" s="36"/>
      <c r="F84" s="29" t="str">
        <f>IF(E15="","",E15)</f>
        <v>Vyplň údaj</v>
      </c>
      <c r="G84" s="36"/>
      <c r="H84" s="36"/>
      <c r="I84" s="36"/>
      <c r="J84" s="36"/>
      <c r="K84" s="31" t="s">
        <v>34</v>
      </c>
      <c r="L84" s="36"/>
      <c r="M84" s="239" t="str">
        <f>E21</f>
        <v xml:space="preserve"> </v>
      </c>
      <c r="N84" s="239"/>
      <c r="O84" s="239"/>
      <c r="P84" s="239"/>
      <c r="Q84" s="239"/>
      <c r="R84" s="37"/>
    </row>
    <row r="85" spans="2:47" s="1" customFormat="1" ht="10.35" customHeight="1">
      <c r="B85" s="35"/>
      <c r="C85" s="36"/>
      <c r="D85" s="36"/>
      <c r="E85" s="36"/>
      <c r="F85" s="36"/>
      <c r="G85" s="36"/>
      <c r="H85" s="36"/>
      <c r="I85" s="36"/>
      <c r="J85" s="36"/>
      <c r="K85" s="36"/>
      <c r="L85" s="36"/>
      <c r="M85" s="36"/>
      <c r="N85" s="36"/>
      <c r="O85" s="36"/>
      <c r="P85" s="36"/>
      <c r="Q85" s="36"/>
      <c r="R85" s="37"/>
    </row>
    <row r="86" spans="2:47" s="1" customFormat="1" ht="29.25" customHeight="1">
      <c r="B86" s="35"/>
      <c r="C86" s="291" t="s">
        <v>119</v>
      </c>
      <c r="D86" s="292"/>
      <c r="E86" s="292"/>
      <c r="F86" s="292"/>
      <c r="G86" s="292"/>
      <c r="H86" s="114"/>
      <c r="I86" s="114"/>
      <c r="J86" s="114"/>
      <c r="K86" s="114"/>
      <c r="L86" s="114"/>
      <c r="M86" s="114"/>
      <c r="N86" s="291" t="s">
        <v>120</v>
      </c>
      <c r="O86" s="292"/>
      <c r="P86" s="292"/>
      <c r="Q86" s="292"/>
      <c r="R86" s="37"/>
    </row>
    <row r="87" spans="2:47" s="1" customFormat="1" ht="10.35" customHeight="1">
      <c r="B87" s="35"/>
      <c r="C87" s="36"/>
      <c r="D87" s="36"/>
      <c r="E87" s="36"/>
      <c r="F87" s="36"/>
      <c r="G87" s="36"/>
      <c r="H87" s="36"/>
      <c r="I87" s="36"/>
      <c r="J87" s="36"/>
      <c r="K87" s="36"/>
      <c r="L87" s="36"/>
      <c r="M87" s="36"/>
      <c r="N87" s="36"/>
      <c r="O87" s="36"/>
      <c r="P87" s="36"/>
      <c r="Q87" s="36"/>
      <c r="R87" s="37"/>
    </row>
    <row r="88" spans="2:47" s="1" customFormat="1" ht="29.25" customHeight="1">
      <c r="B88" s="35"/>
      <c r="C88" s="122" t="s">
        <v>121</v>
      </c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203">
        <f>N122</f>
        <v>0</v>
      </c>
      <c r="O88" s="281"/>
      <c r="P88" s="281"/>
      <c r="Q88" s="281"/>
      <c r="R88" s="37"/>
      <c r="AU88" s="20" t="s">
        <v>122</v>
      </c>
    </row>
    <row r="89" spans="2:47" s="6" customFormat="1" ht="24.95" customHeight="1">
      <c r="B89" s="123"/>
      <c r="C89" s="124"/>
      <c r="D89" s="125" t="s">
        <v>1619</v>
      </c>
      <c r="E89" s="124"/>
      <c r="F89" s="124"/>
      <c r="G89" s="124"/>
      <c r="H89" s="124"/>
      <c r="I89" s="124"/>
      <c r="J89" s="124"/>
      <c r="K89" s="124"/>
      <c r="L89" s="124"/>
      <c r="M89" s="124"/>
      <c r="N89" s="251">
        <f>N123</f>
        <v>0</v>
      </c>
      <c r="O89" s="290"/>
      <c r="P89" s="290"/>
      <c r="Q89" s="290"/>
      <c r="R89" s="126"/>
    </row>
    <row r="90" spans="2:47" s="7" customFormat="1" ht="19.899999999999999" customHeight="1">
      <c r="B90" s="127"/>
      <c r="C90" s="128"/>
      <c r="D90" s="102" t="s">
        <v>1620</v>
      </c>
      <c r="E90" s="128"/>
      <c r="F90" s="128"/>
      <c r="G90" s="128"/>
      <c r="H90" s="128"/>
      <c r="I90" s="128"/>
      <c r="J90" s="128"/>
      <c r="K90" s="128"/>
      <c r="L90" s="128"/>
      <c r="M90" s="128"/>
      <c r="N90" s="210">
        <f>N124</f>
        <v>0</v>
      </c>
      <c r="O90" s="289"/>
      <c r="P90" s="289"/>
      <c r="Q90" s="289"/>
      <c r="R90" s="129"/>
    </row>
    <row r="91" spans="2:47" s="7" customFormat="1" ht="19.899999999999999" customHeight="1">
      <c r="B91" s="127"/>
      <c r="C91" s="128"/>
      <c r="D91" s="102" t="s">
        <v>1621</v>
      </c>
      <c r="E91" s="128"/>
      <c r="F91" s="128"/>
      <c r="G91" s="128"/>
      <c r="H91" s="128"/>
      <c r="I91" s="128"/>
      <c r="J91" s="128"/>
      <c r="K91" s="128"/>
      <c r="L91" s="128"/>
      <c r="M91" s="128"/>
      <c r="N91" s="210">
        <f>N131</f>
        <v>0</v>
      </c>
      <c r="O91" s="289"/>
      <c r="P91" s="289"/>
      <c r="Q91" s="289"/>
      <c r="R91" s="129"/>
    </row>
    <row r="92" spans="2:47" s="7" customFormat="1" ht="19.899999999999999" customHeight="1">
      <c r="B92" s="127"/>
      <c r="C92" s="128"/>
      <c r="D92" s="102" t="s">
        <v>1622</v>
      </c>
      <c r="E92" s="128"/>
      <c r="F92" s="128"/>
      <c r="G92" s="128"/>
      <c r="H92" s="128"/>
      <c r="I92" s="128"/>
      <c r="J92" s="128"/>
      <c r="K92" s="128"/>
      <c r="L92" s="128"/>
      <c r="M92" s="128"/>
      <c r="N92" s="210">
        <f>N143</f>
        <v>0</v>
      </c>
      <c r="O92" s="289"/>
      <c r="P92" s="289"/>
      <c r="Q92" s="289"/>
      <c r="R92" s="129"/>
    </row>
    <row r="93" spans="2:47" s="7" customFormat="1" ht="19.899999999999999" customHeight="1">
      <c r="B93" s="127"/>
      <c r="C93" s="128"/>
      <c r="D93" s="102" t="s">
        <v>1623</v>
      </c>
      <c r="E93" s="128"/>
      <c r="F93" s="128"/>
      <c r="G93" s="128"/>
      <c r="H93" s="128"/>
      <c r="I93" s="128"/>
      <c r="J93" s="128"/>
      <c r="K93" s="128"/>
      <c r="L93" s="128"/>
      <c r="M93" s="128"/>
      <c r="N93" s="210">
        <f>N145</f>
        <v>0</v>
      </c>
      <c r="O93" s="289"/>
      <c r="P93" s="289"/>
      <c r="Q93" s="289"/>
      <c r="R93" s="129"/>
    </row>
    <row r="94" spans="2:47" s="7" customFormat="1" ht="19.899999999999999" customHeight="1">
      <c r="B94" s="127"/>
      <c r="C94" s="128"/>
      <c r="D94" s="102" t="s">
        <v>1624</v>
      </c>
      <c r="E94" s="128"/>
      <c r="F94" s="128"/>
      <c r="G94" s="128"/>
      <c r="H94" s="128"/>
      <c r="I94" s="128"/>
      <c r="J94" s="128"/>
      <c r="K94" s="128"/>
      <c r="L94" s="128"/>
      <c r="M94" s="128"/>
      <c r="N94" s="210">
        <f>N147</f>
        <v>0</v>
      </c>
      <c r="O94" s="289"/>
      <c r="P94" s="289"/>
      <c r="Q94" s="289"/>
      <c r="R94" s="129"/>
    </row>
    <row r="95" spans="2:47" s="6" customFormat="1" ht="21.75" customHeight="1">
      <c r="B95" s="123"/>
      <c r="C95" s="124"/>
      <c r="D95" s="125" t="s">
        <v>152</v>
      </c>
      <c r="E95" s="124"/>
      <c r="F95" s="124"/>
      <c r="G95" s="124"/>
      <c r="H95" s="124"/>
      <c r="I95" s="124"/>
      <c r="J95" s="124"/>
      <c r="K95" s="124"/>
      <c r="L95" s="124"/>
      <c r="M95" s="124"/>
      <c r="N95" s="250">
        <f>N149</f>
        <v>0</v>
      </c>
      <c r="O95" s="290"/>
      <c r="P95" s="290"/>
      <c r="Q95" s="290"/>
      <c r="R95" s="126"/>
    </row>
    <row r="96" spans="2:47" s="1" customFormat="1" ht="21.75" customHeight="1">
      <c r="B96" s="35"/>
      <c r="C96" s="36"/>
      <c r="D96" s="36"/>
      <c r="E96" s="36"/>
      <c r="F96" s="36"/>
      <c r="G96" s="36"/>
      <c r="H96" s="36"/>
      <c r="I96" s="36"/>
      <c r="J96" s="36"/>
      <c r="K96" s="36"/>
      <c r="L96" s="36"/>
      <c r="M96" s="36"/>
      <c r="N96" s="36"/>
      <c r="O96" s="36"/>
      <c r="P96" s="36"/>
      <c r="Q96" s="36"/>
      <c r="R96" s="37"/>
    </row>
    <row r="97" spans="2:65" s="1" customFormat="1" ht="29.25" customHeight="1">
      <c r="B97" s="35"/>
      <c r="C97" s="122" t="s">
        <v>153</v>
      </c>
      <c r="D97" s="36"/>
      <c r="E97" s="36"/>
      <c r="F97" s="36"/>
      <c r="G97" s="36"/>
      <c r="H97" s="36"/>
      <c r="I97" s="36"/>
      <c r="J97" s="36"/>
      <c r="K97" s="36"/>
      <c r="L97" s="36"/>
      <c r="M97" s="36"/>
      <c r="N97" s="281">
        <f>ROUND(N98+N99+N100+N101+N102+N103,2)</f>
        <v>0</v>
      </c>
      <c r="O97" s="282"/>
      <c r="P97" s="282"/>
      <c r="Q97" s="282"/>
      <c r="R97" s="37"/>
      <c r="T97" s="130"/>
      <c r="U97" s="131" t="s">
        <v>40</v>
      </c>
    </row>
    <row r="98" spans="2:65" s="1" customFormat="1" ht="18" customHeight="1">
      <c r="B98" s="132"/>
      <c r="C98" s="133"/>
      <c r="D98" s="207" t="s">
        <v>154</v>
      </c>
      <c r="E98" s="283"/>
      <c r="F98" s="283"/>
      <c r="G98" s="283"/>
      <c r="H98" s="283"/>
      <c r="I98" s="133"/>
      <c r="J98" s="133"/>
      <c r="K98" s="133"/>
      <c r="L98" s="133"/>
      <c r="M98" s="133"/>
      <c r="N98" s="209">
        <f>ROUND(N88*T98,2)</f>
        <v>0</v>
      </c>
      <c r="O98" s="284"/>
      <c r="P98" s="284"/>
      <c r="Q98" s="284"/>
      <c r="R98" s="135"/>
      <c r="S98" s="136"/>
      <c r="T98" s="137"/>
      <c r="U98" s="138" t="s">
        <v>41</v>
      </c>
      <c r="V98" s="136"/>
      <c r="W98" s="136"/>
      <c r="X98" s="136"/>
      <c r="Y98" s="136"/>
      <c r="Z98" s="136"/>
      <c r="AA98" s="136"/>
      <c r="AB98" s="136"/>
      <c r="AC98" s="136"/>
      <c r="AD98" s="136"/>
      <c r="AE98" s="136"/>
      <c r="AF98" s="136"/>
      <c r="AG98" s="136"/>
      <c r="AH98" s="136"/>
      <c r="AI98" s="136"/>
      <c r="AJ98" s="136"/>
      <c r="AK98" s="136"/>
      <c r="AL98" s="136"/>
      <c r="AM98" s="136"/>
      <c r="AN98" s="136"/>
      <c r="AO98" s="136"/>
      <c r="AP98" s="136"/>
      <c r="AQ98" s="136"/>
      <c r="AR98" s="136"/>
      <c r="AS98" s="136"/>
      <c r="AT98" s="136"/>
      <c r="AU98" s="136"/>
      <c r="AV98" s="136"/>
      <c r="AW98" s="136"/>
      <c r="AX98" s="136"/>
      <c r="AY98" s="139" t="s">
        <v>155</v>
      </c>
      <c r="AZ98" s="136"/>
      <c r="BA98" s="136"/>
      <c r="BB98" s="136"/>
      <c r="BC98" s="136"/>
      <c r="BD98" s="136"/>
      <c r="BE98" s="140">
        <f t="shared" ref="BE98:BE103" si="0">IF(U98="základní",N98,0)</f>
        <v>0</v>
      </c>
      <c r="BF98" s="140">
        <f t="shared" ref="BF98:BF103" si="1">IF(U98="snížená",N98,0)</f>
        <v>0</v>
      </c>
      <c r="BG98" s="140">
        <f t="shared" ref="BG98:BG103" si="2">IF(U98="zákl. přenesená",N98,0)</f>
        <v>0</v>
      </c>
      <c r="BH98" s="140">
        <f t="shared" ref="BH98:BH103" si="3">IF(U98="sníž. přenesená",N98,0)</f>
        <v>0</v>
      </c>
      <c r="BI98" s="140">
        <f t="shared" ref="BI98:BI103" si="4">IF(U98="nulová",N98,0)</f>
        <v>0</v>
      </c>
      <c r="BJ98" s="139" t="s">
        <v>84</v>
      </c>
      <c r="BK98" s="136"/>
      <c r="BL98" s="136"/>
      <c r="BM98" s="136"/>
    </row>
    <row r="99" spans="2:65" s="1" customFormat="1" ht="18" customHeight="1">
      <c r="B99" s="132"/>
      <c r="C99" s="133"/>
      <c r="D99" s="207" t="s">
        <v>156</v>
      </c>
      <c r="E99" s="283"/>
      <c r="F99" s="283"/>
      <c r="G99" s="283"/>
      <c r="H99" s="283"/>
      <c r="I99" s="133"/>
      <c r="J99" s="133"/>
      <c r="K99" s="133"/>
      <c r="L99" s="133"/>
      <c r="M99" s="133"/>
      <c r="N99" s="209">
        <f>ROUND(N88*T99,2)</f>
        <v>0</v>
      </c>
      <c r="O99" s="284"/>
      <c r="P99" s="284"/>
      <c r="Q99" s="284"/>
      <c r="R99" s="135"/>
      <c r="S99" s="136"/>
      <c r="T99" s="137"/>
      <c r="U99" s="138" t="s">
        <v>41</v>
      </c>
      <c r="V99" s="136"/>
      <c r="W99" s="136"/>
      <c r="X99" s="136"/>
      <c r="Y99" s="136"/>
      <c r="Z99" s="136"/>
      <c r="AA99" s="136"/>
      <c r="AB99" s="136"/>
      <c r="AC99" s="136"/>
      <c r="AD99" s="136"/>
      <c r="AE99" s="136"/>
      <c r="AF99" s="136"/>
      <c r="AG99" s="136"/>
      <c r="AH99" s="136"/>
      <c r="AI99" s="136"/>
      <c r="AJ99" s="136"/>
      <c r="AK99" s="136"/>
      <c r="AL99" s="136"/>
      <c r="AM99" s="136"/>
      <c r="AN99" s="136"/>
      <c r="AO99" s="136"/>
      <c r="AP99" s="136"/>
      <c r="AQ99" s="136"/>
      <c r="AR99" s="136"/>
      <c r="AS99" s="136"/>
      <c r="AT99" s="136"/>
      <c r="AU99" s="136"/>
      <c r="AV99" s="136"/>
      <c r="AW99" s="136"/>
      <c r="AX99" s="136"/>
      <c r="AY99" s="139" t="s">
        <v>155</v>
      </c>
      <c r="AZ99" s="136"/>
      <c r="BA99" s="136"/>
      <c r="BB99" s="136"/>
      <c r="BC99" s="136"/>
      <c r="BD99" s="136"/>
      <c r="BE99" s="140">
        <f t="shared" si="0"/>
        <v>0</v>
      </c>
      <c r="BF99" s="140">
        <f t="shared" si="1"/>
        <v>0</v>
      </c>
      <c r="BG99" s="140">
        <f t="shared" si="2"/>
        <v>0</v>
      </c>
      <c r="BH99" s="140">
        <f t="shared" si="3"/>
        <v>0</v>
      </c>
      <c r="BI99" s="140">
        <f t="shared" si="4"/>
        <v>0</v>
      </c>
      <c r="BJ99" s="139" t="s">
        <v>84</v>
      </c>
      <c r="BK99" s="136"/>
      <c r="BL99" s="136"/>
      <c r="BM99" s="136"/>
    </row>
    <row r="100" spans="2:65" s="1" customFormat="1" ht="18" customHeight="1">
      <c r="B100" s="132"/>
      <c r="C100" s="133"/>
      <c r="D100" s="207" t="s">
        <v>157</v>
      </c>
      <c r="E100" s="283"/>
      <c r="F100" s="283"/>
      <c r="G100" s="283"/>
      <c r="H100" s="283"/>
      <c r="I100" s="133"/>
      <c r="J100" s="133"/>
      <c r="K100" s="133"/>
      <c r="L100" s="133"/>
      <c r="M100" s="133"/>
      <c r="N100" s="209">
        <f>ROUND(N88*T100,2)</f>
        <v>0</v>
      </c>
      <c r="O100" s="284"/>
      <c r="P100" s="284"/>
      <c r="Q100" s="284"/>
      <c r="R100" s="135"/>
      <c r="S100" s="136"/>
      <c r="T100" s="137"/>
      <c r="U100" s="138" t="s">
        <v>41</v>
      </c>
      <c r="V100" s="136"/>
      <c r="W100" s="136"/>
      <c r="X100" s="136"/>
      <c r="Y100" s="136"/>
      <c r="Z100" s="136"/>
      <c r="AA100" s="136"/>
      <c r="AB100" s="136"/>
      <c r="AC100" s="136"/>
      <c r="AD100" s="136"/>
      <c r="AE100" s="136"/>
      <c r="AF100" s="136"/>
      <c r="AG100" s="136"/>
      <c r="AH100" s="136"/>
      <c r="AI100" s="136"/>
      <c r="AJ100" s="136"/>
      <c r="AK100" s="136"/>
      <c r="AL100" s="136"/>
      <c r="AM100" s="136"/>
      <c r="AN100" s="136"/>
      <c r="AO100" s="136"/>
      <c r="AP100" s="136"/>
      <c r="AQ100" s="136"/>
      <c r="AR100" s="136"/>
      <c r="AS100" s="136"/>
      <c r="AT100" s="136"/>
      <c r="AU100" s="136"/>
      <c r="AV100" s="136"/>
      <c r="AW100" s="136"/>
      <c r="AX100" s="136"/>
      <c r="AY100" s="139" t="s">
        <v>155</v>
      </c>
      <c r="AZ100" s="136"/>
      <c r="BA100" s="136"/>
      <c r="BB100" s="136"/>
      <c r="BC100" s="136"/>
      <c r="BD100" s="136"/>
      <c r="BE100" s="140">
        <f t="shared" si="0"/>
        <v>0</v>
      </c>
      <c r="BF100" s="140">
        <f t="shared" si="1"/>
        <v>0</v>
      </c>
      <c r="BG100" s="140">
        <f t="shared" si="2"/>
        <v>0</v>
      </c>
      <c r="BH100" s="140">
        <f t="shared" si="3"/>
        <v>0</v>
      </c>
      <c r="BI100" s="140">
        <f t="shared" si="4"/>
        <v>0</v>
      </c>
      <c r="BJ100" s="139" t="s">
        <v>84</v>
      </c>
      <c r="BK100" s="136"/>
      <c r="BL100" s="136"/>
      <c r="BM100" s="136"/>
    </row>
    <row r="101" spans="2:65" s="1" customFormat="1" ht="18" customHeight="1">
      <c r="B101" s="132"/>
      <c r="C101" s="133"/>
      <c r="D101" s="207" t="s">
        <v>158</v>
      </c>
      <c r="E101" s="283"/>
      <c r="F101" s="283"/>
      <c r="G101" s="283"/>
      <c r="H101" s="283"/>
      <c r="I101" s="133"/>
      <c r="J101" s="133"/>
      <c r="K101" s="133"/>
      <c r="L101" s="133"/>
      <c r="M101" s="133"/>
      <c r="N101" s="209">
        <f>ROUND(N88*T101,2)</f>
        <v>0</v>
      </c>
      <c r="O101" s="284"/>
      <c r="P101" s="284"/>
      <c r="Q101" s="284"/>
      <c r="R101" s="135"/>
      <c r="S101" s="136"/>
      <c r="T101" s="137"/>
      <c r="U101" s="138" t="s">
        <v>41</v>
      </c>
      <c r="V101" s="136"/>
      <c r="W101" s="136"/>
      <c r="X101" s="136"/>
      <c r="Y101" s="136"/>
      <c r="Z101" s="136"/>
      <c r="AA101" s="136"/>
      <c r="AB101" s="136"/>
      <c r="AC101" s="136"/>
      <c r="AD101" s="136"/>
      <c r="AE101" s="136"/>
      <c r="AF101" s="136"/>
      <c r="AG101" s="136"/>
      <c r="AH101" s="136"/>
      <c r="AI101" s="136"/>
      <c r="AJ101" s="136"/>
      <c r="AK101" s="136"/>
      <c r="AL101" s="136"/>
      <c r="AM101" s="136"/>
      <c r="AN101" s="136"/>
      <c r="AO101" s="136"/>
      <c r="AP101" s="136"/>
      <c r="AQ101" s="136"/>
      <c r="AR101" s="136"/>
      <c r="AS101" s="136"/>
      <c r="AT101" s="136"/>
      <c r="AU101" s="136"/>
      <c r="AV101" s="136"/>
      <c r="AW101" s="136"/>
      <c r="AX101" s="136"/>
      <c r="AY101" s="139" t="s">
        <v>155</v>
      </c>
      <c r="AZ101" s="136"/>
      <c r="BA101" s="136"/>
      <c r="BB101" s="136"/>
      <c r="BC101" s="136"/>
      <c r="BD101" s="136"/>
      <c r="BE101" s="140">
        <f t="shared" si="0"/>
        <v>0</v>
      </c>
      <c r="BF101" s="140">
        <f t="shared" si="1"/>
        <v>0</v>
      </c>
      <c r="BG101" s="140">
        <f t="shared" si="2"/>
        <v>0</v>
      </c>
      <c r="BH101" s="140">
        <f t="shared" si="3"/>
        <v>0</v>
      </c>
      <c r="BI101" s="140">
        <f t="shared" si="4"/>
        <v>0</v>
      </c>
      <c r="BJ101" s="139" t="s">
        <v>84</v>
      </c>
      <c r="BK101" s="136"/>
      <c r="BL101" s="136"/>
      <c r="BM101" s="136"/>
    </row>
    <row r="102" spans="2:65" s="1" customFormat="1" ht="18" customHeight="1">
      <c r="B102" s="132"/>
      <c r="C102" s="133"/>
      <c r="D102" s="207" t="s">
        <v>159</v>
      </c>
      <c r="E102" s="283"/>
      <c r="F102" s="283"/>
      <c r="G102" s="283"/>
      <c r="H102" s="283"/>
      <c r="I102" s="133"/>
      <c r="J102" s="133"/>
      <c r="K102" s="133"/>
      <c r="L102" s="133"/>
      <c r="M102" s="133"/>
      <c r="N102" s="209">
        <f>ROUND(N88*T102,2)</f>
        <v>0</v>
      </c>
      <c r="O102" s="284"/>
      <c r="P102" s="284"/>
      <c r="Q102" s="284"/>
      <c r="R102" s="135"/>
      <c r="S102" s="136"/>
      <c r="T102" s="137"/>
      <c r="U102" s="138" t="s">
        <v>41</v>
      </c>
      <c r="V102" s="136"/>
      <c r="W102" s="136"/>
      <c r="X102" s="136"/>
      <c r="Y102" s="136"/>
      <c r="Z102" s="136"/>
      <c r="AA102" s="136"/>
      <c r="AB102" s="136"/>
      <c r="AC102" s="136"/>
      <c r="AD102" s="136"/>
      <c r="AE102" s="136"/>
      <c r="AF102" s="136"/>
      <c r="AG102" s="136"/>
      <c r="AH102" s="136"/>
      <c r="AI102" s="136"/>
      <c r="AJ102" s="136"/>
      <c r="AK102" s="136"/>
      <c r="AL102" s="136"/>
      <c r="AM102" s="136"/>
      <c r="AN102" s="136"/>
      <c r="AO102" s="136"/>
      <c r="AP102" s="136"/>
      <c r="AQ102" s="136"/>
      <c r="AR102" s="136"/>
      <c r="AS102" s="136"/>
      <c r="AT102" s="136"/>
      <c r="AU102" s="136"/>
      <c r="AV102" s="136"/>
      <c r="AW102" s="136"/>
      <c r="AX102" s="136"/>
      <c r="AY102" s="139" t="s">
        <v>155</v>
      </c>
      <c r="AZ102" s="136"/>
      <c r="BA102" s="136"/>
      <c r="BB102" s="136"/>
      <c r="BC102" s="136"/>
      <c r="BD102" s="136"/>
      <c r="BE102" s="140">
        <f t="shared" si="0"/>
        <v>0</v>
      </c>
      <c r="BF102" s="140">
        <f t="shared" si="1"/>
        <v>0</v>
      </c>
      <c r="BG102" s="140">
        <f t="shared" si="2"/>
        <v>0</v>
      </c>
      <c r="BH102" s="140">
        <f t="shared" si="3"/>
        <v>0</v>
      </c>
      <c r="BI102" s="140">
        <f t="shared" si="4"/>
        <v>0</v>
      </c>
      <c r="BJ102" s="139" t="s">
        <v>84</v>
      </c>
      <c r="BK102" s="136"/>
      <c r="BL102" s="136"/>
      <c r="BM102" s="136"/>
    </row>
    <row r="103" spans="2:65" s="1" customFormat="1" ht="18" customHeight="1">
      <c r="B103" s="132"/>
      <c r="C103" s="133"/>
      <c r="D103" s="134" t="s">
        <v>160</v>
      </c>
      <c r="E103" s="133"/>
      <c r="F103" s="133"/>
      <c r="G103" s="133"/>
      <c r="H103" s="133"/>
      <c r="I103" s="133"/>
      <c r="J103" s="133"/>
      <c r="K103" s="133"/>
      <c r="L103" s="133"/>
      <c r="M103" s="133"/>
      <c r="N103" s="209">
        <f>ROUND(N88*T103,2)</f>
        <v>0</v>
      </c>
      <c r="O103" s="284"/>
      <c r="P103" s="284"/>
      <c r="Q103" s="284"/>
      <c r="R103" s="135"/>
      <c r="S103" s="136"/>
      <c r="T103" s="141"/>
      <c r="U103" s="142" t="s">
        <v>41</v>
      </c>
      <c r="V103" s="136"/>
      <c r="W103" s="136"/>
      <c r="X103" s="136"/>
      <c r="Y103" s="136"/>
      <c r="Z103" s="136"/>
      <c r="AA103" s="136"/>
      <c r="AB103" s="136"/>
      <c r="AC103" s="136"/>
      <c r="AD103" s="136"/>
      <c r="AE103" s="136"/>
      <c r="AF103" s="136"/>
      <c r="AG103" s="136"/>
      <c r="AH103" s="136"/>
      <c r="AI103" s="136"/>
      <c r="AJ103" s="136"/>
      <c r="AK103" s="136"/>
      <c r="AL103" s="136"/>
      <c r="AM103" s="136"/>
      <c r="AN103" s="136"/>
      <c r="AO103" s="136"/>
      <c r="AP103" s="136"/>
      <c r="AQ103" s="136"/>
      <c r="AR103" s="136"/>
      <c r="AS103" s="136"/>
      <c r="AT103" s="136"/>
      <c r="AU103" s="136"/>
      <c r="AV103" s="136"/>
      <c r="AW103" s="136"/>
      <c r="AX103" s="136"/>
      <c r="AY103" s="139" t="s">
        <v>161</v>
      </c>
      <c r="AZ103" s="136"/>
      <c r="BA103" s="136"/>
      <c r="BB103" s="136"/>
      <c r="BC103" s="136"/>
      <c r="BD103" s="136"/>
      <c r="BE103" s="140">
        <f t="shared" si="0"/>
        <v>0</v>
      </c>
      <c r="BF103" s="140">
        <f t="shared" si="1"/>
        <v>0</v>
      </c>
      <c r="BG103" s="140">
        <f t="shared" si="2"/>
        <v>0</v>
      </c>
      <c r="BH103" s="140">
        <f t="shared" si="3"/>
        <v>0</v>
      </c>
      <c r="BI103" s="140">
        <f t="shared" si="4"/>
        <v>0</v>
      </c>
      <c r="BJ103" s="139" t="s">
        <v>84</v>
      </c>
      <c r="BK103" s="136"/>
      <c r="BL103" s="136"/>
      <c r="BM103" s="136"/>
    </row>
    <row r="104" spans="2:65" s="1" customFormat="1">
      <c r="B104" s="35"/>
      <c r="C104" s="36"/>
      <c r="D104" s="36"/>
      <c r="E104" s="36"/>
      <c r="F104" s="36"/>
      <c r="G104" s="36"/>
      <c r="H104" s="36"/>
      <c r="I104" s="36"/>
      <c r="J104" s="36"/>
      <c r="K104" s="36"/>
      <c r="L104" s="36"/>
      <c r="M104" s="36"/>
      <c r="N104" s="36"/>
      <c r="O104" s="36"/>
      <c r="P104" s="36"/>
      <c r="Q104" s="36"/>
      <c r="R104" s="37"/>
    </row>
    <row r="105" spans="2:65" s="1" customFormat="1" ht="29.25" customHeight="1">
      <c r="B105" s="35"/>
      <c r="C105" s="113" t="s">
        <v>106</v>
      </c>
      <c r="D105" s="114"/>
      <c r="E105" s="114"/>
      <c r="F105" s="114"/>
      <c r="G105" s="114"/>
      <c r="H105" s="114"/>
      <c r="I105" s="114"/>
      <c r="J105" s="114"/>
      <c r="K105" s="114"/>
      <c r="L105" s="204">
        <f>ROUND(SUM(N88+N97),2)</f>
        <v>0</v>
      </c>
      <c r="M105" s="204"/>
      <c r="N105" s="204"/>
      <c r="O105" s="204"/>
      <c r="P105" s="204"/>
      <c r="Q105" s="204"/>
      <c r="R105" s="37"/>
    </row>
    <row r="106" spans="2:65" s="1" customFormat="1" ht="6.95" customHeight="1">
      <c r="B106" s="59"/>
      <c r="C106" s="60"/>
      <c r="D106" s="60"/>
      <c r="E106" s="60"/>
      <c r="F106" s="60"/>
      <c r="G106" s="60"/>
      <c r="H106" s="60"/>
      <c r="I106" s="60"/>
      <c r="J106" s="60"/>
      <c r="K106" s="60"/>
      <c r="L106" s="60"/>
      <c r="M106" s="60"/>
      <c r="N106" s="60"/>
      <c r="O106" s="60"/>
      <c r="P106" s="60"/>
      <c r="Q106" s="60"/>
      <c r="R106" s="61"/>
    </row>
    <row r="110" spans="2:65" s="1" customFormat="1" ht="6.95" customHeight="1">
      <c r="B110" s="62"/>
      <c r="C110" s="63"/>
      <c r="D110" s="63"/>
      <c r="E110" s="63"/>
      <c r="F110" s="63"/>
      <c r="G110" s="63"/>
      <c r="H110" s="63"/>
      <c r="I110" s="63"/>
      <c r="J110" s="63"/>
      <c r="K110" s="63"/>
      <c r="L110" s="63"/>
      <c r="M110" s="63"/>
      <c r="N110" s="63"/>
      <c r="O110" s="63"/>
      <c r="P110" s="63"/>
      <c r="Q110" s="63"/>
      <c r="R110" s="64"/>
    </row>
    <row r="111" spans="2:65" s="1" customFormat="1" ht="36.950000000000003" customHeight="1">
      <c r="B111" s="35"/>
      <c r="C111" s="219" t="s">
        <v>162</v>
      </c>
      <c r="D111" s="285"/>
      <c r="E111" s="285"/>
      <c r="F111" s="285"/>
      <c r="G111" s="285"/>
      <c r="H111" s="285"/>
      <c r="I111" s="285"/>
      <c r="J111" s="285"/>
      <c r="K111" s="285"/>
      <c r="L111" s="285"/>
      <c r="M111" s="285"/>
      <c r="N111" s="285"/>
      <c r="O111" s="285"/>
      <c r="P111" s="285"/>
      <c r="Q111" s="285"/>
      <c r="R111" s="37"/>
    </row>
    <row r="112" spans="2:65" s="1" customFormat="1" ht="6.95" customHeight="1">
      <c r="B112" s="35"/>
      <c r="C112" s="36"/>
      <c r="D112" s="36"/>
      <c r="E112" s="36"/>
      <c r="F112" s="36"/>
      <c r="G112" s="36"/>
      <c r="H112" s="36"/>
      <c r="I112" s="36"/>
      <c r="J112" s="36"/>
      <c r="K112" s="36"/>
      <c r="L112" s="36"/>
      <c r="M112" s="36"/>
      <c r="N112" s="36"/>
      <c r="O112" s="36"/>
      <c r="P112" s="36"/>
      <c r="Q112" s="36"/>
      <c r="R112" s="37"/>
    </row>
    <row r="113" spans="2:65" s="1" customFormat="1" ht="30" customHeight="1">
      <c r="B113" s="35"/>
      <c r="C113" s="31" t="s">
        <v>18</v>
      </c>
      <c r="D113" s="36"/>
      <c r="E113" s="36"/>
      <c r="F113" s="286" t="str">
        <f>F6</f>
        <v>Vybudování odborné učebny a zřízení bezbariérového vstupu</v>
      </c>
      <c r="G113" s="287"/>
      <c r="H113" s="287"/>
      <c r="I113" s="287"/>
      <c r="J113" s="287"/>
      <c r="K113" s="287"/>
      <c r="L113" s="287"/>
      <c r="M113" s="287"/>
      <c r="N113" s="287"/>
      <c r="O113" s="287"/>
      <c r="P113" s="287"/>
      <c r="Q113" s="36"/>
      <c r="R113" s="37"/>
    </row>
    <row r="114" spans="2:65" s="1" customFormat="1" ht="36.950000000000003" customHeight="1">
      <c r="B114" s="35"/>
      <c r="C114" s="69" t="s">
        <v>114</v>
      </c>
      <c r="D114" s="36"/>
      <c r="E114" s="36"/>
      <c r="F114" s="221" t="str">
        <f>F7</f>
        <v>05 - Vedlejší a ostatní rozpočtové náklady</v>
      </c>
      <c r="G114" s="285"/>
      <c r="H114" s="285"/>
      <c r="I114" s="285"/>
      <c r="J114" s="285"/>
      <c r="K114" s="285"/>
      <c r="L114" s="285"/>
      <c r="M114" s="285"/>
      <c r="N114" s="285"/>
      <c r="O114" s="285"/>
      <c r="P114" s="285"/>
      <c r="Q114" s="36"/>
      <c r="R114" s="37"/>
    </row>
    <row r="115" spans="2:65" s="1" customFormat="1" ht="6.95" customHeight="1">
      <c r="B115" s="35"/>
      <c r="C115" s="36"/>
      <c r="D115" s="36"/>
      <c r="E115" s="36"/>
      <c r="F115" s="36"/>
      <c r="G115" s="36"/>
      <c r="H115" s="36"/>
      <c r="I115" s="36"/>
      <c r="J115" s="36"/>
      <c r="K115" s="36"/>
      <c r="L115" s="36"/>
      <c r="M115" s="36"/>
      <c r="N115" s="36"/>
      <c r="O115" s="36"/>
      <c r="P115" s="36"/>
      <c r="Q115" s="36"/>
      <c r="R115" s="37"/>
    </row>
    <row r="116" spans="2:65" s="1" customFormat="1" ht="18" customHeight="1">
      <c r="B116" s="35"/>
      <c r="C116" s="31" t="s">
        <v>22</v>
      </c>
      <c r="D116" s="36"/>
      <c r="E116" s="36"/>
      <c r="F116" s="29" t="str">
        <f>F9</f>
        <v>Mnichovice, Masarykovo nám. 61</v>
      </c>
      <c r="G116" s="36"/>
      <c r="H116" s="36"/>
      <c r="I116" s="36"/>
      <c r="J116" s="36"/>
      <c r="K116" s="31" t="s">
        <v>24</v>
      </c>
      <c r="L116" s="36"/>
      <c r="M116" s="288">
        <f>IF(O9="","",O9)</f>
        <v>43383</v>
      </c>
      <c r="N116" s="288"/>
      <c r="O116" s="288"/>
      <c r="P116" s="288"/>
      <c r="Q116" s="36"/>
      <c r="R116" s="37"/>
    </row>
    <row r="117" spans="2:65" s="1" customFormat="1" ht="6.95" customHeight="1">
      <c r="B117" s="35"/>
      <c r="C117" s="36"/>
      <c r="D117" s="36"/>
      <c r="E117" s="36"/>
      <c r="F117" s="36"/>
      <c r="G117" s="36"/>
      <c r="H117" s="36"/>
      <c r="I117" s="36"/>
      <c r="J117" s="36"/>
      <c r="K117" s="36"/>
      <c r="L117" s="36"/>
      <c r="M117" s="36"/>
      <c r="N117" s="36"/>
      <c r="O117" s="36"/>
      <c r="P117" s="36"/>
      <c r="Q117" s="36"/>
      <c r="R117" s="37"/>
    </row>
    <row r="118" spans="2:65" s="1" customFormat="1" ht="15">
      <c r="B118" s="35"/>
      <c r="C118" s="31" t="s">
        <v>25</v>
      </c>
      <c r="D118" s="36"/>
      <c r="E118" s="36"/>
      <c r="F118" s="29" t="str">
        <f>E12</f>
        <v>Město Mnichovice, Masarykovo nám. 83</v>
      </c>
      <c r="G118" s="36"/>
      <c r="H118" s="36"/>
      <c r="I118" s="36"/>
      <c r="J118" s="36"/>
      <c r="K118" s="31" t="s">
        <v>31</v>
      </c>
      <c r="L118" s="36"/>
      <c r="M118" s="239" t="str">
        <f>E18</f>
        <v>STAVEBNÍ PROJEKCE ARCHITEKT MAŠEK s.r.o</v>
      </c>
      <c r="N118" s="239"/>
      <c r="O118" s="239"/>
      <c r="P118" s="239"/>
      <c r="Q118" s="239"/>
      <c r="R118" s="37"/>
    </row>
    <row r="119" spans="2:65" s="1" customFormat="1" ht="14.45" customHeight="1">
      <c r="B119" s="35"/>
      <c r="C119" s="31" t="s">
        <v>29</v>
      </c>
      <c r="D119" s="36"/>
      <c r="E119" s="36"/>
      <c r="F119" s="29" t="str">
        <f>IF(E15="","",E15)</f>
        <v>Vyplň údaj</v>
      </c>
      <c r="G119" s="36"/>
      <c r="H119" s="36"/>
      <c r="I119" s="36"/>
      <c r="J119" s="36"/>
      <c r="K119" s="31" t="s">
        <v>34</v>
      </c>
      <c r="L119" s="36"/>
      <c r="M119" s="239" t="str">
        <f>E21</f>
        <v xml:space="preserve"> </v>
      </c>
      <c r="N119" s="239"/>
      <c r="O119" s="239"/>
      <c r="P119" s="239"/>
      <c r="Q119" s="239"/>
      <c r="R119" s="37"/>
    </row>
    <row r="120" spans="2:65" s="1" customFormat="1" ht="10.35" customHeight="1">
      <c r="B120" s="35"/>
      <c r="C120" s="36"/>
      <c r="D120" s="36"/>
      <c r="E120" s="36"/>
      <c r="F120" s="36"/>
      <c r="G120" s="36"/>
      <c r="H120" s="36"/>
      <c r="I120" s="36"/>
      <c r="J120" s="36"/>
      <c r="K120" s="36"/>
      <c r="L120" s="36"/>
      <c r="M120" s="36"/>
      <c r="N120" s="36"/>
      <c r="O120" s="36"/>
      <c r="P120" s="36"/>
      <c r="Q120" s="36"/>
      <c r="R120" s="37"/>
    </row>
    <row r="121" spans="2:65" s="8" customFormat="1" ht="29.25" customHeight="1">
      <c r="B121" s="143"/>
      <c r="C121" s="144" t="s">
        <v>163</v>
      </c>
      <c r="D121" s="145" t="s">
        <v>164</v>
      </c>
      <c r="E121" s="145" t="s">
        <v>58</v>
      </c>
      <c r="F121" s="279" t="s">
        <v>165</v>
      </c>
      <c r="G121" s="279"/>
      <c r="H121" s="279"/>
      <c r="I121" s="279"/>
      <c r="J121" s="145" t="s">
        <v>166</v>
      </c>
      <c r="K121" s="145" t="s">
        <v>167</v>
      </c>
      <c r="L121" s="279" t="s">
        <v>168</v>
      </c>
      <c r="M121" s="279"/>
      <c r="N121" s="279" t="s">
        <v>120</v>
      </c>
      <c r="O121" s="279"/>
      <c r="P121" s="279"/>
      <c r="Q121" s="280"/>
      <c r="R121" s="146"/>
      <c r="T121" s="76" t="s">
        <v>169</v>
      </c>
      <c r="U121" s="77" t="s">
        <v>40</v>
      </c>
      <c r="V121" s="77" t="s">
        <v>170</v>
      </c>
      <c r="W121" s="77" t="s">
        <v>171</v>
      </c>
      <c r="X121" s="77" t="s">
        <v>172</v>
      </c>
      <c r="Y121" s="77" t="s">
        <v>173</v>
      </c>
      <c r="Z121" s="77" t="s">
        <v>174</v>
      </c>
      <c r="AA121" s="78" t="s">
        <v>175</v>
      </c>
    </row>
    <row r="122" spans="2:65" s="1" customFormat="1" ht="29.25" customHeight="1">
      <c r="B122" s="35"/>
      <c r="C122" s="80" t="s">
        <v>117</v>
      </c>
      <c r="D122" s="36"/>
      <c r="E122" s="36"/>
      <c r="F122" s="36"/>
      <c r="G122" s="36"/>
      <c r="H122" s="36"/>
      <c r="I122" s="36"/>
      <c r="J122" s="36"/>
      <c r="K122" s="36"/>
      <c r="L122" s="36"/>
      <c r="M122" s="36"/>
      <c r="N122" s="260">
        <f>BK122</f>
        <v>0</v>
      </c>
      <c r="O122" s="261"/>
      <c r="P122" s="261"/>
      <c r="Q122" s="261"/>
      <c r="R122" s="37"/>
      <c r="T122" s="79"/>
      <c r="U122" s="51"/>
      <c r="V122" s="51"/>
      <c r="W122" s="147">
        <f>W123+W149</f>
        <v>0</v>
      </c>
      <c r="X122" s="51"/>
      <c r="Y122" s="147">
        <f>Y123+Y149</f>
        <v>0</v>
      </c>
      <c r="Z122" s="51"/>
      <c r="AA122" s="148">
        <f>AA123+AA149</f>
        <v>0</v>
      </c>
      <c r="AT122" s="20" t="s">
        <v>75</v>
      </c>
      <c r="AU122" s="20" t="s">
        <v>122</v>
      </c>
      <c r="BK122" s="149">
        <f>BK123+BK149</f>
        <v>0</v>
      </c>
    </row>
    <row r="123" spans="2:65" s="9" customFormat="1" ht="37.35" customHeight="1">
      <c r="B123" s="150"/>
      <c r="C123" s="151"/>
      <c r="D123" s="152" t="s">
        <v>1619</v>
      </c>
      <c r="E123" s="152"/>
      <c r="F123" s="152"/>
      <c r="G123" s="152"/>
      <c r="H123" s="152"/>
      <c r="I123" s="152"/>
      <c r="J123" s="152"/>
      <c r="K123" s="152"/>
      <c r="L123" s="152"/>
      <c r="M123" s="152"/>
      <c r="N123" s="250">
        <f>BK123</f>
        <v>0</v>
      </c>
      <c r="O123" s="251"/>
      <c r="P123" s="251"/>
      <c r="Q123" s="251"/>
      <c r="R123" s="153"/>
      <c r="T123" s="154"/>
      <c r="U123" s="151"/>
      <c r="V123" s="151"/>
      <c r="W123" s="155">
        <f>W124+W131+W143+W145+W147</f>
        <v>0</v>
      </c>
      <c r="X123" s="151"/>
      <c r="Y123" s="155">
        <f>Y124+Y131+Y143+Y145+Y147</f>
        <v>0</v>
      </c>
      <c r="Z123" s="151"/>
      <c r="AA123" s="156">
        <f>AA124+AA131+AA143+AA145+AA147</f>
        <v>0</v>
      </c>
      <c r="AR123" s="157" t="s">
        <v>197</v>
      </c>
      <c r="AT123" s="158" t="s">
        <v>75</v>
      </c>
      <c r="AU123" s="158" t="s">
        <v>76</v>
      </c>
      <c r="AY123" s="157" t="s">
        <v>176</v>
      </c>
      <c r="BK123" s="159">
        <f>BK124+BK131+BK143+BK145+BK147</f>
        <v>0</v>
      </c>
    </row>
    <row r="124" spans="2:65" s="9" customFormat="1" ht="19.899999999999999" customHeight="1">
      <c r="B124" s="150"/>
      <c r="C124" s="151"/>
      <c r="D124" s="160" t="s">
        <v>1620</v>
      </c>
      <c r="E124" s="160"/>
      <c r="F124" s="160"/>
      <c r="G124" s="160"/>
      <c r="H124" s="160"/>
      <c r="I124" s="160"/>
      <c r="J124" s="160"/>
      <c r="K124" s="160"/>
      <c r="L124" s="160"/>
      <c r="M124" s="160"/>
      <c r="N124" s="252">
        <f>BK124</f>
        <v>0</v>
      </c>
      <c r="O124" s="253"/>
      <c r="P124" s="253"/>
      <c r="Q124" s="253"/>
      <c r="R124" s="153"/>
      <c r="T124" s="154"/>
      <c r="U124" s="151"/>
      <c r="V124" s="151"/>
      <c r="W124" s="155">
        <f>SUM(W125:W130)</f>
        <v>0</v>
      </c>
      <c r="X124" s="151"/>
      <c r="Y124" s="155">
        <f>SUM(Y125:Y130)</f>
        <v>0</v>
      </c>
      <c r="Z124" s="151"/>
      <c r="AA124" s="156">
        <f>SUM(AA125:AA130)</f>
        <v>0</v>
      </c>
      <c r="AR124" s="157" t="s">
        <v>197</v>
      </c>
      <c r="AT124" s="158" t="s">
        <v>75</v>
      </c>
      <c r="AU124" s="158" t="s">
        <v>84</v>
      </c>
      <c r="AY124" s="157" t="s">
        <v>176</v>
      </c>
      <c r="BK124" s="159">
        <f>SUM(BK125:BK130)</f>
        <v>0</v>
      </c>
    </row>
    <row r="125" spans="2:65" s="1" customFormat="1" ht="16.5" customHeight="1">
      <c r="B125" s="132"/>
      <c r="C125" s="161" t="s">
        <v>84</v>
      </c>
      <c r="D125" s="161" t="s">
        <v>177</v>
      </c>
      <c r="E125" s="162" t="s">
        <v>1625</v>
      </c>
      <c r="F125" s="266" t="s">
        <v>1626</v>
      </c>
      <c r="G125" s="266"/>
      <c r="H125" s="266"/>
      <c r="I125" s="266"/>
      <c r="J125" s="163" t="s">
        <v>1627</v>
      </c>
      <c r="K125" s="164">
        <v>1</v>
      </c>
      <c r="L125" s="258">
        <v>0</v>
      </c>
      <c r="M125" s="258"/>
      <c r="N125" s="267">
        <f t="shared" ref="N125:N130" si="5">ROUND(L125*K125,2)</f>
        <v>0</v>
      </c>
      <c r="O125" s="267"/>
      <c r="P125" s="267"/>
      <c r="Q125" s="267"/>
      <c r="R125" s="135"/>
      <c r="T125" s="165" t="s">
        <v>4</v>
      </c>
      <c r="U125" s="44" t="s">
        <v>41</v>
      </c>
      <c r="V125" s="36"/>
      <c r="W125" s="166">
        <f t="shared" ref="W125:W130" si="6">V125*K125</f>
        <v>0</v>
      </c>
      <c r="X125" s="166">
        <v>0</v>
      </c>
      <c r="Y125" s="166">
        <f t="shared" ref="Y125:Y130" si="7">X125*K125</f>
        <v>0</v>
      </c>
      <c r="Z125" s="166">
        <v>0</v>
      </c>
      <c r="AA125" s="167">
        <f t="shared" ref="AA125:AA130" si="8">Z125*K125</f>
        <v>0</v>
      </c>
      <c r="AR125" s="20" t="s">
        <v>1628</v>
      </c>
      <c r="AT125" s="20" t="s">
        <v>177</v>
      </c>
      <c r="AU125" s="20" t="s">
        <v>112</v>
      </c>
      <c r="AY125" s="20" t="s">
        <v>176</v>
      </c>
      <c r="BE125" s="106">
        <f t="shared" ref="BE125:BE130" si="9">IF(U125="základní",N125,0)</f>
        <v>0</v>
      </c>
      <c r="BF125" s="106">
        <f t="shared" ref="BF125:BF130" si="10">IF(U125="snížená",N125,0)</f>
        <v>0</v>
      </c>
      <c r="BG125" s="106">
        <f t="shared" ref="BG125:BG130" si="11">IF(U125="zákl. přenesená",N125,0)</f>
        <v>0</v>
      </c>
      <c r="BH125" s="106">
        <f t="shared" ref="BH125:BH130" si="12">IF(U125="sníž. přenesená",N125,0)</f>
        <v>0</v>
      </c>
      <c r="BI125" s="106">
        <f t="shared" ref="BI125:BI130" si="13">IF(U125="nulová",N125,0)</f>
        <v>0</v>
      </c>
      <c r="BJ125" s="20" t="s">
        <v>84</v>
      </c>
      <c r="BK125" s="106">
        <f t="shared" ref="BK125:BK130" si="14">ROUND(L125*K125,2)</f>
        <v>0</v>
      </c>
      <c r="BL125" s="20" t="s">
        <v>1628</v>
      </c>
      <c r="BM125" s="20" t="s">
        <v>1629</v>
      </c>
    </row>
    <row r="126" spans="2:65" s="1" customFormat="1" ht="16.5" customHeight="1">
      <c r="B126" s="132"/>
      <c r="C126" s="161" t="s">
        <v>112</v>
      </c>
      <c r="D126" s="161" t="s">
        <v>177</v>
      </c>
      <c r="E126" s="162" t="s">
        <v>1630</v>
      </c>
      <c r="F126" s="266" t="s">
        <v>1631</v>
      </c>
      <c r="G126" s="266"/>
      <c r="H126" s="266"/>
      <c r="I126" s="266"/>
      <c r="J126" s="163" t="s">
        <v>1627</v>
      </c>
      <c r="K126" s="164">
        <v>1</v>
      </c>
      <c r="L126" s="258">
        <v>0</v>
      </c>
      <c r="M126" s="258"/>
      <c r="N126" s="267">
        <f t="shared" si="5"/>
        <v>0</v>
      </c>
      <c r="O126" s="267"/>
      <c r="P126" s="267"/>
      <c r="Q126" s="267"/>
      <c r="R126" s="135"/>
      <c r="T126" s="165" t="s">
        <v>4</v>
      </c>
      <c r="U126" s="44" t="s">
        <v>41</v>
      </c>
      <c r="V126" s="36"/>
      <c r="W126" s="166">
        <f t="shared" si="6"/>
        <v>0</v>
      </c>
      <c r="X126" s="166">
        <v>0</v>
      </c>
      <c r="Y126" s="166">
        <f t="shared" si="7"/>
        <v>0</v>
      </c>
      <c r="Z126" s="166">
        <v>0</v>
      </c>
      <c r="AA126" s="167">
        <f t="shared" si="8"/>
        <v>0</v>
      </c>
      <c r="AR126" s="20" t="s">
        <v>1628</v>
      </c>
      <c r="AT126" s="20" t="s">
        <v>177</v>
      </c>
      <c r="AU126" s="20" t="s">
        <v>112</v>
      </c>
      <c r="AY126" s="20" t="s">
        <v>176</v>
      </c>
      <c r="BE126" s="106">
        <f t="shared" si="9"/>
        <v>0</v>
      </c>
      <c r="BF126" s="106">
        <f t="shared" si="10"/>
        <v>0</v>
      </c>
      <c r="BG126" s="106">
        <f t="shared" si="11"/>
        <v>0</v>
      </c>
      <c r="BH126" s="106">
        <f t="shared" si="12"/>
        <v>0</v>
      </c>
      <c r="BI126" s="106">
        <f t="shared" si="13"/>
        <v>0</v>
      </c>
      <c r="BJ126" s="20" t="s">
        <v>84</v>
      </c>
      <c r="BK126" s="106">
        <f t="shared" si="14"/>
        <v>0</v>
      </c>
      <c r="BL126" s="20" t="s">
        <v>1628</v>
      </c>
      <c r="BM126" s="20" t="s">
        <v>1632</v>
      </c>
    </row>
    <row r="127" spans="2:65" s="1" customFormat="1" ht="16.5" customHeight="1">
      <c r="B127" s="132"/>
      <c r="C127" s="161" t="s">
        <v>190</v>
      </c>
      <c r="D127" s="161" t="s">
        <v>177</v>
      </c>
      <c r="E127" s="162" t="s">
        <v>1633</v>
      </c>
      <c r="F127" s="266" t="s">
        <v>1634</v>
      </c>
      <c r="G127" s="266"/>
      <c r="H127" s="266"/>
      <c r="I127" s="266"/>
      <c r="J127" s="163" t="s">
        <v>1627</v>
      </c>
      <c r="K127" s="164">
        <v>1</v>
      </c>
      <c r="L127" s="258">
        <v>0</v>
      </c>
      <c r="M127" s="258"/>
      <c r="N127" s="267">
        <f t="shared" si="5"/>
        <v>0</v>
      </c>
      <c r="O127" s="267"/>
      <c r="P127" s="267"/>
      <c r="Q127" s="267"/>
      <c r="R127" s="135"/>
      <c r="T127" s="165" t="s">
        <v>4</v>
      </c>
      <c r="U127" s="44" t="s">
        <v>41</v>
      </c>
      <c r="V127" s="36"/>
      <c r="W127" s="166">
        <f t="shared" si="6"/>
        <v>0</v>
      </c>
      <c r="X127" s="166">
        <v>0</v>
      </c>
      <c r="Y127" s="166">
        <f t="shared" si="7"/>
        <v>0</v>
      </c>
      <c r="Z127" s="166">
        <v>0</v>
      </c>
      <c r="AA127" s="167">
        <f t="shared" si="8"/>
        <v>0</v>
      </c>
      <c r="AR127" s="20" t="s">
        <v>1628</v>
      </c>
      <c r="AT127" s="20" t="s">
        <v>177</v>
      </c>
      <c r="AU127" s="20" t="s">
        <v>112</v>
      </c>
      <c r="AY127" s="20" t="s">
        <v>176</v>
      </c>
      <c r="BE127" s="106">
        <f t="shared" si="9"/>
        <v>0</v>
      </c>
      <c r="BF127" s="106">
        <f t="shared" si="10"/>
        <v>0</v>
      </c>
      <c r="BG127" s="106">
        <f t="shared" si="11"/>
        <v>0</v>
      </c>
      <c r="BH127" s="106">
        <f t="shared" si="12"/>
        <v>0</v>
      </c>
      <c r="BI127" s="106">
        <f t="shared" si="13"/>
        <v>0</v>
      </c>
      <c r="BJ127" s="20" t="s">
        <v>84</v>
      </c>
      <c r="BK127" s="106">
        <f t="shared" si="14"/>
        <v>0</v>
      </c>
      <c r="BL127" s="20" t="s">
        <v>1628</v>
      </c>
      <c r="BM127" s="20" t="s">
        <v>1635</v>
      </c>
    </row>
    <row r="128" spans="2:65" s="1" customFormat="1" ht="16.5" customHeight="1">
      <c r="B128" s="132"/>
      <c r="C128" s="161" t="s">
        <v>181</v>
      </c>
      <c r="D128" s="161" t="s">
        <v>177</v>
      </c>
      <c r="E128" s="162" t="s">
        <v>1636</v>
      </c>
      <c r="F128" s="266" t="s">
        <v>1637</v>
      </c>
      <c r="G128" s="266"/>
      <c r="H128" s="266"/>
      <c r="I128" s="266"/>
      <c r="J128" s="163" t="s">
        <v>1627</v>
      </c>
      <c r="K128" s="164">
        <v>1</v>
      </c>
      <c r="L128" s="258">
        <v>0</v>
      </c>
      <c r="M128" s="258"/>
      <c r="N128" s="267">
        <f t="shared" si="5"/>
        <v>0</v>
      </c>
      <c r="O128" s="267"/>
      <c r="P128" s="267"/>
      <c r="Q128" s="267"/>
      <c r="R128" s="135"/>
      <c r="T128" s="165" t="s">
        <v>4</v>
      </c>
      <c r="U128" s="44" t="s">
        <v>41</v>
      </c>
      <c r="V128" s="36"/>
      <c r="W128" s="166">
        <f t="shared" si="6"/>
        <v>0</v>
      </c>
      <c r="X128" s="166">
        <v>0</v>
      </c>
      <c r="Y128" s="166">
        <f t="shared" si="7"/>
        <v>0</v>
      </c>
      <c r="Z128" s="166">
        <v>0</v>
      </c>
      <c r="AA128" s="167">
        <f t="shared" si="8"/>
        <v>0</v>
      </c>
      <c r="AR128" s="20" t="s">
        <v>1628</v>
      </c>
      <c r="AT128" s="20" t="s">
        <v>177</v>
      </c>
      <c r="AU128" s="20" t="s">
        <v>112</v>
      </c>
      <c r="AY128" s="20" t="s">
        <v>176</v>
      </c>
      <c r="BE128" s="106">
        <f t="shared" si="9"/>
        <v>0</v>
      </c>
      <c r="BF128" s="106">
        <f t="shared" si="10"/>
        <v>0</v>
      </c>
      <c r="BG128" s="106">
        <f t="shared" si="11"/>
        <v>0</v>
      </c>
      <c r="BH128" s="106">
        <f t="shared" si="12"/>
        <v>0</v>
      </c>
      <c r="BI128" s="106">
        <f t="shared" si="13"/>
        <v>0</v>
      </c>
      <c r="BJ128" s="20" t="s">
        <v>84</v>
      </c>
      <c r="BK128" s="106">
        <f t="shared" si="14"/>
        <v>0</v>
      </c>
      <c r="BL128" s="20" t="s">
        <v>1628</v>
      </c>
      <c r="BM128" s="20" t="s">
        <v>1638</v>
      </c>
    </row>
    <row r="129" spans="2:65" s="1" customFormat="1" ht="16.5" customHeight="1">
      <c r="B129" s="132"/>
      <c r="C129" s="161" t="s">
        <v>197</v>
      </c>
      <c r="D129" s="161" t="s">
        <v>177</v>
      </c>
      <c r="E129" s="162" t="s">
        <v>1639</v>
      </c>
      <c r="F129" s="266" t="s">
        <v>1640</v>
      </c>
      <c r="G129" s="266"/>
      <c r="H129" s="266"/>
      <c r="I129" s="266"/>
      <c r="J129" s="163" t="s">
        <v>1627</v>
      </c>
      <c r="K129" s="164">
        <v>1</v>
      </c>
      <c r="L129" s="258">
        <v>0</v>
      </c>
      <c r="M129" s="258"/>
      <c r="N129" s="267">
        <f t="shared" si="5"/>
        <v>0</v>
      </c>
      <c r="O129" s="267"/>
      <c r="P129" s="267"/>
      <c r="Q129" s="267"/>
      <c r="R129" s="135"/>
      <c r="T129" s="165" t="s">
        <v>4</v>
      </c>
      <c r="U129" s="44" t="s">
        <v>41</v>
      </c>
      <c r="V129" s="36"/>
      <c r="W129" s="166">
        <f t="shared" si="6"/>
        <v>0</v>
      </c>
      <c r="X129" s="166">
        <v>0</v>
      </c>
      <c r="Y129" s="166">
        <f t="shared" si="7"/>
        <v>0</v>
      </c>
      <c r="Z129" s="166">
        <v>0</v>
      </c>
      <c r="AA129" s="167">
        <f t="shared" si="8"/>
        <v>0</v>
      </c>
      <c r="AR129" s="20" t="s">
        <v>1628</v>
      </c>
      <c r="AT129" s="20" t="s">
        <v>177</v>
      </c>
      <c r="AU129" s="20" t="s">
        <v>112</v>
      </c>
      <c r="AY129" s="20" t="s">
        <v>176</v>
      </c>
      <c r="BE129" s="106">
        <f t="shared" si="9"/>
        <v>0</v>
      </c>
      <c r="BF129" s="106">
        <f t="shared" si="10"/>
        <v>0</v>
      </c>
      <c r="BG129" s="106">
        <f t="shared" si="11"/>
        <v>0</v>
      </c>
      <c r="BH129" s="106">
        <f t="shared" si="12"/>
        <v>0</v>
      </c>
      <c r="BI129" s="106">
        <f t="shared" si="13"/>
        <v>0</v>
      </c>
      <c r="BJ129" s="20" t="s">
        <v>84</v>
      </c>
      <c r="BK129" s="106">
        <f t="shared" si="14"/>
        <v>0</v>
      </c>
      <c r="BL129" s="20" t="s">
        <v>1628</v>
      </c>
      <c r="BM129" s="20" t="s">
        <v>1641</v>
      </c>
    </row>
    <row r="130" spans="2:65" s="1" customFormat="1" ht="16.5" customHeight="1">
      <c r="B130" s="132"/>
      <c r="C130" s="161" t="s">
        <v>201</v>
      </c>
      <c r="D130" s="161" t="s">
        <v>177</v>
      </c>
      <c r="E130" s="162" t="s">
        <v>1642</v>
      </c>
      <c r="F130" s="266" t="s">
        <v>1643</v>
      </c>
      <c r="G130" s="266"/>
      <c r="H130" s="266"/>
      <c r="I130" s="266"/>
      <c r="J130" s="163" t="s">
        <v>1627</v>
      </c>
      <c r="K130" s="164">
        <v>1</v>
      </c>
      <c r="L130" s="258">
        <v>0</v>
      </c>
      <c r="M130" s="258"/>
      <c r="N130" s="267">
        <f t="shared" si="5"/>
        <v>0</v>
      </c>
      <c r="O130" s="267"/>
      <c r="P130" s="267"/>
      <c r="Q130" s="267"/>
      <c r="R130" s="135"/>
      <c r="T130" s="165" t="s">
        <v>4</v>
      </c>
      <c r="U130" s="44" t="s">
        <v>41</v>
      </c>
      <c r="V130" s="36"/>
      <c r="W130" s="166">
        <f t="shared" si="6"/>
        <v>0</v>
      </c>
      <c r="X130" s="166">
        <v>0</v>
      </c>
      <c r="Y130" s="166">
        <f t="shared" si="7"/>
        <v>0</v>
      </c>
      <c r="Z130" s="166">
        <v>0</v>
      </c>
      <c r="AA130" s="167">
        <f t="shared" si="8"/>
        <v>0</v>
      </c>
      <c r="AR130" s="20" t="s">
        <v>1628</v>
      </c>
      <c r="AT130" s="20" t="s">
        <v>177</v>
      </c>
      <c r="AU130" s="20" t="s">
        <v>112</v>
      </c>
      <c r="AY130" s="20" t="s">
        <v>176</v>
      </c>
      <c r="BE130" s="106">
        <f t="shared" si="9"/>
        <v>0</v>
      </c>
      <c r="BF130" s="106">
        <f t="shared" si="10"/>
        <v>0</v>
      </c>
      <c r="BG130" s="106">
        <f t="shared" si="11"/>
        <v>0</v>
      </c>
      <c r="BH130" s="106">
        <f t="shared" si="12"/>
        <v>0</v>
      </c>
      <c r="BI130" s="106">
        <f t="shared" si="13"/>
        <v>0</v>
      </c>
      <c r="BJ130" s="20" t="s">
        <v>84</v>
      </c>
      <c r="BK130" s="106">
        <f t="shared" si="14"/>
        <v>0</v>
      </c>
      <c r="BL130" s="20" t="s">
        <v>1628</v>
      </c>
      <c r="BM130" s="20" t="s">
        <v>1644</v>
      </c>
    </row>
    <row r="131" spans="2:65" s="9" customFormat="1" ht="29.85" customHeight="1">
      <c r="B131" s="150"/>
      <c r="C131" s="151"/>
      <c r="D131" s="160" t="s">
        <v>1621</v>
      </c>
      <c r="E131" s="160"/>
      <c r="F131" s="160"/>
      <c r="G131" s="160"/>
      <c r="H131" s="160"/>
      <c r="I131" s="160"/>
      <c r="J131" s="160"/>
      <c r="K131" s="160"/>
      <c r="L131" s="160"/>
      <c r="M131" s="160"/>
      <c r="N131" s="248">
        <f>BK131</f>
        <v>0</v>
      </c>
      <c r="O131" s="249"/>
      <c r="P131" s="249"/>
      <c r="Q131" s="249"/>
      <c r="R131" s="153"/>
      <c r="T131" s="154"/>
      <c r="U131" s="151"/>
      <c r="V131" s="151"/>
      <c r="W131" s="155">
        <f>SUM(W132:W142)</f>
        <v>0</v>
      </c>
      <c r="X131" s="151"/>
      <c r="Y131" s="155">
        <f>SUM(Y132:Y142)</f>
        <v>0</v>
      </c>
      <c r="Z131" s="151"/>
      <c r="AA131" s="156">
        <f>SUM(AA132:AA142)</f>
        <v>0</v>
      </c>
      <c r="AR131" s="157" t="s">
        <v>197</v>
      </c>
      <c r="AT131" s="158" t="s">
        <v>75</v>
      </c>
      <c r="AU131" s="158" t="s">
        <v>84</v>
      </c>
      <c r="AY131" s="157" t="s">
        <v>176</v>
      </c>
      <c r="BK131" s="159">
        <f>SUM(BK132:BK142)</f>
        <v>0</v>
      </c>
    </row>
    <row r="132" spans="2:65" s="1" customFormat="1" ht="16.5" customHeight="1">
      <c r="B132" s="132"/>
      <c r="C132" s="161" t="s">
        <v>205</v>
      </c>
      <c r="D132" s="161" t="s">
        <v>177</v>
      </c>
      <c r="E132" s="162" t="s">
        <v>1645</v>
      </c>
      <c r="F132" s="266" t="s">
        <v>1646</v>
      </c>
      <c r="G132" s="266"/>
      <c r="H132" s="266"/>
      <c r="I132" s="266"/>
      <c r="J132" s="163" t="s">
        <v>1627</v>
      </c>
      <c r="K132" s="164">
        <v>1</v>
      </c>
      <c r="L132" s="258">
        <v>0</v>
      </c>
      <c r="M132" s="258"/>
      <c r="N132" s="267">
        <f t="shared" ref="N132:N142" si="15">ROUND(L132*K132,2)</f>
        <v>0</v>
      </c>
      <c r="O132" s="267"/>
      <c r="P132" s="267"/>
      <c r="Q132" s="267"/>
      <c r="R132" s="135"/>
      <c r="T132" s="165" t="s">
        <v>4</v>
      </c>
      <c r="U132" s="44" t="s">
        <v>41</v>
      </c>
      <c r="V132" s="36"/>
      <c r="W132" s="166">
        <f t="shared" ref="W132:W142" si="16">V132*K132</f>
        <v>0</v>
      </c>
      <c r="X132" s="166">
        <v>0</v>
      </c>
      <c r="Y132" s="166">
        <f t="shared" ref="Y132:Y142" si="17">X132*K132</f>
        <v>0</v>
      </c>
      <c r="Z132" s="166">
        <v>0</v>
      </c>
      <c r="AA132" s="167">
        <f t="shared" ref="AA132:AA142" si="18">Z132*K132</f>
        <v>0</v>
      </c>
      <c r="AR132" s="20" t="s">
        <v>1628</v>
      </c>
      <c r="AT132" s="20" t="s">
        <v>177</v>
      </c>
      <c r="AU132" s="20" t="s">
        <v>112</v>
      </c>
      <c r="AY132" s="20" t="s">
        <v>176</v>
      </c>
      <c r="BE132" s="106">
        <f t="shared" ref="BE132:BE142" si="19">IF(U132="základní",N132,0)</f>
        <v>0</v>
      </c>
      <c r="BF132" s="106">
        <f t="shared" ref="BF132:BF142" si="20">IF(U132="snížená",N132,0)</f>
        <v>0</v>
      </c>
      <c r="BG132" s="106">
        <f t="shared" ref="BG132:BG142" si="21">IF(U132="zákl. přenesená",N132,0)</f>
        <v>0</v>
      </c>
      <c r="BH132" s="106">
        <f t="shared" ref="BH132:BH142" si="22">IF(U132="sníž. přenesená",N132,0)</f>
        <v>0</v>
      </c>
      <c r="BI132" s="106">
        <f t="shared" ref="BI132:BI142" si="23">IF(U132="nulová",N132,0)</f>
        <v>0</v>
      </c>
      <c r="BJ132" s="20" t="s">
        <v>84</v>
      </c>
      <c r="BK132" s="106">
        <f t="shared" ref="BK132:BK142" si="24">ROUND(L132*K132,2)</f>
        <v>0</v>
      </c>
      <c r="BL132" s="20" t="s">
        <v>1628</v>
      </c>
      <c r="BM132" s="20" t="s">
        <v>1647</v>
      </c>
    </row>
    <row r="133" spans="2:65" s="1" customFormat="1" ht="16.5" customHeight="1">
      <c r="B133" s="132"/>
      <c r="C133" s="161" t="s">
        <v>209</v>
      </c>
      <c r="D133" s="161" t="s">
        <v>177</v>
      </c>
      <c r="E133" s="162" t="s">
        <v>1648</v>
      </c>
      <c r="F133" s="266" t="s">
        <v>1649</v>
      </c>
      <c r="G133" s="266"/>
      <c r="H133" s="266"/>
      <c r="I133" s="266"/>
      <c r="J133" s="163" t="s">
        <v>1627</v>
      </c>
      <c r="K133" s="164">
        <v>1</v>
      </c>
      <c r="L133" s="258">
        <v>0</v>
      </c>
      <c r="M133" s="258"/>
      <c r="N133" s="267">
        <f t="shared" si="15"/>
        <v>0</v>
      </c>
      <c r="O133" s="267"/>
      <c r="P133" s="267"/>
      <c r="Q133" s="267"/>
      <c r="R133" s="135"/>
      <c r="T133" s="165" t="s">
        <v>4</v>
      </c>
      <c r="U133" s="44" t="s">
        <v>41</v>
      </c>
      <c r="V133" s="36"/>
      <c r="W133" s="166">
        <f t="shared" si="16"/>
        <v>0</v>
      </c>
      <c r="X133" s="166">
        <v>0</v>
      </c>
      <c r="Y133" s="166">
        <f t="shared" si="17"/>
        <v>0</v>
      </c>
      <c r="Z133" s="166">
        <v>0</v>
      </c>
      <c r="AA133" s="167">
        <f t="shared" si="18"/>
        <v>0</v>
      </c>
      <c r="AR133" s="20" t="s">
        <v>1628</v>
      </c>
      <c r="AT133" s="20" t="s">
        <v>177</v>
      </c>
      <c r="AU133" s="20" t="s">
        <v>112</v>
      </c>
      <c r="AY133" s="20" t="s">
        <v>176</v>
      </c>
      <c r="BE133" s="106">
        <f t="shared" si="19"/>
        <v>0</v>
      </c>
      <c r="BF133" s="106">
        <f t="shared" si="20"/>
        <v>0</v>
      </c>
      <c r="BG133" s="106">
        <f t="shared" si="21"/>
        <v>0</v>
      </c>
      <c r="BH133" s="106">
        <f t="shared" si="22"/>
        <v>0</v>
      </c>
      <c r="BI133" s="106">
        <f t="shared" si="23"/>
        <v>0</v>
      </c>
      <c r="BJ133" s="20" t="s">
        <v>84</v>
      </c>
      <c r="BK133" s="106">
        <f t="shared" si="24"/>
        <v>0</v>
      </c>
      <c r="BL133" s="20" t="s">
        <v>1628</v>
      </c>
      <c r="BM133" s="20" t="s">
        <v>1650</v>
      </c>
    </row>
    <row r="134" spans="2:65" s="1" customFormat="1" ht="16.5" customHeight="1">
      <c r="B134" s="132"/>
      <c r="C134" s="161" t="s">
        <v>213</v>
      </c>
      <c r="D134" s="161" t="s">
        <v>177</v>
      </c>
      <c r="E134" s="162" t="s">
        <v>1651</v>
      </c>
      <c r="F134" s="266" t="s">
        <v>1652</v>
      </c>
      <c r="G134" s="266"/>
      <c r="H134" s="266"/>
      <c r="I134" s="266"/>
      <c r="J134" s="163" t="s">
        <v>1627</v>
      </c>
      <c r="K134" s="164">
        <v>1</v>
      </c>
      <c r="L134" s="258">
        <v>0</v>
      </c>
      <c r="M134" s="258"/>
      <c r="N134" s="267">
        <f t="shared" si="15"/>
        <v>0</v>
      </c>
      <c r="O134" s="267"/>
      <c r="P134" s="267"/>
      <c r="Q134" s="267"/>
      <c r="R134" s="135"/>
      <c r="T134" s="165" t="s">
        <v>4</v>
      </c>
      <c r="U134" s="44" t="s">
        <v>41</v>
      </c>
      <c r="V134" s="36"/>
      <c r="W134" s="166">
        <f t="shared" si="16"/>
        <v>0</v>
      </c>
      <c r="X134" s="166">
        <v>0</v>
      </c>
      <c r="Y134" s="166">
        <f t="shared" si="17"/>
        <v>0</v>
      </c>
      <c r="Z134" s="166">
        <v>0</v>
      </c>
      <c r="AA134" s="167">
        <f t="shared" si="18"/>
        <v>0</v>
      </c>
      <c r="AR134" s="20" t="s">
        <v>1628</v>
      </c>
      <c r="AT134" s="20" t="s">
        <v>177</v>
      </c>
      <c r="AU134" s="20" t="s">
        <v>112</v>
      </c>
      <c r="AY134" s="20" t="s">
        <v>176</v>
      </c>
      <c r="BE134" s="106">
        <f t="shared" si="19"/>
        <v>0</v>
      </c>
      <c r="BF134" s="106">
        <f t="shared" si="20"/>
        <v>0</v>
      </c>
      <c r="BG134" s="106">
        <f t="shared" si="21"/>
        <v>0</v>
      </c>
      <c r="BH134" s="106">
        <f t="shared" si="22"/>
        <v>0</v>
      </c>
      <c r="BI134" s="106">
        <f t="shared" si="23"/>
        <v>0</v>
      </c>
      <c r="BJ134" s="20" t="s">
        <v>84</v>
      </c>
      <c r="BK134" s="106">
        <f t="shared" si="24"/>
        <v>0</v>
      </c>
      <c r="BL134" s="20" t="s">
        <v>1628</v>
      </c>
      <c r="BM134" s="20" t="s">
        <v>1653</v>
      </c>
    </row>
    <row r="135" spans="2:65" s="1" customFormat="1" ht="25.5" customHeight="1">
      <c r="B135" s="132"/>
      <c r="C135" s="161" t="s">
        <v>218</v>
      </c>
      <c r="D135" s="161" t="s">
        <v>177</v>
      </c>
      <c r="E135" s="162" t="s">
        <v>1654</v>
      </c>
      <c r="F135" s="266" t="s">
        <v>1655</v>
      </c>
      <c r="G135" s="266"/>
      <c r="H135" s="266"/>
      <c r="I135" s="266"/>
      <c r="J135" s="163" t="s">
        <v>1627</v>
      </c>
      <c r="K135" s="164">
        <v>1</v>
      </c>
      <c r="L135" s="258">
        <v>0</v>
      </c>
      <c r="M135" s="258"/>
      <c r="N135" s="267">
        <f t="shared" si="15"/>
        <v>0</v>
      </c>
      <c r="O135" s="267"/>
      <c r="P135" s="267"/>
      <c r="Q135" s="267"/>
      <c r="R135" s="135"/>
      <c r="T135" s="165" t="s">
        <v>4</v>
      </c>
      <c r="U135" s="44" t="s">
        <v>41</v>
      </c>
      <c r="V135" s="36"/>
      <c r="W135" s="166">
        <f t="shared" si="16"/>
        <v>0</v>
      </c>
      <c r="X135" s="166">
        <v>0</v>
      </c>
      <c r="Y135" s="166">
        <f t="shared" si="17"/>
        <v>0</v>
      </c>
      <c r="Z135" s="166">
        <v>0</v>
      </c>
      <c r="AA135" s="167">
        <f t="shared" si="18"/>
        <v>0</v>
      </c>
      <c r="AR135" s="20" t="s">
        <v>1628</v>
      </c>
      <c r="AT135" s="20" t="s">
        <v>177</v>
      </c>
      <c r="AU135" s="20" t="s">
        <v>112</v>
      </c>
      <c r="AY135" s="20" t="s">
        <v>176</v>
      </c>
      <c r="BE135" s="106">
        <f t="shared" si="19"/>
        <v>0</v>
      </c>
      <c r="BF135" s="106">
        <f t="shared" si="20"/>
        <v>0</v>
      </c>
      <c r="BG135" s="106">
        <f t="shared" si="21"/>
        <v>0</v>
      </c>
      <c r="BH135" s="106">
        <f t="shared" si="22"/>
        <v>0</v>
      </c>
      <c r="BI135" s="106">
        <f t="shared" si="23"/>
        <v>0</v>
      </c>
      <c r="BJ135" s="20" t="s">
        <v>84</v>
      </c>
      <c r="BK135" s="106">
        <f t="shared" si="24"/>
        <v>0</v>
      </c>
      <c r="BL135" s="20" t="s">
        <v>1628</v>
      </c>
      <c r="BM135" s="20" t="s">
        <v>1656</v>
      </c>
    </row>
    <row r="136" spans="2:65" s="1" customFormat="1" ht="16.5" customHeight="1">
      <c r="B136" s="132"/>
      <c r="C136" s="161" t="s">
        <v>225</v>
      </c>
      <c r="D136" s="161" t="s">
        <v>177</v>
      </c>
      <c r="E136" s="162" t="s">
        <v>1657</v>
      </c>
      <c r="F136" s="266" t="s">
        <v>1658</v>
      </c>
      <c r="G136" s="266"/>
      <c r="H136" s="266"/>
      <c r="I136" s="266"/>
      <c r="J136" s="163" t="s">
        <v>1627</v>
      </c>
      <c r="K136" s="164">
        <v>1</v>
      </c>
      <c r="L136" s="258">
        <v>0</v>
      </c>
      <c r="M136" s="258"/>
      <c r="N136" s="267">
        <f t="shared" si="15"/>
        <v>0</v>
      </c>
      <c r="O136" s="267"/>
      <c r="P136" s="267"/>
      <c r="Q136" s="267"/>
      <c r="R136" s="135"/>
      <c r="T136" s="165" t="s">
        <v>4</v>
      </c>
      <c r="U136" s="44" t="s">
        <v>41</v>
      </c>
      <c r="V136" s="36"/>
      <c r="W136" s="166">
        <f t="shared" si="16"/>
        <v>0</v>
      </c>
      <c r="X136" s="166">
        <v>0</v>
      </c>
      <c r="Y136" s="166">
        <f t="shared" si="17"/>
        <v>0</v>
      </c>
      <c r="Z136" s="166">
        <v>0</v>
      </c>
      <c r="AA136" s="167">
        <f t="shared" si="18"/>
        <v>0</v>
      </c>
      <c r="AR136" s="20" t="s">
        <v>1628</v>
      </c>
      <c r="AT136" s="20" t="s">
        <v>177</v>
      </c>
      <c r="AU136" s="20" t="s">
        <v>112</v>
      </c>
      <c r="AY136" s="20" t="s">
        <v>176</v>
      </c>
      <c r="BE136" s="106">
        <f t="shared" si="19"/>
        <v>0</v>
      </c>
      <c r="BF136" s="106">
        <f t="shared" si="20"/>
        <v>0</v>
      </c>
      <c r="BG136" s="106">
        <f t="shared" si="21"/>
        <v>0</v>
      </c>
      <c r="BH136" s="106">
        <f t="shared" si="22"/>
        <v>0</v>
      </c>
      <c r="BI136" s="106">
        <f t="shared" si="23"/>
        <v>0</v>
      </c>
      <c r="BJ136" s="20" t="s">
        <v>84</v>
      </c>
      <c r="BK136" s="106">
        <f t="shared" si="24"/>
        <v>0</v>
      </c>
      <c r="BL136" s="20" t="s">
        <v>1628</v>
      </c>
      <c r="BM136" s="20" t="s">
        <v>1659</v>
      </c>
    </row>
    <row r="137" spans="2:65" s="1" customFormat="1" ht="25.5" customHeight="1">
      <c r="B137" s="132"/>
      <c r="C137" s="161" t="s">
        <v>231</v>
      </c>
      <c r="D137" s="161" t="s">
        <v>177</v>
      </c>
      <c r="E137" s="162" t="s">
        <v>1660</v>
      </c>
      <c r="F137" s="266" t="s">
        <v>1661</v>
      </c>
      <c r="G137" s="266"/>
      <c r="H137" s="266"/>
      <c r="I137" s="266"/>
      <c r="J137" s="163" t="s">
        <v>1627</v>
      </c>
      <c r="K137" s="164">
        <v>1</v>
      </c>
      <c r="L137" s="258">
        <v>0</v>
      </c>
      <c r="M137" s="258"/>
      <c r="N137" s="267">
        <f t="shared" si="15"/>
        <v>0</v>
      </c>
      <c r="O137" s="267"/>
      <c r="P137" s="267"/>
      <c r="Q137" s="267"/>
      <c r="R137" s="135"/>
      <c r="T137" s="165" t="s">
        <v>4</v>
      </c>
      <c r="U137" s="44" t="s">
        <v>41</v>
      </c>
      <c r="V137" s="36"/>
      <c r="W137" s="166">
        <f t="shared" si="16"/>
        <v>0</v>
      </c>
      <c r="X137" s="166">
        <v>0</v>
      </c>
      <c r="Y137" s="166">
        <f t="shared" si="17"/>
        <v>0</v>
      </c>
      <c r="Z137" s="166">
        <v>0</v>
      </c>
      <c r="AA137" s="167">
        <f t="shared" si="18"/>
        <v>0</v>
      </c>
      <c r="AR137" s="20" t="s">
        <v>1628</v>
      </c>
      <c r="AT137" s="20" t="s">
        <v>177</v>
      </c>
      <c r="AU137" s="20" t="s">
        <v>112</v>
      </c>
      <c r="AY137" s="20" t="s">
        <v>176</v>
      </c>
      <c r="BE137" s="106">
        <f t="shared" si="19"/>
        <v>0</v>
      </c>
      <c r="BF137" s="106">
        <f t="shared" si="20"/>
        <v>0</v>
      </c>
      <c r="BG137" s="106">
        <f t="shared" si="21"/>
        <v>0</v>
      </c>
      <c r="BH137" s="106">
        <f t="shared" si="22"/>
        <v>0</v>
      </c>
      <c r="BI137" s="106">
        <f t="shared" si="23"/>
        <v>0</v>
      </c>
      <c r="BJ137" s="20" t="s">
        <v>84</v>
      </c>
      <c r="BK137" s="106">
        <f t="shared" si="24"/>
        <v>0</v>
      </c>
      <c r="BL137" s="20" t="s">
        <v>1628</v>
      </c>
      <c r="BM137" s="20" t="s">
        <v>1662</v>
      </c>
    </row>
    <row r="138" spans="2:65" s="1" customFormat="1" ht="16.5" customHeight="1">
      <c r="B138" s="132"/>
      <c r="C138" s="161" t="s">
        <v>237</v>
      </c>
      <c r="D138" s="161" t="s">
        <v>177</v>
      </c>
      <c r="E138" s="162" t="s">
        <v>1663</v>
      </c>
      <c r="F138" s="266" t="s">
        <v>1664</v>
      </c>
      <c r="G138" s="266"/>
      <c r="H138" s="266"/>
      <c r="I138" s="266"/>
      <c r="J138" s="163" t="s">
        <v>1627</v>
      </c>
      <c r="K138" s="164">
        <v>1</v>
      </c>
      <c r="L138" s="258">
        <v>0</v>
      </c>
      <c r="M138" s="258"/>
      <c r="N138" s="267">
        <f t="shared" si="15"/>
        <v>0</v>
      </c>
      <c r="O138" s="267"/>
      <c r="P138" s="267"/>
      <c r="Q138" s="267"/>
      <c r="R138" s="135"/>
      <c r="T138" s="165" t="s">
        <v>4</v>
      </c>
      <c r="U138" s="44" t="s">
        <v>41</v>
      </c>
      <c r="V138" s="36"/>
      <c r="W138" s="166">
        <f t="shared" si="16"/>
        <v>0</v>
      </c>
      <c r="X138" s="166">
        <v>0</v>
      </c>
      <c r="Y138" s="166">
        <f t="shared" si="17"/>
        <v>0</v>
      </c>
      <c r="Z138" s="166">
        <v>0</v>
      </c>
      <c r="AA138" s="167">
        <f t="shared" si="18"/>
        <v>0</v>
      </c>
      <c r="AR138" s="20" t="s">
        <v>1628</v>
      </c>
      <c r="AT138" s="20" t="s">
        <v>177</v>
      </c>
      <c r="AU138" s="20" t="s">
        <v>112</v>
      </c>
      <c r="AY138" s="20" t="s">
        <v>176</v>
      </c>
      <c r="BE138" s="106">
        <f t="shared" si="19"/>
        <v>0</v>
      </c>
      <c r="BF138" s="106">
        <f t="shared" si="20"/>
        <v>0</v>
      </c>
      <c r="BG138" s="106">
        <f t="shared" si="21"/>
        <v>0</v>
      </c>
      <c r="BH138" s="106">
        <f t="shared" si="22"/>
        <v>0</v>
      </c>
      <c r="BI138" s="106">
        <f t="shared" si="23"/>
        <v>0</v>
      </c>
      <c r="BJ138" s="20" t="s">
        <v>84</v>
      </c>
      <c r="BK138" s="106">
        <f t="shared" si="24"/>
        <v>0</v>
      </c>
      <c r="BL138" s="20" t="s">
        <v>1628</v>
      </c>
      <c r="BM138" s="20" t="s">
        <v>1665</v>
      </c>
    </row>
    <row r="139" spans="2:65" s="1" customFormat="1" ht="16.5" customHeight="1">
      <c r="B139" s="132"/>
      <c r="C139" s="161" t="s">
        <v>243</v>
      </c>
      <c r="D139" s="161" t="s">
        <v>177</v>
      </c>
      <c r="E139" s="162" t="s">
        <v>1666</v>
      </c>
      <c r="F139" s="266" t="s">
        <v>1667</v>
      </c>
      <c r="G139" s="266"/>
      <c r="H139" s="266"/>
      <c r="I139" s="266"/>
      <c r="J139" s="163" t="s">
        <v>1627</v>
      </c>
      <c r="K139" s="164">
        <v>1</v>
      </c>
      <c r="L139" s="258">
        <v>0</v>
      </c>
      <c r="M139" s="258"/>
      <c r="N139" s="267">
        <f t="shared" si="15"/>
        <v>0</v>
      </c>
      <c r="O139" s="267"/>
      <c r="P139" s="267"/>
      <c r="Q139" s="267"/>
      <c r="R139" s="135"/>
      <c r="T139" s="165" t="s">
        <v>4</v>
      </c>
      <c r="U139" s="44" t="s">
        <v>41</v>
      </c>
      <c r="V139" s="36"/>
      <c r="W139" s="166">
        <f t="shared" si="16"/>
        <v>0</v>
      </c>
      <c r="X139" s="166">
        <v>0</v>
      </c>
      <c r="Y139" s="166">
        <f t="shared" si="17"/>
        <v>0</v>
      </c>
      <c r="Z139" s="166">
        <v>0</v>
      </c>
      <c r="AA139" s="167">
        <f t="shared" si="18"/>
        <v>0</v>
      </c>
      <c r="AR139" s="20" t="s">
        <v>1628</v>
      </c>
      <c r="AT139" s="20" t="s">
        <v>177</v>
      </c>
      <c r="AU139" s="20" t="s">
        <v>112</v>
      </c>
      <c r="AY139" s="20" t="s">
        <v>176</v>
      </c>
      <c r="BE139" s="106">
        <f t="shared" si="19"/>
        <v>0</v>
      </c>
      <c r="BF139" s="106">
        <f t="shared" si="20"/>
        <v>0</v>
      </c>
      <c r="BG139" s="106">
        <f t="shared" si="21"/>
        <v>0</v>
      </c>
      <c r="BH139" s="106">
        <f t="shared" si="22"/>
        <v>0</v>
      </c>
      <c r="BI139" s="106">
        <f t="shared" si="23"/>
        <v>0</v>
      </c>
      <c r="BJ139" s="20" t="s">
        <v>84</v>
      </c>
      <c r="BK139" s="106">
        <f t="shared" si="24"/>
        <v>0</v>
      </c>
      <c r="BL139" s="20" t="s">
        <v>1628</v>
      </c>
      <c r="BM139" s="20" t="s">
        <v>1668</v>
      </c>
    </row>
    <row r="140" spans="2:65" s="1" customFormat="1" ht="16.5" customHeight="1">
      <c r="B140" s="132"/>
      <c r="C140" s="161" t="s">
        <v>10</v>
      </c>
      <c r="D140" s="161" t="s">
        <v>177</v>
      </c>
      <c r="E140" s="162" t="s">
        <v>1669</v>
      </c>
      <c r="F140" s="266" t="s">
        <v>1670</v>
      </c>
      <c r="G140" s="266"/>
      <c r="H140" s="266"/>
      <c r="I140" s="266"/>
      <c r="J140" s="163" t="s">
        <v>1627</v>
      </c>
      <c r="K140" s="164">
        <v>1</v>
      </c>
      <c r="L140" s="258">
        <v>0</v>
      </c>
      <c r="M140" s="258"/>
      <c r="N140" s="267">
        <f t="shared" si="15"/>
        <v>0</v>
      </c>
      <c r="O140" s="267"/>
      <c r="P140" s="267"/>
      <c r="Q140" s="267"/>
      <c r="R140" s="135"/>
      <c r="T140" s="165" t="s">
        <v>4</v>
      </c>
      <c r="U140" s="44" t="s">
        <v>41</v>
      </c>
      <c r="V140" s="36"/>
      <c r="W140" s="166">
        <f t="shared" si="16"/>
        <v>0</v>
      </c>
      <c r="X140" s="166">
        <v>0</v>
      </c>
      <c r="Y140" s="166">
        <f t="shared" si="17"/>
        <v>0</v>
      </c>
      <c r="Z140" s="166">
        <v>0</v>
      </c>
      <c r="AA140" s="167">
        <f t="shared" si="18"/>
        <v>0</v>
      </c>
      <c r="AR140" s="20" t="s">
        <v>1628</v>
      </c>
      <c r="AT140" s="20" t="s">
        <v>177</v>
      </c>
      <c r="AU140" s="20" t="s">
        <v>112</v>
      </c>
      <c r="AY140" s="20" t="s">
        <v>176</v>
      </c>
      <c r="BE140" s="106">
        <f t="shared" si="19"/>
        <v>0</v>
      </c>
      <c r="BF140" s="106">
        <f t="shared" si="20"/>
        <v>0</v>
      </c>
      <c r="BG140" s="106">
        <f t="shared" si="21"/>
        <v>0</v>
      </c>
      <c r="BH140" s="106">
        <f t="shared" si="22"/>
        <v>0</v>
      </c>
      <c r="BI140" s="106">
        <f t="shared" si="23"/>
        <v>0</v>
      </c>
      <c r="BJ140" s="20" t="s">
        <v>84</v>
      </c>
      <c r="BK140" s="106">
        <f t="shared" si="24"/>
        <v>0</v>
      </c>
      <c r="BL140" s="20" t="s">
        <v>1628</v>
      </c>
      <c r="BM140" s="20" t="s">
        <v>1671</v>
      </c>
    </row>
    <row r="141" spans="2:65" s="1" customFormat="1" ht="16.5" customHeight="1">
      <c r="B141" s="132"/>
      <c r="C141" s="161" t="s">
        <v>252</v>
      </c>
      <c r="D141" s="161" t="s">
        <v>177</v>
      </c>
      <c r="E141" s="162" t="s">
        <v>1672</v>
      </c>
      <c r="F141" s="266" t="s">
        <v>1673</v>
      </c>
      <c r="G141" s="266"/>
      <c r="H141" s="266"/>
      <c r="I141" s="266"/>
      <c r="J141" s="163" t="s">
        <v>1627</v>
      </c>
      <c r="K141" s="164">
        <v>1</v>
      </c>
      <c r="L141" s="258">
        <v>0</v>
      </c>
      <c r="M141" s="258"/>
      <c r="N141" s="267">
        <f t="shared" si="15"/>
        <v>0</v>
      </c>
      <c r="O141" s="267"/>
      <c r="P141" s="267"/>
      <c r="Q141" s="267"/>
      <c r="R141" s="135"/>
      <c r="T141" s="165" t="s">
        <v>4</v>
      </c>
      <c r="U141" s="44" t="s">
        <v>41</v>
      </c>
      <c r="V141" s="36"/>
      <c r="W141" s="166">
        <f t="shared" si="16"/>
        <v>0</v>
      </c>
      <c r="X141" s="166">
        <v>0</v>
      </c>
      <c r="Y141" s="166">
        <f t="shared" si="17"/>
        <v>0</v>
      </c>
      <c r="Z141" s="166">
        <v>0</v>
      </c>
      <c r="AA141" s="167">
        <f t="shared" si="18"/>
        <v>0</v>
      </c>
      <c r="AR141" s="20" t="s">
        <v>1628</v>
      </c>
      <c r="AT141" s="20" t="s">
        <v>177</v>
      </c>
      <c r="AU141" s="20" t="s">
        <v>112</v>
      </c>
      <c r="AY141" s="20" t="s">
        <v>176</v>
      </c>
      <c r="BE141" s="106">
        <f t="shared" si="19"/>
        <v>0</v>
      </c>
      <c r="BF141" s="106">
        <f t="shared" si="20"/>
        <v>0</v>
      </c>
      <c r="BG141" s="106">
        <f t="shared" si="21"/>
        <v>0</v>
      </c>
      <c r="BH141" s="106">
        <f t="shared" si="22"/>
        <v>0</v>
      </c>
      <c r="BI141" s="106">
        <f t="shared" si="23"/>
        <v>0</v>
      </c>
      <c r="BJ141" s="20" t="s">
        <v>84</v>
      </c>
      <c r="BK141" s="106">
        <f t="shared" si="24"/>
        <v>0</v>
      </c>
      <c r="BL141" s="20" t="s">
        <v>1628</v>
      </c>
      <c r="BM141" s="20" t="s">
        <v>1674</v>
      </c>
    </row>
    <row r="142" spans="2:65" s="1" customFormat="1" ht="25.5" customHeight="1">
      <c r="B142" s="132"/>
      <c r="C142" s="161" t="s">
        <v>258</v>
      </c>
      <c r="D142" s="161" t="s">
        <v>177</v>
      </c>
      <c r="E142" s="162" t="s">
        <v>1675</v>
      </c>
      <c r="F142" s="266" t="s">
        <v>1676</v>
      </c>
      <c r="G142" s="266"/>
      <c r="H142" s="266"/>
      <c r="I142" s="266"/>
      <c r="J142" s="163" t="s">
        <v>1627</v>
      </c>
      <c r="K142" s="164">
        <v>1</v>
      </c>
      <c r="L142" s="258">
        <v>0</v>
      </c>
      <c r="M142" s="258"/>
      <c r="N142" s="267">
        <f t="shared" si="15"/>
        <v>0</v>
      </c>
      <c r="O142" s="267"/>
      <c r="P142" s="267"/>
      <c r="Q142" s="267"/>
      <c r="R142" s="135"/>
      <c r="T142" s="165" t="s">
        <v>4</v>
      </c>
      <c r="U142" s="44" t="s">
        <v>41</v>
      </c>
      <c r="V142" s="36"/>
      <c r="W142" s="166">
        <f t="shared" si="16"/>
        <v>0</v>
      </c>
      <c r="X142" s="166">
        <v>0</v>
      </c>
      <c r="Y142" s="166">
        <f t="shared" si="17"/>
        <v>0</v>
      </c>
      <c r="Z142" s="166">
        <v>0</v>
      </c>
      <c r="AA142" s="167">
        <f t="shared" si="18"/>
        <v>0</v>
      </c>
      <c r="AR142" s="20" t="s">
        <v>1628</v>
      </c>
      <c r="AT142" s="20" t="s">
        <v>177</v>
      </c>
      <c r="AU142" s="20" t="s">
        <v>112</v>
      </c>
      <c r="AY142" s="20" t="s">
        <v>176</v>
      </c>
      <c r="BE142" s="106">
        <f t="shared" si="19"/>
        <v>0</v>
      </c>
      <c r="BF142" s="106">
        <f t="shared" si="20"/>
        <v>0</v>
      </c>
      <c r="BG142" s="106">
        <f t="shared" si="21"/>
        <v>0</v>
      </c>
      <c r="BH142" s="106">
        <f t="shared" si="22"/>
        <v>0</v>
      </c>
      <c r="BI142" s="106">
        <f t="shared" si="23"/>
        <v>0</v>
      </c>
      <c r="BJ142" s="20" t="s">
        <v>84</v>
      </c>
      <c r="BK142" s="106">
        <f t="shared" si="24"/>
        <v>0</v>
      </c>
      <c r="BL142" s="20" t="s">
        <v>1628</v>
      </c>
      <c r="BM142" s="20" t="s">
        <v>1677</v>
      </c>
    </row>
    <row r="143" spans="2:65" s="9" customFormat="1" ht="29.85" customHeight="1">
      <c r="B143" s="150"/>
      <c r="C143" s="151"/>
      <c r="D143" s="160" t="s">
        <v>1622</v>
      </c>
      <c r="E143" s="160"/>
      <c r="F143" s="160"/>
      <c r="G143" s="160"/>
      <c r="H143" s="160"/>
      <c r="I143" s="160"/>
      <c r="J143" s="160"/>
      <c r="K143" s="160"/>
      <c r="L143" s="160"/>
      <c r="M143" s="160"/>
      <c r="N143" s="248">
        <f>BK143</f>
        <v>0</v>
      </c>
      <c r="O143" s="249"/>
      <c r="P143" s="249"/>
      <c r="Q143" s="249"/>
      <c r="R143" s="153"/>
      <c r="T143" s="154"/>
      <c r="U143" s="151"/>
      <c r="V143" s="151"/>
      <c r="W143" s="155">
        <f>W144</f>
        <v>0</v>
      </c>
      <c r="X143" s="151"/>
      <c r="Y143" s="155">
        <f>Y144</f>
        <v>0</v>
      </c>
      <c r="Z143" s="151"/>
      <c r="AA143" s="156">
        <f>AA144</f>
        <v>0</v>
      </c>
      <c r="AR143" s="157" t="s">
        <v>197</v>
      </c>
      <c r="AT143" s="158" t="s">
        <v>75</v>
      </c>
      <c r="AU143" s="158" t="s">
        <v>84</v>
      </c>
      <c r="AY143" s="157" t="s">
        <v>176</v>
      </c>
      <c r="BK143" s="159">
        <f>BK144</f>
        <v>0</v>
      </c>
    </row>
    <row r="144" spans="2:65" s="1" customFormat="1" ht="16.5" customHeight="1">
      <c r="B144" s="132"/>
      <c r="C144" s="161" t="s">
        <v>264</v>
      </c>
      <c r="D144" s="161" t="s">
        <v>177</v>
      </c>
      <c r="E144" s="162" t="s">
        <v>1678</v>
      </c>
      <c r="F144" s="266" t="s">
        <v>1679</v>
      </c>
      <c r="G144" s="266"/>
      <c r="H144" s="266"/>
      <c r="I144" s="266"/>
      <c r="J144" s="163" t="s">
        <v>1627</v>
      </c>
      <c r="K144" s="164">
        <v>1</v>
      </c>
      <c r="L144" s="258">
        <v>0</v>
      </c>
      <c r="M144" s="258"/>
      <c r="N144" s="267">
        <f>ROUND(L144*K144,2)</f>
        <v>0</v>
      </c>
      <c r="O144" s="267"/>
      <c r="P144" s="267"/>
      <c r="Q144" s="267"/>
      <c r="R144" s="135"/>
      <c r="T144" s="165" t="s">
        <v>4</v>
      </c>
      <c r="U144" s="44" t="s">
        <v>41</v>
      </c>
      <c r="V144" s="36"/>
      <c r="W144" s="166">
        <f>V144*K144</f>
        <v>0</v>
      </c>
      <c r="X144" s="166">
        <v>0</v>
      </c>
      <c r="Y144" s="166">
        <f>X144*K144</f>
        <v>0</v>
      </c>
      <c r="Z144" s="166">
        <v>0</v>
      </c>
      <c r="AA144" s="167">
        <f>Z144*K144</f>
        <v>0</v>
      </c>
      <c r="AR144" s="20" t="s">
        <v>1628</v>
      </c>
      <c r="AT144" s="20" t="s">
        <v>177</v>
      </c>
      <c r="AU144" s="20" t="s">
        <v>112</v>
      </c>
      <c r="AY144" s="20" t="s">
        <v>176</v>
      </c>
      <c r="BE144" s="106">
        <f>IF(U144="základní",N144,0)</f>
        <v>0</v>
      </c>
      <c r="BF144" s="106">
        <f>IF(U144="snížená",N144,0)</f>
        <v>0</v>
      </c>
      <c r="BG144" s="106">
        <f>IF(U144="zákl. přenesená",N144,0)</f>
        <v>0</v>
      </c>
      <c r="BH144" s="106">
        <f>IF(U144="sníž. přenesená",N144,0)</f>
        <v>0</v>
      </c>
      <c r="BI144" s="106">
        <f>IF(U144="nulová",N144,0)</f>
        <v>0</v>
      </c>
      <c r="BJ144" s="20" t="s">
        <v>84</v>
      </c>
      <c r="BK144" s="106">
        <f>ROUND(L144*K144,2)</f>
        <v>0</v>
      </c>
      <c r="BL144" s="20" t="s">
        <v>1628</v>
      </c>
      <c r="BM144" s="20" t="s">
        <v>1680</v>
      </c>
    </row>
    <row r="145" spans="2:65" s="9" customFormat="1" ht="29.85" customHeight="1">
      <c r="B145" s="150"/>
      <c r="C145" s="151"/>
      <c r="D145" s="160" t="s">
        <v>1623</v>
      </c>
      <c r="E145" s="160"/>
      <c r="F145" s="160"/>
      <c r="G145" s="160"/>
      <c r="H145" s="160"/>
      <c r="I145" s="160"/>
      <c r="J145" s="160"/>
      <c r="K145" s="160"/>
      <c r="L145" s="160"/>
      <c r="M145" s="160"/>
      <c r="N145" s="248">
        <f>BK145</f>
        <v>0</v>
      </c>
      <c r="O145" s="249"/>
      <c r="P145" s="249"/>
      <c r="Q145" s="249"/>
      <c r="R145" s="153"/>
      <c r="T145" s="154"/>
      <c r="U145" s="151"/>
      <c r="V145" s="151"/>
      <c r="W145" s="155">
        <f>W146</f>
        <v>0</v>
      </c>
      <c r="X145" s="151"/>
      <c r="Y145" s="155">
        <f>Y146</f>
        <v>0</v>
      </c>
      <c r="Z145" s="151"/>
      <c r="AA145" s="156">
        <f>AA146</f>
        <v>0</v>
      </c>
      <c r="AR145" s="157" t="s">
        <v>197</v>
      </c>
      <c r="AT145" s="158" t="s">
        <v>75</v>
      </c>
      <c r="AU145" s="158" t="s">
        <v>84</v>
      </c>
      <c r="AY145" s="157" t="s">
        <v>176</v>
      </c>
      <c r="BK145" s="159">
        <f>BK146</f>
        <v>0</v>
      </c>
    </row>
    <row r="146" spans="2:65" s="1" customFormat="1" ht="16.5" customHeight="1">
      <c r="B146" s="132"/>
      <c r="C146" s="161" t="s">
        <v>269</v>
      </c>
      <c r="D146" s="161" t="s">
        <v>177</v>
      </c>
      <c r="E146" s="162" t="s">
        <v>1681</v>
      </c>
      <c r="F146" s="266" t="s">
        <v>158</v>
      </c>
      <c r="G146" s="266"/>
      <c r="H146" s="266"/>
      <c r="I146" s="266"/>
      <c r="J146" s="163" t="s">
        <v>1627</v>
      </c>
      <c r="K146" s="164">
        <v>1</v>
      </c>
      <c r="L146" s="258">
        <v>0</v>
      </c>
      <c r="M146" s="258"/>
      <c r="N146" s="267">
        <f>ROUND(L146*K146,2)</f>
        <v>0</v>
      </c>
      <c r="O146" s="267"/>
      <c r="P146" s="267"/>
      <c r="Q146" s="267"/>
      <c r="R146" s="135"/>
      <c r="T146" s="165" t="s">
        <v>4</v>
      </c>
      <c r="U146" s="44" t="s">
        <v>41</v>
      </c>
      <c r="V146" s="36"/>
      <c r="W146" s="166">
        <f>V146*K146</f>
        <v>0</v>
      </c>
      <c r="X146" s="166">
        <v>0</v>
      </c>
      <c r="Y146" s="166">
        <f>X146*K146</f>
        <v>0</v>
      </c>
      <c r="Z146" s="166">
        <v>0</v>
      </c>
      <c r="AA146" s="167">
        <f>Z146*K146</f>
        <v>0</v>
      </c>
      <c r="AR146" s="20" t="s">
        <v>1628</v>
      </c>
      <c r="AT146" s="20" t="s">
        <v>177</v>
      </c>
      <c r="AU146" s="20" t="s">
        <v>112</v>
      </c>
      <c r="AY146" s="20" t="s">
        <v>176</v>
      </c>
      <c r="BE146" s="106">
        <f>IF(U146="základní",N146,0)</f>
        <v>0</v>
      </c>
      <c r="BF146" s="106">
        <f>IF(U146="snížená",N146,0)</f>
        <v>0</v>
      </c>
      <c r="BG146" s="106">
        <f>IF(U146="zákl. přenesená",N146,0)</f>
        <v>0</v>
      </c>
      <c r="BH146" s="106">
        <f>IF(U146="sníž. přenesená",N146,0)</f>
        <v>0</v>
      </c>
      <c r="BI146" s="106">
        <f>IF(U146="nulová",N146,0)</f>
        <v>0</v>
      </c>
      <c r="BJ146" s="20" t="s">
        <v>84</v>
      </c>
      <c r="BK146" s="106">
        <f>ROUND(L146*K146,2)</f>
        <v>0</v>
      </c>
      <c r="BL146" s="20" t="s">
        <v>1628</v>
      </c>
      <c r="BM146" s="20" t="s">
        <v>1682</v>
      </c>
    </row>
    <row r="147" spans="2:65" s="9" customFormat="1" ht="29.85" customHeight="1">
      <c r="B147" s="150"/>
      <c r="C147" s="151"/>
      <c r="D147" s="160" t="s">
        <v>1624</v>
      </c>
      <c r="E147" s="160"/>
      <c r="F147" s="160"/>
      <c r="G147" s="160"/>
      <c r="H147" s="160"/>
      <c r="I147" s="160"/>
      <c r="J147" s="160"/>
      <c r="K147" s="160"/>
      <c r="L147" s="160"/>
      <c r="M147" s="160"/>
      <c r="N147" s="248">
        <f>BK147</f>
        <v>0</v>
      </c>
      <c r="O147" s="249"/>
      <c r="P147" s="249"/>
      <c r="Q147" s="249"/>
      <c r="R147" s="153"/>
      <c r="T147" s="154"/>
      <c r="U147" s="151"/>
      <c r="V147" s="151"/>
      <c r="W147" s="155">
        <f>W148</f>
        <v>0</v>
      </c>
      <c r="X147" s="151"/>
      <c r="Y147" s="155">
        <f>Y148</f>
        <v>0</v>
      </c>
      <c r="Z147" s="151"/>
      <c r="AA147" s="156">
        <f>AA148</f>
        <v>0</v>
      </c>
      <c r="AR147" s="157" t="s">
        <v>197</v>
      </c>
      <c r="AT147" s="158" t="s">
        <v>75</v>
      </c>
      <c r="AU147" s="158" t="s">
        <v>84</v>
      </c>
      <c r="AY147" s="157" t="s">
        <v>176</v>
      </c>
      <c r="BK147" s="159">
        <f>BK148</f>
        <v>0</v>
      </c>
    </row>
    <row r="148" spans="2:65" s="1" customFormat="1" ht="16.5" customHeight="1">
      <c r="B148" s="132"/>
      <c r="C148" s="161" t="s">
        <v>274</v>
      </c>
      <c r="D148" s="161" t="s">
        <v>177</v>
      </c>
      <c r="E148" s="162" t="s">
        <v>1683</v>
      </c>
      <c r="F148" s="266" t="s">
        <v>1684</v>
      </c>
      <c r="G148" s="266"/>
      <c r="H148" s="266"/>
      <c r="I148" s="266"/>
      <c r="J148" s="163" t="s">
        <v>1627</v>
      </c>
      <c r="K148" s="164">
        <v>1</v>
      </c>
      <c r="L148" s="258">
        <v>0</v>
      </c>
      <c r="M148" s="258"/>
      <c r="N148" s="267">
        <f>ROUND(L148*K148,2)</f>
        <v>0</v>
      </c>
      <c r="O148" s="267"/>
      <c r="P148" s="267"/>
      <c r="Q148" s="267"/>
      <c r="R148" s="135"/>
      <c r="T148" s="165" t="s">
        <v>4</v>
      </c>
      <c r="U148" s="44" t="s">
        <v>41</v>
      </c>
      <c r="V148" s="36"/>
      <c r="W148" s="166">
        <f>V148*K148</f>
        <v>0</v>
      </c>
      <c r="X148" s="166">
        <v>0</v>
      </c>
      <c r="Y148" s="166">
        <f>X148*K148</f>
        <v>0</v>
      </c>
      <c r="Z148" s="166">
        <v>0</v>
      </c>
      <c r="AA148" s="167">
        <f>Z148*K148</f>
        <v>0</v>
      </c>
      <c r="AR148" s="20" t="s">
        <v>1628</v>
      </c>
      <c r="AT148" s="20" t="s">
        <v>177</v>
      </c>
      <c r="AU148" s="20" t="s">
        <v>112</v>
      </c>
      <c r="AY148" s="20" t="s">
        <v>176</v>
      </c>
      <c r="BE148" s="106">
        <f>IF(U148="základní",N148,0)</f>
        <v>0</v>
      </c>
      <c r="BF148" s="106">
        <f>IF(U148="snížená",N148,0)</f>
        <v>0</v>
      </c>
      <c r="BG148" s="106">
        <f>IF(U148="zákl. přenesená",N148,0)</f>
        <v>0</v>
      </c>
      <c r="BH148" s="106">
        <f>IF(U148="sníž. přenesená",N148,0)</f>
        <v>0</v>
      </c>
      <c r="BI148" s="106">
        <f>IF(U148="nulová",N148,0)</f>
        <v>0</v>
      </c>
      <c r="BJ148" s="20" t="s">
        <v>84</v>
      </c>
      <c r="BK148" s="106">
        <f>ROUND(L148*K148,2)</f>
        <v>0</v>
      </c>
      <c r="BL148" s="20" t="s">
        <v>1628</v>
      </c>
      <c r="BM148" s="20" t="s">
        <v>1685</v>
      </c>
    </row>
    <row r="149" spans="2:65" s="1" customFormat="1" ht="49.9" customHeight="1">
      <c r="B149" s="35"/>
      <c r="C149" s="36"/>
      <c r="D149" s="152" t="s">
        <v>1221</v>
      </c>
      <c r="E149" s="36"/>
      <c r="F149" s="36"/>
      <c r="G149" s="36"/>
      <c r="H149" s="36"/>
      <c r="I149" s="36"/>
      <c r="J149" s="36"/>
      <c r="K149" s="36"/>
      <c r="L149" s="36"/>
      <c r="M149" s="36"/>
      <c r="N149" s="254">
        <f t="shared" ref="N149:N154" si="25">BK149</f>
        <v>0</v>
      </c>
      <c r="O149" s="255"/>
      <c r="P149" s="255"/>
      <c r="Q149" s="255"/>
      <c r="R149" s="37"/>
      <c r="T149" s="195"/>
      <c r="U149" s="36"/>
      <c r="V149" s="36"/>
      <c r="W149" s="36"/>
      <c r="X149" s="36"/>
      <c r="Y149" s="36"/>
      <c r="Z149" s="36"/>
      <c r="AA149" s="74"/>
      <c r="AT149" s="20" t="s">
        <v>75</v>
      </c>
      <c r="AU149" s="20" t="s">
        <v>76</v>
      </c>
      <c r="AY149" s="20" t="s">
        <v>1222</v>
      </c>
      <c r="BK149" s="106">
        <f>SUM(BK150:BK154)</f>
        <v>0</v>
      </c>
    </row>
    <row r="150" spans="2:65" s="1" customFormat="1" ht="22.35" customHeight="1">
      <c r="B150" s="35"/>
      <c r="C150" s="196" t="s">
        <v>4</v>
      </c>
      <c r="D150" s="196" t="s">
        <v>177</v>
      </c>
      <c r="E150" s="197" t="s">
        <v>4</v>
      </c>
      <c r="F150" s="257" t="s">
        <v>4</v>
      </c>
      <c r="G150" s="257"/>
      <c r="H150" s="257"/>
      <c r="I150" s="257"/>
      <c r="J150" s="198" t="s">
        <v>4</v>
      </c>
      <c r="K150" s="199"/>
      <c r="L150" s="258"/>
      <c r="M150" s="259"/>
      <c r="N150" s="259">
        <f t="shared" si="25"/>
        <v>0</v>
      </c>
      <c r="O150" s="259"/>
      <c r="P150" s="259"/>
      <c r="Q150" s="259"/>
      <c r="R150" s="37"/>
      <c r="T150" s="165" t="s">
        <v>4</v>
      </c>
      <c r="U150" s="200" t="s">
        <v>41</v>
      </c>
      <c r="V150" s="36"/>
      <c r="W150" s="36"/>
      <c r="X150" s="36"/>
      <c r="Y150" s="36"/>
      <c r="Z150" s="36"/>
      <c r="AA150" s="74"/>
      <c r="AT150" s="20" t="s">
        <v>1222</v>
      </c>
      <c r="AU150" s="20" t="s">
        <v>84</v>
      </c>
      <c r="AY150" s="20" t="s">
        <v>1222</v>
      </c>
      <c r="BE150" s="106">
        <f>IF(U150="základní",N150,0)</f>
        <v>0</v>
      </c>
      <c r="BF150" s="106">
        <f>IF(U150="snížená",N150,0)</f>
        <v>0</v>
      </c>
      <c r="BG150" s="106">
        <f>IF(U150="zákl. přenesená",N150,0)</f>
        <v>0</v>
      </c>
      <c r="BH150" s="106">
        <f>IF(U150="sníž. přenesená",N150,0)</f>
        <v>0</v>
      </c>
      <c r="BI150" s="106">
        <f>IF(U150="nulová",N150,0)</f>
        <v>0</v>
      </c>
      <c r="BJ150" s="20" t="s">
        <v>84</v>
      </c>
      <c r="BK150" s="106">
        <f>L150*K150</f>
        <v>0</v>
      </c>
    </row>
    <row r="151" spans="2:65" s="1" customFormat="1" ht="22.35" customHeight="1">
      <c r="B151" s="35"/>
      <c r="C151" s="196" t="s">
        <v>4</v>
      </c>
      <c r="D151" s="196" t="s">
        <v>177</v>
      </c>
      <c r="E151" s="197" t="s">
        <v>4</v>
      </c>
      <c r="F151" s="257" t="s">
        <v>4</v>
      </c>
      <c r="G151" s="257"/>
      <c r="H151" s="257"/>
      <c r="I151" s="257"/>
      <c r="J151" s="198" t="s">
        <v>4</v>
      </c>
      <c r="K151" s="199"/>
      <c r="L151" s="258"/>
      <c r="M151" s="259"/>
      <c r="N151" s="259">
        <f t="shared" si="25"/>
        <v>0</v>
      </c>
      <c r="O151" s="259"/>
      <c r="P151" s="259"/>
      <c r="Q151" s="259"/>
      <c r="R151" s="37"/>
      <c r="T151" s="165" t="s">
        <v>4</v>
      </c>
      <c r="U151" s="200" t="s">
        <v>41</v>
      </c>
      <c r="V151" s="36"/>
      <c r="W151" s="36"/>
      <c r="X151" s="36"/>
      <c r="Y151" s="36"/>
      <c r="Z151" s="36"/>
      <c r="AA151" s="74"/>
      <c r="AT151" s="20" t="s">
        <v>1222</v>
      </c>
      <c r="AU151" s="20" t="s">
        <v>84</v>
      </c>
      <c r="AY151" s="20" t="s">
        <v>1222</v>
      </c>
      <c r="BE151" s="106">
        <f>IF(U151="základní",N151,0)</f>
        <v>0</v>
      </c>
      <c r="BF151" s="106">
        <f>IF(U151="snížená",N151,0)</f>
        <v>0</v>
      </c>
      <c r="BG151" s="106">
        <f>IF(U151="zákl. přenesená",N151,0)</f>
        <v>0</v>
      </c>
      <c r="BH151" s="106">
        <f>IF(U151="sníž. přenesená",N151,0)</f>
        <v>0</v>
      </c>
      <c r="BI151" s="106">
        <f>IF(U151="nulová",N151,0)</f>
        <v>0</v>
      </c>
      <c r="BJ151" s="20" t="s">
        <v>84</v>
      </c>
      <c r="BK151" s="106">
        <f>L151*K151</f>
        <v>0</v>
      </c>
    </row>
    <row r="152" spans="2:65" s="1" customFormat="1" ht="22.35" customHeight="1">
      <c r="B152" s="35"/>
      <c r="C152" s="196" t="s">
        <v>4</v>
      </c>
      <c r="D152" s="196" t="s">
        <v>177</v>
      </c>
      <c r="E152" s="197" t="s">
        <v>4</v>
      </c>
      <c r="F152" s="257" t="s">
        <v>4</v>
      </c>
      <c r="G152" s="257"/>
      <c r="H152" s="257"/>
      <c r="I152" s="257"/>
      <c r="J152" s="198" t="s">
        <v>4</v>
      </c>
      <c r="K152" s="199"/>
      <c r="L152" s="258"/>
      <c r="M152" s="259"/>
      <c r="N152" s="259">
        <f t="shared" si="25"/>
        <v>0</v>
      </c>
      <c r="O152" s="259"/>
      <c r="P152" s="259"/>
      <c r="Q152" s="259"/>
      <c r="R152" s="37"/>
      <c r="T152" s="165" t="s">
        <v>4</v>
      </c>
      <c r="U152" s="200" t="s">
        <v>41</v>
      </c>
      <c r="V152" s="36"/>
      <c r="W152" s="36"/>
      <c r="X152" s="36"/>
      <c r="Y152" s="36"/>
      <c r="Z152" s="36"/>
      <c r="AA152" s="74"/>
      <c r="AT152" s="20" t="s">
        <v>1222</v>
      </c>
      <c r="AU152" s="20" t="s">
        <v>84</v>
      </c>
      <c r="AY152" s="20" t="s">
        <v>1222</v>
      </c>
      <c r="BE152" s="106">
        <f>IF(U152="základní",N152,0)</f>
        <v>0</v>
      </c>
      <c r="BF152" s="106">
        <f>IF(U152="snížená",N152,0)</f>
        <v>0</v>
      </c>
      <c r="BG152" s="106">
        <f>IF(U152="zákl. přenesená",N152,0)</f>
        <v>0</v>
      </c>
      <c r="BH152" s="106">
        <f>IF(U152="sníž. přenesená",N152,0)</f>
        <v>0</v>
      </c>
      <c r="BI152" s="106">
        <f>IF(U152="nulová",N152,0)</f>
        <v>0</v>
      </c>
      <c r="BJ152" s="20" t="s">
        <v>84</v>
      </c>
      <c r="BK152" s="106">
        <f>L152*K152</f>
        <v>0</v>
      </c>
    </row>
    <row r="153" spans="2:65" s="1" customFormat="1" ht="22.35" customHeight="1">
      <c r="B153" s="35"/>
      <c r="C153" s="196" t="s">
        <v>4</v>
      </c>
      <c r="D153" s="196" t="s">
        <v>177</v>
      </c>
      <c r="E153" s="197" t="s">
        <v>4</v>
      </c>
      <c r="F153" s="257" t="s">
        <v>4</v>
      </c>
      <c r="G153" s="257"/>
      <c r="H153" s="257"/>
      <c r="I153" s="257"/>
      <c r="J153" s="198" t="s">
        <v>4</v>
      </c>
      <c r="K153" s="199"/>
      <c r="L153" s="258"/>
      <c r="M153" s="259"/>
      <c r="N153" s="259">
        <f t="shared" si="25"/>
        <v>0</v>
      </c>
      <c r="O153" s="259"/>
      <c r="P153" s="259"/>
      <c r="Q153" s="259"/>
      <c r="R153" s="37"/>
      <c r="T153" s="165" t="s">
        <v>4</v>
      </c>
      <c r="U153" s="200" t="s">
        <v>41</v>
      </c>
      <c r="V153" s="36"/>
      <c r="W153" s="36"/>
      <c r="X153" s="36"/>
      <c r="Y153" s="36"/>
      <c r="Z153" s="36"/>
      <c r="AA153" s="74"/>
      <c r="AT153" s="20" t="s">
        <v>1222</v>
      </c>
      <c r="AU153" s="20" t="s">
        <v>84</v>
      </c>
      <c r="AY153" s="20" t="s">
        <v>1222</v>
      </c>
      <c r="BE153" s="106">
        <f>IF(U153="základní",N153,0)</f>
        <v>0</v>
      </c>
      <c r="BF153" s="106">
        <f>IF(U153="snížená",N153,0)</f>
        <v>0</v>
      </c>
      <c r="BG153" s="106">
        <f>IF(U153="zákl. přenesená",N153,0)</f>
        <v>0</v>
      </c>
      <c r="BH153" s="106">
        <f>IF(U153="sníž. přenesená",N153,0)</f>
        <v>0</v>
      </c>
      <c r="BI153" s="106">
        <f>IF(U153="nulová",N153,0)</f>
        <v>0</v>
      </c>
      <c r="BJ153" s="20" t="s">
        <v>84</v>
      </c>
      <c r="BK153" s="106">
        <f>L153*K153</f>
        <v>0</v>
      </c>
    </row>
    <row r="154" spans="2:65" s="1" customFormat="1" ht="22.35" customHeight="1">
      <c r="B154" s="35"/>
      <c r="C154" s="196" t="s">
        <v>4</v>
      </c>
      <c r="D154" s="196" t="s">
        <v>177</v>
      </c>
      <c r="E154" s="197" t="s">
        <v>4</v>
      </c>
      <c r="F154" s="257" t="s">
        <v>4</v>
      </c>
      <c r="G154" s="257"/>
      <c r="H154" s="257"/>
      <c r="I154" s="257"/>
      <c r="J154" s="198" t="s">
        <v>4</v>
      </c>
      <c r="K154" s="199"/>
      <c r="L154" s="258"/>
      <c r="M154" s="259"/>
      <c r="N154" s="259">
        <f t="shared" si="25"/>
        <v>0</v>
      </c>
      <c r="O154" s="259"/>
      <c r="P154" s="259"/>
      <c r="Q154" s="259"/>
      <c r="R154" s="37"/>
      <c r="T154" s="165" t="s">
        <v>4</v>
      </c>
      <c r="U154" s="200" t="s">
        <v>41</v>
      </c>
      <c r="V154" s="56"/>
      <c r="W154" s="56"/>
      <c r="X154" s="56"/>
      <c r="Y154" s="56"/>
      <c r="Z154" s="56"/>
      <c r="AA154" s="58"/>
      <c r="AT154" s="20" t="s">
        <v>1222</v>
      </c>
      <c r="AU154" s="20" t="s">
        <v>84</v>
      </c>
      <c r="AY154" s="20" t="s">
        <v>1222</v>
      </c>
      <c r="BE154" s="106">
        <f>IF(U154="základní",N154,0)</f>
        <v>0</v>
      </c>
      <c r="BF154" s="106">
        <f>IF(U154="snížená",N154,0)</f>
        <v>0</v>
      </c>
      <c r="BG154" s="106">
        <f>IF(U154="zákl. přenesená",N154,0)</f>
        <v>0</v>
      </c>
      <c r="BH154" s="106">
        <f>IF(U154="sníž. přenesená",N154,0)</f>
        <v>0</v>
      </c>
      <c r="BI154" s="106">
        <f>IF(U154="nulová",N154,0)</f>
        <v>0</v>
      </c>
      <c r="BJ154" s="20" t="s">
        <v>84</v>
      </c>
      <c r="BK154" s="106">
        <f>L154*K154</f>
        <v>0</v>
      </c>
    </row>
    <row r="155" spans="2:65" s="1" customFormat="1" ht="6.95" customHeight="1">
      <c r="B155" s="59"/>
      <c r="C155" s="60"/>
      <c r="D155" s="60"/>
      <c r="E155" s="60"/>
      <c r="F155" s="60"/>
      <c r="G155" s="60"/>
      <c r="H155" s="60"/>
      <c r="I155" s="60"/>
      <c r="J155" s="60"/>
      <c r="K155" s="60"/>
      <c r="L155" s="60"/>
      <c r="M155" s="60"/>
      <c r="N155" s="60"/>
      <c r="O155" s="60"/>
      <c r="P155" s="60"/>
      <c r="Q155" s="60"/>
      <c r="R155" s="61"/>
    </row>
  </sheetData>
  <mergeCells count="152">
    <mergeCell ref="C2:Q2"/>
    <mergeCell ref="C4:Q4"/>
    <mergeCell ref="F6:P6"/>
    <mergeCell ref="F7:P7"/>
    <mergeCell ref="O9:P9"/>
    <mergeCell ref="O11:P11"/>
    <mergeCell ref="O12:P12"/>
    <mergeCell ref="O14:P14"/>
    <mergeCell ref="E15:L15"/>
    <mergeCell ref="O15:P15"/>
    <mergeCell ref="O17:P17"/>
    <mergeCell ref="O18:P18"/>
    <mergeCell ref="O20:P20"/>
    <mergeCell ref="O21:P21"/>
    <mergeCell ref="E24:L24"/>
    <mergeCell ref="M27:P27"/>
    <mergeCell ref="M28:P28"/>
    <mergeCell ref="M30:P30"/>
    <mergeCell ref="H32:J32"/>
    <mergeCell ref="M32:P32"/>
    <mergeCell ref="H33:J33"/>
    <mergeCell ref="M33:P33"/>
    <mergeCell ref="H34:J34"/>
    <mergeCell ref="M34:P34"/>
    <mergeCell ref="H35:J35"/>
    <mergeCell ref="M35:P35"/>
    <mergeCell ref="H36:J36"/>
    <mergeCell ref="M36:P36"/>
    <mergeCell ref="L38:P38"/>
    <mergeCell ref="C76:Q76"/>
    <mergeCell ref="F78:P78"/>
    <mergeCell ref="F79:P79"/>
    <mergeCell ref="M81:P81"/>
    <mergeCell ref="M83:Q83"/>
    <mergeCell ref="M84:Q84"/>
    <mergeCell ref="C86:G86"/>
    <mergeCell ref="N86:Q86"/>
    <mergeCell ref="N88:Q88"/>
    <mergeCell ref="N89:Q89"/>
    <mergeCell ref="N90:Q90"/>
    <mergeCell ref="N91:Q91"/>
    <mergeCell ref="N92:Q92"/>
    <mergeCell ref="N93:Q93"/>
    <mergeCell ref="N94:Q94"/>
    <mergeCell ref="N95:Q95"/>
    <mergeCell ref="N97:Q97"/>
    <mergeCell ref="D98:H98"/>
    <mergeCell ref="N98:Q98"/>
    <mergeCell ref="D99:H99"/>
    <mergeCell ref="N99:Q99"/>
    <mergeCell ref="D100:H100"/>
    <mergeCell ref="N100:Q100"/>
    <mergeCell ref="D101:H101"/>
    <mergeCell ref="N101:Q101"/>
    <mergeCell ref="D102:H102"/>
    <mergeCell ref="N102:Q102"/>
    <mergeCell ref="N103:Q103"/>
    <mergeCell ref="L105:Q105"/>
    <mergeCell ref="C111:Q111"/>
    <mergeCell ref="F113:P113"/>
    <mergeCell ref="F114:P114"/>
    <mergeCell ref="M116:P116"/>
    <mergeCell ref="M118:Q118"/>
    <mergeCell ref="M119:Q119"/>
    <mergeCell ref="F121:I121"/>
    <mergeCell ref="L121:M121"/>
    <mergeCell ref="N121:Q121"/>
    <mergeCell ref="F125:I125"/>
    <mergeCell ref="L125:M125"/>
    <mergeCell ref="N125:Q125"/>
    <mergeCell ref="F126:I126"/>
    <mergeCell ref="L126:M126"/>
    <mergeCell ref="N126:Q126"/>
    <mergeCell ref="F127:I127"/>
    <mergeCell ref="L127:M127"/>
    <mergeCell ref="N127:Q127"/>
    <mergeCell ref="F128:I128"/>
    <mergeCell ref="L128:M128"/>
    <mergeCell ref="N128:Q128"/>
    <mergeCell ref="F129:I129"/>
    <mergeCell ref="L129:M129"/>
    <mergeCell ref="N129:Q129"/>
    <mergeCell ref="F130:I130"/>
    <mergeCell ref="L130:M130"/>
    <mergeCell ref="N130:Q130"/>
    <mergeCell ref="F132:I132"/>
    <mergeCell ref="L132:M132"/>
    <mergeCell ref="N132:Q132"/>
    <mergeCell ref="F133:I133"/>
    <mergeCell ref="L133:M133"/>
    <mergeCell ref="N133:Q133"/>
    <mergeCell ref="F134:I134"/>
    <mergeCell ref="L134:M134"/>
    <mergeCell ref="N134:Q134"/>
    <mergeCell ref="F135:I135"/>
    <mergeCell ref="L135:M135"/>
    <mergeCell ref="N135:Q135"/>
    <mergeCell ref="F136:I136"/>
    <mergeCell ref="L136:M136"/>
    <mergeCell ref="N136:Q136"/>
    <mergeCell ref="F137:I137"/>
    <mergeCell ref="L137:M137"/>
    <mergeCell ref="N137:Q137"/>
    <mergeCell ref="F138:I138"/>
    <mergeCell ref="L138:M138"/>
    <mergeCell ref="N138:Q138"/>
    <mergeCell ref="F139:I139"/>
    <mergeCell ref="L139:M139"/>
    <mergeCell ref="N139:Q139"/>
    <mergeCell ref="F140:I140"/>
    <mergeCell ref="L140:M140"/>
    <mergeCell ref="N140:Q140"/>
    <mergeCell ref="N146:Q146"/>
    <mergeCell ref="F148:I148"/>
    <mergeCell ref="L148:M148"/>
    <mergeCell ref="N148:Q148"/>
    <mergeCell ref="F150:I150"/>
    <mergeCell ref="L150:M150"/>
    <mergeCell ref="N150:Q150"/>
    <mergeCell ref="F141:I141"/>
    <mergeCell ref="L141:M141"/>
    <mergeCell ref="N141:Q141"/>
    <mergeCell ref="F142:I142"/>
    <mergeCell ref="L142:M142"/>
    <mergeCell ref="N142:Q142"/>
    <mergeCell ref="F144:I144"/>
    <mergeCell ref="L144:M144"/>
    <mergeCell ref="N144:Q144"/>
    <mergeCell ref="H1:K1"/>
    <mergeCell ref="S2:AC2"/>
    <mergeCell ref="F154:I154"/>
    <mergeCell ref="L154:M154"/>
    <mergeCell ref="N154:Q154"/>
    <mergeCell ref="N122:Q122"/>
    <mergeCell ref="N123:Q123"/>
    <mergeCell ref="N124:Q124"/>
    <mergeCell ref="N131:Q131"/>
    <mergeCell ref="N143:Q143"/>
    <mergeCell ref="N145:Q145"/>
    <mergeCell ref="N147:Q147"/>
    <mergeCell ref="N149:Q149"/>
    <mergeCell ref="F151:I151"/>
    <mergeCell ref="L151:M151"/>
    <mergeCell ref="N151:Q151"/>
    <mergeCell ref="F152:I152"/>
    <mergeCell ref="L152:M152"/>
    <mergeCell ref="N152:Q152"/>
    <mergeCell ref="F153:I153"/>
    <mergeCell ref="L153:M153"/>
    <mergeCell ref="N153:Q153"/>
    <mergeCell ref="F146:I146"/>
    <mergeCell ref="L146:M146"/>
  </mergeCells>
  <dataValidations count="2">
    <dataValidation type="list" allowBlank="1" showInputMessage="1" showErrorMessage="1" error="Povoleny jsou hodnoty K, M." sqref="D150:D155">
      <formula1>"K, M"</formula1>
    </dataValidation>
    <dataValidation type="list" allowBlank="1" showInputMessage="1" showErrorMessage="1" error="Povoleny jsou hodnoty základní, snížená, zákl. přenesená, sníž. přenesená, nulová." sqref="U150:U155">
      <formula1>"základní, snížená, zákl. přenesená, sníž. přenesená, nulová"</formula1>
    </dataValidation>
  </dataValidations>
  <hyperlinks>
    <hyperlink ref="F1:G1" location="C2" display="1) Krycí list rozpočtu"/>
    <hyperlink ref="H1:K1" location="C86" display="2) Rekapitulace rozpočtu"/>
    <hyperlink ref="L1" location="C121" display="3) Rozpočet"/>
    <hyperlink ref="S1:T1" location="'Rekapitulace stavby'!C2" display="Rekapitulace stavby"/>
  </hyperlinks>
  <pageMargins left="0.58333330000000005" right="0.58333330000000005" top="0.5" bottom="0.46666669999999999" header="0" footer="0"/>
  <pageSetup paperSize="9" fitToHeight="100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12</vt:i4>
      </vt:variant>
    </vt:vector>
  </HeadingPairs>
  <TitlesOfParts>
    <vt:vector size="18" baseType="lpstr">
      <vt:lpstr>Rekapitulace stavby</vt:lpstr>
      <vt:lpstr>01 - Architektonicko - st...</vt:lpstr>
      <vt:lpstr>02 - Elektroinstalace</vt:lpstr>
      <vt:lpstr>03 - Ústřední vytápění</vt:lpstr>
      <vt:lpstr>04 - ZTI</vt:lpstr>
      <vt:lpstr>05 - Vedlejší a ostatní r...</vt:lpstr>
      <vt:lpstr>'01 - Architektonicko - st...'!Názvy_tisku</vt:lpstr>
      <vt:lpstr>'02 - Elektroinstalace'!Názvy_tisku</vt:lpstr>
      <vt:lpstr>'03 - Ústřední vytápění'!Názvy_tisku</vt:lpstr>
      <vt:lpstr>'04 - ZTI'!Názvy_tisku</vt:lpstr>
      <vt:lpstr>'05 - Vedlejší a ostatní r...'!Názvy_tisku</vt:lpstr>
      <vt:lpstr>'Rekapitulace stavby'!Názvy_tisku</vt:lpstr>
      <vt:lpstr>'01 - Architektonicko - st...'!Oblast_tisku</vt:lpstr>
      <vt:lpstr>'02 - Elektroinstalace'!Oblast_tisku</vt:lpstr>
      <vt:lpstr>'03 - Ústřední vytápění'!Oblast_tisku</vt:lpstr>
      <vt:lpstr>'04 - ZTI'!Oblast_tisku</vt:lpstr>
      <vt:lpstr>'05 - Vedlejší a ostatní r...'!Oblast_tisku</vt:lpstr>
      <vt:lpstr>'Rekapitulace stavby'!Oblast_tisku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Petr</dc:creator>
  <cp:lastModifiedBy>Ing. Miroslava Vojtíšková</cp:lastModifiedBy>
  <dcterms:created xsi:type="dcterms:W3CDTF">2018-10-09T15:41:35Z</dcterms:created>
  <dcterms:modified xsi:type="dcterms:W3CDTF">2018-11-05T10:43:46Z</dcterms:modified>
</cp:coreProperties>
</file>