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Users\stepanek\Downloads\Kněžice\FVE\"/>
    </mc:Choice>
  </mc:AlternateContent>
  <xr:revisionPtr revIDLastSave="0" documentId="13_ncr:1_{11ED9537-F5C2-45D2-8458-E160132E4573}" xr6:coauthVersionLast="36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1" r:id="rId1"/>
    <sheet name="FVE1_1 - Výrobna 68,04 kW..." sheetId="2" r:id="rId2"/>
    <sheet name="FVE1_2 - Výrobna 68,04_OC..." sheetId="3" r:id="rId3"/>
    <sheet name="FVE1_3 - Výrobna 68,04 kW..." sheetId="4" r:id="rId4"/>
    <sheet name="FVE1_4 - Výrobna 68,04 kW..." sheetId="5" r:id="rId5"/>
    <sheet name="FVE2_1 - Výrobna 8,0 kWp_..." sheetId="6" r:id="rId6"/>
    <sheet name="FVE2_2 - Výrobna 8,0 kWp_..." sheetId="7" r:id="rId7"/>
    <sheet name="FVE2_3 - Výrobna 8,0 kWp_..." sheetId="8" r:id="rId8"/>
    <sheet name="Pokyny pro vyplnění" sheetId="9" r:id="rId9"/>
  </sheets>
  <definedNames>
    <definedName name="_xlnm._FilterDatabase" localSheetId="1" hidden="1">'FVE1_1 - Výrobna 68,04 kW...'!$C$87:$K$284</definedName>
    <definedName name="_xlnm._FilterDatabase" localSheetId="2" hidden="1">'FVE1_2 - Výrobna 68,04_OC...'!$C$82:$K$148</definedName>
    <definedName name="_xlnm._FilterDatabase" localSheetId="3" hidden="1">'FVE1_3 - Výrobna 68,04 kW...'!$C$86:$K$149</definedName>
    <definedName name="_xlnm._FilterDatabase" localSheetId="4" hidden="1">'FVE1_4 - Výrobna 68,04 kW...'!$C$80:$K$89</definedName>
    <definedName name="_xlnm._FilterDatabase" localSheetId="5" hidden="1">'FVE2_1 - Výrobna 8,0 kWp_...'!$C$81:$K$165</definedName>
    <definedName name="_xlnm._FilterDatabase" localSheetId="6" hidden="1">'FVE2_2 - Výrobna 8,0 kWp_...'!$C$82:$K$94</definedName>
    <definedName name="_xlnm._FilterDatabase" localSheetId="7" hidden="1">'FVE2_3 - Výrobna 8,0 kWp_...'!$C$83:$K$133</definedName>
    <definedName name="_xlnm.Print_Titles" localSheetId="1">'FVE1_1 - Výrobna 68,04 kW...'!$87:$87</definedName>
    <definedName name="_xlnm.Print_Titles" localSheetId="2">'FVE1_2 - Výrobna 68,04_OC...'!$82:$82</definedName>
    <definedName name="_xlnm.Print_Titles" localSheetId="3">'FVE1_3 - Výrobna 68,04 kW...'!$86:$86</definedName>
    <definedName name="_xlnm.Print_Titles" localSheetId="4">'FVE1_4 - Výrobna 68,04 kW...'!$80:$80</definedName>
    <definedName name="_xlnm.Print_Titles" localSheetId="5">'FVE2_1 - Výrobna 8,0 kWp_...'!$81:$81</definedName>
    <definedName name="_xlnm.Print_Titles" localSheetId="6">'FVE2_2 - Výrobna 8,0 kWp_...'!$82:$82</definedName>
    <definedName name="_xlnm.Print_Titles" localSheetId="7">'FVE2_3 - Výrobna 8,0 kWp_...'!$83:$83</definedName>
    <definedName name="_xlnm.Print_Titles" localSheetId="0">'Rekapitulace stavby'!$52:$52</definedName>
    <definedName name="_xlnm.Print_Area" localSheetId="1">'FVE1_1 - Výrobna 68,04 kW...'!$C$4:$J$39,'FVE1_1 - Výrobna 68,04 kW...'!$C$45:$J$69,'FVE1_1 - Výrobna 68,04 kW...'!$C$75:$K$284</definedName>
    <definedName name="_xlnm.Print_Area" localSheetId="2">'FVE1_2 - Výrobna 68,04_OC...'!$C$4:$J$39,'FVE1_2 - Výrobna 68,04_OC...'!$C$45:$J$64,'FVE1_2 - Výrobna 68,04_OC...'!$C$70:$K$148</definedName>
    <definedName name="_xlnm.Print_Area" localSheetId="3">'FVE1_3 - Výrobna 68,04 kW...'!$C$4:$J$39,'FVE1_3 - Výrobna 68,04 kW...'!$C$45:$J$68,'FVE1_3 - Výrobna 68,04 kW...'!$C$74:$K$149</definedName>
    <definedName name="_xlnm.Print_Area" localSheetId="4">'FVE1_4 - Výrobna 68,04 kW...'!$C$4:$J$39,'FVE1_4 - Výrobna 68,04 kW...'!$C$45:$J$62,'FVE1_4 - Výrobna 68,04 kW...'!$C$68:$K$89</definedName>
    <definedName name="_xlnm.Print_Area" localSheetId="5">'FVE2_1 - Výrobna 8,0 kWp_...'!$C$4:$J$39,'FVE2_1 - Výrobna 8,0 kWp_...'!$C$45:$J$63,'FVE2_1 - Výrobna 8,0 kWp_...'!$C$69:$K$165</definedName>
    <definedName name="_xlnm.Print_Area" localSheetId="6">'FVE2_2 - Výrobna 8,0 kWp_...'!$C$4:$J$39,'FVE2_2 - Výrobna 8,0 kWp_...'!$C$45:$J$64,'FVE2_2 - Výrobna 8,0 kWp_...'!$C$70:$K$94</definedName>
    <definedName name="_xlnm.Print_Area" localSheetId="7">'FVE2_3 - Výrobna 8,0 kWp_...'!$C$4:$J$39,'FVE2_3 - Výrobna 8,0 kWp_...'!$C$45:$J$65,'FVE2_3 - Výrobna 8,0 kWp_...'!$C$71:$K$133</definedName>
    <definedName name="_xlnm.Print_Area" localSheetId="8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 s="1"/>
  <c r="BI132" i="8"/>
  <c r="BH132" i="8"/>
  <c r="BG132" i="8"/>
  <c r="BF132" i="8"/>
  <c r="T132" i="8"/>
  <c r="R132" i="8"/>
  <c r="P132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19" i="8"/>
  <c r="BH119" i="8"/>
  <c r="BG119" i="8"/>
  <c r="BF119" i="8"/>
  <c r="T119" i="8"/>
  <c r="R119" i="8"/>
  <c r="P119" i="8"/>
  <c r="BI116" i="8"/>
  <c r="BH116" i="8"/>
  <c r="BG116" i="8"/>
  <c r="BF116" i="8"/>
  <c r="T116" i="8"/>
  <c r="R116" i="8"/>
  <c r="P116" i="8"/>
  <c r="BI114" i="8"/>
  <c r="BH114" i="8"/>
  <c r="BG114" i="8"/>
  <c r="BF114" i="8"/>
  <c r="T114" i="8"/>
  <c r="R114" i="8"/>
  <c r="P114" i="8"/>
  <c r="BI110" i="8"/>
  <c r="BH110" i="8"/>
  <c r="BG110" i="8"/>
  <c r="BF110" i="8"/>
  <c r="T110" i="8"/>
  <c r="R110" i="8"/>
  <c r="P110" i="8"/>
  <c r="BI107" i="8"/>
  <c r="BH107" i="8"/>
  <c r="BG107" i="8"/>
  <c r="BF107" i="8"/>
  <c r="T107" i="8"/>
  <c r="R107" i="8"/>
  <c r="P107" i="8"/>
  <c r="BI105" i="8"/>
  <c r="BH105" i="8"/>
  <c r="BG105" i="8"/>
  <c r="BF105" i="8"/>
  <c r="T105" i="8"/>
  <c r="R105" i="8"/>
  <c r="P105" i="8"/>
  <c r="BI99" i="8"/>
  <c r="BH99" i="8"/>
  <c r="BG99" i="8"/>
  <c r="BF99" i="8"/>
  <c r="T99" i="8"/>
  <c r="R99" i="8"/>
  <c r="P99" i="8"/>
  <c r="BI97" i="8"/>
  <c r="BH97" i="8"/>
  <c r="BG97" i="8"/>
  <c r="BF97" i="8"/>
  <c r="T97" i="8"/>
  <c r="R97" i="8"/>
  <c r="P97" i="8"/>
  <c r="BI93" i="8"/>
  <c r="BH93" i="8"/>
  <c r="BG93" i="8"/>
  <c r="BF93" i="8"/>
  <c r="T93" i="8"/>
  <c r="R93" i="8"/>
  <c r="P93" i="8"/>
  <c r="BI87" i="8"/>
  <c r="BH87" i="8"/>
  <c r="BG87" i="8"/>
  <c r="BF87" i="8"/>
  <c r="T87" i="8"/>
  <c r="R87" i="8"/>
  <c r="P87" i="8"/>
  <c r="F78" i="8"/>
  <c r="E76" i="8"/>
  <c r="F52" i="8"/>
  <c r="E50" i="8"/>
  <c r="J24" i="8"/>
  <c r="E24" i="8"/>
  <c r="J81" i="8" s="1"/>
  <c r="J23" i="8"/>
  <c r="J21" i="8"/>
  <c r="E21" i="8"/>
  <c r="J80" i="8" s="1"/>
  <c r="J20" i="8"/>
  <c r="J18" i="8"/>
  <c r="E18" i="8"/>
  <c r="F55" i="8" s="1"/>
  <c r="J17" i="8"/>
  <c r="J15" i="8"/>
  <c r="E15" i="8"/>
  <c r="F80" i="8" s="1"/>
  <c r="J14" i="8"/>
  <c r="J12" i="8"/>
  <c r="J52" i="8"/>
  <c r="E7" i="8"/>
  <c r="E74" i="8"/>
  <c r="J37" i="7"/>
  <c r="J36" i="7"/>
  <c r="AY60" i="1" s="1"/>
  <c r="J35" i="7"/>
  <c r="AX60" i="1" s="1"/>
  <c r="BI93" i="7"/>
  <c r="BH93" i="7"/>
  <c r="BG93" i="7"/>
  <c r="BF93" i="7"/>
  <c r="T93" i="7"/>
  <c r="R93" i="7"/>
  <c r="P93" i="7"/>
  <c r="BI91" i="7"/>
  <c r="BH91" i="7"/>
  <c r="BG91" i="7"/>
  <c r="BF91" i="7"/>
  <c r="T91" i="7"/>
  <c r="R91" i="7"/>
  <c r="P91" i="7"/>
  <c r="BI88" i="7"/>
  <c r="BH88" i="7"/>
  <c r="BG88" i="7"/>
  <c r="BF88" i="7"/>
  <c r="T88" i="7"/>
  <c r="R88" i="7"/>
  <c r="P88" i="7"/>
  <c r="BI86" i="7"/>
  <c r="BH86" i="7"/>
  <c r="BG86" i="7"/>
  <c r="BF86" i="7"/>
  <c r="T86" i="7"/>
  <c r="R86" i="7"/>
  <c r="P86" i="7"/>
  <c r="F77" i="7"/>
  <c r="E75" i="7"/>
  <c r="F52" i="7"/>
  <c r="E50" i="7"/>
  <c r="J24" i="7"/>
  <c r="E24" i="7"/>
  <c r="J55" i="7"/>
  <c r="J23" i="7"/>
  <c r="J21" i="7"/>
  <c r="E21" i="7"/>
  <c r="J54" i="7" s="1"/>
  <c r="J20" i="7"/>
  <c r="J18" i="7"/>
  <c r="E18" i="7"/>
  <c r="F80" i="7"/>
  <c r="J17" i="7"/>
  <c r="J15" i="7"/>
  <c r="E15" i="7"/>
  <c r="F54" i="7" s="1"/>
  <c r="J14" i="7"/>
  <c r="J12" i="7"/>
  <c r="J52" i="7" s="1"/>
  <c r="E7" i="7"/>
  <c r="E48" i="7" s="1"/>
  <c r="J37" i="6"/>
  <c r="J36" i="6"/>
  <c r="AY59" i="1" s="1"/>
  <c r="J35" i="6"/>
  <c r="AX59" i="1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5" i="6"/>
  <c r="BH115" i="6"/>
  <c r="BG115" i="6"/>
  <c r="BF115" i="6"/>
  <c r="T115" i="6"/>
  <c r="R115" i="6"/>
  <c r="P115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5" i="6"/>
  <c r="BH85" i="6"/>
  <c r="BG85" i="6"/>
  <c r="BF85" i="6"/>
  <c r="T85" i="6"/>
  <c r="R85" i="6"/>
  <c r="P85" i="6"/>
  <c r="F76" i="6"/>
  <c r="E74" i="6"/>
  <c r="F52" i="6"/>
  <c r="E50" i="6"/>
  <c r="J24" i="6"/>
  <c r="E24" i="6"/>
  <c r="J79" i="6" s="1"/>
  <c r="J23" i="6"/>
  <c r="J21" i="6"/>
  <c r="E21" i="6"/>
  <c r="J78" i="6" s="1"/>
  <c r="J20" i="6"/>
  <c r="J18" i="6"/>
  <c r="E18" i="6"/>
  <c r="F55" i="6" s="1"/>
  <c r="J17" i="6"/>
  <c r="J15" i="6"/>
  <c r="E15" i="6"/>
  <c r="F78" i="6" s="1"/>
  <c r="J14" i="6"/>
  <c r="J12" i="6"/>
  <c r="J76" i="6" s="1"/>
  <c r="E7" i="6"/>
  <c r="E48" i="6"/>
  <c r="J37" i="5"/>
  <c r="J36" i="5"/>
  <c r="AY58" i="1" s="1"/>
  <c r="J35" i="5"/>
  <c r="AX58" i="1" s="1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4" i="5"/>
  <c r="BH84" i="5"/>
  <c r="BG84" i="5"/>
  <c r="BF84" i="5"/>
  <c r="T84" i="5"/>
  <c r="R84" i="5"/>
  <c r="P84" i="5"/>
  <c r="P83" i="5"/>
  <c r="P82" i="5" s="1"/>
  <c r="P81" i="5" s="1"/>
  <c r="AU58" i="1" s="1"/>
  <c r="F75" i="5"/>
  <c r="E73" i="5"/>
  <c r="F52" i="5"/>
  <c r="E50" i="5"/>
  <c r="J24" i="5"/>
  <c r="E24" i="5"/>
  <c r="J78" i="5" s="1"/>
  <c r="J23" i="5"/>
  <c r="J21" i="5"/>
  <c r="E21" i="5"/>
  <c r="J77" i="5" s="1"/>
  <c r="J20" i="5"/>
  <c r="J18" i="5"/>
  <c r="E18" i="5"/>
  <c r="F78" i="5" s="1"/>
  <c r="J17" i="5"/>
  <c r="J15" i="5"/>
  <c r="E15" i="5"/>
  <c r="F54" i="5" s="1"/>
  <c r="J14" i="5"/>
  <c r="J12" i="5"/>
  <c r="J52" i="5" s="1"/>
  <c r="E7" i="5"/>
  <c r="E71" i="5" s="1"/>
  <c r="J37" i="4"/>
  <c r="J36" i="4"/>
  <c r="AY57" i="1" s="1"/>
  <c r="J35" i="4"/>
  <c r="AX57" i="1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R113" i="4"/>
  <c r="P113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3" i="4"/>
  <c r="BH103" i="4"/>
  <c r="BG103" i="4"/>
  <c r="BF103" i="4"/>
  <c r="T103" i="4"/>
  <c r="T102" i="4"/>
  <c r="R103" i="4"/>
  <c r="R102" i="4"/>
  <c r="P103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F81" i="4"/>
  <c r="E79" i="4"/>
  <c r="F52" i="4"/>
  <c r="E50" i="4"/>
  <c r="J24" i="4"/>
  <c r="E24" i="4"/>
  <c r="J55" i="4" s="1"/>
  <c r="J23" i="4"/>
  <c r="J21" i="4"/>
  <c r="E21" i="4"/>
  <c r="J54" i="4" s="1"/>
  <c r="J20" i="4"/>
  <c r="J18" i="4"/>
  <c r="E18" i="4"/>
  <c r="F84" i="4" s="1"/>
  <c r="J17" i="4"/>
  <c r="J15" i="4"/>
  <c r="E15" i="4"/>
  <c r="F83" i="4" s="1"/>
  <c r="J14" i="4"/>
  <c r="J12" i="4"/>
  <c r="J52" i="4" s="1"/>
  <c r="E7" i="4"/>
  <c r="E77" i="4"/>
  <c r="J37" i="3"/>
  <c r="J36" i="3"/>
  <c r="AY56" i="1" s="1"/>
  <c r="J35" i="3"/>
  <c r="AX56" i="1" s="1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BI86" i="3"/>
  <c r="BH86" i="3"/>
  <c r="BG86" i="3"/>
  <c r="BF86" i="3"/>
  <c r="T86" i="3"/>
  <c r="R86" i="3"/>
  <c r="P86" i="3"/>
  <c r="F77" i="3"/>
  <c r="E75" i="3"/>
  <c r="F52" i="3"/>
  <c r="E50" i="3"/>
  <c r="J24" i="3"/>
  <c r="E24" i="3"/>
  <c r="J80" i="3" s="1"/>
  <c r="J23" i="3"/>
  <c r="J21" i="3"/>
  <c r="E21" i="3"/>
  <c r="J79" i="3" s="1"/>
  <c r="J20" i="3"/>
  <c r="J18" i="3"/>
  <c r="E18" i="3"/>
  <c r="F80" i="3" s="1"/>
  <c r="J17" i="3"/>
  <c r="J15" i="3"/>
  <c r="E15" i="3"/>
  <c r="F54" i="3" s="1"/>
  <c r="J14" i="3"/>
  <c r="J12" i="3"/>
  <c r="J52" i="3"/>
  <c r="E7" i="3"/>
  <c r="E48" i="3"/>
  <c r="J37" i="2"/>
  <c r="J36" i="2"/>
  <c r="AY55" i="1" s="1"/>
  <c r="J35" i="2"/>
  <c r="AX55" i="1" s="1"/>
  <c r="BI281" i="2"/>
  <c r="BH281" i="2"/>
  <c r="BG281" i="2"/>
  <c r="BF281" i="2"/>
  <c r="T281" i="2"/>
  <c r="T280" i="2" s="1"/>
  <c r="T279" i="2" s="1"/>
  <c r="R281" i="2"/>
  <c r="R280" i="2"/>
  <c r="R279" i="2" s="1"/>
  <c r="P281" i="2"/>
  <c r="P280" i="2" s="1"/>
  <c r="P279" i="2" s="1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T98" i="2" s="1"/>
  <c r="R99" i="2"/>
  <c r="R98" i="2" s="1"/>
  <c r="P99" i="2"/>
  <c r="P98" i="2" s="1"/>
  <c r="BI91" i="2"/>
  <c r="BH91" i="2"/>
  <c r="BG91" i="2"/>
  <c r="BF91" i="2"/>
  <c r="T91" i="2"/>
  <c r="T90" i="2" s="1"/>
  <c r="T89" i="2" s="1"/>
  <c r="R91" i="2"/>
  <c r="R90" i="2"/>
  <c r="R89" i="2" s="1"/>
  <c r="P91" i="2"/>
  <c r="P90" i="2" s="1"/>
  <c r="P89" i="2" s="1"/>
  <c r="F82" i="2"/>
  <c r="E80" i="2"/>
  <c r="F52" i="2"/>
  <c r="E50" i="2"/>
  <c r="J24" i="2"/>
  <c r="E24" i="2"/>
  <c r="J85" i="2" s="1"/>
  <c r="J23" i="2"/>
  <c r="J21" i="2"/>
  <c r="E21" i="2"/>
  <c r="J54" i="2" s="1"/>
  <c r="J20" i="2"/>
  <c r="J18" i="2"/>
  <c r="E18" i="2"/>
  <c r="F85" i="2" s="1"/>
  <c r="J17" i="2"/>
  <c r="J15" i="2"/>
  <c r="E15" i="2"/>
  <c r="F84" i="2" s="1"/>
  <c r="J14" i="2"/>
  <c r="J12" i="2"/>
  <c r="J82" i="2"/>
  <c r="E7" i="2"/>
  <c r="E78" i="2"/>
  <c r="L50" i="1"/>
  <c r="AM50" i="1"/>
  <c r="AM49" i="1"/>
  <c r="L49" i="1"/>
  <c r="AM47" i="1"/>
  <c r="L47" i="1"/>
  <c r="L45" i="1"/>
  <c r="L44" i="1"/>
  <c r="BK155" i="2"/>
  <c r="J209" i="2"/>
  <c r="J111" i="3"/>
  <c r="BK144" i="4"/>
  <c r="J99" i="4"/>
  <c r="BK145" i="6"/>
  <c r="BK126" i="8"/>
  <c r="J203" i="2"/>
  <c r="J141" i="3"/>
  <c r="J139" i="4"/>
  <c r="J85" i="6"/>
  <c r="BK110" i="8"/>
  <c r="J235" i="2"/>
  <c r="BK213" i="2"/>
  <c r="BK116" i="3"/>
  <c r="BK125" i="4"/>
  <c r="BK130" i="6"/>
  <c r="BK114" i="8"/>
  <c r="BK238" i="2"/>
  <c r="BK203" i="2"/>
  <c r="BK109" i="2"/>
  <c r="J133" i="4"/>
  <c r="J148" i="6"/>
  <c r="BK163" i="6"/>
  <c r="BK248" i="2"/>
  <c r="BK277" i="2"/>
  <c r="J250" i="2"/>
  <c r="J243" i="2"/>
  <c r="J232" i="2"/>
  <c r="BK209" i="2"/>
  <c r="J129" i="3"/>
  <c r="J137" i="4"/>
  <c r="J130" i="6"/>
  <c r="BK88" i="7"/>
  <c r="BK179" i="2"/>
  <c r="J222" i="2"/>
  <c r="J216" i="2"/>
  <c r="J193" i="2"/>
  <c r="BK222" i="2"/>
  <c r="BK131" i="4"/>
  <c r="J90" i="4"/>
  <c r="J131" i="6"/>
  <c r="J93" i="8"/>
  <c r="J225" i="2"/>
  <c r="J208" i="2"/>
  <c r="J117" i="3"/>
  <c r="BK88" i="5"/>
  <c r="BK85" i="6"/>
  <c r="J126" i="8"/>
  <c r="BK189" i="2"/>
  <c r="BK138" i="3"/>
  <c r="BK147" i="4"/>
  <c r="BK133" i="6"/>
  <c r="BK86" i="7"/>
  <c r="BK168" i="2"/>
  <c r="BK127" i="3"/>
  <c r="J144" i="4"/>
  <c r="J108" i="6"/>
  <c r="J120" i="6"/>
  <c r="J231" i="2"/>
  <c r="J213" i="2"/>
  <c r="J100" i="3"/>
  <c r="BK93" i="4"/>
  <c r="J161" i="6"/>
  <c r="J93" i="7"/>
  <c r="J91" i="2"/>
  <c r="J107" i="2"/>
  <c r="J127" i="3"/>
  <c r="BK103" i="4"/>
  <c r="J123" i="6"/>
  <c r="J107" i="8"/>
  <c r="BK275" i="2"/>
  <c r="J212" i="2"/>
  <c r="BK176" i="2"/>
  <c r="BK147" i="3"/>
  <c r="BK99" i="4"/>
  <c r="J117" i="6"/>
  <c r="BK240" i="2"/>
  <c r="BK263" i="2"/>
  <c r="J189" i="2"/>
  <c r="BK181" i="2"/>
  <c r="J176" i="2"/>
  <c r="J110" i="3"/>
  <c r="BK141" i="4"/>
  <c r="J115" i="6"/>
  <c r="J96" i="6"/>
  <c r="J99" i="8"/>
  <c r="BK237" i="2"/>
  <c r="BK107" i="2"/>
  <c r="J102" i="3"/>
  <c r="J93" i="4"/>
  <c r="BK117" i="6"/>
  <c r="J104" i="6"/>
  <c r="J256" i="2"/>
  <c r="BK99" i="2"/>
  <c r="J134" i="3"/>
  <c r="BK120" i="4"/>
  <c r="BK105" i="6"/>
  <c r="J92" i="6"/>
  <c r="BK228" i="2"/>
  <c r="BK129" i="3"/>
  <c r="BK135" i="4"/>
  <c r="J127" i="6"/>
  <c r="BK118" i="6"/>
  <c r="J192" i="2"/>
  <c r="J217" i="2"/>
  <c r="J125" i="3"/>
  <c r="J135" i="4"/>
  <c r="J118" i="6"/>
  <c r="BK104" i="6"/>
  <c r="J263" i="2"/>
  <c r="J234" i="2"/>
  <c r="BK110" i="3"/>
  <c r="J87" i="5"/>
  <c r="J140" i="6"/>
  <c r="BK132" i="8"/>
  <c r="J178" i="2"/>
  <c r="BK266" i="2"/>
  <c r="J205" i="2"/>
  <c r="BK223" i="2"/>
  <c r="BK206" i="2"/>
  <c r="BK117" i="3"/>
  <c r="J127" i="4"/>
  <c r="J145" i="6"/>
  <c r="BK92" i="6"/>
  <c r="BK122" i="2"/>
  <c r="AS54" i="1"/>
  <c r="J122" i="2"/>
  <c r="J133" i="3"/>
  <c r="J103" i="4"/>
  <c r="BK99" i="6"/>
  <c r="BK91" i="7"/>
  <c r="J248" i="2"/>
  <c r="BK193" i="2"/>
  <c r="BK92" i="3"/>
  <c r="BK107" i="4"/>
  <c r="BK123" i="6"/>
  <c r="BK250" i="2"/>
  <c r="BK192" i="2"/>
  <c r="BK133" i="3"/>
  <c r="J118" i="4"/>
  <c r="BK87" i="5"/>
  <c r="BK150" i="6"/>
  <c r="BK97" i="8"/>
  <c r="BK231" i="2"/>
  <c r="BK111" i="3"/>
  <c r="BK108" i="6"/>
  <c r="BK107" i="8"/>
  <c r="J190" i="2"/>
  <c r="J151" i="2"/>
  <c r="BK89" i="3"/>
  <c r="J125" i="4"/>
  <c r="J112" i="6"/>
  <c r="BK164" i="6"/>
  <c r="BK99" i="8"/>
  <c r="BK202" i="2"/>
  <c r="J174" i="2"/>
  <c r="BK113" i="3"/>
  <c r="J113" i="4"/>
  <c r="BK109" i="6"/>
  <c r="BK93" i="7"/>
  <c r="BK187" i="2"/>
  <c r="J273" i="2"/>
  <c r="BK217" i="2"/>
  <c r="J240" i="2"/>
  <c r="J187" i="2"/>
  <c r="J89" i="3"/>
  <c r="J96" i="4"/>
  <c r="J164" i="6"/>
  <c r="BK116" i="8"/>
  <c r="BK220" i="2"/>
  <c r="J219" i="2"/>
  <c r="BK91" i="2"/>
  <c r="BK165" i="2"/>
  <c r="J120" i="2"/>
  <c r="BK105" i="3"/>
  <c r="BK90" i="4"/>
  <c r="BK112" i="6"/>
  <c r="J258" i="2"/>
  <c r="J168" i="2"/>
  <c r="J162" i="2"/>
  <c r="BK107" i="3"/>
  <c r="BK123" i="4"/>
  <c r="J109" i="6"/>
  <c r="J142" i="6"/>
  <c r="J110" i="8"/>
  <c r="BK232" i="2"/>
  <c r="BK178" i="2"/>
  <c r="J131" i="3"/>
  <c r="J120" i="4"/>
  <c r="BK124" i="6"/>
  <c r="BK143" i="6"/>
  <c r="J158" i="2"/>
  <c r="J129" i="2"/>
  <c r="BK109" i="4"/>
  <c r="BK142" i="6"/>
  <c r="J91" i="7"/>
  <c r="J139" i="2"/>
  <c r="BK196" i="2"/>
  <c r="J107" i="3"/>
  <c r="J131" i="4"/>
  <c r="BK136" i="6"/>
  <c r="J105" i="6"/>
  <c r="BK208" i="2"/>
  <c r="BK245" i="2"/>
  <c r="BK114" i="3"/>
  <c r="BK113" i="4"/>
  <c r="BK121" i="6"/>
  <c r="BK123" i="8"/>
  <c r="J226" i="2"/>
  <c r="BK273" i="2"/>
  <c r="J220" i="2"/>
  <c r="J237" i="2"/>
  <c r="J181" i="2"/>
  <c r="J142" i="3"/>
  <c r="BK139" i="4"/>
  <c r="BK148" i="6"/>
  <c r="J122" i="8"/>
  <c r="BK151" i="2"/>
  <c r="J206" i="2"/>
  <c r="J241" i="2"/>
  <c r="J196" i="2"/>
  <c r="BK102" i="3"/>
  <c r="BK133" i="4"/>
  <c r="J137" i="6"/>
  <c r="BK225" i="2"/>
  <c r="BK241" i="2"/>
  <c r="BK142" i="3"/>
  <c r="BK118" i="4"/>
  <c r="BK96" i="6"/>
  <c r="J86" i="7"/>
  <c r="BK93" i="8"/>
  <c r="J175" i="2"/>
  <c r="J148" i="2"/>
  <c r="J120" i="3"/>
  <c r="J129" i="4"/>
  <c r="BK128" i="6"/>
  <c r="BK157" i="6"/>
  <c r="J97" i="8"/>
  <c r="BK205" i="2"/>
  <c r="BK97" i="3"/>
  <c r="BK140" i="6"/>
  <c r="J136" i="6"/>
  <c r="J87" i="8"/>
  <c r="BK190" i="2"/>
  <c r="BK139" i="2"/>
  <c r="BK100" i="3"/>
  <c r="J159" i="6"/>
  <c r="BK127" i="6"/>
  <c r="J116" i="8"/>
  <c r="J144" i="2"/>
  <c r="J179" i="2"/>
  <c r="BK134" i="3"/>
  <c r="J133" i="6"/>
  <c r="BK113" i="6"/>
  <c r="BK226" i="2"/>
  <c r="J277" i="2"/>
  <c r="BK260" i="2"/>
  <c r="BK258" i="2"/>
  <c r="J99" i="2"/>
  <c r="BK137" i="2"/>
  <c r="BK131" i="3"/>
  <c r="BK127" i="4"/>
  <c r="J150" i="6"/>
  <c r="J105" i="8"/>
  <c r="J229" i="2"/>
  <c r="BK256" i="2"/>
  <c r="J247" i="2"/>
  <c r="BK129" i="2"/>
  <c r="J195" i="2"/>
  <c r="J113" i="3"/>
  <c r="J163" i="6"/>
  <c r="BK139" i="6"/>
  <c r="BK119" i="8"/>
  <c r="J165" i="2"/>
  <c r="BK144" i="2"/>
  <c r="J138" i="3"/>
  <c r="J123" i="4"/>
  <c r="J134" i="6"/>
  <c r="BK131" i="6"/>
  <c r="J197" i="2"/>
  <c r="J238" i="2"/>
  <c r="J105" i="3"/>
  <c r="BK129" i="4"/>
  <c r="BK120" i="6"/>
  <c r="J88" i="7"/>
  <c r="J182" i="2"/>
  <c r="J145" i="3"/>
  <c r="J88" i="5"/>
  <c r="J90" i="6"/>
  <c r="BK235" i="2"/>
  <c r="BK158" i="2"/>
  <c r="BK247" i="2"/>
  <c r="BK125" i="3"/>
  <c r="J116" i="4"/>
  <c r="J153" i="6"/>
  <c r="J123" i="8"/>
  <c r="BK175" i="2"/>
  <c r="BK195" i="2"/>
  <c r="BK86" i="3"/>
  <c r="J109" i="4"/>
  <c r="J157" i="6"/>
  <c r="J119" i="8"/>
  <c r="BK281" i="2"/>
  <c r="BK262" i="2"/>
  <c r="BK162" i="2"/>
  <c r="BK212" i="2"/>
  <c r="BK131" i="2"/>
  <c r="J137" i="3"/>
  <c r="J84" i="5"/>
  <c r="J99" i="6"/>
  <c r="J223" i="2"/>
  <c r="BK148" i="2"/>
  <c r="J104" i="2"/>
  <c r="BK219" i="2"/>
  <c r="J131" i="2"/>
  <c r="BK137" i="3"/>
  <c r="J92" i="3"/>
  <c r="J113" i="6"/>
  <c r="BK115" i="6"/>
  <c r="J114" i="8"/>
  <c r="J109" i="2"/>
  <c r="BK104" i="2"/>
  <c r="J114" i="3"/>
  <c r="BK116" i="4"/>
  <c r="J143" i="6"/>
  <c r="BK105" i="8"/>
  <c r="J262" i="2"/>
  <c r="BK120" i="2"/>
  <c r="BK120" i="3"/>
  <c r="J107" i="4"/>
  <c r="BK161" i="6"/>
  <c r="BK134" i="6"/>
  <c r="BK87" i="8"/>
  <c r="BK182" i="2"/>
  <c r="J116" i="3"/>
  <c r="BK137" i="4"/>
  <c r="BK159" i="6"/>
  <c r="J266" i="2"/>
  <c r="BK197" i="2"/>
  <c r="BK145" i="3"/>
  <c r="J86" i="3"/>
  <c r="BK84" i="5"/>
  <c r="BK153" i="6"/>
  <c r="BK122" i="8"/>
  <c r="J202" i="2"/>
  <c r="J142" i="2"/>
  <c r="J97" i="3"/>
  <c r="J147" i="4"/>
  <c r="BK90" i="6"/>
  <c r="J139" i="6"/>
  <c r="J245" i="2"/>
  <c r="J275" i="2"/>
  <c r="BK243" i="2"/>
  <c r="J281" i="2"/>
  <c r="J155" i="2"/>
  <c r="BK142" i="2"/>
  <c r="J141" i="4"/>
  <c r="J124" i="6"/>
  <c r="J106" i="6"/>
  <c r="J260" i="2"/>
  <c r="BK216" i="2"/>
  <c r="BK229" i="2"/>
  <c r="BK234" i="2"/>
  <c r="J137" i="2"/>
  <c r="BK96" i="4"/>
  <c r="J128" i="6"/>
  <c r="BK106" i="6"/>
  <c r="J228" i="2"/>
  <c r="BK174" i="2"/>
  <c r="J147" i="3"/>
  <c r="BK141" i="3"/>
  <c r="BK137" i="6"/>
  <c r="J121" i="6"/>
  <c r="J132" i="8"/>
  <c r="R103" i="2" l="1"/>
  <c r="BK265" i="2"/>
  <c r="J265" i="2" s="1"/>
  <c r="J66" i="2" s="1"/>
  <c r="T85" i="3"/>
  <c r="T84" i="3" s="1"/>
  <c r="T83" i="3" s="1"/>
  <c r="P112" i="4"/>
  <c r="P111" i="4"/>
  <c r="T143" i="4"/>
  <c r="T142" i="4" s="1"/>
  <c r="R84" i="6"/>
  <c r="R85" i="7"/>
  <c r="R84" i="7"/>
  <c r="BK103" i="2"/>
  <c r="J103" i="2" s="1"/>
  <c r="J64" i="2" s="1"/>
  <c r="P265" i="2"/>
  <c r="T96" i="3"/>
  <c r="T95" i="3"/>
  <c r="T112" i="4"/>
  <c r="T111" i="4" s="1"/>
  <c r="T83" i="5"/>
  <c r="T82" i="5"/>
  <c r="T81" i="5" s="1"/>
  <c r="R152" i="6"/>
  <c r="R90" i="7"/>
  <c r="R89" i="7" s="1"/>
  <c r="P118" i="8"/>
  <c r="P103" i="2"/>
  <c r="R265" i="2"/>
  <c r="P96" i="3"/>
  <c r="P95" i="3" s="1"/>
  <c r="T89" i="4"/>
  <c r="BK86" i="8"/>
  <c r="J86" i="8" s="1"/>
  <c r="J61" i="8" s="1"/>
  <c r="R109" i="8"/>
  <c r="R249" i="2"/>
  <c r="R96" i="3"/>
  <c r="R95" i="3" s="1"/>
  <c r="R112" i="4"/>
  <c r="R111" i="4"/>
  <c r="P152" i="6"/>
  <c r="BK90" i="7"/>
  <c r="BK89" i="7" s="1"/>
  <c r="J89" i="7" s="1"/>
  <c r="J62" i="7" s="1"/>
  <c r="T118" i="8"/>
  <c r="T103" i="2"/>
  <c r="T265" i="2"/>
  <c r="BK96" i="3"/>
  <c r="J96" i="3" s="1"/>
  <c r="J63" i="3" s="1"/>
  <c r="P89" i="4"/>
  <c r="T106" i="4"/>
  <c r="R143" i="4"/>
  <c r="R142" i="4"/>
  <c r="BK83" i="5"/>
  <c r="BK82" i="5" s="1"/>
  <c r="J82" i="5" s="1"/>
  <c r="J60" i="5" s="1"/>
  <c r="J83" i="5"/>
  <c r="J61" i="5" s="1"/>
  <c r="BK152" i="6"/>
  <c r="J152" i="6" s="1"/>
  <c r="J62" i="6" s="1"/>
  <c r="T90" i="7"/>
  <c r="T89" i="7"/>
  <c r="P109" i="8"/>
  <c r="P249" i="2"/>
  <c r="P85" i="3"/>
  <c r="P84" i="3" s="1"/>
  <c r="R89" i="4"/>
  <c r="P106" i="4"/>
  <c r="R83" i="5"/>
  <c r="R82" i="5"/>
  <c r="R81" i="5" s="1"/>
  <c r="BK84" i="6"/>
  <c r="J84" i="6" s="1"/>
  <c r="J61" i="6" s="1"/>
  <c r="T152" i="6"/>
  <c r="P85" i="7"/>
  <c r="P84" i="7"/>
  <c r="T86" i="8"/>
  <c r="R118" i="8"/>
  <c r="R85" i="8" s="1"/>
  <c r="R84" i="8" s="1"/>
  <c r="R125" i="8"/>
  <c r="BK249" i="2"/>
  <c r="J249" i="2"/>
  <c r="J65" i="2" s="1"/>
  <c r="BK85" i="3"/>
  <c r="J85" i="3" s="1"/>
  <c r="J61" i="3" s="1"/>
  <c r="BK112" i="4"/>
  <c r="BK111" i="4" s="1"/>
  <c r="J111" i="4" s="1"/>
  <c r="J64" i="4" s="1"/>
  <c r="P143" i="4"/>
  <c r="P142" i="4" s="1"/>
  <c r="T84" i="6"/>
  <c r="T83" i="6"/>
  <c r="T82" i="6" s="1"/>
  <c r="T85" i="7"/>
  <c r="T84" i="7" s="1"/>
  <c r="T83" i="7" s="1"/>
  <c r="R86" i="8"/>
  <c r="BK118" i="8"/>
  <c r="J118" i="8"/>
  <c r="J63" i="8" s="1"/>
  <c r="P125" i="8"/>
  <c r="T249" i="2"/>
  <c r="R85" i="3"/>
  <c r="R84" i="3"/>
  <c r="BK89" i="4"/>
  <c r="J89" i="4" s="1"/>
  <c r="J61" i="4" s="1"/>
  <c r="BK106" i="4"/>
  <c r="J106" i="4"/>
  <c r="J63" i="4" s="1"/>
  <c r="R106" i="4"/>
  <c r="BK143" i="4"/>
  <c r="J143" i="4" s="1"/>
  <c r="J67" i="4" s="1"/>
  <c r="P84" i="6"/>
  <c r="P83" i="6" s="1"/>
  <c r="P82" i="6" s="1"/>
  <c r="AU59" i="1" s="1"/>
  <c r="BK85" i="7"/>
  <c r="J85" i="7" s="1"/>
  <c r="J61" i="7" s="1"/>
  <c r="BK84" i="7"/>
  <c r="P90" i="7"/>
  <c r="P89" i="7" s="1"/>
  <c r="P86" i="8"/>
  <c r="P85" i="8" s="1"/>
  <c r="P84" i="8" s="1"/>
  <c r="AU61" i="1" s="1"/>
  <c r="BK109" i="8"/>
  <c r="J109" i="8" s="1"/>
  <c r="J62" i="8" s="1"/>
  <c r="T109" i="8"/>
  <c r="BK125" i="8"/>
  <c r="J125" i="8" s="1"/>
  <c r="J64" i="8" s="1"/>
  <c r="T125" i="8"/>
  <c r="BK98" i="2"/>
  <c r="J98" i="2" s="1"/>
  <c r="J62" i="2" s="1"/>
  <c r="BK90" i="2"/>
  <c r="J90" i="2"/>
  <c r="J61" i="2" s="1"/>
  <c r="BK280" i="2"/>
  <c r="BK279" i="2"/>
  <c r="J279" i="2" s="1"/>
  <c r="J67" i="2" s="1"/>
  <c r="BK102" i="4"/>
  <c r="J102" i="4" s="1"/>
  <c r="J62" i="4" s="1"/>
  <c r="J54" i="8"/>
  <c r="BE87" i="8"/>
  <c r="E48" i="8"/>
  <c r="BE105" i="8"/>
  <c r="BE107" i="8"/>
  <c r="F54" i="8"/>
  <c r="J55" i="8"/>
  <c r="J78" i="8"/>
  <c r="BE123" i="8"/>
  <c r="BE97" i="8"/>
  <c r="BE99" i="8"/>
  <c r="BE119" i="8"/>
  <c r="BE122" i="8"/>
  <c r="F81" i="8"/>
  <c r="BE126" i="8"/>
  <c r="BE93" i="8"/>
  <c r="BE110" i="8"/>
  <c r="BE114" i="8"/>
  <c r="BE116" i="8"/>
  <c r="BE132" i="8"/>
  <c r="F55" i="7"/>
  <c r="E73" i="7"/>
  <c r="J79" i="7"/>
  <c r="BE93" i="7"/>
  <c r="J77" i="7"/>
  <c r="BE86" i="7"/>
  <c r="J80" i="7"/>
  <c r="F79" i="7"/>
  <c r="BE88" i="7"/>
  <c r="BE91" i="7"/>
  <c r="J55" i="6"/>
  <c r="BE118" i="6"/>
  <c r="BE139" i="6"/>
  <c r="BE124" i="6"/>
  <c r="BE143" i="6"/>
  <c r="F79" i="6"/>
  <c r="BE99" i="6"/>
  <c r="BE130" i="6"/>
  <c r="BE140" i="6"/>
  <c r="BE161" i="6"/>
  <c r="BE163" i="6"/>
  <c r="F54" i="6"/>
  <c r="BE90" i="6"/>
  <c r="BE109" i="6"/>
  <c r="BE117" i="6"/>
  <c r="BE145" i="6"/>
  <c r="BE164" i="6"/>
  <c r="E72" i="6"/>
  <c r="BE112" i="6"/>
  <c r="BE127" i="6"/>
  <c r="BE133" i="6"/>
  <c r="BE159" i="6"/>
  <c r="J54" i="6"/>
  <c r="BE85" i="6"/>
  <c r="BE96" i="6"/>
  <c r="BE120" i="6"/>
  <c r="BE121" i="6"/>
  <c r="BE123" i="6"/>
  <c r="BE137" i="6"/>
  <c r="BE148" i="6"/>
  <c r="BE150" i="6"/>
  <c r="BE92" i="6"/>
  <c r="BE104" i="6"/>
  <c r="BE108" i="6"/>
  <c r="BE115" i="6"/>
  <c r="BE128" i="6"/>
  <c r="BE142" i="6"/>
  <c r="J52" i="6"/>
  <c r="BE105" i="6"/>
  <c r="BE106" i="6"/>
  <c r="BE113" i="6"/>
  <c r="BE131" i="6"/>
  <c r="BE134" i="6"/>
  <c r="BE136" i="6"/>
  <c r="BE153" i="6"/>
  <c r="BE157" i="6"/>
  <c r="F55" i="5"/>
  <c r="F77" i="5"/>
  <c r="J55" i="5"/>
  <c r="E48" i="5"/>
  <c r="BE84" i="5"/>
  <c r="J54" i="5"/>
  <c r="BE87" i="5"/>
  <c r="J75" i="5"/>
  <c r="BE88" i="5"/>
  <c r="F55" i="4"/>
  <c r="BE90" i="4"/>
  <c r="F54" i="4"/>
  <c r="BE123" i="4"/>
  <c r="BE125" i="4"/>
  <c r="BE127" i="4"/>
  <c r="E48" i="4"/>
  <c r="J81" i="4"/>
  <c r="BE96" i="4"/>
  <c r="BE99" i="4"/>
  <c r="BE113" i="4"/>
  <c r="BE144" i="4"/>
  <c r="BE147" i="4"/>
  <c r="J84" i="4"/>
  <c r="BE107" i="4"/>
  <c r="BE129" i="4"/>
  <c r="BE131" i="4"/>
  <c r="BE133" i="4"/>
  <c r="BE135" i="4"/>
  <c r="BE137" i="4"/>
  <c r="BE139" i="4"/>
  <c r="BE93" i="4"/>
  <c r="BE109" i="4"/>
  <c r="J83" i="4"/>
  <c r="BE120" i="4"/>
  <c r="BE103" i="4"/>
  <c r="BE141" i="4"/>
  <c r="BE116" i="4"/>
  <c r="BE118" i="4"/>
  <c r="BE133" i="3"/>
  <c r="J77" i="3"/>
  <c r="BE97" i="3"/>
  <c r="BE102" i="3"/>
  <c r="BE107" i="3"/>
  <c r="J54" i="3"/>
  <c r="F79" i="3"/>
  <c r="F55" i="3"/>
  <c r="BE92" i="3"/>
  <c r="BE111" i="3"/>
  <c r="BE114" i="3"/>
  <c r="BE117" i="3"/>
  <c r="BE120" i="3"/>
  <c r="BE127" i="3"/>
  <c r="BE137" i="3"/>
  <c r="BE142" i="3"/>
  <c r="E73" i="3"/>
  <c r="BE129" i="3"/>
  <c r="BE138" i="3"/>
  <c r="BE147" i="3"/>
  <c r="J280" i="2"/>
  <c r="J68" i="2" s="1"/>
  <c r="BE86" i="3"/>
  <c r="BE89" i="3"/>
  <c r="J55" i="3"/>
  <c r="BE125" i="3"/>
  <c r="BE141" i="3"/>
  <c r="BE145" i="3"/>
  <c r="BE100" i="3"/>
  <c r="BE105" i="3"/>
  <c r="BE110" i="3"/>
  <c r="BE113" i="3"/>
  <c r="BE116" i="3"/>
  <c r="BE131" i="3"/>
  <c r="BE134" i="3"/>
  <c r="J52" i="2"/>
  <c r="J55" i="2"/>
  <c r="BE155" i="2"/>
  <c r="BE176" i="2"/>
  <c r="BE181" i="2"/>
  <c r="BE202" i="2"/>
  <c r="BE219" i="2"/>
  <c r="BE229" i="2"/>
  <c r="BE235" i="2"/>
  <c r="BE237" i="2"/>
  <c r="BE256" i="2"/>
  <c r="F54" i="2"/>
  <c r="J84" i="2"/>
  <c r="BE104" i="2"/>
  <c r="BE107" i="2"/>
  <c r="BE139" i="2"/>
  <c r="BE151" i="2"/>
  <c r="BE158" i="2"/>
  <c r="BE175" i="2"/>
  <c r="BE189" i="2"/>
  <c r="BE192" i="2"/>
  <c r="BE193" i="2"/>
  <c r="BE197" i="2"/>
  <c r="BE165" i="2"/>
  <c r="BE174" i="2"/>
  <c r="BE179" i="2"/>
  <c r="BE99" i="2"/>
  <c r="BE109" i="2"/>
  <c r="BE120" i="2"/>
  <c r="BE122" i="2"/>
  <c r="BE190" i="2"/>
  <c r="BE196" i="2"/>
  <c r="BE208" i="2"/>
  <c r="BE212" i="2"/>
  <c r="BE258" i="2"/>
  <c r="BE260" i="2"/>
  <c r="BE262" i="2"/>
  <c r="E48" i="2"/>
  <c r="BE148" i="2"/>
  <c r="BE209" i="2"/>
  <c r="BE217" i="2"/>
  <c r="BE228" i="2"/>
  <c r="BE91" i="2"/>
  <c r="BE129" i="2"/>
  <c r="BE131" i="2"/>
  <c r="BE144" i="2"/>
  <c r="BE182" i="2"/>
  <c r="BE213" i="2"/>
  <c r="BE225" i="2"/>
  <c r="BE226" i="2"/>
  <c r="BE240" i="2"/>
  <c r="BE241" i="2"/>
  <c r="BE248" i="2"/>
  <c r="BE263" i="2"/>
  <c r="BE266" i="2"/>
  <c r="BE273" i="2"/>
  <c r="BE275" i="2"/>
  <c r="BE277" i="2"/>
  <c r="BE137" i="2"/>
  <c r="BE162" i="2"/>
  <c r="BE187" i="2"/>
  <c r="BE205" i="2"/>
  <c r="BE216" i="2"/>
  <c r="BE222" i="2"/>
  <c r="BE223" i="2"/>
  <c r="BE232" i="2"/>
  <c r="BE250" i="2"/>
  <c r="F55" i="2"/>
  <c r="BE142" i="2"/>
  <c r="BE168" i="2"/>
  <c r="BE178" i="2"/>
  <c r="BE195" i="2"/>
  <c r="BE203" i="2"/>
  <c r="BE206" i="2"/>
  <c r="BE220" i="2"/>
  <c r="BE231" i="2"/>
  <c r="BE234" i="2"/>
  <c r="BE238" i="2"/>
  <c r="BE243" i="2"/>
  <c r="BE245" i="2"/>
  <c r="BE247" i="2"/>
  <c r="BE281" i="2"/>
  <c r="F36" i="3"/>
  <c r="BC56" i="1" s="1"/>
  <c r="J34" i="8"/>
  <c r="AW61" i="1" s="1"/>
  <c r="F35" i="3"/>
  <c r="BB56" i="1" s="1"/>
  <c r="F37" i="5"/>
  <c r="BD58" i="1" s="1"/>
  <c r="F35" i="7"/>
  <c r="BB60" i="1"/>
  <c r="F36" i="6"/>
  <c r="BC59" i="1" s="1"/>
  <c r="F37" i="3"/>
  <c r="BD56" i="1" s="1"/>
  <c r="J34" i="6"/>
  <c r="AW59" i="1" s="1"/>
  <c r="F34" i="8"/>
  <c r="BA61" i="1"/>
  <c r="F35" i="4"/>
  <c r="BB57" i="1" s="1"/>
  <c r="F36" i="4"/>
  <c r="BC57" i="1" s="1"/>
  <c r="F37" i="4"/>
  <c r="BD57" i="1" s="1"/>
  <c r="J34" i="2"/>
  <c r="AW55" i="1" s="1"/>
  <c r="F34" i="4"/>
  <c r="BA57" i="1" s="1"/>
  <c r="F34" i="3"/>
  <c r="BA56" i="1" s="1"/>
  <c r="F34" i="6"/>
  <c r="BA59" i="1" s="1"/>
  <c r="F36" i="2"/>
  <c r="BC55" i="1" s="1"/>
  <c r="F36" i="8"/>
  <c r="BC61" i="1" s="1"/>
  <c r="J34" i="3"/>
  <c r="AW56" i="1" s="1"/>
  <c r="J34" i="4"/>
  <c r="AW57" i="1" s="1"/>
  <c r="F35" i="2"/>
  <c r="BB55" i="1" s="1"/>
  <c r="F34" i="5"/>
  <c r="BA58" i="1" s="1"/>
  <c r="J34" i="7"/>
  <c r="AW60" i="1" s="1"/>
  <c r="F34" i="7"/>
  <c r="BA60" i="1"/>
  <c r="J34" i="5"/>
  <c r="AW58" i="1" s="1"/>
  <c r="F37" i="6"/>
  <c r="BD59" i="1" s="1"/>
  <c r="F35" i="8"/>
  <c r="BB61" i="1" s="1"/>
  <c r="F36" i="7"/>
  <c r="BC60" i="1" s="1"/>
  <c r="F36" i="5"/>
  <c r="BC58" i="1"/>
  <c r="F37" i="7"/>
  <c r="BD60" i="1" s="1"/>
  <c r="F35" i="5"/>
  <c r="BB58" i="1" s="1"/>
  <c r="F37" i="2"/>
  <c r="BD55" i="1" s="1"/>
  <c r="F37" i="8"/>
  <c r="BD61" i="1"/>
  <c r="F34" i="2"/>
  <c r="BA55" i="1" s="1"/>
  <c r="F35" i="6"/>
  <c r="BB59" i="1" s="1"/>
  <c r="BK88" i="4" l="1"/>
  <c r="J88" i="4" s="1"/>
  <c r="J60" i="4" s="1"/>
  <c r="BK95" i="3"/>
  <c r="J95" i="3" s="1"/>
  <c r="J62" i="3" s="1"/>
  <c r="BK102" i="2"/>
  <c r="J102" i="2" s="1"/>
  <c r="J63" i="2" s="1"/>
  <c r="BK89" i="2"/>
  <c r="J89" i="2" s="1"/>
  <c r="J60" i="2" s="1"/>
  <c r="BK83" i="7"/>
  <c r="J83" i="7" s="1"/>
  <c r="J90" i="7"/>
  <c r="J63" i="7" s="1"/>
  <c r="J84" i="7"/>
  <c r="J60" i="7" s="1"/>
  <c r="J112" i="4"/>
  <c r="J65" i="4" s="1"/>
  <c r="BK83" i="6"/>
  <c r="R83" i="6"/>
  <c r="R82" i="6"/>
  <c r="P83" i="7"/>
  <c r="AU60" i="1" s="1"/>
  <c r="T88" i="4"/>
  <c r="T87" i="4"/>
  <c r="R83" i="7"/>
  <c r="T102" i="2"/>
  <c r="T88" i="2"/>
  <c r="T85" i="8"/>
  <c r="T84" i="8" s="1"/>
  <c r="R83" i="3"/>
  <c r="P83" i="3"/>
  <c r="AU56" i="1"/>
  <c r="P88" i="4"/>
  <c r="P87" i="4"/>
  <c r="AU57" i="1"/>
  <c r="R88" i="4"/>
  <c r="R87" i="4" s="1"/>
  <c r="P102" i="2"/>
  <c r="P88" i="2"/>
  <c r="AU55" i="1"/>
  <c r="R102" i="2"/>
  <c r="R88" i="2"/>
  <c r="BK85" i="8"/>
  <c r="J85" i="8" s="1"/>
  <c r="J60" i="8" s="1"/>
  <c r="BK142" i="4"/>
  <c r="J142" i="4" s="1"/>
  <c r="J66" i="4" s="1"/>
  <c r="BK84" i="3"/>
  <c r="J84" i="3" s="1"/>
  <c r="J60" i="3" s="1"/>
  <c r="BK81" i="5"/>
  <c r="J81" i="5" s="1"/>
  <c r="J30" i="5" s="1"/>
  <c r="AG58" i="1" s="1"/>
  <c r="BB54" i="1"/>
  <c r="AX54" i="1" s="1"/>
  <c r="J33" i="4"/>
  <c r="AV57" i="1" s="1"/>
  <c r="AT57" i="1" s="1"/>
  <c r="J33" i="7"/>
  <c r="AV60" i="1" s="1"/>
  <c r="AT60" i="1" s="1"/>
  <c r="J33" i="5"/>
  <c r="AV58" i="1" s="1"/>
  <c r="AT58" i="1" s="1"/>
  <c r="J33" i="2"/>
  <c r="AV55" i="1" s="1"/>
  <c r="AT55" i="1" s="1"/>
  <c r="F33" i="7"/>
  <c r="AZ60" i="1"/>
  <c r="F33" i="3"/>
  <c r="AZ56" i="1" s="1"/>
  <c r="F33" i="4"/>
  <c r="AZ57" i="1" s="1"/>
  <c r="BD54" i="1"/>
  <c r="W33" i="1" s="1"/>
  <c r="J33" i="6"/>
  <c r="AV59" i="1" s="1"/>
  <c r="AT59" i="1" s="1"/>
  <c r="J33" i="3"/>
  <c r="AV56" i="1" s="1"/>
  <c r="AT56" i="1" s="1"/>
  <c r="F33" i="2"/>
  <c r="AZ55" i="1" s="1"/>
  <c r="J33" i="8"/>
  <c r="AV61" i="1" s="1"/>
  <c r="AT61" i="1" s="1"/>
  <c r="BA54" i="1"/>
  <c r="W30" i="1" s="1"/>
  <c r="F33" i="6"/>
  <c r="AZ59" i="1" s="1"/>
  <c r="F33" i="8"/>
  <c r="AZ61" i="1" s="1"/>
  <c r="BC54" i="1"/>
  <c r="AY54" i="1" s="1"/>
  <c r="F33" i="5"/>
  <c r="AZ58" i="1" s="1"/>
  <c r="BK87" i="4" l="1"/>
  <c r="J87" i="4" s="1"/>
  <c r="J59" i="4" s="1"/>
  <c r="BK88" i="2"/>
  <c r="J88" i="2" s="1"/>
  <c r="J59" i="2" s="1"/>
  <c r="J83" i="6"/>
  <c r="J60" i="6" s="1"/>
  <c r="BK82" i="6"/>
  <c r="J82" i="6" s="1"/>
  <c r="J30" i="7"/>
  <c r="AG60" i="1" s="1"/>
  <c r="AN60" i="1" s="1"/>
  <c r="J59" i="7"/>
  <c r="BK84" i="8"/>
  <c r="J84" i="8" s="1"/>
  <c r="J30" i="8" s="1"/>
  <c r="AG61" i="1" s="1"/>
  <c r="BK83" i="3"/>
  <c r="J83" i="3" s="1"/>
  <c r="J59" i="3" s="1"/>
  <c r="AN58" i="1"/>
  <c r="J59" i="5"/>
  <c r="J39" i="5"/>
  <c r="W32" i="1"/>
  <c r="AW54" i="1"/>
  <c r="AK30" i="1" s="1"/>
  <c r="AU54" i="1"/>
  <c r="W31" i="1"/>
  <c r="AZ54" i="1"/>
  <c r="W29" i="1" s="1"/>
  <c r="J30" i="4" l="1"/>
  <c r="AG57" i="1" s="1"/>
  <c r="AN57" i="1" s="1"/>
  <c r="J30" i="2"/>
  <c r="AG55" i="1" s="1"/>
  <c r="AN55" i="1" s="1"/>
  <c r="J39" i="7"/>
  <c r="J30" i="6"/>
  <c r="J59" i="6"/>
  <c r="J39" i="8"/>
  <c r="J59" i="8"/>
  <c r="AN61" i="1"/>
  <c r="J30" i="3"/>
  <c r="AG56" i="1" s="1"/>
  <c r="AN56" i="1" s="1"/>
  <c r="AV54" i="1"/>
  <c r="AK29" i="1" s="1"/>
  <c r="J39" i="4" l="1"/>
  <c r="J39" i="2"/>
  <c r="AG59" i="1"/>
  <c r="AN59" i="1" s="1"/>
  <c r="J39" i="6"/>
  <c r="J39" i="3"/>
  <c r="AT54" i="1"/>
  <c r="AG54" i="1" l="1"/>
  <c r="AK26" i="1" s="1"/>
  <c r="AK35" i="1" s="1"/>
  <c r="AN54" i="1" l="1"/>
</calcChain>
</file>

<file path=xl/sharedStrings.xml><?xml version="1.0" encoding="utf-8"?>
<sst xmlns="http://schemas.openxmlformats.org/spreadsheetml/2006/main" count="6054" uniqueCount="1143">
  <si>
    <t>Export Komplet</t>
  </si>
  <si>
    <t>VZ</t>
  </si>
  <si>
    <t>2.0</t>
  </si>
  <si>
    <t/>
  </si>
  <si>
    <t>False</t>
  </si>
  <si>
    <t>{a8ccde92-0d4f-4de7-ac36-ff3b2df96bc3}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</si>
  <si>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</si>
  <si>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</si>
  <si>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</si>
  <si>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</si>
  <si>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</si>
  <si>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</si>
  <si>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</si>
  <si>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</si>
  <si>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FVE_KNE</t>
  </si>
  <si>
    <t>Stavba:</t>
  </si>
  <si>
    <t>Fotovoltaická výrobna Kněžice</t>
  </si>
  <si>
    <t>KSO:</t>
  </si>
  <si>
    <t>CC-CZ:</t>
  </si>
  <si>
    <t>Místo:</t>
  </si>
  <si>
    <t xml:space="preserve">Kněžice </t>
  </si>
  <si>
    <t>Datum:</t>
  </si>
  <si>
    <t>14. 5. 2023</t>
  </si>
  <si>
    <t>Zadavatel:</t>
  </si>
  <si>
    <t>IČ:</t>
  </si>
  <si>
    <t>00239241</t>
  </si>
  <si>
    <t>Obec Kněžice</t>
  </si>
  <si>
    <t>DIČ:</t>
  </si>
  <si>
    <t>Zhotovitel:</t>
  </si>
  <si>
    <t xml:space="preserve"> </t>
  </si>
  <si>
    <t>Projektant:</t>
  </si>
  <si>
    <t>True</t>
  </si>
  <si>
    <t>Zpracovatel:</t>
  </si>
  <si>
    <t>72926317</t>
  </si>
  <si>
    <t>Ing. Petr Týfa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</si>
  <si>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</si>
  <si>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</si>
  <si>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</si>
  <si>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</si>
  <si>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</si>
  <si>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</si>
  <si>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</si>
  <si>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</si>
  <si>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</si>
  <si>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</si>
  <si>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</si>
  <si>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</si>
  <si>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</si>
  <si>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</si>
  <si>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</si>
  <si>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</si>
  <si>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</si>
  <si>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</si>
  <si>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</si>
  <si>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</si>
  <si>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</si>
  <si>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</si>
  <si>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</si>
  <si>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</si>
  <si>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</si>
  <si>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</si>
  <si>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</si>
  <si>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</si>
  <si>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</si>
  <si>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</si>
  <si>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</si>
  <si>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</si>
  <si>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</si>
  <si>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</si>
  <si>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</si>
  <si>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</si>
  <si>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</si>
  <si>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</si>
  <si>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</si>
  <si>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</si>
  <si>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</si>
  <si>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FVE1_1</t>
  </si>
  <si>
    <t>Výrobna 68,04 kWp_TECHNOLOGIE FVE</t>
  </si>
  <si>
    <t>STA</t>
  </si>
  <si>
    <t>1</t>
  </si>
  <si>
    <t>{ba43ed3b-42cc-4f60-8455-27262c6f9139}</t>
  </si>
  <si>
    <t>2</t>
  </si>
  <si>
    <t>FVE1_2</t>
  </si>
  <si>
    <t>Výrobna 68,04_OCHRANA PŘED ÚDEREM BLESKU</t>
  </si>
  <si>
    <t>{e21f139b-c729-44de-9b9e-c36ab3a5a2ed}</t>
  </si>
  <si>
    <t>FVE1_3</t>
  </si>
  <si>
    <t>Výrobna 68,04 kWp_KABELOVÁ TRASA DO BPS</t>
  </si>
  <si>
    <t>{58636502-de4e-4bb3-933f-1fc2f918116c}</t>
  </si>
  <si>
    <t>FVE1_4</t>
  </si>
  <si>
    <t>Výrobna 68,04 kWp_PŘEKOTVENÍ STŘEŠNÍ KRYTINY</t>
  </si>
  <si>
    <t>{3127b752-684e-43b9-9ec2-70769dcdbcfb}</t>
  </si>
  <si>
    <t>FVE2_1</t>
  </si>
  <si>
    <t>Výrobna 8,0 kWp_TECHNOLOGIE FVE</t>
  </si>
  <si>
    <t>{58a4c7e1-40e2-406d-b67a-14393b4dca3f}</t>
  </si>
  <si>
    <t>FVE2_2</t>
  </si>
  <si>
    <t>Výrobna 8,0 kWp_OCHRANA PŘED ÚDEREM BLESKU</t>
  </si>
  <si>
    <t>{0b1b15b0-77c3-4219-adbe-6724ae4a7ead}</t>
  </si>
  <si>
    <t>FVE2_3</t>
  </si>
  <si>
    <t>Výrobna 8,0 kWp_ÚPRAVA STŘEŠNÍ KONSTRUKCE</t>
  </si>
  <si>
    <t>{0b3121eb-1199-4ae7-a3a5-d5a49cb18f32}</t>
  </si>
  <si>
    <t>KRYCÍ LIST SOUPISU PRACÍ</t>
  </si>
  <si>
    <t>Objekt:</t>
  </si>
  <si>
    <t>FVE1_1 - Výrobna 68,04 kWp_TECHNOLOGIE FVE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</si>
  <si>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</si>
  <si>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</si>
  <si>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</si>
  <si>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</si>
  <si>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</si>
  <si>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</si>
  <si>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</si>
  <si>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</si>
  <si>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</si>
  <si>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</si>
  <si>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767 - Konstrukce zámečnické</t>
  </si>
  <si>
    <t>M - Práce a dodávky M</t>
  </si>
  <si>
    <t xml:space="preserve">    22-M - Montáže technologických zařízení pro dopravní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</si>
  <si>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</si>
  <si>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</si>
  <si>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</si>
  <si>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</si>
  <si>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</si>
  <si>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</si>
  <si>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</si>
  <si>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</si>
  <si>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</si>
  <si>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</si>
  <si>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</si>
  <si>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</si>
  <si>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</si>
  <si>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</si>
  <si>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</si>
  <si>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</si>
  <si>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</si>
  <si>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</si>
  <si>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68</t>
  </si>
  <si>
    <t>K</t>
  </si>
  <si>
    <t>628613611</t>
  </si>
  <si>
    <t>Žárové zinkování ponorem dílů ocelových konstrukcí hmotnosti do 100 kg</t>
  </si>
  <si>
    <t>kg</t>
  </si>
  <si>
    <t>CS ÚRS 2023 01</t>
  </si>
  <si>
    <t>4</t>
  </si>
  <si>
    <t>235224148</t>
  </si>
  <si>
    <t>Online PSC</t>
  </si>
  <si>
    <t>https://podminky.urs.cz/item/CS_URS_2023_01/628613611</t>
  </si>
  <si>
    <t>VV</t>
  </si>
  <si>
    <t>"přechodová chránička mezi objekty"</t>
  </si>
  <si>
    <t>"JACKL 200*100*4, DÉL. 7,70 M"134,51</t>
  </si>
  <si>
    <t>"JACKL 100*100*3, DÉL. 2*1,5 M"27,66</t>
  </si>
  <si>
    <t>"STYČNÍKOVÉ PLECHY OSTATNÍ"20</t>
  </si>
  <si>
    <t>Součet</t>
  </si>
  <si>
    <t>998</t>
  </si>
  <si>
    <t>Přesun hmot</t>
  </si>
  <si>
    <t>77</t>
  </si>
  <si>
    <t>998014211</t>
  </si>
  <si>
    <t>Přesun hmot pro budovy a haly občanské výstavby, bydlení, výrobu a služby s nosnou svislou konstrukcí montovanou z dílců kovových vodorovná dopravní vzdálenost do 100 m, pro budovy a haly jednopodlažní</t>
  </si>
  <si>
    <t>t</t>
  </si>
  <si>
    <t>186363438</t>
  </si>
  <si>
    <t>https://podminky.urs.cz/item/CS_URS_2023_01/998014211</t>
  </si>
  <si>
    <t>0,182</t>
  </si>
  <si>
    <t>PSV</t>
  </si>
  <si>
    <t>Práce a dodávky PSV</t>
  </si>
  <si>
    <t>741</t>
  </si>
  <si>
    <t>Elektroinstalace - silnoproud</t>
  </si>
  <si>
    <t>70</t>
  </si>
  <si>
    <t>741110513</t>
  </si>
  <si>
    <t>Montáž lišt a kanálků elektroinstalačních se spojkami, ohyby a rohy a s nasunutím do krabic vkládacích s víčkem, šířky do přes 120 do 180 mm</t>
  </si>
  <si>
    <t>m</t>
  </si>
  <si>
    <t>16</t>
  </si>
  <si>
    <t>-975824099</t>
  </si>
  <si>
    <t>https://podminky.urs.cz/item/CS_URS_2023_01/741110513</t>
  </si>
  <si>
    <t>"trasa z RFVE do RH"25</t>
  </si>
  <si>
    <t>71</t>
  </si>
  <si>
    <t>M</t>
  </si>
  <si>
    <t>34571220</t>
  </si>
  <si>
    <t>kanál elektroinstalační hranatý PVC 140x60mm</t>
  </si>
  <si>
    <t>32</t>
  </si>
  <si>
    <t>-1979185741</t>
  </si>
  <si>
    <t>25*1,05 'Přepočtené koeficientem množství</t>
  </si>
  <si>
    <t>741120124</t>
  </si>
  <si>
    <t>Montáž fotovoltaických kabelů bez ukončení, uložených v trubkách nebo lištách, průměru přes 4 do 6 mm</t>
  </si>
  <si>
    <t>1183533813</t>
  </si>
  <si>
    <t>https://podminky.urs.cz/item/CS_URS_2023_01/741120124</t>
  </si>
  <si>
    <t>34111851</t>
  </si>
  <si>
    <t>kabel fotovoltaický černý nebo červený průměr 6mm</t>
  </si>
  <si>
    <t>1997709798</t>
  </si>
  <si>
    <t>618*1,15 'Přepočtené koeficientem množství</t>
  </si>
  <si>
    <t>79</t>
  </si>
  <si>
    <t>741120125</t>
  </si>
  <si>
    <t>Montáž fotovoltaických kabelů bez ukončení, uložených v trubkách nebo lištách, průměru přes 6 do 10 mm</t>
  </si>
  <si>
    <t>480657349</t>
  </si>
  <si>
    <t>https://podminky.urs.cz/item/CS_URS_2023_01/741120125</t>
  </si>
  <si>
    <t>80</t>
  </si>
  <si>
    <t>34111852</t>
  </si>
  <si>
    <t>kabel fotovoltaický černý nebo červený průměr 10mm</t>
  </si>
  <si>
    <t>-1076359745</t>
  </si>
  <si>
    <t>329,1*1,2 'Přepočtené koeficientem množství</t>
  </si>
  <si>
    <t>81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</si>
  <si>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</si>
  <si>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</si>
  <si>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-1783782664</t>
  </si>
  <si>
    <t>https://podminky.urs.cz/item/CS_URS_2023_01/741120301</t>
  </si>
  <si>
    <t>"napájecí/ovládací kabel pro požární odpojovače"</t>
  </si>
  <si>
    <t>15,50+3,0+5+4+14+2+5</t>
  </si>
  <si>
    <t>"ovládací k požárnímu tlačítku na stěně haly"12</t>
  </si>
  <si>
    <t>82</t>
  </si>
  <si>
    <t>34111163</t>
  </si>
  <si>
    <t>kabel silový oheň retardující bezhalogenový bez funkční schopnosti při požáru třída reakce na oheň B2cas1d1a1 jádro Cu 0,6/1kV (1-CXKH-R B2) 5x2,5mm2</t>
  </si>
  <si>
    <t>-2056073469</t>
  </si>
  <si>
    <t>69,575*1,15 'Přepočtené koeficientem množství</t>
  </si>
  <si>
    <t>49</t>
  </si>
  <si>
    <t>741122135</t>
  </si>
  <si>
    <t>Montáž kabelů měděných bez ukončení uložených v trubkách zatažených plných kulatých nebo bezhalogenových (např. CYKY) počtu a průřezu žil 4x35 mm2</t>
  </si>
  <si>
    <t>-529179015</t>
  </si>
  <si>
    <t>https://podminky.urs.cz/item/CS_URS_2023_01/741122135</t>
  </si>
  <si>
    <t>"trasa RFVE do RH (hlavní objektová rozvodna)"15+2*4+2</t>
  </si>
  <si>
    <t>50</t>
  </si>
  <si>
    <t>34111620</t>
  </si>
  <si>
    <t>kabel silový jádro Cu izolace PVC plášť PVC 0,6/1kV (1-CYKY) 4x35mm2</t>
  </si>
  <si>
    <t>1523864674</t>
  </si>
  <si>
    <t>25*1,15 'Přepočtené koeficientem množství</t>
  </si>
  <si>
    <t>5</t>
  </si>
  <si>
    <t>741122231</t>
  </si>
  <si>
    <t>Montáž kabelů měděných bez ukončení uložených volně nebo v liště plných kulatých (např. CYKY) počtu a průřezu žil 5x1,5 až 2,5 mm2</t>
  </si>
  <si>
    <t>615474428</t>
  </si>
  <si>
    <t>https://podminky.urs.cz/item/CS_URS_2023_01/741122231</t>
  </si>
  <si>
    <t>"ovládací kabely do RFVE"</t>
  </si>
  <si>
    <t>25</t>
  </si>
  <si>
    <t>34111090</t>
  </si>
  <si>
    <t>kabel instalační jádro Cu plné izolace PVC plášť PVC 450/750V (CYKY) 5x1,5mm2</t>
  </si>
  <si>
    <t>-1535709530</t>
  </si>
  <si>
    <t>P</t>
  </si>
  <si>
    <t>Poznámka k položce:_x000D_
CYKY, průměr kabelu 10,1mm</t>
  </si>
  <si>
    <t>7</t>
  </si>
  <si>
    <t>741122233</t>
  </si>
  <si>
    <t>Montáž kabelů měděných bez ukončení uložených volně nebo v liště plných kulatých (např. CYKY) počtu a průřezu žil 5x10 mm2</t>
  </si>
  <si>
    <t>1880038513</t>
  </si>
  <si>
    <t>https://podminky.urs.cz/item/CS_URS_2023_01/741122233</t>
  </si>
  <si>
    <t>"AC trasa z měničů do RFVE"</t>
  </si>
  <si>
    <t>6,5+5+4,5+3+3</t>
  </si>
  <si>
    <t>8</t>
  </si>
  <si>
    <t>34113034</t>
  </si>
  <si>
    <t>kabel instalační jádro Cu plné izolace PVC plášť PVC 450/750V (CYKY) 5x10mm2</t>
  </si>
  <si>
    <t>-1855960910</t>
  </si>
  <si>
    <t>Poznámka k položce:_x000D_
CYKY, průměr kabelu 18mm</t>
  </si>
  <si>
    <t>22*1,15 'Přepočtené koeficientem množství</t>
  </si>
  <si>
    <t>11</t>
  </si>
  <si>
    <t>741124703</t>
  </si>
  <si>
    <t>Montáž kabelů měděných ovládacích bez ukončení uložených volně stíněných ovládacích s plným jádrem (např. JYTY) počtu a průměru žil 2 až 19x1 mm2</t>
  </si>
  <si>
    <t>1337470179</t>
  </si>
  <si>
    <t>https://podminky.urs.cz/item/CS_URS_2023_01/741124703</t>
  </si>
  <si>
    <t>"kabel regulace činného výkonu RFVE-měnič" 20</t>
  </si>
  <si>
    <t>12</t>
  </si>
  <si>
    <t>34113151</t>
  </si>
  <si>
    <t>kabel ovládací průmyslový stíněný laminovanou Al fólií s příložným Cu drátem jádro Cu plné izolace PVC plášť PVC 250V (JYTY) 7x1,00mm2</t>
  </si>
  <si>
    <t>1338937631</t>
  </si>
  <si>
    <t>Poznámka k položce:_x000D_
JYTY, průměr kabelu 8,7mm</t>
  </si>
  <si>
    <t>20*1,15 'Přepočtené koeficientem množství</t>
  </si>
  <si>
    <t>93</t>
  </si>
  <si>
    <t>741130004</t>
  </si>
  <si>
    <t>Ukončení vodičů izolovaných s označením a zapojením v rozváděči nebo na přístroji, průřezu žíly do 6 mm2</t>
  </si>
  <si>
    <t>kus</t>
  </si>
  <si>
    <t>-1928475174</t>
  </si>
  <si>
    <t>https://podminky.urs.cz/item/CS_URS_2023_01/741130004</t>
  </si>
  <si>
    <t>"DC stringy v CON Boxech"11*2*2</t>
  </si>
  <si>
    <t>13</t>
  </si>
  <si>
    <t>741130420</t>
  </si>
  <si>
    <t>Montáž fotovoltaických kabelů nalisování konektoru na fotovoltaický kabel</t>
  </si>
  <si>
    <t>-1322989578</t>
  </si>
  <si>
    <t>https://podminky.urs.cz/item/CS_URS_2023_01/741130420</t>
  </si>
  <si>
    <t>"konektory koncové, string-měnič" 12*2*2</t>
  </si>
  <si>
    <t>"konektory požární odpojovač" 12*2*2</t>
  </si>
  <si>
    <t>"konektory propojovací v polích modulů"4</t>
  </si>
  <si>
    <t>14</t>
  </si>
  <si>
    <t>1235735</t>
  </si>
  <si>
    <t>SOLAR KONEKTOR H4-F 4-6 FEMALE</t>
  </si>
  <si>
    <t>622596798</t>
  </si>
  <si>
    <t>1235736</t>
  </si>
  <si>
    <t>SOLAR KONEKTOR H4-M 4-6 MALE</t>
  </si>
  <si>
    <t>-254980870</t>
  </si>
  <si>
    <t>73</t>
  </si>
  <si>
    <t>741135001</t>
  </si>
  <si>
    <t>Ostatní ukončení vodičů nebo kabelů montáž doplňků koncovek a uzávěrů rozdělovací skříně</t>
  </si>
  <si>
    <t>-1511529766</t>
  </si>
  <si>
    <t>https://podminky.urs.cz/item/CS_URS_2023_01/741135001</t>
  </si>
  <si>
    <t>74</t>
  </si>
  <si>
    <t>RMAT0014</t>
  </si>
  <si>
    <t>skříň rozdělovací - pomocný materiál pro zapojení kabelu</t>
  </si>
  <si>
    <t>-1299384568</t>
  </si>
  <si>
    <t>75</t>
  </si>
  <si>
    <t>741135021</t>
  </si>
  <si>
    <t>Ostatní ukončení vodičů nebo kabelů montáž doplňků koncovek a uzávěrů kotevního zařízení pro kabely</t>
  </si>
  <si>
    <t>-777152019</t>
  </si>
  <si>
    <t>https://podminky.urs.cz/item/CS_URS_2023_01/741135021</t>
  </si>
  <si>
    <t>76</t>
  </si>
  <si>
    <t>RMAT0015</t>
  </si>
  <si>
    <t>kotva kabelová do RH</t>
  </si>
  <si>
    <t>-1320810735</t>
  </si>
  <si>
    <t>83</t>
  </si>
  <si>
    <t>741210402</t>
  </si>
  <si>
    <t>Montáž rozváděčů nebo krabic nevýbušných bez zapojení vodičů hmotnosti do 10 kg</t>
  </si>
  <si>
    <t>46922761</t>
  </si>
  <si>
    <t>https://podminky.urs.cz/item/CS_URS_2023_01/741210402</t>
  </si>
  <si>
    <t>"krabice pro přepěťové ochrany DC na střeše č.p. 206" 5</t>
  </si>
  <si>
    <t>"krabice pro přepěťové ochrany DC na střeše č.p. 207" 6</t>
  </si>
  <si>
    <t>84</t>
  </si>
  <si>
    <t>RMAT0008.1</t>
  </si>
  <si>
    <t>-2065355114</t>
  </si>
  <si>
    <t>"DC SVODIČ OZN. CB.1" 10</t>
  </si>
  <si>
    <t>85</t>
  </si>
  <si>
    <t>R1MAT0008</t>
  </si>
  <si>
    <t>394500819</t>
  </si>
  <si>
    <t>18</t>
  </si>
  <si>
    <t>741210405</t>
  </si>
  <si>
    <t>Montáž rozváděčů nebo krabic nevýbušných bez zapojení vodičů hmotnosti do 50 kg</t>
  </si>
  <si>
    <t>-1042397090</t>
  </si>
  <si>
    <t>https://podminky.urs.cz/item/CS_URS_2023_01/741210405</t>
  </si>
  <si>
    <t>19</t>
  </si>
  <si>
    <t>RMAT0007</t>
  </si>
  <si>
    <t>Rozváděč RFVE, dodávka a montáž vč. vystrojení (5 měničů), vč. přepěťových AC ochran</t>
  </si>
  <si>
    <t>838708295</t>
  </si>
  <si>
    <t>90</t>
  </si>
  <si>
    <t>741210701</t>
  </si>
  <si>
    <t>Montáž rozváděčů řídících a ovládacích pro rozvodny bez zapojení vodičů a utěsnění vnitřních a venkovních, hmotnosti do 100 kg</t>
  </si>
  <si>
    <t>844672384</t>
  </si>
  <si>
    <t>https://podminky.urs.cz/item/CS_URS_2023_01/741210701</t>
  </si>
  <si>
    <t>91</t>
  </si>
  <si>
    <t>RMAT0005.1</t>
  </si>
  <si>
    <t>1351315272</t>
  </si>
  <si>
    <t>92</t>
  </si>
  <si>
    <t>RMAT0006</t>
  </si>
  <si>
    <t>-209826807</t>
  </si>
  <si>
    <t>23</t>
  </si>
  <si>
    <t>741711002</t>
  </si>
  <si>
    <t>Montáž nosné konstrukce fotovoltaických panelů umístěné na šikmé střeše uchycené na střešní krytině</t>
  </si>
  <si>
    <t>619738408</t>
  </si>
  <si>
    <t>https://podminky.urs.cz/item/CS_URS_2023_01/741711002</t>
  </si>
  <si>
    <t>"č.p.207" 15+48</t>
  </si>
  <si>
    <t>"č.p. 206" 71+16+12</t>
  </si>
  <si>
    <t>24</t>
  </si>
  <si>
    <t>RMAT0001</t>
  </si>
  <si>
    <t>-1703431166</t>
  </si>
  <si>
    <t>741721201</t>
  </si>
  <si>
    <t>Montáž fotovoltaických panelů výkonu přes 300 Wp, umístěných na šikmé střeše krystalických</t>
  </si>
  <si>
    <t>-39013262</t>
  </si>
  <si>
    <t>https://podminky.urs.cz/item/CS_URS_2023_01/741721201</t>
  </si>
  <si>
    <t>26</t>
  </si>
  <si>
    <t>R1773002</t>
  </si>
  <si>
    <t>-337997857</t>
  </si>
  <si>
    <t>51</t>
  </si>
  <si>
    <t>741730016</t>
  </si>
  <si>
    <t>Montáž střídače napětí DC/AC fotovoltaických systémů včetně osazení a připojení síťového DC/AC (On - grid) třífázového, maximální výstupní výkon přes 10 000 do 15 000 W</t>
  </si>
  <si>
    <t>-1615626696</t>
  </si>
  <si>
    <t>https://podminky.urs.cz/item/CS_URS_2023_01/741730016</t>
  </si>
  <si>
    <t>53</t>
  </si>
  <si>
    <t>RMAT0010</t>
  </si>
  <si>
    <t>485377714</t>
  </si>
  <si>
    <t>27</t>
  </si>
  <si>
    <t>741730017</t>
  </si>
  <si>
    <t>Montáž střídače napětí DC/AC fotovoltaických systémů včetně osazení a připojení síťového DC/AC (On - grid) třífázového, maximální výstupní výkon přes 15 000 do 25 000 W</t>
  </si>
  <si>
    <t>-1865630661</t>
  </si>
  <si>
    <t>https://podminky.urs.cz/item/CS_URS_2023_01/741730017</t>
  </si>
  <si>
    <t>28</t>
  </si>
  <si>
    <t>RMAT0002</t>
  </si>
  <si>
    <t>-1596904663</t>
  </si>
  <si>
    <t>54</t>
  </si>
  <si>
    <t>741730035</t>
  </si>
  <si>
    <t>Montáž střídače napětí DC/AC fotovoltaických systémů včetně osazení a připojení hybridního DC/AC třífázového, maximální výstupní výkon přes 8 500 do 10 000 W</t>
  </si>
  <si>
    <t>-1421992807</t>
  </si>
  <si>
    <t>https://podminky.urs.cz/item/CS_URS_2023_01/741730035</t>
  </si>
  <si>
    <t>55</t>
  </si>
  <si>
    <t>RMAT0011</t>
  </si>
  <si>
    <t>1607092859</t>
  </si>
  <si>
    <t>56</t>
  </si>
  <si>
    <t>741751211</t>
  </si>
  <si>
    <t>Montáž akumulátorových baterií pro fotovoltaické systémy modulárních bateriových systémů řídící jednotky</t>
  </si>
  <si>
    <t>1141163898</t>
  </si>
  <si>
    <t>https://podminky.urs.cz/item/CS_URS_2023_01/741751211</t>
  </si>
  <si>
    <t>57</t>
  </si>
  <si>
    <t>34641067</t>
  </si>
  <si>
    <t>bateriový modulární systém, řídící modul</t>
  </si>
  <si>
    <t>1220501131</t>
  </si>
  <si>
    <t>58</t>
  </si>
  <si>
    <t>741751213</t>
  </si>
  <si>
    <t>Montáž akumulátorových baterií pro fotovoltaické systémy modulárních bateriových systémů modulu, kapacity přes 2,5 do 5,0 kWh</t>
  </si>
  <si>
    <t>748710087</t>
  </si>
  <si>
    <t>https://podminky.urs.cz/item/CS_URS_2023_01/741751213</t>
  </si>
  <si>
    <t>59</t>
  </si>
  <si>
    <t>34641066</t>
  </si>
  <si>
    <t>bateriový modul LiFePO4 s možností rozšíření, jmenovité napětí 48 V, kapacita modulu přes 2,5 do 4,0 kWh</t>
  </si>
  <si>
    <t>-568089844</t>
  </si>
  <si>
    <t>60</t>
  </si>
  <si>
    <t>741751411</t>
  </si>
  <si>
    <t>Montáž akumulátorových baterií pro fotovoltaické systémy příslušenství ochrany baterií (odpojovače)</t>
  </si>
  <si>
    <t>-1231454408</t>
  </si>
  <si>
    <t>https://podminky.urs.cz/item/CS_URS_2023_01/741751411</t>
  </si>
  <si>
    <t>61</t>
  </si>
  <si>
    <t>40561057</t>
  </si>
  <si>
    <t>odpojovač spotřebičů jako ochrana proti hlubokému vybití baterie FTV 48V 100A, integrovaný Bluetooth</t>
  </si>
  <si>
    <t>218552354</t>
  </si>
  <si>
    <t>31</t>
  </si>
  <si>
    <t>741761002</t>
  </si>
  <si>
    <t>Montáž monitorovacího zařízení fotovoltaických systémů hlavní jednotky přes 1 do 6 střídačů</t>
  </si>
  <si>
    <t>709374893</t>
  </si>
  <si>
    <t>https://podminky.urs.cz/item/CS_URS_2023_01/741761002</t>
  </si>
  <si>
    <t>RMAT0004</t>
  </si>
  <si>
    <t>-877129536</t>
  </si>
  <si>
    <t>33</t>
  </si>
  <si>
    <t>741761022</t>
  </si>
  <si>
    <t>Montáž monitorovacího zařízení fotovoltaických systémů senzoru teploty fotovoltaického panelu</t>
  </si>
  <si>
    <t>-2086827310</t>
  </si>
  <si>
    <t>https://podminky.urs.cz/item/CS_URS_2023_01/741761022</t>
  </si>
  <si>
    <t>34</t>
  </si>
  <si>
    <t>40561091</t>
  </si>
  <si>
    <t>senzor teploty fotovoltaického panelu</t>
  </si>
  <si>
    <t>-1575649651</t>
  </si>
  <si>
    <t>35</t>
  </si>
  <si>
    <t>741761024</t>
  </si>
  <si>
    <t>Montáž monitorovacího zařízení fotovoltaických systémů senzoru osvitu</t>
  </si>
  <si>
    <t>-703740674</t>
  </si>
  <si>
    <t>https://podminky.urs.cz/item/CS_URS_2023_01/741761024</t>
  </si>
  <si>
    <t>36</t>
  </si>
  <si>
    <t>40561093</t>
  </si>
  <si>
    <t>senzor osvitu s polykrystalickým článkem</t>
  </si>
  <si>
    <t>2052161003</t>
  </si>
  <si>
    <t>37</t>
  </si>
  <si>
    <t>741761081</t>
  </si>
  <si>
    <t>Montáž monitorovacího zařízení fotovoltaických systémů instalace SW licence</t>
  </si>
  <si>
    <t>-2045848408</t>
  </si>
  <si>
    <t>https://podminky.urs.cz/item/CS_URS_2023_01/741761081</t>
  </si>
  <si>
    <t>38</t>
  </si>
  <si>
    <t>40561098</t>
  </si>
  <si>
    <t>licence pro roční provoz Internetového portálu pro 1 zařízení (střídač, měřidlo)</t>
  </si>
  <si>
    <t>617916075</t>
  </si>
  <si>
    <t>39</t>
  </si>
  <si>
    <t>741791011</t>
  </si>
  <si>
    <t>Montáž ostatních zařízení a příslušenství fotovoltaických systémů síťového analyzátoru</t>
  </si>
  <si>
    <t>475137797</t>
  </si>
  <si>
    <t>https://podminky.urs.cz/item/CS_URS_2023_01/741791011</t>
  </si>
  <si>
    <t>40</t>
  </si>
  <si>
    <t>35889008</t>
  </si>
  <si>
    <t>analyzátor síťový 4 DIN moduly pro monitorování TRMS hlavních elektrických měření v jednofázových, třífázových a třífázových + neutrálních systémech s vyváženou a nevyváženou zátěží</t>
  </si>
  <si>
    <t>-2070301072</t>
  </si>
  <si>
    <t>69</t>
  </si>
  <si>
    <t>741810003</t>
  </si>
  <si>
    <t>Zkoušky a prohlídky elektrických rozvodů a zařízení celková prohlídka a vyhotovení revizní zprávy pro objem montážních prací přes 500 do 1000 tis. Kč</t>
  </si>
  <si>
    <t>-395680276</t>
  </si>
  <si>
    <t>https://podminky.urs.cz/item/CS_URS_2023_01/741810003</t>
  </si>
  <si>
    <t>72</t>
  </si>
  <si>
    <t>741920114</t>
  </si>
  <si>
    <t>Protipožární ucpávky kabelových chrániček prostup stěnou tloušťky 100 mm tmelem požární odolnost EI 90, průměru chráničky přes 30 do 40 mm</t>
  </si>
  <si>
    <t>1857248652</t>
  </si>
  <si>
    <t>https://podminky.urs.cz/item/CS_URS_2023_01/741920114</t>
  </si>
  <si>
    <t>41</t>
  </si>
  <si>
    <t>998741101</t>
  </si>
  <si>
    <t>Přesun hmot pro silnoproud stanovený z hmotnosti přesunovaného materiálu vodorovná dopravní vzdálenost do 50 m v objektech výšky do 6 m</t>
  </si>
  <si>
    <t>1439985144</t>
  </si>
  <si>
    <t>https://podminky.urs.cz/item/CS_URS_2023_01/998741101</t>
  </si>
  <si>
    <t>86</t>
  </si>
  <si>
    <t>R741210404</t>
  </si>
  <si>
    <t>Montáž rozváděčů nebo krabic nevýbušných hmotnosti do 30 kg, vč. vystrojení</t>
  </si>
  <si>
    <t>-562217251</t>
  </si>
  <si>
    <t>87</t>
  </si>
  <si>
    <t>RMAT0012.1</t>
  </si>
  <si>
    <t>rozvaděč DC (svodiče přepětí vnitřní)</t>
  </si>
  <si>
    <t>441408684</t>
  </si>
  <si>
    <t>742</t>
  </si>
  <si>
    <t>Elektroinstalace - slaboproud</t>
  </si>
  <si>
    <t>42</t>
  </si>
  <si>
    <t>742110102</t>
  </si>
  <si>
    <t>Montáž kabelového žlabu drátěného 150/100 mm</t>
  </si>
  <si>
    <t>-1417898908</t>
  </si>
  <si>
    <t>https://podminky.urs.cz/item/CS_URS_2023_01/742110102</t>
  </si>
  <si>
    <t>"hlavní sdružené trasy pro vedení DC kabeláže nad střechou"</t>
  </si>
  <si>
    <t>16+5+5,5</t>
  </si>
  <si>
    <t>"hřebenové trasy" 27,8+27,8</t>
  </si>
  <si>
    <t>43</t>
  </si>
  <si>
    <t>34575600</t>
  </si>
  <si>
    <t>žlab kabelový drátěný galvanicky zinkovaný 150/100mm</t>
  </si>
  <si>
    <t>1522669289</t>
  </si>
  <si>
    <t>82,1*1,1 'Přepočtené koeficientem množství</t>
  </si>
  <si>
    <t>44</t>
  </si>
  <si>
    <t>34575382</t>
  </si>
  <si>
    <t>spojka kabelového žlabu drátěného galvanicky zinkovaná bezšroubová</t>
  </si>
  <si>
    <t>sada</t>
  </si>
  <si>
    <t>-1795635201</t>
  </si>
  <si>
    <t>82,1*0,5 'Přepočtené koeficientem množství</t>
  </si>
  <si>
    <t>62</t>
  </si>
  <si>
    <t>742110122</t>
  </si>
  <si>
    <t>Montáž kabelového žlabu nosníku včetně konzol nebo závitových tyčí, šířky 150 mm</t>
  </si>
  <si>
    <t>532043577</t>
  </si>
  <si>
    <t>https://podminky.urs.cz/item/CS_URS_2023_01/742110122</t>
  </si>
  <si>
    <t>63</t>
  </si>
  <si>
    <t>34575388</t>
  </si>
  <si>
    <t>nosník kabelového žlabu drátěného galvanicky zinkovaný 150mm</t>
  </si>
  <si>
    <t>-1898779813</t>
  </si>
  <si>
    <t>45</t>
  </si>
  <si>
    <t>998742101</t>
  </si>
  <si>
    <t>Přesun hmot pro slaboproud stanovený z hmotnosti přesunovaného materiálu vodorovná dopravní vzdálenost do 50 m v objektech výšky do 6 m</t>
  </si>
  <si>
    <t>-2067416455</t>
  </si>
  <si>
    <t>https://podminky.urs.cz/item/CS_URS_2023_01/998742101</t>
  </si>
  <si>
    <t>767</t>
  </si>
  <si>
    <t>Konstrukce zámečnické</t>
  </si>
  <si>
    <t>65</t>
  </si>
  <si>
    <t>767995116</t>
  </si>
  <si>
    <t>Montáž ostatních atypických zámečnických konstrukcí hmotnosti přes 100 do 250 kg</t>
  </si>
  <si>
    <t>1653097714</t>
  </si>
  <si>
    <t>https://podminky.urs.cz/item/CS_URS_2023_01/767995116</t>
  </si>
  <si>
    <t>66</t>
  </si>
  <si>
    <t>RMAT0012</t>
  </si>
  <si>
    <t>profil ocelový tenkostěnný JACKL 100*200*4</t>
  </si>
  <si>
    <t>196953797</t>
  </si>
  <si>
    <t>142,24*1,1 'Přepočtené koeficientem množství</t>
  </si>
  <si>
    <t>67</t>
  </si>
  <si>
    <t>RMAT0013</t>
  </si>
  <si>
    <t>profil ocelový tenkostěnný JACKL 100*100*3 (SLOUPKY)</t>
  </si>
  <si>
    <t>-1280823538</t>
  </si>
  <si>
    <t>28*1,1 'Přepočtené koeficientem množství</t>
  </si>
  <si>
    <t>78</t>
  </si>
  <si>
    <t>998767101</t>
  </si>
  <si>
    <t>Přesun hmot pro zámečnické konstrukce stanovený z hmotnosti přesunovaného materiálu vodorovná dopravní vzdálenost do 50 m v objektech výšky do 6 m</t>
  </si>
  <si>
    <t>1314303271</t>
  </si>
  <si>
    <t>https://podminky.urs.cz/item/CS_URS_2023_01/998767101</t>
  </si>
  <si>
    <t>Práce a dodávky M</t>
  </si>
  <si>
    <t>3</t>
  </si>
  <si>
    <t>22-M</t>
  </si>
  <si>
    <t>Montáže technologických zařízení pro dopravní stavby</t>
  </si>
  <si>
    <t>64</t>
  </si>
  <si>
    <t>220280851</t>
  </si>
  <si>
    <t>Montáž kabelu volně uloženého na kabelovou lávku při zatažení do objektu včetně uložení a uchycení kabelu o váze do 0,5 kg/m</t>
  </si>
  <si>
    <t>574585397</t>
  </si>
  <si>
    <t>https://podminky.urs.cz/item/CS_URS_2023_01/220280851</t>
  </si>
  <si>
    <t>"instalace DC kabeláže 6mm2 v kabelovém přechodu+ovládací kabel požárních odpojovačů"</t>
  </si>
  <si>
    <t>8*(12+1)</t>
  </si>
  <si>
    <t>FVE1_2 - Výrobna 68,04_OCHRANA PŘED ÚDEREM BLESKU</t>
  </si>
  <si>
    <t xml:space="preserve">    1 - Zemní práce</t>
  </si>
  <si>
    <t>Zemní práce</t>
  </si>
  <si>
    <t>132251101</t>
  </si>
  <si>
    <t>Hloubení nezapažených rýh šířky do 800 mm strojně s urovnáním dna do předepsaného profilu a spádu v hornině třídy těžitelnosti I skupiny 3 do 20 m3</t>
  </si>
  <si>
    <t>m3</t>
  </si>
  <si>
    <t>335436508</t>
  </si>
  <si>
    <t>https://podminky.urs.cz/item/CS_URS_2023_01/132251101</t>
  </si>
  <si>
    <t>"Hala štěpka, výkop pro zemnící pásek"0,35*32*0,8</t>
  </si>
  <si>
    <t>20</t>
  </si>
  <si>
    <t>174151101</t>
  </si>
  <si>
    <t>Zásyp sypaninou z jakékoliv horniny strojně s uložením výkopku ve vrstvách se zhutněním jam, šachet, rýh nebo kolem objektů v těchto vykopávkách</t>
  </si>
  <si>
    <t>-615875107</t>
  </si>
  <si>
    <t>https://podminky.urs.cz/item/CS_URS_2023_01/174151101</t>
  </si>
  <si>
    <t>181912112</t>
  </si>
  <si>
    <t>Úprava pláně vyrovnáním výškových rozdílů ručně v hornině třídy těžitelnosti I skupiny 3 se zhutněním</t>
  </si>
  <si>
    <t>m2</t>
  </si>
  <si>
    <t>-115538258</t>
  </si>
  <si>
    <t>https://podminky.urs.cz/item/CS_URS_2023_01/181912112</t>
  </si>
  <si>
    <t>32*0,40</t>
  </si>
  <si>
    <t>741410022</t>
  </si>
  <si>
    <t>Montáž uzemňovacího vedení s upevněním, propojením a připojením pomocí svorek v zemi s izolací spojů pásku průřezu do 120 mm2 v průmyslové výstavbě</t>
  </si>
  <si>
    <t>1577051935</t>
  </si>
  <si>
    <t>https://podminky.urs.cz/item/CS_URS_2023_01/741410022</t>
  </si>
  <si>
    <t>"montáž zemnícího pásku hala štěpka" 2*32</t>
  </si>
  <si>
    <t>1386606</t>
  </si>
  <si>
    <t>ZEMNICI PASEK 5052 DIN 30X3.5 /5019345/</t>
  </si>
  <si>
    <t>-2137350077</t>
  </si>
  <si>
    <t>64*1,1 'Přepočtené koeficientem množství</t>
  </si>
  <si>
    <t>741410042</t>
  </si>
  <si>
    <t>Montáž uzemňovacího vedení s upevněním, propojením a připojením pomocí svorek v zemi s izolací spojů drátu nebo lana Ø do 10 mm v průmyslové výstavbě</t>
  </si>
  <si>
    <t>1690811289</t>
  </si>
  <si>
    <t>https://podminky.urs.cz/item/CS_URS_2023_01/741410042</t>
  </si>
  <si>
    <t>"Hala štěpka vývody do zemnící krabice pro zkušební svorku" 1,5*2</t>
  </si>
  <si>
    <t>17</t>
  </si>
  <si>
    <t>35441073</t>
  </si>
  <si>
    <t>drát D 10mm FeZn</t>
  </si>
  <si>
    <t>955974594</t>
  </si>
  <si>
    <t>3*0,9 'Přepočtené koeficientem množství</t>
  </si>
  <si>
    <t>741410062</t>
  </si>
  <si>
    <t>Montáž uzemňovacího vedení s upevněním, propojením a připojením pomocí svorek doplňků ochranného pospojování ochranné trubky s pláštěm vodiče oboustranně</t>
  </si>
  <si>
    <t>1031001678</t>
  </si>
  <si>
    <t>https://podminky.urs.cz/item/CS_URS_2023_01/741410062</t>
  </si>
  <si>
    <t>"Hala štěpka - 2 nové svody" 2</t>
  </si>
  <si>
    <t>35441804</t>
  </si>
  <si>
    <t>trubka ochranná na ochranu svodu - 1700mm, nerez</t>
  </si>
  <si>
    <t>-118103157</t>
  </si>
  <si>
    <t>1000300317</t>
  </si>
  <si>
    <t>1266578640</t>
  </si>
  <si>
    <t>"Hala Štěpka - 2 nové svody" 2</t>
  </si>
  <si>
    <t>1030038243</t>
  </si>
  <si>
    <t>-2058674144</t>
  </si>
  <si>
    <t>741410074</t>
  </si>
  <si>
    <t>Montáž uzemňovacího vedení s upevněním, propojením a připojením pomocí svorek doplňků ostatních konstrukcí pouzdra pro průchod stěnou</t>
  </si>
  <si>
    <t>-531404550</t>
  </si>
  <si>
    <t>https://podminky.urs.cz/item/CS_URS_2023_01/741410074</t>
  </si>
  <si>
    <t>35442122</t>
  </si>
  <si>
    <t>průchodka kruhových vodičů 8-10mm do základu a stěny 100-300mm</t>
  </si>
  <si>
    <t>138787916</t>
  </si>
  <si>
    <t>741410075</t>
  </si>
  <si>
    <t>Montáž uzemňovacího vedení s upevněním, propojením a připojením pomocí svorek doplňků ostatních konstrukcí obsyp vedení</t>
  </si>
  <si>
    <t>1334622655</t>
  </si>
  <si>
    <t>https://podminky.urs.cz/item/CS_URS_2023_01/741410075</t>
  </si>
  <si>
    <t>"Hala štěpka obsyp pásku"32</t>
  </si>
  <si>
    <t>741420002</t>
  </si>
  <si>
    <t>Montáž hromosvodného vedení svodových drátů nebo lan s podpěrami, Ø přes 10 mm</t>
  </si>
  <si>
    <t>-182187362</t>
  </si>
  <si>
    <t>https://podminky.urs.cz/item/CS_URS_2023_01/741420002</t>
  </si>
  <si>
    <t>2*(8,2+2)</t>
  </si>
  <si>
    <t>-1505761616</t>
  </si>
  <si>
    <t>20,4*1,05 'Přepočtené koeficientem množství</t>
  </si>
  <si>
    <t>918370132</t>
  </si>
  <si>
    <t>"držáky HVI vodiče na ocel. kci haly" 2*10</t>
  </si>
  <si>
    <t>-300260379</t>
  </si>
  <si>
    <t>"držáky HVI vodiče na stěně haly" 8*2</t>
  </si>
  <si>
    <t>741420083</t>
  </si>
  <si>
    <t>Montáž hromosvodného vedení doplňků štítků k označení svodů</t>
  </si>
  <si>
    <t>-1719437571</t>
  </si>
  <si>
    <t>https://podminky.urs.cz/item/CS_URS_2023_01/741420083</t>
  </si>
  <si>
    <t>35442110</t>
  </si>
  <si>
    <t>štítek plastový - čísla svodů</t>
  </si>
  <si>
    <t>1055159929</t>
  </si>
  <si>
    <t>741420103</t>
  </si>
  <si>
    <t>Montáž oddáleného vedení držáků na trubku</t>
  </si>
  <si>
    <t>551479938</t>
  </si>
  <si>
    <t>https://podminky.urs.cz/item/CS_URS_2023_01/741420103</t>
  </si>
  <si>
    <t>"Hala štěpka držáky na ocelovou konstrukci"2</t>
  </si>
  <si>
    <t>držák jímací tyče oddáleného hromosvodu atyp na ocelovou rámovou konstrukci</t>
  </si>
  <si>
    <t>-767845000</t>
  </si>
  <si>
    <t>22</t>
  </si>
  <si>
    <t>741430004</t>
  </si>
  <si>
    <t>Montáž jímacích tyčí délky do 3 m, na střešní hřeben</t>
  </si>
  <si>
    <t>-1896577483</t>
  </si>
  <si>
    <t>https://podminky.urs.cz/item/CS_URS_2023_01/741430004</t>
  </si>
  <si>
    <t>"budova kotelna přidané jímače"3</t>
  </si>
  <si>
    <t>35441123</t>
  </si>
  <si>
    <t>tyč jímací s rovným koncem 2000mm nerez</t>
  </si>
  <si>
    <t>1310788696</t>
  </si>
  <si>
    <t>9</t>
  </si>
  <si>
    <t>741430011</t>
  </si>
  <si>
    <t>Montáž jímacích tyčí délky přes 3 m, na střešní hřeben</t>
  </si>
  <si>
    <t>-1965152943</t>
  </si>
  <si>
    <t>https://podminky.urs.cz/item/CS_URS_2023_01/741430011</t>
  </si>
  <si>
    <t>"Hala Štěpka" 2</t>
  </si>
  <si>
    <t>1030039942</t>
  </si>
  <si>
    <t>704360722</t>
  </si>
  <si>
    <t>"Hala štěpka"2</t>
  </si>
  <si>
    <t>1924848802</t>
  </si>
  <si>
    <t>FVE1_3 - Výrobna 68,04 kWp_KABELOVÁ TRASA DO BPS</t>
  </si>
  <si>
    <t xml:space="preserve">    9 - Ostatní konstrukce a práce, bourání</t>
  </si>
  <si>
    <t xml:space="preserve">    997 - Přesun sutě</t>
  </si>
  <si>
    <t xml:space="preserve">    46-M - Zemní práce při extr.mont.pracích</t>
  </si>
  <si>
    <t>30</t>
  </si>
  <si>
    <t>132251102</t>
  </si>
  <si>
    <t>Hloubení nezapažených rýh šířky do 800 mm strojně s urovnáním dna do předepsaného profilu a spádu v hornině třídy těžitelnosti I skupiny 3 přes 20 do 50 m3</t>
  </si>
  <si>
    <t>289959255</t>
  </si>
  <si>
    <t>https://podminky.urs.cz/item/CS_URS_2023_01/132251102</t>
  </si>
  <si>
    <t>"hlavní kabelová trasa v zeleném pásu" 0,4*0,90*(68,6+9,50+3,50)</t>
  </si>
  <si>
    <t>141721213</t>
  </si>
  <si>
    <t>Řízený zemní protlak délky protlaku do 50 m v hornině třídy těžitelnosti I a II, skupiny 1 až 4 včetně zatažení trub v hloubce do 6 m průměru vrtu přes 110 do 140 mm</t>
  </si>
  <si>
    <t>-672669124</t>
  </si>
  <si>
    <t>https://podminky.urs.cz/item/CS_URS_2023_01/141721213</t>
  </si>
  <si>
    <t>"protlak pod zásobovací komunikací"10,9</t>
  </si>
  <si>
    <t>29</t>
  </si>
  <si>
    <t>1759075781</t>
  </si>
  <si>
    <t>181911102</t>
  </si>
  <si>
    <t>Úprava pláně vyrovnáním výškových rozdílů ručně v hornině třídy těžitelnosti I skupiny 1 a 2 se zhutněním</t>
  </si>
  <si>
    <t>-1276313960</t>
  </si>
  <si>
    <t>https://podminky.urs.cz/item/CS_URS_2023_01/181911102</t>
  </si>
  <si>
    <t>"urovnání pláně v zeleném pásu po zahrnutí rýhy"(9,5+68,6+4,5+4)*1</t>
  </si>
  <si>
    <t>Ostatní konstrukce a práce, bourání</t>
  </si>
  <si>
    <t>971042361</t>
  </si>
  <si>
    <t>Vybourání otvorů v betonových příčkách a zdech základových nebo nadzákladových plochy do 0,09 m2, tl. do 600 mm</t>
  </si>
  <si>
    <t>634126761</t>
  </si>
  <si>
    <t>https://podminky.urs.cz/item/CS_URS_2023_01/971042361</t>
  </si>
  <si>
    <t>"prostup základovým zdivem BPS"1</t>
  </si>
  <si>
    <t>997</t>
  </si>
  <si>
    <t>Přesun sutě</t>
  </si>
  <si>
    <t>997013501</t>
  </si>
  <si>
    <t>Odvoz suti a vybouraných hmot na skládku nebo meziskládku se složením, na vzdálenost do 1 km</t>
  </si>
  <si>
    <t>-1457435660</t>
  </si>
  <si>
    <t>https://podminky.urs.cz/item/CS_URS_2023_01/997013501</t>
  </si>
  <si>
    <t>997013601</t>
  </si>
  <si>
    <t>Poplatek za uložení stavebního odpadu na skládce (skládkovné) z prostého betonu zatříděného do Katalogu odpadů pod kódem 17 01 01</t>
  </si>
  <si>
    <t>1627314315</t>
  </si>
  <si>
    <t>https://podminky.urs.cz/item/CS_URS_2023_01/997013601</t>
  </si>
  <si>
    <t>741110313</t>
  </si>
  <si>
    <t>Montáž trubek ochranných s nasunutím nebo našroubováním do krabic plastových tuhých, uložených volně, vnitřní Ø přes 90 do 133 mm</t>
  </si>
  <si>
    <t>-869378877</t>
  </si>
  <si>
    <t>https://podminky.urs.cz/item/CS_URS_2023_01/741110313</t>
  </si>
  <si>
    <t>"sdružená kabelová trasa RE do BPS"68+17+9,5+2+5</t>
  </si>
  <si>
    <t>34571365</t>
  </si>
  <si>
    <t>trubka elektroinstalační HDPE tuhá dvouplášťová korugovaná D 94/110mm</t>
  </si>
  <si>
    <t>1697093043</t>
  </si>
  <si>
    <t>101,5*1,05 'Přepočtené koeficientem množství</t>
  </si>
  <si>
    <t>741121105</t>
  </si>
  <si>
    <t>Montáž izolovaných vodičů hliníkových bez ukončení uložených v trubkách nebo lištách zatažených plných a laněných (např. AY, AYY) průřezu žíly 240 až 300 mm2</t>
  </si>
  <si>
    <t>1016273418</t>
  </si>
  <si>
    <t>https://podminky.urs.cz/item/CS_URS_2023_01/741121105</t>
  </si>
  <si>
    <t>741122142</t>
  </si>
  <si>
    <t>Montáž kabelů měděných bez ukončení uložených v trubkách zatažených plných kulatých nebo bezhalogenových (např. CYKY) počtu a průřezu žil 5x1,5 až 2,5 mm2</t>
  </si>
  <si>
    <t>-2111710102</t>
  </si>
  <si>
    <t>https://podminky.urs.cz/item/CS_URS_2023_01/741122142</t>
  </si>
  <si>
    <t>"ovládací kabel"101,5</t>
  </si>
  <si>
    <t>34111094</t>
  </si>
  <si>
    <t>kabel instalační jádro Cu plné izolace PVC plášť PVC 450/750V (CYKY) 5x2,5mm2</t>
  </si>
  <si>
    <t>1481973592</t>
  </si>
  <si>
    <t>101,5*1,15 'Přepočtené koeficientem množství</t>
  </si>
  <si>
    <t>34113085</t>
  </si>
  <si>
    <t>kabel silový jádro Al izolace PVC plášť PVC 0,6/1kV (1-AYKY) 4x240mm2</t>
  </si>
  <si>
    <t>-1108229387</t>
  </si>
  <si>
    <t>101,3*1,15 'Přepočtené koeficientem množství</t>
  </si>
  <si>
    <t>741130001</t>
  </si>
  <si>
    <t>Ukončení vodičů izolovaných s označením a zapojením v rozváděči nebo na přístroji, průřezu žíly do 2,5 mm2</t>
  </si>
  <si>
    <t>773920538</t>
  </si>
  <si>
    <t>https://podminky.urs.cz/item/CS_URS_2023_01/741130001</t>
  </si>
  <si>
    <t>741130017</t>
  </si>
  <si>
    <t>Ukončení vodičů izolovaných s označením a zapojením v rozváděči nebo na přístroji, průřezu žíly do 240 mm2</t>
  </si>
  <si>
    <t>-2013955238</t>
  </si>
  <si>
    <t>https://podminky.urs.cz/item/CS_URS_2023_01/741130017</t>
  </si>
  <si>
    <t>741130021</t>
  </si>
  <si>
    <t>Ukončení vodičů izolovaných s označením a zapojením na svorkovnici s otevřením a uzavřením krytu, průřezu žíly do 2,5 mm2</t>
  </si>
  <si>
    <t>-1399575235</t>
  </si>
  <si>
    <t>https://podminky.urs.cz/item/CS_URS_2023_01/741130021</t>
  </si>
  <si>
    <t>741130036</t>
  </si>
  <si>
    <t>Ukončení vodičů izolovaných s označením a zapojením na svorkovnici s otevřením a uzavřením krytu, průřezu žíly do 240 mm2</t>
  </si>
  <si>
    <t>-1595063187</t>
  </si>
  <si>
    <t>https://podminky.urs.cz/item/CS_URS_2023_01/741130036</t>
  </si>
  <si>
    <t>741810002</t>
  </si>
  <si>
    <t>Zkoušky a prohlídky elektrických rozvodů a zařízení celková prohlídka a vyhotovení revizní zprávy pro objem montážních prací přes 100 do 500 tis. Kč</t>
  </si>
  <si>
    <t>80760485</t>
  </si>
  <si>
    <t>https://podminky.urs.cz/item/CS_URS_2023_01/741810002</t>
  </si>
  <si>
    <t>-1456370803</t>
  </si>
  <si>
    <t>998741192</t>
  </si>
  <si>
    <t>Přesun hmot pro silnoproud stanovený z hmotnosti přesunovaného materiálu Příplatek k ceně za zvětšený přesun přes vymezenou největší dopravní vzdálenost do 100 m</t>
  </si>
  <si>
    <t>316839202</t>
  </si>
  <si>
    <t>https://podminky.urs.cz/item/CS_URS_2023_01/998741192</t>
  </si>
  <si>
    <t>R.741220107</t>
  </si>
  <si>
    <t xml:space="preserve">Úprava rozváděče technologické spotřeby BPS na připojení kabelu </t>
  </si>
  <si>
    <t>-518039173</t>
  </si>
  <si>
    <t>46-M</t>
  </si>
  <si>
    <t>Zemní práce při extr.mont.pracích</t>
  </si>
  <si>
    <t>460633112</t>
  </si>
  <si>
    <t>Zemní protlaky zemní práce nutné k provedení protlaku výkop včetně zásypu strojně startovací jáma v hornině třídy těžitelnosti I skupiny 3</t>
  </si>
  <si>
    <t>1443418484</t>
  </si>
  <si>
    <t>https://podminky.urs.cz/item/CS_URS_2023_01/460633112</t>
  </si>
  <si>
    <t>"Startovací jámy protlaku pod komunikací"2</t>
  </si>
  <si>
    <t>10</t>
  </si>
  <si>
    <t>468101133</t>
  </si>
  <si>
    <t>Vysekání rýh pro montáž trubek a kabelů v kamenných nebo betonových zdech hloubky přes 5 do 7 cm a šířky přes 10 do 15 cm</t>
  </si>
  <si>
    <t>1603814343</t>
  </si>
  <si>
    <t>https://podminky.urs.cz/item/CS_URS_2023_01/468101133</t>
  </si>
  <si>
    <t>"zasekání kabelu do soklového zdiva BPS"1,2</t>
  </si>
  <si>
    <t>FVE1_4 - Výrobna 68,04 kWp_PŘEKOTVENÍ STŘEŠNÍ KRYTINY</t>
  </si>
  <si>
    <t>767391112</t>
  </si>
  <si>
    <t>Montáž krytiny z tvarovaných plechů trapézových nebo vlnitých, uchycených šroubováním</t>
  </si>
  <si>
    <t>928512003</t>
  </si>
  <si>
    <t>https://podminky.urs.cz/item/CS_URS_2023_01/767391112</t>
  </si>
  <si>
    <t>"hala štěpka - překotvení střešní krytiny"2*4,75*28,45</t>
  </si>
  <si>
    <t>spojovací materiál TEX těsněná hlava</t>
  </si>
  <si>
    <t>-1633464564</t>
  </si>
  <si>
    <t>615177555</t>
  </si>
  <si>
    <t>FVE2_1 - Výrobna 8,0 kWp_TECHNOLOGIE FVE</t>
  </si>
  <si>
    <t>-1395928787</t>
  </si>
  <si>
    <t>-1115362042</t>
  </si>
  <si>
    <t>61,2*1,15 'Přepočtené koeficientem množství</t>
  </si>
  <si>
    <t>-1491159879</t>
  </si>
  <si>
    <t>7,7+3+2</t>
  </si>
  <si>
    <t>-1526742240</t>
  </si>
  <si>
    <t>12,7*1,15 'Přepočtené koeficientem množství</t>
  </si>
  <si>
    <t>1926309176</t>
  </si>
  <si>
    <t>"konektory koncové, string-měnič" 4</t>
  </si>
  <si>
    <t>"konektory propojovací v polích modulů"2</t>
  </si>
  <si>
    <t>2043453753</t>
  </si>
  <si>
    <t>-1456898307</t>
  </si>
  <si>
    <t>741210101</t>
  </si>
  <si>
    <t>Montáž rozváděčů litinových, hliníkových nebo plastových bez zapojení vodičů sestavy hmotnosti do 50 kg</t>
  </si>
  <si>
    <t>-962520572</t>
  </si>
  <si>
    <t>https://podminky.urs.cz/item/CS_URS_2023_01/741210101</t>
  </si>
  <si>
    <t>RMAT0003</t>
  </si>
  <si>
    <t>1345356002</t>
  </si>
  <si>
    <t>718595209</t>
  </si>
  <si>
    <t>"krabice pro přepěťové ochrany DC" 1</t>
  </si>
  <si>
    <t>RMAT0008</t>
  </si>
  <si>
    <t>DC con-box 1MPPT 1-4 str.</t>
  </si>
  <si>
    <t>134083929</t>
  </si>
  <si>
    <t>822842504</t>
  </si>
  <si>
    <t xml:space="preserve">Rozváděč RFVE kompletní (dodávka a montáž vystrojení) vč. přepěťových AC ochran </t>
  </si>
  <si>
    <t>-1965164969</t>
  </si>
  <si>
    <t>35711646</t>
  </si>
  <si>
    <t>skříň rozváděče elektroměrového pro přímé měření do výklenku celoplastové provedení pro 1x dvousazbový třífázový elektroměr a spínací prvek sazby přístroje na elektroměrové desce s plombovatelným krytem jističů (ER212/PVP7P)</t>
  </si>
  <si>
    <t>565104273</t>
  </si>
  <si>
    <t>741711001</t>
  </si>
  <si>
    <t>Montáž nosné konstrukce fotovoltaických panelů umístěné na šikmé střeše kotvené přes střešní krytinu do nosné konstrukce</t>
  </si>
  <si>
    <t>1464331213</t>
  </si>
  <si>
    <t>https://podminky.urs.cz/item/CS_URS_2023_01/741711001</t>
  </si>
  <si>
    <t>42412401</t>
  </si>
  <si>
    <t>konstrukce nosná háková pro fotovoltaický panel na šikmé střechy s taškovou střešní krytinou pro vertikálně orientovaný panel, set pro 1 panel</t>
  </si>
  <si>
    <t>1511884522</t>
  </si>
  <si>
    <t>-1995409493</t>
  </si>
  <si>
    <t>714169027</t>
  </si>
  <si>
    <t>-1159581764</t>
  </si>
  <si>
    <t>-1108456296</t>
  </si>
  <si>
    <t>384684664</t>
  </si>
  <si>
    <t>-1311545888</t>
  </si>
  <si>
    <t>-2011716214</t>
  </si>
  <si>
    <t>1499120275</t>
  </si>
  <si>
    <t>1336722954</t>
  </si>
  <si>
    <t>1936816068</t>
  </si>
  <si>
    <t>409191446</t>
  </si>
  <si>
    <t>46</t>
  </si>
  <si>
    <t>641402084</t>
  </si>
  <si>
    <t>47</t>
  </si>
  <si>
    <t>2070563784</t>
  </si>
  <si>
    <t>48</t>
  </si>
  <si>
    <t>1943690074</t>
  </si>
  <si>
    <t>-955042610</t>
  </si>
  <si>
    <t>741910401</t>
  </si>
  <si>
    <t>Montáž žlabů bez stojiny a výložníků plastových, šířky do 100 mm s víkem</t>
  </si>
  <si>
    <t>-1819601896</t>
  </si>
  <si>
    <t>https://podminky.urs.cz/item/CS_URS_2023_01/741910401</t>
  </si>
  <si>
    <t>"vnitřní trasy" 1,7+1,6+4,46+2</t>
  </si>
  <si>
    <t>-459969875</t>
  </si>
  <si>
    <t>9,76*1,1 'Přepočtené koeficientem množství</t>
  </si>
  <si>
    <t>1677532369</t>
  </si>
  <si>
    <t>1528700574</t>
  </si>
  <si>
    <t>"hlavní sdružené trasy pro vedení DC kabeláže v prostoru půdy"</t>
  </si>
  <si>
    <t>2,55+2,95</t>
  </si>
  <si>
    <t>52</t>
  </si>
  <si>
    <t>808319221</t>
  </si>
  <si>
    <t>5,5*1,1 'Přepočtené koeficientem množství</t>
  </si>
  <si>
    <t>246092717</t>
  </si>
  <si>
    <t>5,5*0,5 'Přepočtené koeficientem množství</t>
  </si>
  <si>
    <t>2022332975</t>
  </si>
  <si>
    <t>1468407532</t>
  </si>
  <si>
    <t>406107726</t>
  </si>
  <si>
    <t>FVE2_2 - Výrobna 8,0 kWp_OCHRANA PŘED ÚDEREM BLESKU</t>
  </si>
  <si>
    <t xml:space="preserve">    58-M - Revize vyhrazených technických zařízení</t>
  </si>
  <si>
    <t>-14021149</t>
  </si>
  <si>
    <t>35441122</t>
  </si>
  <si>
    <t>tyč jímací s rovným koncem 1500mm nerez</t>
  </si>
  <si>
    <t>-516783120</t>
  </si>
  <si>
    <t>58-M</t>
  </si>
  <si>
    <t>Revize vyhrazených technických zařízení</t>
  </si>
  <si>
    <t>580105012</t>
  </si>
  <si>
    <t>Hromosvody kontrola stavu ochrany před úderem blesku hřebenové soustavy jednoho objektu přes 2 do 8 svodů</t>
  </si>
  <si>
    <t>svod</t>
  </si>
  <si>
    <t>-178614852</t>
  </si>
  <si>
    <t>https://podminky.urs.cz/item/CS_URS_2023_01/580105012</t>
  </si>
  <si>
    <t>580105062</t>
  </si>
  <si>
    <t>Hromosvody měření zemního odporu svodu přes 2 do 8 svodů</t>
  </si>
  <si>
    <t>měření</t>
  </si>
  <si>
    <t>-994644662</t>
  </si>
  <si>
    <t>https://podminky.urs.cz/item/CS_URS_2023_01/580105062</t>
  </si>
  <si>
    <t>FVE2_3 - Výrobna 8,0 kWp_ÚPRAVA STŘEŠNÍ KONSTRUKCE</t>
  </si>
  <si>
    <t xml:space="preserve">    762 - Konstrukce tesařské</t>
  </si>
  <si>
    <t xml:space="preserve">    763 - Konstrukce suché výstavby</t>
  </si>
  <si>
    <t xml:space="preserve">    783 - Dokončovací práce - nátěry</t>
  </si>
  <si>
    <t>762</t>
  </si>
  <si>
    <t>Konstrukce tesařské</t>
  </si>
  <si>
    <t>762332932</t>
  </si>
  <si>
    <t>Doplnění střešní vazby řezivem - montáž (materiál ve specifikaci) nehoblovaným, průřezové plochy přes 120 do 224 cm2</t>
  </si>
  <si>
    <t>1316017216</t>
  </si>
  <si>
    <t>https://podminky.urs.cz/item/CS_URS_2023_01/762332932</t>
  </si>
  <si>
    <t>"příložky krokví jednostranné 120*140" 8,2*(4*2)+2*3,90</t>
  </si>
  <si>
    <t>"výztuha 140*140" 10,03+7,90</t>
  </si>
  <si>
    <t>"hambalky 120*160" 5,61*4</t>
  </si>
  <si>
    <t>60512130</t>
  </si>
  <si>
    <t>hranol stavební řezivo průřezu do 224cm2 do dl 6m</t>
  </si>
  <si>
    <t>576809813</t>
  </si>
  <si>
    <t>"hranol 120*140 dél. 3,88+4,29" 0,12*0,14*((3,88+4,29)*8+3,88*2)*1,1</t>
  </si>
  <si>
    <t>"hranol 120*160 hambalky" 0,12*0,16*5,61*4*1,1</t>
  </si>
  <si>
    <t>60512132</t>
  </si>
  <si>
    <t>hranol stavební řezivo průřezu do 224cm2 přes dl 8m</t>
  </si>
  <si>
    <t>1433960817</t>
  </si>
  <si>
    <t>"hranol 140*140 příčníky" 0,14*0,14*(7,9+10,03)*1,1</t>
  </si>
  <si>
    <t>762395000</t>
  </si>
  <si>
    <t>Spojovací prostředky krovů, bednění a laťování, nadstřešních konstrukcí svory, prkna, hřebíky, pásová ocel, vruty</t>
  </si>
  <si>
    <t>-15998883</t>
  </si>
  <si>
    <t>https://podminky.urs.cz/item/CS_URS_2023_01/762395000</t>
  </si>
  <si>
    <t>"hranol 140*140 příčníky" 0,14*0,14*(7,9+10,03)</t>
  </si>
  <si>
    <t>"hranol 120*140 dél. 3,88+4,29" 0,12*0,14*((3,88+4,29)*8+3,88*2)</t>
  </si>
  <si>
    <t>"hranol 120*160 hambalky" 0,12*0,16*5,61*4</t>
  </si>
  <si>
    <t>998762101</t>
  </si>
  <si>
    <t>Přesun hmot pro konstrukce tesařské stanovený z hmotnosti přesunovaného materiálu vodorovná dopravní vzdálenost do 50 m v objektech výšky do 6 m</t>
  </si>
  <si>
    <t>-420336254</t>
  </si>
  <si>
    <t>https://podminky.urs.cz/item/CS_URS_2023_01/998762101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</si>
  <si>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</si>
  <si>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</si>
  <si>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1901032425</t>
  </si>
  <si>
    <t>https://podminky.urs.cz/item/CS_URS_2023_01/998762181</t>
  </si>
  <si>
    <t>763</t>
  </si>
  <si>
    <t>Konstrukce suché výstavby</t>
  </si>
  <si>
    <t>763793123</t>
  </si>
  <si>
    <t>Montáž ostatních dílců ocelových spojovacích prostředků svorníků, šroubů, délky přes 300 do 500 mm</t>
  </si>
  <si>
    <t>2144374637</t>
  </si>
  <si>
    <t>https://podminky.urs.cz/item/CS_URS_2023_01/763793123</t>
  </si>
  <si>
    <t>"svorníky na spodní doplněné patce" 2*4*2</t>
  </si>
  <si>
    <t>31197006</t>
  </si>
  <si>
    <t>tyč závitová Pz 4.6 M16</t>
  </si>
  <si>
    <t>-880857591</t>
  </si>
  <si>
    <t>16*0,5</t>
  </si>
  <si>
    <t>998763100</t>
  </si>
  <si>
    <t>Přesun hmot pro dřevostavby stanovený z hmotnosti přesunovaného materiálu vodorovná dopravní vzdálenost do 50 m v objektech výšky do 6 m</t>
  </si>
  <si>
    <t>-1284064612</t>
  </si>
  <si>
    <t>https://podminky.urs.cz/item/CS_URS_2023_01/998763100</t>
  </si>
  <si>
    <t>767995112</t>
  </si>
  <si>
    <t>Montáž ostatních atypických zámečnických konstrukcí hmotnosti přes 5 do 10 kg</t>
  </si>
  <si>
    <t>-28819496</t>
  </si>
  <si>
    <t>https://podminky.urs.cz/item/CS_URS_2023_01/767995112</t>
  </si>
  <si>
    <t>"příložky z pásoviny" (0,008*0,10*7850)*16</t>
  </si>
  <si>
    <t>Ocel pásová 100*8</t>
  </si>
  <si>
    <t>-131126761</t>
  </si>
  <si>
    <t>550496025</t>
  </si>
  <si>
    <t>783</t>
  </si>
  <si>
    <t>Dokončovací práce - nátěry</t>
  </si>
  <si>
    <t>783204120</t>
  </si>
  <si>
    <t>Provedení nátěru tesařských konstrukcí napouštěcího sanačního proti dřevokazným houbám, hmyzu a plísním zabudovaných do konstrukce stříkáním</t>
  </si>
  <si>
    <t>-1978844826</t>
  </si>
  <si>
    <t>https://podminky.urs.cz/item/CS_URS_2023_01/783204120</t>
  </si>
  <si>
    <t>"hranol 120*140 dél. 3,88+4,29" (0,12+0,14)*2*((3,88+4,29)*8+3,88*2)</t>
  </si>
  <si>
    <t>"hranol 140*140 příčníky" (0,14+0,14)*2*(7,9+10,03)</t>
  </si>
  <si>
    <t>"hranol 120*160 hambalky" (0,12+0,16)*2*5,61*4*1,1</t>
  </si>
  <si>
    <t>24599008</t>
  </si>
  <si>
    <t>hmota nátěrová tixotropní s preventivním a sanačním účinkem proti hmyzu i houbám na dřevo</t>
  </si>
  <si>
    <t>litr</t>
  </si>
  <si>
    <t>1631703601</t>
  </si>
  <si>
    <t>61,886*0,563 'Přepočtené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</si>
  <si>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</si>
  <si>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</si>
  <si>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</si>
  <si>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</si>
  <si>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</si>
  <si>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</si>
  <si>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</si>
  <si>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</si>
  <si>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</si>
  <si>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</si>
  <si>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</si>
  <si>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</si>
  <si>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</si>
  <si>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</si>
  <si>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</si>
  <si>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</si>
  <si>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</si>
  <si>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</si>
  <si>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</si>
  <si>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</si>
  <si>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</si>
  <si>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</si>
  <si>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</si>
  <si>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</si>
  <si>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</si>
  <si>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</si>
  <si>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</si>
  <si>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</si>
  <si>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</si>
  <si>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</si>
  <si>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</si>
  <si>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</si>
  <si>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</si>
  <si>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</si>
  <si>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</si>
  <si>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</si>
  <si>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</si>
  <si>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</si>
  <si>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</si>
  <si>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</si>
  <si>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</si>
  <si>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</si>
  <si>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</si>
  <si>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</si>
  <si>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</si>
  <si>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</si>
  <si>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</si>
  <si>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</si>
  <si>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</si>
  <si>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</si>
  <si>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</si>
  <si>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</si>
  <si>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</si>
  <si>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</si>
  <si>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</si>
  <si>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</si>
  <si>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</si>
  <si>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</si>
  <si>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</si>
  <si>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</si>
  <si>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</si>
  <si>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</si>
  <si>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</si>
  <si>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</si>
  <si>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</si>
  <si>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</si>
  <si>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</si>
  <si>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</si>
  <si>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</si>
  <si>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</si>
  <si>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</si>
  <si>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</si>
  <si>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</si>
  <si>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</si>
  <si>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</si>
  <si>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</si>
  <si>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</si>
  <si>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</si>
  <si>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</si>
  <si>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</si>
  <si>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</si>
  <si>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</si>
  <si>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</si>
  <si>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</si>
  <si>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</si>
  <si>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</si>
  <si>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</si>
  <si>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</si>
  <si>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</si>
  <si>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</si>
  <si>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</si>
  <si>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</si>
  <si>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</si>
  <si>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</si>
  <si>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</si>
  <si>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</si>
  <si>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</si>
  <si>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</si>
  <si>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</si>
  <si>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</si>
  <si>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</si>
  <si>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</si>
  <si>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</si>
  <si>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</si>
  <si>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</si>
  <si>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</si>
  <si>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</si>
  <si>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</si>
  <si>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</si>
  <si>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</si>
  <si>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</si>
  <si>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</si>
  <si>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</si>
  <si>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</si>
  <si>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</si>
  <si>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</si>
  <si>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</si>
  <si>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</si>
  <si>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</si>
  <si>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</si>
  <si>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</si>
  <si>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</si>
  <si>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</si>
  <si>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</si>
  <si>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</si>
  <si>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</si>
  <si>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</si>
  <si>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</si>
  <si>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</si>
  <si>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</si>
  <si>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</si>
  <si>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</si>
  <si>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</si>
  <si>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</si>
  <si>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</si>
  <si>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</si>
  <si>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</si>
  <si>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</si>
  <si>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</si>
  <si>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</si>
  <si>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</si>
  <si>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</si>
  <si>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</si>
  <si>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</si>
  <si>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</si>
  <si>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</si>
  <si>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</si>
  <si>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</si>
  <si>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</si>
  <si>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</si>
  <si>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</si>
  <si>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</si>
  <si>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</si>
  <si>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</si>
  <si>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</si>
  <si>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</si>
  <si>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</si>
  <si>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</si>
  <si>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</si>
  <si>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</si>
  <si>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</si>
  <si>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</si>
  <si>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</si>
  <si>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</si>
  <si>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</si>
  <si>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</si>
  <si>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</si>
  <si>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</si>
  <si>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</si>
  <si>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</si>
  <si>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</si>
  <si>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</si>
  <si>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</si>
  <si>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</si>
  <si>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</si>
  <si>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</si>
  <si>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</si>
  <si>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</si>
  <si>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</si>
  <si>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</si>
  <si>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</si>
  <si>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</si>
  <si>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</si>
  <si>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</si>
  <si>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</si>
  <si>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</si>
  <si>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"207J_STR.1/MPP1_M1" 33,0+16,20+2*(2+5)</t>
  </si>
  <si>
    <t>"207J_STR.2/MPP1_M1" 36+17,40+14,60+2*(2+5)</t>
  </si>
  <si>
    <t>"207J_STR.3/MPP1_M1" 30,5+18,70+21,30+2*(2+5)</t>
  </si>
  <si>
    <t>"207J_STR.5/MPP2_M2" 43,5+22,2+2*(2+5)</t>
  </si>
  <si>
    <t>"207S_STR.1/MPP1_M2" 22,7+46,50+2*(2+5)</t>
  </si>
  <si>
    <t>"206J_STR.1/MPP1_M3" 22,3+36,2+2*5</t>
  </si>
  <si>
    <t>"206J_STR.3/MPP1_M4" 21+18,9+28,5+2*5</t>
  </si>
  <si>
    <t>"206J_STR.4/MPP1_M5"21,5+47+2*5</t>
  </si>
  <si>
    <t>"207J_STR.4/MPP2_M1" 24,6+38,3+2*(2+5)</t>
  </si>
  <si>
    <t>"206J_STR.2/MPP2_M3" 37,9+49,6+2*(2+5)</t>
  </si>
  <si>
    <t>"206S_STR.1/MPP2_M4" 42,7+31+2*(2+5)</t>
  </si>
  <si>
    <t>"206S_STR.2/MPP2_M5" 18,6+30,4+2*(2+5)</t>
  </si>
  <si>
    <t>DC con-box 1MPPT 1-2STR. SPD TYPE 1/2</t>
  </si>
  <si>
    <t>DC con-box 2MPPT 1-2STR. SPD TYPE 1/2</t>
  </si>
  <si>
    <t>Požární odpojovač 2 stringy</t>
  </si>
  <si>
    <t>Požární odpojovač 4 stringy</t>
  </si>
  <si>
    <t xml:space="preserve">podkonstrukce pro fotovoltaický panel </t>
  </si>
  <si>
    <t>SOLARNI PANEL 420 Wp monokrystalický</t>
  </si>
  <si>
    <t>měnič 3-fázový nominální výstup 15.0 kW</t>
  </si>
  <si>
    <t>měnič 3-fázový nominální výstup 17.5 kW</t>
  </si>
  <si>
    <t>měnič fotovoltaický hybridní 3-fázový nominální výstup 10.0 kW</t>
  </si>
  <si>
    <t>monitorovací zařízení fotovoltaického systému, hlavní jednotka</t>
  </si>
  <si>
    <t>krabice podzemní pro zkušební svorky (se svorkou) 230x150x120mm litina, barva černá, pro prům. 7-10/</t>
  </si>
  <si>
    <t>Uzemňovací svorka na potrubí D 27-89mm, nerez f. Rd 10mm o. 2x Rd 6-8mm bzw. 4-25mm2</t>
  </si>
  <si>
    <t>"STR.1/MPP1_M1" 9,2+7,7+9,5+7</t>
  </si>
  <si>
    <t>"STR.2/MPP2_M1" 12,2+6,1+9,5</t>
  </si>
  <si>
    <t>rozvaděč elektroměrový - vystrojení</t>
  </si>
  <si>
    <t>SOLARNI PANEL 400 Wp, full black vzhled</t>
  </si>
  <si>
    <t>"měnič 3-fázový fotovoltaický, výstupní výkon 8.0 kW"1</t>
  </si>
  <si>
    <t>měnič fotovoltaický hybridní třífázový, max. výstupní výkon 8.0 kW</t>
  </si>
  <si>
    <t>Kanál elektroinstalační 100*60</t>
  </si>
  <si>
    <t>vysokonapěťový izolovaný vodič</t>
  </si>
  <si>
    <t>PODPERA VEDENI VODIČE</t>
  </si>
  <si>
    <t xml:space="preserve">PODPERA VEDENI VODIČE DO ZDI </t>
  </si>
  <si>
    <t>"vysokonapěťový vodič z podstřešního prostoru na průčelí a do zemní krabice"</t>
  </si>
  <si>
    <t>vysokonapěťový vodič délky 6,0m v podpůrné trubce  -SET- L 1950mm s jímačem celk. délka L 2500mm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</si>
</sst>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741135001" TargetMode="External"/><Relationship Id="rId18" Type="http://schemas.openxmlformats.org/officeDocument/2006/relationships/hyperlink" Target="https://podminky.urs.cz/item/CS_URS_2023_01/741711002" TargetMode="External"/><Relationship Id="rId26" Type="http://schemas.openxmlformats.org/officeDocument/2006/relationships/hyperlink" Target="https://podminky.urs.cz/item/CS_URS_2023_01/741761002" TargetMode="External"/><Relationship Id="rId39" Type="http://schemas.openxmlformats.org/officeDocument/2006/relationships/hyperlink" Target="https://podminky.urs.cz/item/CS_URS_2023_01/220280851" TargetMode="External"/><Relationship Id="rId21" Type="http://schemas.openxmlformats.org/officeDocument/2006/relationships/hyperlink" Target="https://podminky.urs.cz/item/CS_URS_2023_01/741730017" TargetMode="External"/><Relationship Id="rId34" Type="http://schemas.openxmlformats.org/officeDocument/2006/relationships/hyperlink" Target="https://podminky.urs.cz/item/CS_URS_2023_01/742110102" TargetMode="External"/><Relationship Id="rId7" Type="http://schemas.openxmlformats.org/officeDocument/2006/relationships/hyperlink" Target="https://podminky.urs.cz/item/CS_URS_2023_01/741122135" TargetMode="External"/><Relationship Id="rId2" Type="http://schemas.openxmlformats.org/officeDocument/2006/relationships/hyperlink" Target="https://podminky.urs.cz/item/CS_URS_2023_01/998014211" TargetMode="External"/><Relationship Id="rId16" Type="http://schemas.openxmlformats.org/officeDocument/2006/relationships/hyperlink" Target="https://podminky.urs.cz/item/CS_URS_2023_01/741210405" TargetMode="External"/><Relationship Id="rId20" Type="http://schemas.openxmlformats.org/officeDocument/2006/relationships/hyperlink" Target="https://podminky.urs.cz/item/CS_URS_2023_01/741730016" TargetMode="External"/><Relationship Id="rId29" Type="http://schemas.openxmlformats.org/officeDocument/2006/relationships/hyperlink" Target="https://podminky.urs.cz/item/CS_URS_2023_01/741761081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podminky.urs.cz/item/CS_URS_2023_01/628613611" TargetMode="External"/><Relationship Id="rId6" Type="http://schemas.openxmlformats.org/officeDocument/2006/relationships/hyperlink" Target="https://podminky.urs.cz/item/CS_URS_2023_01/741120301" TargetMode="External"/><Relationship Id="rId11" Type="http://schemas.openxmlformats.org/officeDocument/2006/relationships/hyperlink" Target="https://podminky.urs.cz/item/CS_URS_2023_01/741130004" TargetMode="External"/><Relationship Id="rId24" Type="http://schemas.openxmlformats.org/officeDocument/2006/relationships/hyperlink" Target="https://podminky.urs.cz/item/CS_URS_2023_01/741751213" TargetMode="External"/><Relationship Id="rId32" Type="http://schemas.openxmlformats.org/officeDocument/2006/relationships/hyperlink" Target="https://podminky.urs.cz/item/CS_URS_2023_01/741920114" TargetMode="External"/><Relationship Id="rId37" Type="http://schemas.openxmlformats.org/officeDocument/2006/relationships/hyperlink" Target="https://podminky.urs.cz/item/CS_URS_2023_01/767995116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3_01/741120125" TargetMode="External"/><Relationship Id="rId15" Type="http://schemas.openxmlformats.org/officeDocument/2006/relationships/hyperlink" Target="https://podminky.urs.cz/item/CS_URS_2023_01/741210402" TargetMode="External"/><Relationship Id="rId23" Type="http://schemas.openxmlformats.org/officeDocument/2006/relationships/hyperlink" Target="https://podminky.urs.cz/item/CS_URS_2023_01/741751211" TargetMode="External"/><Relationship Id="rId28" Type="http://schemas.openxmlformats.org/officeDocument/2006/relationships/hyperlink" Target="https://podminky.urs.cz/item/CS_URS_2023_01/741761024" TargetMode="External"/><Relationship Id="rId36" Type="http://schemas.openxmlformats.org/officeDocument/2006/relationships/hyperlink" Target="https://podminky.urs.cz/item/CS_URS_2023_01/998742101" TargetMode="External"/><Relationship Id="rId10" Type="http://schemas.openxmlformats.org/officeDocument/2006/relationships/hyperlink" Target="https://podminky.urs.cz/item/CS_URS_2023_01/741124703" TargetMode="External"/><Relationship Id="rId19" Type="http://schemas.openxmlformats.org/officeDocument/2006/relationships/hyperlink" Target="https://podminky.urs.cz/item/CS_URS_2023_01/741721201" TargetMode="External"/><Relationship Id="rId31" Type="http://schemas.openxmlformats.org/officeDocument/2006/relationships/hyperlink" Target="https://podminky.urs.cz/item/CS_URS_2023_01/741810003" TargetMode="External"/><Relationship Id="rId4" Type="http://schemas.openxmlformats.org/officeDocument/2006/relationships/hyperlink" Target="https://podminky.urs.cz/item/CS_URS_2023_01/741120124" TargetMode="External"/><Relationship Id="rId9" Type="http://schemas.openxmlformats.org/officeDocument/2006/relationships/hyperlink" Target="https://podminky.urs.cz/item/CS_URS_2023_01/741122233" TargetMode="External"/><Relationship Id="rId14" Type="http://schemas.openxmlformats.org/officeDocument/2006/relationships/hyperlink" Target="https://podminky.urs.cz/item/CS_URS_2023_01/741135021" TargetMode="External"/><Relationship Id="rId22" Type="http://schemas.openxmlformats.org/officeDocument/2006/relationships/hyperlink" Target="https://podminky.urs.cz/item/CS_URS_2023_01/741730035" TargetMode="External"/><Relationship Id="rId27" Type="http://schemas.openxmlformats.org/officeDocument/2006/relationships/hyperlink" Target="https://podminky.urs.cz/item/CS_URS_2023_01/741761022" TargetMode="External"/><Relationship Id="rId30" Type="http://schemas.openxmlformats.org/officeDocument/2006/relationships/hyperlink" Target="https://podminky.urs.cz/item/CS_URS_2023_01/741791011" TargetMode="External"/><Relationship Id="rId35" Type="http://schemas.openxmlformats.org/officeDocument/2006/relationships/hyperlink" Target="https://podminky.urs.cz/item/CS_URS_2023_01/742110122" TargetMode="External"/><Relationship Id="rId8" Type="http://schemas.openxmlformats.org/officeDocument/2006/relationships/hyperlink" Target="https://podminky.urs.cz/item/CS_URS_2023_01/741122231" TargetMode="External"/><Relationship Id="rId3" Type="http://schemas.openxmlformats.org/officeDocument/2006/relationships/hyperlink" Target="https://podminky.urs.cz/item/CS_URS_2023_01/741110513" TargetMode="External"/><Relationship Id="rId12" Type="http://schemas.openxmlformats.org/officeDocument/2006/relationships/hyperlink" Target="https://podminky.urs.cz/item/CS_URS_2023_01/741130420" TargetMode="External"/><Relationship Id="rId17" Type="http://schemas.openxmlformats.org/officeDocument/2006/relationships/hyperlink" Target="https://podminky.urs.cz/item/CS_URS_2023_01/741210701" TargetMode="External"/><Relationship Id="rId25" Type="http://schemas.openxmlformats.org/officeDocument/2006/relationships/hyperlink" Target="https://podminky.urs.cz/item/CS_URS_2023_01/741751411" TargetMode="External"/><Relationship Id="rId33" Type="http://schemas.openxmlformats.org/officeDocument/2006/relationships/hyperlink" Target="https://podminky.urs.cz/item/CS_URS_2023_01/998741101" TargetMode="External"/><Relationship Id="rId38" Type="http://schemas.openxmlformats.org/officeDocument/2006/relationships/hyperlink" Target="https://podminky.urs.cz/item/CS_URS_2023_01/998767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741410075" TargetMode="External"/><Relationship Id="rId13" Type="http://schemas.openxmlformats.org/officeDocument/2006/relationships/hyperlink" Target="https://podminky.urs.cz/item/CS_URS_2023_01/741430011" TargetMode="External"/><Relationship Id="rId3" Type="http://schemas.openxmlformats.org/officeDocument/2006/relationships/hyperlink" Target="https://podminky.urs.cz/item/CS_URS_2023_01/181912112" TargetMode="External"/><Relationship Id="rId7" Type="http://schemas.openxmlformats.org/officeDocument/2006/relationships/hyperlink" Target="https://podminky.urs.cz/item/CS_URS_2023_01/741410074" TargetMode="External"/><Relationship Id="rId12" Type="http://schemas.openxmlformats.org/officeDocument/2006/relationships/hyperlink" Target="https://podminky.urs.cz/item/CS_URS_2023_01/741430004" TargetMode="External"/><Relationship Id="rId2" Type="http://schemas.openxmlformats.org/officeDocument/2006/relationships/hyperlink" Target="https://podminky.urs.cz/item/CS_URS_2023_01/174151101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3_01/132251101" TargetMode="External"/><Relationship Id="rId6" Type="http://schemas.openxmlformats.org/officeDocument/2006/relationships/hyperlink" Target="https://podminky.urs.cz/item/CS_URS_2023_01/741410062" TargetMode="External"/><Relationship Id="rId11" Type="http://schemas.openxmlformats.org/officeDocument/2006/relationships/hyperlink" Target="https://podminky.urs.cz/item/CS_URS_2023_01/741420103" TargetMode="External"/><Relationship Id="rId5" Type="http://schemas.openxmlformats.org/officeDocument/2006/relationships/hyperlink" Target="https://podminky.urs.cz/item/CS_URS_2023_01/741410042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podminky.urs.cz/item/CS_URS_2023_01/741420083" TargetMode="External"/><Relationship Id="rId4" Type="http://schemas.openxmlformats.org/officeDocument/2006/relationships/hyperlink" Target="https://podminky.urs.cz/item/CS_URS_2023_01/741410022" TargetMode="External"/><Relationship Id="rId9" Type="http://schemas.openxmlformats.org/officeDocument/2006/relationships/hyperlink" Target="https://podminky.urs.cz/item/CS_URS_2023_01/741420002" TargetMode="External"/><Relationship Id="rId14" Type="http://schemas.openxmlformats.org/officeDocument/2006/relationships/hyperlink" Target="https://podminky.urs.cz/item/CS_URS_2023_01/998741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741110313" TargetMode="External"/><Relationship Id="rId13" Type="http://schemas.openxmlformats.org/officeDocument/2006/relationships/hyperlink" Target="https://podminky.urs.cz/item/CS_URS_2023_01/741130021" TargetMode="External"/><Relationship Id="rId18" Type="http://schemas.openxmlformats.org/officeDocument/2006/relationships/hyperlink" Target="https://podminky.urs.cz/item/CS_URS_2023_01/460633112" TargetMode="External"/><Relationship Id="rId3" Type="http://schemas.openxmlformats.org/officeDocument/2006/relationships/hyperlink" Target="https://podminky.urs.cz/item/CS_URS_2023_01/174151101" TargetMode="External"/><Relationship Id="rId21" Type="http://schemas.openxmlformats.org/officeDocument/2006/relationships/drawing" Target="../drawings/drawing4.xml"/><Relationship Id="rId7" Type="http://schemas.openxmlformats.org/officeDocument/2006/relationships/hyperlink" Target="https://podminky.urs.cz/item/CS_URS_2023_01/997013601" TargetMode="External"/><Relationship Id="rId12" Type="http://schemas.openxmlformats.org/officeDocument/2006/relationships/hyperlink" Target="https://podminky.urs.cz/item/CS_URS_2023_01/741130017" TargetMode="External"/><Relationship Id="rId17" Type="http://schemas.openxmlformats.org/officeDocument/2006/relationships/hyperlink" Target="https://podminky.urs.cz/item/CS_URS_2023_01/998741192" TargetMode="External"/><Relationship Id="rId2" Type="http://schemas.openxmlformats.org/officeDocument/2006/relationships/hyperlink" Target="https://podminky.urs.cz/item/CS_URS_2023_01/141721213" TargetMode="External"/><Relationship Id="rId16" Type="http://schemas.openxmlformats.org/officeDocument/2006/relationships/hyperlink" Target="https://podminky.urs.cz/item/CS_URS_2023_01/998741101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s://podminky.urs.cz/item/CS_URS_2023_01/132251102" TargetMode="External"/><Relationship Id="rId6" Type="http://schemas.openxmlformats.org/officeDocument/2006/relationships/hyperlink" Target="https://podminky.urs.cz/item/CS_URS_2023_01/997013501" TargetMode="External"/><Relationship Id="rId11" Type="http://schemas.openxmlformats.org/officeDocument/2006/relationships/hyperlink" Target="https://podminky.urs.cz/item/CS_URS_2023_01/741130001" TargetMode="External"/><Relationship Id="rId5" Type="http://schemas.openxmlformats.org/officeDocument/2006/relationships/hyperlink" Target="https://podminky.urs.cz/item/CS_URS_2023_01/971042361" TargetMode="External"/><Relationship Id="rId15" Type="http://schemas.openxmlformats.org/officeDocument/2006/relationships/hyperlink" Target="https://podminky.urs.cz/item/CS_URS_2023_01/741810002" TargetMode="External"/><Relationship Id="rId10" Type="http://schemas.openxmlformats.org/officeDocument/2006/relationships/hyperlink" Target="https://podminky.urs.cz/item/CS_URS_2023_01/741122142" TargetMode="External"/><Relationship Id="rId19" Type="http://schemas.openxmlformats.org/officeDocument/2006/relationships/hyperlink" Target="https://podminky.urs.cz/item/CS_URS_2023_01/468101133" TargetMode="External"/><Relationship Id="rId4" Type="http://schemas.openxmlformats.org/officeDocument/2006/relationships/hyperlink" Target="https://podminky.urs.cz/item/CS_URS_2023_01/181911102" TargetMode="External"/><Relationship Id="rId9" Type="http://schemas.openxmlformats.org/officeDocument/2006/relationships/hyperlink" Target="https://podminky.urs.cz/item/CS_URS_2023_01/741121105" TargetMode="External"/><Relationship Id="rId14" Type="http://schemas.openxmlformats.org/officeDocument/2006/relationships/hyperlink" Target="https://podminky.urs.cz/item/CS_URS_2023_01/74113003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podminky.urs.cz/item/CS_URS_2023_01/998767101" TargetMode="External"/><Relationship Id="rId1" Type="http://schemas.openxmlformats.org/officeDocument/2006/relationships/hyperlink" Target="https://podminky.urs.cz/item/CS_URS_2023_01/767391112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741721201" TargetMode="External"/><Relationship Id="rId13" Type="http://schemas.openxmlformats.org/officeDocument/2006/relationships/hyperlink" Target="https://podminky.urs.cz/item/CS_URS_2023_01/741761022" TargetMode="External"/><Relationship Id="rId18" Type="http://schemas.openxmlformats.org/officeDocument/2006/relationships/hyperlink" Target="https://podminky.urs.cz/item/CS_URS_2023_01/742110102" TargetMode="External"/><Relationship Id="rId3" Type="http://schemas.openxmlformats.org/officeDocument/2006/relationships/hyperlink" Target="https://podminky.urs.cz/item/CS_URS_2023_01/741130420" TargetMode="External"/><Relationship Id="rId21" Type="http://schemas.openxmlformats.org/officeDocument/2006/relationships/printerSettings" Target="../printerSettings/printerSettings6.bin"/><Relationship Id="rId7" Type="http://schemas.openxmlformats.org/officeDocument/2006/relationships/hyperlink" Target="https://podminky.urs.cz/item/CS_URS_2023_01/741711001" TargetMode="External"/><Relationship Id="rId12" Type="http://schemas.openxmlformats.org/officeDocument/2006/relationships/hyperlink" Target="https://podminky.urs.cz/item/CS_URS_2023_01/741751411" TargetMode="External"/><Relationship Id="rId17" Type="http://schemas.openxmlformats.org/officeDocument/2006/relationships/hyperlink" Target="https://podminky.urs.cz/item/CS_URS_2023_01/998741101" TargetMode="External"/><Relationship Id="rId2" Type="http://schemas.openxmlformats.org/officeDocument/2006/relationships/hyperlink" Target="https://podminky.urs.cz/item/CS_URS_2023_01/741122231" TargetMode="External"/><Relationship Id="rId16" Type="http://schemas.openxmlformats.org/officeDocument/2006/relationships/hyperlink" Target="https://podminky.urs.cz/item/CS_URS_2023_01/741910401" TargetMode="External"/><Relationship Id="rId20" Type="http://schemas.openxmlformats.org/officeDocument/2006/relationships/hyperlink" Target="https://podminky.urs.cz/item/CS_URS_2023_01/998742101" TargetMode="External"/><Relationship Id="rId1" Type="http://schemas.openxmlformats.org/officeDocument/2006/relationships/hyperlink" Target="https://podminky.urs.cz/item/CS_URS_2023_01/741120124" TargetMode="External"/><Relationship Id="rId6" Type="http://schemas.openxmlformats.org/officeDocument/2006/relationships/hyperlink" Target="https://podminky.urs.cz/item/CS_URS_2023_01/741210405" TargetMode="External"/><Relationship Id="rId11" Type="http://schemas.openxmlformats.org/officeDocument/2006/relationships/hyperlink" Target="https://podminky.urs.cz/item/CS_URS_2023_01/741751213" TargetMode="External"/><Relationship Id="rId5" Type="http://schemas.openxmlformats.org/officeDocument/2006/relationships/hyperlink" Target="https://podminky.urs.cz/item/CS_URS_2023_01/741210402" TargetMode="External"/><Relationship Id="rId15" Type="http://schemas.openxmlformats.org/officeDocument/2006/relationships/hyperlink" Target="https://podminky.urs.cz/item/CS_URS_2023_01/741810003" TargetMode="External"/><Relationship Id="rId10" Type="http://schemas.openxmlformats.org/officeDocument/2006/relationships/hyperlink" Target="https://podminky.urs.cz/item/CS_URS_2023_01/741751211" TargetMode="External"/><Relationship Id="rId19" Type="http://schemas.openxmlformats.org/officeDocument/2006/relationships/hyperlink" Target="https://podminky.urs.cz/item/CS_URS_2023_01/742110122" TargetMode="External"/><Relationship Id="rId4" Type="http://schemas.openxmlformats.org/officeDocument/2006/relationships/hyperlink" Target="https://podminky.urs.cz/item/CS_URS_2023_01/741210101" TargetMode="External"/><Relationship Id="rId9" Type="http://schemas.openxmlformats.org/officeDocument/2006/relationships/hyperlink" Target="https://podminky.urs.cz/item/CS_URS_2023_01/741730035" TargetMode="External"/><Relationship Id="rId14" Type="http://schemas.openxmlformats.org/officeDocument/2006/relationships/hyperlink" Target="https://podminky.urs.cz/item/CS_URS_2023_01/741791011" TargetMode="External"/><Relationship Id="rId2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580105062" TargetMode="External"/><Relationship Id="rId2" Type="http://schemas.openxmlformats.org/officeDocument/2006/relationships/hyperlink" Target="https://podminky.urs.cz/item/CS_URS_2023_01/580105012" TargetMode="External"/><Relationship Id="rId1" Type="http://schemas.openxmlformats.org/officeDocument/2006/relationships/hyperlink" Target="https://podminky.urs.cz/item/CS_URS_2023_01/741430004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998767101" TargetMode="External"/><Relationship Id="rId3" Type="http://schemas.openxmlformats.org/officeDocument/2006/relationships/hyperlink" Target="https://podminky.urs.cz/item/CS_URS_2023_01/998762101" TargetMode="External"/><Relationship Id="rId7" Type="http://schemas.openxmlformats.org/officeDocument/2006/relationships/hyperlink" Target="https://podminky.urs.cz/item/CS_URS_2023_01/767995112" TargetMode="External"/><Relationship Id="rId2" Type="http://schemas.openxmlformats.org/officeDocument/2006/relationships/hyperlink" Target="https://podminky.urs.cz/item/CS_URS_2023_01/762395000" TargetMode="External"/><Relationship Id="rId1" Type="http://schemas.openxmlformats.org/officeDocument/2006/relationships/hyperlink" Target="https://podminky.urs.cz/item/CS_URS_2023_01/762332932" TargetMode="External"/><Relationship Id="rId6" Type="http://schemas.openxmlformats.org/officeDocument/2006/relationships/hyperlink" Target="https://podminky.urs.cz/item/CS_URS_2023_01/998763100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https://podminky.urs.cz/item/CS_URS_2023_01/763793123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podminky.urs.cz/item/CS_URS_2023_01/998762181" TargetMode="External"/><Relationship Id="rId9" Type="http://schemas.openxmlformats.org/officeDocument/2006/relationships/hyperlink" Target="https://podminky.urs.cz/item/CS_URS_2023_01/78320412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opLeftCell="A35" workbookViewId="0">
      <selection activeCell="D4" sqref="D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80" t="s">
        <v>6</v>
      </c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>
      <c r="B5" s="20"/>
      <c r="D5" s="23" t="s">
        <v>13</v>
      </c>
      <c r="K5" s="273" t="s">
        <v>14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20"/>
      <c r="BS5" s="17" t="s">
        <v>7</v>
      </c>
    </row>
    <row r="6" spans="1:74" ht="36.9" customHeight="1">
      <c r="B6" s="20"/>
      <c r="D6" s="25" t="s">
        <v>15</v>
      </c>
      <c r="K6" s="275" t="s">
        <v>16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7</v>
      </c>
    </row>
    <row r="9" spans="1:74" ht="14.4" customHeight="1">
      <c r="B9" s="20"/>
      <c r="AR9" s="20"/>
      <c r="BS9" s="17" t="s">
        <v>7</v>
      </c>
    </row>
    <row r="10" spans="1:74" ht="12" customHeight="1">
      <c r="B10" s="20"/>
      <c r="D10" s="26" t="s">
        <v>23</v>
      </c>
      <c r="AK10" s="26" t="s">
        <v>24</v>
      </c>
      <c r="AN10" s="24" t="s">
        <v>25</v>
      </c>
      <c r="AR10" s="20"/>
      <c r="BS10" s="17" t="s">
        <v>7</v>
      </c>
    </row>
    <row r="11" spans="1:74" ht="18.45" customHeight="1">
      <c r="B11" s="20"/>
      <c r="E11" s="24" t="s">
        <v>26</v>
      </c>
      <c r="AK11" s="26" t="s">
        <v>27</v>
      </c>
      <c r="AN11" s="24" t="s">
        <v>3</v>
      </c>
      <c r="AR11" s="20"/>
      <c r="BS11" s="17" t="s">
        <v>7</v>
      </c>
    </row>
    <row r="12" spans="1:74" ht="6.9" customHeight="1">
      <c r="B12" s="20"/>
      <c r="AR12" s="20"/>
      <c r="BS12" s="17" t="s">
        <v>7</v>
      </c>
    </row>
    <row r="13" spans="1:74" ht="12" customHeight="1">
      <c r="B13" s="20"/>
      <c r="D13" s="26" t="s">
        <v>28</v>
      </c>
      <c r="AK13" s="26" t="s">
        <v>24</v>
      </c>
      <c r="AN13" s="24" t="s">
        <v>3</v>
      </c>
      <c r="AR13" s="20"/>
      <c r="BS13" s="17" t="s">
        <v>7</v>
      </c>
    </row>
    <row r="14" spans="1:74" ht="13.2">
      <c r="B14" s="20"/>
      <c r="E14" s="24" t="s">
        <v>29</v>
      </c>
      <c r="AK14" s="26" t="s">
        <v>27</v>
      </c>
      <c r="AN14" s="24" t="s">
        <v>3</v>
      </c>
      <c r="AR14" s="20"/>
      <c r="BS14" s="17" t="s">
        <v>7</v>
      </c>
    </row>
    <row r="15" spans="1:74" ht="6.9" customHeight="1">
      <c r="B15" s="20"/>
      <c r="AR15" s="20"/>
      <c r="BS15" s="17" t="s">
        <v>4</v>
      </c>
    </row>
    <row r="16" spans="1:74" ht="12" customHeight="1">
      <c r="B16" s="20"/>
      <c r="D16" s="26" t="s">
        <v>30</v>
      </c>
      <c r="AK16" s="26" t="s">
        <v>24</v>
      </c>
      <c r="AN16" s="24" t="s">
        <v>3</v>
      </c>
      <c r="AR16" s="20"/>
      <c r="BS16" s="17" t="s">
        <v>4</v>
      </c>
    </row>
    <row r="17" spans="2:71" ht="18.45" customHeight="1">
      <c r="B17" s="20"/>
      <c r="E17" s="24" t="s">
        <v>29</v>
      </c>
      <c r="AK17" s="26" t="s">
        <v>27</v>
      </c>
      <c r="AN17" s="24" t="s">
        <v>3</v>
      </c>
      <c r="AR17" s="20"/>
      <c r="BS17" s="17" t="s">
        <v>31</v>
      </c>
    </row>
    <row r="18" spans="2:71" ht="6.9" customHeight="1">
      <c r="B18" s="20"/>
      <c r="AR18" s="20"/>
      <c r="BS18" s="17" t="s">
        <v>7</v>
      </c>
    </row>
    <row r="19" spans="2:71" ht="12" customHeight="1">
      <c r="B19" s="20"/>
      <c r="D19" s="26" t="s">
        <v>32</v>
      </c>
      <c r="AK19" s="26" t="s">
        <v>24</v>
      </c>
      <c r="AN19" s="24" t="s">
        <v>33</v>
      </c>
      <c r="AR19" s="20"/>
      <c r="BS19" s="17" t="s">
        <v>7</v>
      </c>
    </row>
    <row r="20" spans="2:71" ht="18.45" customHeight="1">
      <c r="B20" s="20"/>
      <c r="E20" s="24" t="s">
        <v>34</v>
      </c>
      <c r="AK20" s="26" t="s">
        <v>27</v>
      </c>
      <c r="AN20" s="24" t="s">
        <v>3</v>
      </c>
      <c r="AR20" s="20"/>
      <c r="BS20" s="17" t="s">
        <v>4</v>
      </c>
    </row>
    <row r="21" spans="2:71" ht="6.9" customHeight="1">
      <c r="B21" s="20"/>
      <c r="AR21" s="20"/>
    </row>
    <row r="22" spans="2:71" ht="12" customHeight="1">
      <c r="B22" s="20"/>
      <c r="D22" s="26" t="s">
        <v>35</v>
      </c>
      <c r="AR22" s="20"/>
    </row>
    <row r="23" spans="2:71" ht="47.25" customHeight="1">
      <c r="B23" s="20"/>
      <c r="E23" s="276" t="s">
        <v>36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0"/>
    </row>
    <row r="24" spans="2:71" ht="6.9" customHeight="1">
      <c r="B24" s="20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5" customHeight="1">
      <c r="B26" s="29"/>
      <c r="D26" s="30" t="s">
        <v>37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77">
        <f>ROUND(AG54,2)</f>
        <v>0</v>
      </c>
      <c r="AL26" s="278"/>
      <c r="AM26" s="278"/>
      <c r="AN26" s="278"/>
      <c r="AO26" s="278"/>
      <c r="AR26" s="29"/>
    </row>
    <row r="27" spans="2:71" s="1" customFormat="1" ht="6.9" customHeight="1">
      <c r="B27" s="29"/>
      <c r="AR27" s="29"/>
    </row>
    <row r="28" spans="2:71" s="1" customFormat="1" ht="13.2">
      <c r="B28" s="29"/>
      <c r="L28" s="279" t="s">
        <v>38</v>
      </c>
      <c r="M28" s="279"/>
      <c r="N28" s="279"/>
      <c r="O28" s="279"/>
      <c r="P28" s="279"/>
      <c r="W28" s="279" t="s">
        <v>39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40</v>
      </c>
      <c r="AL28" s="279"/>
      <c r="AM28" s="279"/>
      <c r="AN28" s="279"/>
      <c r="AO28" s="279"/>
      <c r="AR28" s="29"/>
    </row>
    <row r="29" spans="2:71" s="2" customFormat="1" ht="14.4" customHeight="1">
      <c r="B29" s="33"/>
      <c r="D29" s="26" t="s">
        <v>41</v>
      </c>
      <c r="F29" s="26" t="s">
        <v>42</v>
      </c>
      <c r="L29" s="270">
        <v>0.21</v>
      </c>
      <c r="M29" s="271"/>
      <c r="N29" s="271"/>
      <c r="O29" s="271"/>
      <c r="P29" s="271"/>
      <c r="W29" s="272">
        <f>ROUND(AZ54, 2)</f>
        <v>0</v>
      </c>
      <c r="X29" s="271"/>
      <c r="Y29" s="271"/>
      <c r="Z29" s="271"/>
      <c r="AA29" s="271"/>
      <c r="AB29" s="271"/>
      <c r="AC29" s="271"/>
      <c r="AD29" s="271"/>
      <c r="AE29" s="271"/>
      <c r="AK29" s="272">
        <f>ROUND(AV54, 2)</f>
        <v>0</v>
      </c>
      <c r="AL29" s="271"/>
      <c r="AM29" s="271"/>
      <c r="AN29" s="271"/>
      <c r="AO29" s="271"/>
      <c r="AR29" s="33"/>
    </row>
    <row r="30" spans="2:71" s="2" customFormat="1" ht="14.4" customHeight="1">
      <c r="B30" s="33"/>
      <c r="F30" s="26" t="s">
        <v>43</v>
      </c>
      <c r="L30" s="270">
        <v>0.15</v>
      </c>
      <c r="M30" s="271"/>
      <c r="N30" s="271"/>
      <c r="O30" s="271"/>
      <c r="P30" s="271"/>
      <c r="W30" s="272">
        <f>ROUND(BA54, 2)</f>
        <v>0</v>
      </c>
      <c r="X30" s="271"/>
      <c r="Y30" s="271"/>
      <c r="Z30" s="271"/>
      <c r="AA30" s="271"/>
      <c r="AB30" s="271"/>
      <c r="AC30" s="271"/>
      <c r="AD30" s="271"/>
      <c r="AE30" s="271"/>
      <c r="AK30" s="272">
        <f>ROUND(AW54, 2)</f>
        <v>0</v>
      </c>
      <c r="AL30" s="271"/>
      <c r="AM30" s="271"/>
      <c r="AN30" s="271"/>
      <c r="AO30" s="271"/>
      <c r="AR30" s="33"/>
    </row>
    <row r="31" spans="2:71" s="2" customFormat="1" ht="14.4" hidden="1" customHeight="1">
      <c r="B31" s="33"/>
      <c r="F31" s="26" t="s">
        <v>44</v>
      </c>
      <c r="L31" s="270">
        <v>0.21</v>
      </c>
      <c r="M31" s="271"/>
      <c r="N31" s="271"/>
      <c r="O31" s="271"/>
      <c r="P31" s="271"/>
      <c r="W31" s="272">
        <f>ROUND(BB54, 2)</f>
        <v>0</v>
      </c>
      <c r="X31" s="271"/>
      <c r="Y31" s="271"/>
      <c r="Z31" s="271"/>
      <c r="AA31" s="271"/>
      <c r="AB31" s="271"/>
      <c r="AC31" s="271"/>
      <c r="AD31" s="271"/>
      <c r="AE31" s="271"/>
      <c r="AK31" s="272">
        <v>0</v>
      </c>
      <c r="AL31" s="271"/>
      <c r="AM31" s="271"/>
      <c r="AN31" s="271"/>
      <c r="AO31" s="271"/>
      <c r="AR31" s="33"/>
    </row>
    <row r="32" spans="2:71" s="2" customFormat="1" ht="14.4" hidden="1" customHeight="1">
      <c r="B32" s="33"/>
      <c r="F32" s="26" t="s">
        <v>45</v>
      </c>
      <c r="L32" s="270">
        <v>0.15</v>
      </c>
      <c r="M32" s="271"/>
      <c r="N32" s="271"/>
      <c r="O32" s="271"/>
      <c r="P32" s="271"/>
      <c r="W32" s="272">
        <f>ROUND(BC54, 2)</f>
        <v>0</v>
      </c>
      <c r="X32" s="271"/>
      <c r="Y32" s="271"/>
      <c r="Z32" s="271"/>
      <c r="AA32" s="271"/>
      <c r="AB32" s="271"/>
      <c r="AC32" s="271"/>
      <c r="AD32" s="271"/>
      <c r="AE32" s="271"/>
      <c r="AK32" s="272">
        <v>0</v>
      </c>
      <c r="AL32" s="271"/>
      <c r="AM32" s="271"/>
      <c r="AN32" s="271"/>
      <c r="AO32" s="271"/>
      <c r="AR32" s="33"/>
    </row>
    <row r="33" spans="2:44" s="2" customFormat="1" ht="14.4" hidden="1" customHeight="1">
      <c r="B33" s="33"/>
      <c r="F33" s="26" t="s">
        <v>46</v>
      </c>
      <c r="L33" s="270">
        <v>0</v>
      </c>
      <c r="M33" s="271"/>
      <c r="N33" s="271"/>
      <c r="O33" s="271"/>
      <c r="P33" s="271"/>
      <c r="W33" s="272">
        <f>ROUND(BD54, 2)</f>
        <v>0</v>
      </c>
      <c r="X33" s="271"/>
      <c r="Y33" s="271"/>
      <c r="Z33" s="271"/>
      <c r="AA33" s="271"/>
      <c r="AB33" s="271"/>
      <c r="AC33" s="271"/>
      <c r="AD33" s="271"/>
      <c r="AE33" s="271"/>
      <c r="AK33" s="272">
        <v>0</v>
      </c>
      <c r="AL33" s="271"/>
      <c r="AM33" s="271"/>
      <c r="AN33" s="271"/>
      <c r="AO33" s="271"/>
      <c r="AR33" s="33"/>
    </row>
    <row r="34" spans="2:44" s="1" customFormat="1" ht="6.9" customHeight="1">
      <c r="B34" s="29"/>
      <c r="AR34" s="29"/>
    </row>
    <row r="35" spans="2:44" s="1" customFormat="1" ht="25.95" customHeight="1">
      <c r="B35" s="29"/>
      <c r="C35" s="34"/>
      <c r="D35" s="35" t="s">
        <v>47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48</v>
      </c>
      <c r="U35" s="36"/>
      <c r="V35" s="36"/>
      <c r="W35" s="36"/>
      <c r="X35" s="284" t="s">
        <v>49</v>
      </c>
      <c r="Y35" s="282"/>
      <c r="Z35" s="282"/>
      <c r="AA35" s="282"/>
      <c r="AB35" s="282"/>
      <c r="AC35" s="36"/>
      <c r="AD35" s="36"/>
      <c r="AE35" s="36"/>
      <c r="AF35" s="36"/>
      <c r="AG35" s="36"/>
      <c r="AH35" s="36"/>
      <c r="AI35" s="36"/>
      <c r="AJ35" s="36"/>
      <c r="AK35" s="281">
        <f>SUM(AK26:AK33)</f>
        <v>0</v>
      </c>
      <c r="AL35" s="282"/>
      <c r="AM35" s="282"/>
      <c r="AN35" s="282"/>
      <c r="AO35" s="283"/>
      <c r="AP35" s="34"/>
      <c r="AQ35" s="34"/>
      <c r="AR35" s="29"/>
    </row>
    <row r="36" spans="2:44" s="1" customFormat="1" ht="6.9" customHeight="1">
      <c r="B36" s="29"/>
      <c r="AR36" s="29"/>
    </row>
    <row r="37" spans="2:44" s="1" customFormat="1" ht="6.9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>
      <c r="B42" s="29"/>
      <c r="C42" s="21" t="s">
        <v>50</v>
      </c>
      <c r="AR42" s="29"/>
    </row>
    <row r="43" spans="2:44" s="1" customFormat="1" ht="6.9" customHeight="1">
      <c r="B43" s="29"/>
      <c r="AR43" s="29"/>
    </row>
    <row r="44" spans="2:44" s="3" customFormat="1" ht="12" customHeight="1">
      <c r="B44" s="42"/>
      <c r="C44" s="26" t="s">
        <v>13</v>
      </c>
      <c r="L44" s="3" t="str">
        <f>K5</f>
        <v>FVE_KNE</v>
      </c>
      <c r="AR44" s="42"/>
    </row>
    <row r="45" spans="2:44" s="4" customFormat="1" ht="36.9" customHeight="1">
      <c r="B45" s="43"/>
      <c r="C45" s="44" t="s">
        <v>15</v>
      </c>
      <c r="L45" s="252" t="str">
        <f>K6</f>
        <v>Fotovoltaická výrobna Kněžice</v>
      </c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R45" s="43"/>
    </row>
    <row r="46" spans="2:44" s="1" customFormat="1" ht="6.9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 xml:space="preserve">Kněžice </v>
      </c>
      <c r="AI47" s="26" t="s">
        <v>21</v>
      </c>
      <c r="AM47" s="254" t="str">
        <f>IF(AN8= "","",AN8)</f>
        <v>14. 5. 2023</v>
      </c>
      <c r="AN47" s="254"/>
      <c r="AR47" s="29"/>
    </row>
    <row r="48" spans="2:44" s="1" customFormat="1" ht="6.9" customHeight="1">
      <c r="B48" s="29"/>
      <c r="AR48" s="29"/>
    </row>
    <row r="49" spans="1:91" s="1" customFormat="1" ht="15.15" customHeight="1">
      <c r="B49" s="29"/>
      <c r="C49" s="26" t="s">
        <v>23</v>
      </c>
      <c r="L49" s="3" t="str">
        <f>IF(E11= "","",E11)</f>
        <v>Obec Kněžice</v>
      </c>
      <c r="AI49" s="26" t="s">
        <v>30</v>
      </c>
      <c r="AM49" s="255" t="str">
        <f>IF(E17="","",E17)</f>
        <v xml:space="preserve"> </v>
      </c>
      <c r="AN49" s="256"/>
      <c r="AO49" s="256"/>
      <c r="AP49" s="256"/>
      <c r="AR49" s="29"/>
      <c r="AS49" s="257" t="s">
        <v>51</v>
      </c>
      <c r="AT49" s="258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>
      <c r="B50" s="29"/>
      <c r="C50" s="26" t="s">
        <v>28</v>
      </c>
      <c r="L50" s="3" t="str">
        <f>IF(E14="","",E14)</f>
        <v xml:space="preserve"> </v>
      </c>
      <c r="AI50" s="26" t="s">
        <v>32</v>
      </c>
      <c r="AM50" s="255" t="str">
        <f>IF(E20="","",E20)</f>
        <v>Ing. Petr Týfa</v>
      </c>
      <c r="AN50" s="256"/>
      <c r="AO50" s="256"/>
      <c r="AP50" s="256"/>
      <c r="AR50" s="29"/>
      <c r="AS50" s="259"/>
      <c r="AT50" s="260"/>
      <c r="BD50" s="50"/>
    </row>
    <row r="51" spans="1:91" s="1" customFormat="1" ht="10.8" customHeight="1">
      <c r="B51" s="29"/>
      <c r="AR51" s="29"/>
      <c r="AS51" s="259"/>
      <c r="AT51" s="260"/>
      <c r="BD51" s="50"/>
    </row>
    <row r="52" spans="1:91" s="1" customFormat="1" ht="29.25" customHeight="1">
      <c r="B52" s="29"/>
      <c r="C52" s="261" t="s">
        <v>52</v>
      </c>
      <c r="D52" s="262"/>
      <c r="E52" s="262"/>
      <c r="F52" s="262"/>
      <c r="G52" s="262"/>
      <c r="H52" s="51"/>
      <c r="I52" s="263" t="s">
        <v>53</v>
      </c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4" t="s">
        <v>54</v>
      </c>
      <c r="AH52" s="262"/>
      <c r="AI52" s="262"/>
      <c r="AJ52" s="262"/>
      <c r="AK52" s="262"/>
      <c r="AL52" s="262"/>
      <c r="AM52" s="262"/>
      <c r="AN52" s="263" t="s">
        <v>55</v>
      </c>
      <c r="AO52" s="262"/>
      <c r="AP52" s="262"/>
      <c r="AQ52" s="52" t="s">
        <v>56</v>
      </c>
      <c r="AR52" s="29"/>
      <c r="AS52" s="53" t="s">
        <v>57</v>
      </c>
      <c r="AT52" s="54" t="s">
        <v>58</v>
      </c>
      <c r="AU52" s="54" t="s">
        <v>59</v>
      </c>
      <c r="AV52" s="54" t="s">
        <v>60</v>
      </c>
      <c r="AW52" s="54" t="s">
        <v>61</v>
      </c>
      <c r="AX52" s="54" t="s">
        <v>62</v>
      </c>
      <c r="AY52" s="54" t="s">
        <v>63</v>
      </c>
      <c r="AZ52" s="54" t="s">
        <v>64</v>
      </c>
      <c r="BA52" s="54" t="s">
        <v>65</v>
      </c>
      <c r="BB52" s="54" t="s">
        <v>66</v>
      </c>
      <c r="BC52" s="54" t="s">
        <v>67</v>
      </c>
      <c r="BD52" s="55" t="s">
        <v>68</v>
      </c>
    </row>
    <row r="53" spans="1:91" s="1" customFormat="1" ht="10.8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>
      <c r="B54" s="57"/>
      <c r="C54" s="58" t="s">
        <v>69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68">
        <f>ROUND(SUM(AG55:AG61),2)</f>
        <v>0</v>
      </c>
      <c r="AH54" s="268"/>
      <c r="AI54" s="268"/>
      <c r="AJ54" s="268"/>
      <c r="AK54" s="268"/>
      <c r="AL54" s="268"/>
      <c r="AM54" s="268"/>
      <c r="AN54" s="269">
        <f t="shared" ref="AN54:AN61" si="0">SUM(AG54,AT54)</f>
        <v>0</v>
      </c>
      <c r="AO54" s="269"/>
      <c r="AP54" s="269"/>
      <c r="AQ54" s="61" t="s">
        <v>3</v>
      </c>
      <c r="AR54" s="57"/>
      <c r="AS54" s="62">
        <f>ROUND(SUM(AS55:AS61),2)</f>
        <v>0</v>
      </c>
      <c r="AT54" s="63">
        <f t="shared" ref="AT54:AT61" si="1">ROUND(SUM(AV54:AW54),2)</f>
        <v>0</v>
      </c>
      <c r="AU54" s="64">
        <f>ROUND(SUM(AU55:AU61),5)</f>
        <v>1318.45145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ROUND(SUM(AZ55:AZ61),2)</f>
        <v>0</v>
      </c>
      <c r="BA54" s="63">
        <f>ROUND(SUM(BA55:BA61),2)</f>
        <v>0</v>
      </c>
      <c r="BB54" s="63">
        <f>ROUND(SUM(BB55:BB61),2)</f>
        <v>0</v>
      </c>
      <c r="BC54" s="63">
        <f>ROUND(SUM(BC55:BC61),2)</f>
        <v>0</v>
      </c>
      <c r="BD54" s="65">
        <f>ROUND(SUM(BD55:BD61),2)</f>
        <v>0</v>
      </c>
      <c r="BS54" s="66" t="s">
        <v>70</v>
      </c>
      <c r="BT54" s="66" t="s">
        <v>71</v>
      </c>
      <c r="BU54" s="67" t="s">
        <v>72</v>
      </c>
      <c r="BV54" s="66" t="s">
        <v>73</v>
      </c>
      <c r="BW54" s="66" t="s">
        <v>5</v>
      </c>
      <c r="BX54" s="66" t="s">
        <v>74</v>
      </c>
      <c r="CL54" s="66" t="s">
        <v>3</v>
      </c>
    </row>
    <row r="55" spans="1:91" s="6" customFormat="1" ht="16.5" customHeight="1">
      <c r="A55" s="68" t="s">
        <v>75</v>
      </c>
      <c r="B55" s="69"/>
      <c r="C55" s="70"/>
      <c r="D55" s="267" t="s">
        <v>76</v>
      </c>
      <c r="E55" s="267"/>
      <c r="F55" s="267"/>
      <c r="G55" s="267"/>
      <c r="H55" s="267"/>
      <c r="I55" s="71"/>
      <c r="J55" s="267" t="s">
        <v>77</v>
      </c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5">
        <f>'FVE1_1 - Výrobna 68,04 kW...'!J30</f>
        <v>0</v>
      </c>
      <c r="AH55" s="266"/>
      <c r="AI55" s="266"/>
      <c r="AJ55" s="266"/>
      <c r="AK55" s="266"/>
      <c r="AL55" s="266"/>
      <c r="AM55" s="266"/>
      <c r="AN55" s="265">
        <f t="shared" si="0"/>
        <v>0</v>
      </c>
      <c r="AO55" s="266"/>
      <c r="AP55" s="266"/>
      <c r="AQ55" s="72" t="s">
        <v>78</v>
      </c>
      <c r="AR55" s="69"/>
      <c r="AS55" s="73">
        <v>0</v>
      </c>
      <c r="AT55" s="74">
        <f t="shared" si="1"/>
        <v>0</v>
      </c>
      <c r="AU55" s="75">
        <f>'FVE1_1 - Výrobna 68,04 kW...'!P88</f>
        <v>675.79149199999983</v>
      </c>
      <c r="AV55" s="74">
        <f>'FVE1_1 - Výrobna 68,04 kW...'!J33</f>
        <v>0</v>
      </c>
      <c r="AW55" s="74">
        <f>'FVE1_1 - Výrobna 68,04 kW...'!J34</f>
        <v>0</v>
      </c>
      <c r="AX55" s="74">
        <f>'FVE1_1 - Výrobna 68,04 kW...'!J35</f>
        <v>0</v>
      </c>
      <c r="AY55" s="74">
        <f>'FVE1_1 - Výrobna 68,04 kW...'!J36</f>
        <v>0</v>
      </c>
      <c r="AZ55" s="74">
        <f>'FVE1_1 - Výrobna 68,04 kW...'!F33</f>
        <v>0</v>
      </c>
      <c r="BA55" s="74">
        <f>'FVE1_1 - Výrobna 68,04 kW...'!F34</f>
        <v>0</v>
      </c>
      <c r="BB55" s="74">
        <f>'FVE1_1 - Výrobna 68,04 kW...'!F35</f>
        <v>0</v>
      </c>
      <c r="BC55" s="74">
        <f>'FVE1_1 - Výrobna 68,04 kW...'!F36</f>
        <v>0</v>
      </c>
      <c r="BD55" s="76">
        <f>'FVE1_1 - Výrobna 68,04 kW...'!F37</f>
        <v>0</v>
      </c>
      <c r="BT55" s="77" t="s">
        <v>79</v>
      </c>
      <c r="BV55" s="77" t="s">
        <v>73</v>
      </c>
      <c r="BW55" s="77" t="s">
        <v>80</v>
      </c>
      <c r="BX55" s="77" t="s">
        <v>5</v>
      </c>
      <c r="CL55" s="77" t="s">
        <v>3</v>
      </c>
      <c r="CM55" s="77" t="s">
        <v>81</v>
      </c>
    </row>
    <row r="56" spans="1:91" s="6" customFormat="1" ht="24.75" customHeight="1">
      <c r="A56" s="68" t="s">
        <v>75</v>
      </c>
      <c r="B56" s="69"/>
      <c r="C56" s="70"/>
      <c r="D56" s="267" t="s">
        <v>82</v>
      </c>
      <c r="E56" s="267"/>
      <c r="F56" s="267"/>
      <c r="G56" s="267"/>
      <c r="H56" s="267"/>
      <c r="I56" s="71"/>
      <c r="J56" s="267" t="s">
        <v>83</v>
      </c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5">
        <f>'FVE1_2 - Výrobna 68,04_OC...'!J30</f>
        <v>0</v>
      </c>
      <c r="AH56" s="266"/>
      <c r="AI56" s="266"/>
      <c r="AJ56" s="266"/>
      <c r="AK56" s="266"/>
      <c r="AL56" s="266"/>
      <c r="AM56" s="266"/>
      <c r="AN56" s="265">
        <f t="shared" si="0"/>
        <v>0</v>
      </c>
      <c r="AO56" s="266"/>
      <c r="AP56" s="266"/>
      <c r="AQ56" s="72" t="s">
        <v>78</v>
      </c>
      <c r="AR56" s="69"/>
      <c r="AS56" s="73">
        <v>0</v>
      </c>
      <c r="AT56" s="74">
        <f t="shared" si="1"/>
        <v>0</v>
      </c>
      <c r="AU56" s="75">
        <f>'FVE1_2 - Výrobna 68,04_OC...'!P83</f>
        <v>53.701499999999996</v>
      </c>
      <c r="AV56" s="74">
        <f>'FVE1_2 - Výrobna 68,04_OC...'!J33</f>
        <v>0</v>
      </c>
      <c r="AW56" s="74">
        <f>'FVE1_2 - Výrobna 68,04_OC...'!J34</f>
        <v>0</v>
      </c>
      <c r="AX56" s="74">
        <f>'FVE1_2 - Výrobna 68,04_OC...'!J35</f>
        <v>0</v>
      </c>
      <c r="AY56" s="74">
        <f>'FVE1_2 - Výrobna 68,04_OC...'!J36</f>
        <v>0</v>
      </c>
      <c r="AZ56" s="74">
        <f>'FVE1_2 - Výrobna 68,04_OC...'!F33</f>
        <v>0</v>
      </c>
      <c r="BA56" s="74">
        <f>'FVE1_2 - Výrobna 68,04_OC...'!F34</f>
        <v>0</v>
      </c>
      <c r="BB56" s="74">
        <f>'FVE1_2 - Výrobna 68,04_OC...'!F35</f>
        <v>0</v>
      </c>
      <c r="BC56" s="74">
        <f>'FVE1_2 - Výrobna 68,04_OC...'!F36</f>
        <v>0</v>
      </c>
      <c r="BD56" s="76">
        <f>'FVE1_2 - Výrobna 68,04_OC...'!F37</f>
        <v>0</v>
      </c>
      <c r="BT56" s="77" t="s">
        <v>79</v>
      </c>
      <c r="BV56" s="77" t="s">
        <v>73</v>
      </c>
      <c r="BW56" s="77" t="s">
        <v>84</v>
      </c>
      <c r="BX56" s="77" t="s">
        <v>5</v>
      </c>
      <c r="CL56" s="77" t="s">
        <v>3</v>
      </c>
      <c r="CM56" s="77" t="s">
        <v>81</v>
      </c>
    </row>
    <row r="57" spans="1:91" s="6" customFormat="1" ht="24.75" customHeight="1">
      <c r="A57" s="68" t="s">
        <v>75</v>
      </c>
      <c r="B57" s="69"/>
      <c r="C57" s="70"/>
      <c r="D57" s="267" t="s">
        <v>85</v>
      </c>
      <c r="E57" s="267"/>
      <c r="F57" s="267"/>
      <c r="G57" s="267"/>
      <c r="H57" s="267"/>
      <c r="I57" s="71"/>
      <c r="J57" s="267" t="s">
        <v>86</v>
      </c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5">
        <f>'FVE1_3 - Výrobna 68,04 kW...'!J30</f>
        <v>0</v>
      </c>
      <c r="AH57" s="266"/>
      <c r="AI57" s="266"/>
      <c r="AJ57" s="266"/>
      <c r="AK57" s="266"/>
      <c r="AL57" s="266"/>
      <c r="AM57" s="266"/>
      <c r="AN57" s="265">
        <f t="shared" si="0"/>
        <v>0</v>
      </c>
      <c r="AO57" s="266"/>
      <c r="AP57" s="266"/>
      <c r="AQ57" s="72" t="s">
        <v>78</v>
      </c>
      <c r="AR57" s="69"/>
      <c r="AS57" s="73">
        <v>0</v>
      </c>
      <c r="AT57" s="74">
        <f t="shared" si="1"/>
        <v>0</v>
      </c>
      <c r="AU57" s="75">
        <f>'FVE1_3 - Výrobna 68,04 kW...'!P87</f>
        <v>194.43057499999998</v>
      </c>
      <c r="AV57" s="74">
        <f>'FVE1_3 - Výrobna 68,04 kW...'!J33</f>
        <v>0</v>
      </c>
      <c r="AW57" s="74">
        <f>'FVE1_3 - Výrobna 68,04 kW...'!J34</f>
        <v>0</v>
      </c>
      <c r="AX57" s="74">
        <f>'FVE1_3 - Výrobna 68,04 kW...'!J35</f>
        <v>0</v>
      </c>
      <c r="AY57" s="74">
        <f>'FVE1_3 - Výrobna 68,04 kW...'!J36</f>
        <v>0</v>
      </c>
      <c r="AZ57" s="74">
        <f>'FVE1_3 - Výrobna 68,04 kW...'!F33</f>
        <v>0</v>
      </c>
      <c r="BA57" s="74">
        <f>'FVE1_3 - Výrobna 68,04 kW...'!F34</f>
        <v>0</v>
      </c>
      <c r="BB57" s="74">
        <f>'FVE1_3 - Výrobna 68,04 kW...'!F35</f>
        <v>0</v>
      </c>
      <c r="BC57" s="74">
        <f>'FVE1_3 - Výrobna 68,04 kW...'!F36</f>
        <v>0</v>
      </c>
      <c r="BD57" s="76">
        <f>'FVE1_3 - Výrobna 68,04 kW...'!F37</f>
        <v>0</v>
      </c>
      <c r="BT57" s="77" t="s">
        <v>79</v>
      </c>
      <c r="BV57" s="77" t="s">
        <v>73</v>
      </c>
      <c r="BW57" s="77" t="s">
        <v>87</v>
      </c>
      <c r="BX57" s="77" t="s">
        <v>5</v>
      </c>
      <c r="CL57" s="77" t="s">
        <v>3</v>
      </c>
      <c r="CM57" s="77" t="s">
        <v>81</v>
      </c>
    </row>
    <row r="58" spans="1:91" s="6" customFormat="1" ht="24.75" customHeight="1">
      <c r="A58" s="68" t="s">
        <v>75</v>
      </c>
      <c r="B58" s="69"/>
      <c r="C58" s="70"/>
      <c r="D58" s="267" t="s">
        <v>88</v>
      </c>
      <c r="E58" s="267"/>
      <c r="F58" s="267"/>
      <c r="G58" s="267"/>
      <c r="H58" s="267"/>
      <c r="I58" s="71"/>
      <c r="J58" s="267" t="s">
        <v>89</v>
      </c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5">
        <f>'FVE1_4 - Výrobna 68,04 kW...'!J30</f>
        <v>0</v>
      </c>
      <c r="AH58" s="266"/>
      <c r="AI58" s="266"/>
      <c r="AJ58" s="266"/>
      <c r="AK58" s="266"/>
      <c r="AL58" s="266"/>
      <c r="AM58" s="266"/>
      <c r="AN58" s="265">
        <f t="shared" si="0"/>
        <v>0</v>
      </c>
      <c r="AO58" s="266"/>
      <c r="AP58" s="266"/>
      <c r="AQ58" s="72" t="s">
        <v>78</v>
      </c>
      <c r="AR58" s="69"/>
      <c r="AS58" s="73">
        <v>0</v>
      </c>
      <c r="AT58" s="74">
        <f t="shared" si="1"/>
        <v>0</v>
      </c>
      <c r="AU58" s="75">
        <f>'FVE1_4 - Výrobna 68,04 kW...'!P81</f>
        <v>148.90410199999999</v>
      </c>
      <c r="AV58" s="74">
        <f>'FVE1_4 - Výrobna 68,04 kW...'!J33</f>
        <v>0</v>
      </c>
      <c r="AW58" s="74">
        <f>'FVE1_4 - Výrobna 68,04 kW...'!J34</f>
        <v>0</v>
      </c>
      <c r="AX58" s="74">
        <f>'FVE1_4 - Výrobna 68,04 kW...'!J35</f>
        <v>0</v>
      </c>
      <c r="AY58" s="74">
        <f>'FVE1_4 - Výrobna 68,04 kW...'!J36</f>
        <v>0</v>
      </c>
      <c r="AZ58" s="74">
        <f>'FVE1_4 - Výrobna 68,04 kW...'!F33</f>
        <v>0</v>
      </c>
      <c r="BA58" s="74">
        <f>'FVE1_4 - Výrobna 68,04 kW...'!F34</f>
        <v>0</v>
      </c>
      <c r="BB58" s="74">
        <f>'FVE1_4 - Výrobna 68,04 kW...'!F35</f>
        <v>0</v>
      </c>
      <c r="BC58" s="74">
        <f>'FVE1_4 - Výrobna 68,04 kW...'!F36</f>
        <v>0</v>
      </c>
      <c r="BD58" s="76">
        <f>'FVE1_4 - Výrobna 68,04 kW...'!F37</f>
        <v>0</v>
      </c>
      <c r="BT58" s="77" t="s">
        <v>79</v>
      </c>
      <c r="BV58" s="77" t="s">
        <v>73</v>
      </c>
      <c r="BW58" s="77" t="s">
        <v>90</v>
      </c>
      <c r="BX58" s="77" t="s">
        <v>5</v>
      </c>
      <c r="CL58" s="77" t="s">
        <v>3</v>
      </c>
      <c r="CM58" s="77" t="s">
        <v>81</v>
      </c>
    </row>
    <row r="59" spans="1:91" s="6" customFormat="1" ht="16.5" customHeight="1">
      <c r="A59" s="68" t="s">
        <v>75</v>
      </c>
      <c r="B59" s="69"/>
      <c r="C59" s="70"/>
      <c r="D59" s="267" t="s">
        <v>91</v>
      </c>
      <c r="E59" s="267"/>
      <c r="F59" s="267"/>
      <c r="G59" s="267"/>
      <c r="H59" s="267"/>
      <c r="I59" s="71"/>
      <c r="J59" s="267" t="s">
        <v>92</v>
      </c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5">
        <f>'FVE2_1 - Výrobna 8,0 kWp_...'!J30</f>
        <v>0</v>
      </c>
      <c r="AH59" s="266"/>
      <c r="AI59" s="266"/>
      <c r="AJ59" s="266"/>
      <c r="AK59" s="266"/>
      <c r="AL59" s="266"/>
      <c r="AM59" s="266"/>
      <c r="AN59" s="265">
        <f t="shared" si="0"/>
        <v>0</v>
      </c>
      <c r="AO59" s="266"/>
      <c r="AP59" s="266"/>
      <c r="AQ59" s="72" t="s">
        <v>78</v>
      </c>
      <c r="AR59" s="69"/>
      <c r="AS59" s="73">
        <v>0</v>
      </c>
      <c r="AT59" s="74">
        <f t="shared" si="1"/>
        <v>0</v>
      </c>
      <c r="AU59" s="75">
        <f>'FVE2_1 - Výrobna 8,0 kWp_...'!P82</f>
        <v>126.91656999999998</v>
      </c>
      <c r="AV59" s="74">
        <f>'FVE2_1 - Výrobna 8,0 kWp_...'!J33</f>
        <v>0</v>
      </c>
      <c r="AW59" s="74">
        <f>'FVE2_1 - Výrobna 8,0 kWp_...'!J34</f>
        <v>0</v>
      </c>
      <c r="AX59" s="74">
        <f>'FVE2_1 - Výrobna 8,0 kWp_...'!J35</f>
        <v>0</v>
      </c>
      <c r="AY59" s="74">
        <f>'FVE2_1 - Výrobna 8,0 kWp_...'!J36</f>
        <v>0</v>
      </c>
      <c r="AZ59" s="74">
        <f>'FVE2_1 - Výrobna 8,0 kWp_...'!F33</f>
        <v>0</v>
      </c>
      <c r="BA59" s="74">
        <f>'FVE2_1 - Výrobna 8,0 kWp_...'!F34</f>
        <v>0</v>
      </c>
      <c r="BB59" s="74">
        <f>'FVE2_1 - Výrobna 8,0 kWp_...'!F35</f>
        <v>0</v>
      </c>
      <c r="BC59" s="74">
        <f>'FVE2_1 - Výrobna 8,0 kWp_...'!F36</f>
        <v>0</v>
      </c>
      <c r="BD59" s="76">
        <f>'FVE2_1 - Výrobna 8,0 kWp_...'!F37</f>
        <v>0</v>
      </c>
      <c r="BT59" s="77" t="s">
        <v>79</v>
      </c>
      <c r="BV59" s="77" t="s">
        <v>73</v>
      </c>
      <c r="BW59" s="77" t="s">
        <v>93</v>
      </c>
      <c r="BX59" s="77" t="s">
        <v>5</v>
      </c>
      <c r="CL59" s="77" t="s">
        <v>3</v>
      </c>
      <c r="CM59" s="77" t="s">
        <v>81</v>
      </c>
    </row>
    <row r="60" spans="1:91" s="6" customFormat="1" ht="24.75" customHeight="1">
      <c r="A60" s="68" t="s">
        <v>75</v>
      </c>
      <c r="B60" s="69"/>
      <c r="C60" s="70"/>
      <c r="D60" s="267" t="s">
        <v>94</v>
      </c>
      <c r="E60" s="267"/>
      <c r="F60" s="267"/>
      <c r="G60" s="267"/>
      <c r="H60" s="267"/>
      <c r="I60" s="71"/>
      <c r="J60" s="267" t="s">
        <v>95</v>
      </c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5">
        <f>'FVE2_2 - Výrobna 8,0 kWp_...'!J30</f>
        <v>0</v>
      </c>
      <c r="AH60" s="266"/>
      <c r="AI60" s="266"/>
      <c r="AJ60" s="266"/>
      <c r="AK60" s="266"/>
      <c r="AL60" s="266"/>
      <c r="AM60" s="266"/>
      <c r="AN60" s="265">
        <f t="shared" si="0"/>
        <v>0</v>
      </c>
      <c r="AO60" s="266"/>
      <c r="AP60" s="266"/>
      <c r="AQ60" s="72" t="s">
        <v>78</v>
      </c>
      <c r="AR60" s="69"/>
      <c r="AS60" s="73">
        <v>0</v>
      </c>
      <c r="AT60" s="74">
        <f t="shared" si="1"/>
        <v>0</v>
      </c>
      <c r="AU60" s="75">
        <f>'FVE2_2 - Výrobna 8,0 kWp_...'!P83</f>
        <v>6.4659999999999993</v>
      </c>
      <c r="AV60" s="74">
        <f>'FVE2_2 - Výrobna 8,0 kWp_...'!J33</f>
        <v>0</v>
      </c>
      <c r="AW60" s="74">
        <f>'FVE2_2 - Výrobna 8,0 kWp_...'!J34</f>
        <v>0</v>
      </c>
      <c r="AX60" s="74">
        <f>'FVE2_2 - Výrobna 8,0 kWp_...'!J35</f>
        <v>0</v>
      </c>
      <c r="AY60" s="74">
        <f>'FVE2_2 - Výrobna 8,0 kWp_...'!J36</f>
        <v>0</v>
      </c>
      <c r="AZ60" s="74">
        <f>'FVE2_2 - Výrobna 8,0 kWp_...'!F33</f>
        <v>0</v>
      </c>
      <c r="BA60" s="74">
        <f>'FVE2_2 - Výrobna 8,0 kWp_...'!F34</f>
        <v>0</v>
      </c>
      <c r="BB60" s="74">
        <f>'FVE2_2 - Výrobna 8,0 kWp_...'!F35</f>
        <v>0</v>
      </c>
      <c r="BC60" s="74">
        <f>'FVE2_2 - Výrobna 8,0 kWp_...'!F36</f>
        <v>0</v>
      </c>
      <c r="BD60" s="76">
        <f>'FVE2_2 - Výrobna 8,0 kWp_...'!F37</f>
        <v>0</v>
      </c>
      <c r="BT60" s="77" t="s">
        <v>79</v>
      </c>
      <c r="BV60" s="77" t="s">
        <v>73</v>
      </c>
      <c r="BW60" s="77" t="s">
        <v>96</v>
      </c>
      <c r="BX60" s="77" t="s">
        <v>5</v>
      </c>
      <c r="CL60" s="77" t="s">
        <v>3</v>
      </c>
      <c r="CM60" s="77" t="s">
        <v>81</v>
      </c>
    </row>
    <row r="61" spans="1:91" s="6" customFormat="1" ht="24.75" customHeight="1">
      <c r="A61" s="68" t="s">
        <v>75</v>
      </c>
      <c r="B61" s="69"/>
      <c r="C61" s="70"/>
      <c r="D61" s="267" t="s">
        <v>97</v>
      </c>
      <c r="E61" s="267"/>
      <c r="F61" s="267"/>
      <c r="G61" s="267"/>
      <c r="H61" s="267"/>
      <c r="I61" s="71"/>
      <c r="J61" s="267" t="s">
        <v>98</v>
      </c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5">
        <f>'FVE2_3 - Výrobna 8,0 kWp_...'!J30</f>
        <v>0</v>
      </c>
      <c r="AH61" s="266"/>
      <c r="AI61" s="266"/>
      <c r="AJ61" s="266"/>
      <c r="AK61" s="266"/>
      <c r="AL61" s="266"/>
      <c r="AM61" s="266"/>
      <c r="AN61" s="265">
        <f t="shared" si="0"/>
        <v>0</v>
      </c>
      <c r="AO61" s="266"/>
      <c r="AP61" s="266"/>
      <c r="AQ61" s="72" t="s">
        <v>78</v>
      </c>
      <c r="AR61" s="69"/>
      <c r="AS61" s="78">
        <v>0</v>
      </c>
      <c r="AT61" s="79">
        <f t="shared" si="1"/>
        <v>0</v>
      </c>
      <c r="AU61" s="80">
        <f>'FVE2_3 - Výrobna 8,0 kWp_...'!P84</f>
        <v>112.24120600000001</v>
      </c>
      <c r="AV61" s="79">
        <f>'FVE2_3 - Výrobna 8,0 kWp_...'!J33</f>
        <v>0</v>
      </c>
      <c r="AW61" s="79">
        <f>'FVE2_3 - Výrobna 8,0 kWp_...'!J34</f>
        <v>0</v>
      </c>
      <c r="AX61" s="79">
        <f>'FVE2_3 - Výrobna 8,0 kWp_...'!J35</f>
        <v>0</v>
      </c>
      <c r="AY61" s="79">
        <f>'FVE2_3 - Výrobna 8,0 kWp_...'!J36</f>
        <v>0</v>
      </c>
      <c r="AZ61" s="79">
        <f>'FVE2_3 - Výrobna 8,0 kWp_...'!F33</f>
        <v>0</v>
      </c>
      <c r="BA61" s="79">
        <f>'FVE2_3 - Výrobna 8,0 kWp_...'!F34</f>
        <v>0</v>
      </c>
      <c r="BB61" s="79">
        <f>'FVE2_3 - Výrobna 8,0 kWp_...'!F35</f>
        <v>0</v>
      </c>
      <c r="BC61" s="79">
        <f>'FVE2_3 - Výrobna 8,0 kWp_...'!F36</f>
        <v>0</v>
      </c>
      <c r="BD61" s="81">
        <f>'FVE2_3 - Výrobna 8,0 kWp_...'!F37</f>
        <v>0</v>
      </c>
      <c r="BT61" s="77" t="s">
        <v>79</v>
      </c>
      <c r="BV61" s="77" t="s">
        <v>73</v>
      </c>
      <c r="BW61" s="77" t="s">
        <v>99</v>
      </c>
      <c r="BX61" s="77" t="s">
        <v>5</v>
      </c>
      <c r="CL61" s="77" t="s">
        <v>3</v>
      </c>
      <c r="CM61" s="77" t="s">
        <v>81</v>
      </c>
    </row>
    <row r="62" spans="1:91" s="1" customFormat="1" ht="30" customHeight="1">
      <c r="B62" s="29"/>
      <c r="AR62" s="29"/>
    </row>
    <row r="63" spans="1:91" s="1" customFormat="1" ht="6.9" customHeight="1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29"/>
    </row>
  </sheetData>
  <mergeCells count="64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J58:AF58"/>
    <mergeCell ref="D58:H58"/>
    <mergeCell ref="AN59:AP59"/>
    <mergeCell ref="AG59:AM59"/>
    <mergeCell ref="D59:H59"/>
    <mergeCell ref="J59:AF59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FVE1_1 - Výrobna 68,04 kW...'!C2" display="/" xr:uid="{00000000-0004-0000-0000-000000000000}"/>
    <hyperlink ref="A56" location="'FVE1_2 - Výrobna 68,04_OC...'!C2" display="/" xr:uid="{00000000-0004-0000-0000-000001000000}"/>
    <hyperlink ref="A57" location="'FVE1_3 - Výrobna 68,04 kW...'!C2" display="/" xr:uid="{00000000-0004-0000-0000-000002000000}"/>
    <hyperlink ref="A58" location="'FVE1_4 - Výrobna 68,04 kW...'!C2" display="/" xr:uid="{00000000-0004-0000-0000-000003000000}"/>
    <hyperlink ref="A59" location="'FVE2_1 - Výrobna 8,0 kWp_...'!C2" display="/" xr:uid="{00000000-0004-0000-0000-000004000000}"/>
    <hyperlink ref="A60" location="'FVE2_2 - Výrobna 8,0 kWp_...'!C2" display="/" xr:uid="{00000000-0004-0000-0000-000005000000}"/>
    <hyperlink ref="A61" location="'FVE2_3 - Výrobna 8,0 kWp_...'!C2" display="/" xr:uid="{00000000-0004-0000-0000-000006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5"/>
  <sheetViews>
    <sheetView showGridLines="0" tabSelected="1" topLeftCell="A116" workbookViewId="0">
      <selection activeCell="F129" sqref="F12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102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ROUND(J88,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ROUND((SUM(BE88:BE284)),  2)</f>
        <v>0</v>
      </c>
      <c r="I33" s="86">
        <v>0.21</v>
      </c>
      <c r="J33" s="85">
        <f>ROUND(((SUM(BE88:BE284))*I33),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ROUND((SUM(BF88:BF284)),  2)</f>
        <v>0</v>
      </c>
      <c r="I34" s="86">
        <v>0.15</v>
      </c>
      <c r="J34" s="85">
        <f>ROUND(((SUM(BF88:BF284))*I34),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ROUND((SUM(BG88:BG284)),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ROUND((SUM(BH88:BH284)),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ROUND((SUM(BI88:BI284)),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FVE1_1 - Výrobna 68,04 kWp_TECHNOLOGIE FVE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J88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107</v>
      </c>
      <c r="E60" s="98"/>
      <c r="F60" s="98"/>
      <c r="G60" s="98"/>
      <c r="H60" s="98"/>
      <c r="I60" s="98"/>
      <c r="J60" s="99">
        <f>J89</f>
        <v>0</v>
      </c>
      <c r="L60" s="96"/>
    </row>
    <row r="61" spans="2:47" s="9" customFormat="1" ht="19.95" customHeight="1">
      <c r="B61" s="100"/>
      <c r="D61" s="101" t="s">
        <v>108</v>
      </c>
      <c r="E61" s="102"/>
      <c r="F61" s="102"/>
      <c r="G61" s="102"/>
      <c r="H61" s="102"/>
      <c r="I61" s="102"/>
      <c r="J61" s="103">
        <f>J90</f>
        <v>0</v>
      </c>
      <c r="L61" s="100"/>
    </row>
    <row r="62" spans="2:47" s="9" customFormat="1" ht="19.95" customHeight="1">
      <c r="B62" s="100"/>
      <c r="D62" s="101" t="s">
        <v>109</v>
      </c>
      <c r="E62" s="102"/>
      <c r="F62" s="102"/>
      <c r="G62" s="102"/>
      <c r="H62" s="102"/>
      <c r="I62" s="102"/>
      <c r="J62" s="103">
        <f>J98</f>
        <v>0</v>
      </c>
      <c r="L62" s="100"/>
    </row>
    <row r="63" spans="2:47" s="8" customFormat="1" ht="24.9" customHeight="1">
      <c r="B63" s="96"/>
      <c r="D63" s="97" t="s">
        <v>110</v>
      </c>
      <c r="E63" s="98"/>
      <c r="F63" s="98"/>
      <c r="G63" s="98"/>
      <c r="H63" s="98"/>
      <c r="I63" s="98"/>
      <c r="J63" s="99">
        <f>J102</f>
        <v>0</v>
      </c>
      <c r="L63" s="96"/>
    </row>
    <row r="64" spans="2:47" s="9" customFormat="1" ht="19.95" customHeight="1">
      <c r="B64" s="100"/>
      <c r="D64" s="101" t="s">
        <v>111</v>
      </c>
      <c r="E64" s="102"/>
      <c r="F64" s="102"/>
      <c r="G64" s="102"/>
      <c r="H64" s="102"/>
      <c r="I64" s="102"/>
      <c r="J64" s="103">
        <f>J103</f>
        <v>0</v>
      </c>
      <c r="L64" s="100"/>
    </row>
    <row r="65" spans="2:12" s="9" customFormat="1" ht="19.95" customHeight="1">
      <c r="B65" s="100"/>
      <c r="D65" s="101" t="s">
        <v>112</v>
      </c>
      <c r="E65" s="102"/>
      <c r="F65" s="102"/>
      <c r="G65" s="102"/>
      <c r="H65" s="102"/>
      <c r="I65" s="102"/>
      <c r="J65" s="103">
        <f>J249</f>
        <v>0</v>
      </c>
      <c r="L65" s="100"/>
    </row>
    <row r="66" spans="2:12" s="9" customFormat="1" ht="19.95" customHeight="1">
      <c r="B66" s="100"/>
      <c r="D66" s="101" t="s">
        <v>113</v>
      </c>
      <c r="E66" s="102"/>
      <c r="F66" s="102"/>
      <c r="G66" s="102"/>
      <c r="H66" s="102"/>
      <c r="I66" s="102"/>
      <c r="J66" s="103">
        <f>J265</f>
        <v>0</v>
      </c>
      <c r="L66" s="100"/>
    </row>
    <row r="67" spans="2:12" s="8" customFormat="1" ht="24.9" customHeight="1">
      <c r="B67" s="96"/>
      <c r="D67" s="97" t="s">
        <v>114</v>
      </c>
      <c r="E67" s="98"/>
      <c r="F67" s="98"/>
      <c r="G67" s="98"/>
      <c r="H67" s="98"/>
      <c r="I67" s="98"/>
      <c r="J67" s="99">
        <f>J279</f>
        <v>0</v>
      </c>
      <c r="L67" s="96"/>
    </row>
    <row r="68" spans="2:12" s="9" customFormat="1" ht="19.95" customHeight="1">
      <c r="B68" s="100"/>
      <c r="D68" s="101" t="s">
        <v>115</v>
      </c>
      <c r="E68" s="102"/>
      <c r="F68" s="102"/>
      <c r="G68" s="102"/>
      <c r="H68" s="102"/>
      <c r="I68" s="102"/>
      <c r="J68" s="103">
        <f>J280</f>
        <v>0</v>
      </c>
      <c r="L68" s="100"/>
    </row>
    <row r="69" spans="2:12" s="1" customFormat="1" ht="21.75" customHeight="1">
      <c r="B69" s="29"/>
      <c r="L69" s="29"/>
    </row>
    <row r="70" spans="2:12" s="1" customFormat="1" ht="6.9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29"/>
    </row>
    <row r="74" spans="2:12" s="1" customFormat="1" ht="6.9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29"/>
    </row>
    <row r="75" spans="2:12" s="1" customFormat="1" ht="24.9" customHeight="1">
      <c r="B75" s="29"/>
      <c r="C75" s="21" t="s">
        <v>116</v>
      </c>
      <c r="L75" s="29"/>
    </row>
    <row r="76" spans="2:12" s="1" customFormat="1" ht="6.9" customHeight="1">
      <c r="B76" s="29"/>
      <c r="L76" s="29"/>
    </row>
    <row r="77" spans="2:12" s="1" customFormat="1" ht="12" customHeight="1">
      <c r="B77" s="29"/>
      <c r="C77" s="26" t="s">
        <v>15</v>
      </c>
      <c r="L77" s="29"/>
    </row>
    <row r="78" spans="2:12" s="1" customFormat="1" ht="16.5" customHeight="1">
      <c r="B78" s="29"/>
      <c r="E78" s="286" t="str">
        <f>E7</f>
        <v>Fotovoltaická výrobna Kněžice</v>
      </c>
      <c r="F78" s="287"/>
      <c r="G78" s="287"/>
      <c r="H78" s="287"/>
      <c r="L78" s="29"/>
    </row>
    <row r="79" spans="2:12" s="1" customFormat="1" ht="12" customHeight="1">
      <c r="B79" s="29"/>
      <c r="C79" s="26" t="s">
        <v>101</v>
      </c>
      <c r="L79" s="29"/>
    </row>
    <row r="80" spans="2:12" s="1" customFormat="1" ht="16.5" customHeight="1">
      <c r="B80" s="29"/>
      <c r="E80" s="252" t="str">
        <f>E9</f>
        <v>FVE1_1 - Výrobna 68,04 kWp_TECHNOLOGIE FVE</v>
      </c>
      <c r="F80" s="285"/>
      <c r="G80" s="285"/>
      <c r="H80" s="285"/>
      <c r="L80" s="29"/>
    </row>
    <row r="81" spans="2:65" s="1" customFormat="1" ht="6.9" customHeight="1">
      <c r="B81" s="29"/>
      <c r="L81" s="29"/>
    </row>
    <row r="82" spans="2:65" s="1" customFormat="1" ht="12" customHeight="1">
      <c r="B82" s="29"/>
      <c r="C82" s="26" t="s">
        <v>19</v>
      </c>
      <c r="F82" s="24" t="str">
        <f>F12</f>
        <v xml:space="preserve">Kněžice </v>
      </c>
      <c r="I82" s="26" t="s">
        <v>21</v>
      </c>
      <c r="J82" s="46" t="str">
        <f>IF(J12="","",J12)</f>
        <v>14. 5. 2023</v>
      </c>
      <c r="L82" s="29"/>
    </row>
    <row r="83" spans="2:65" s="1" customFormat="1" ht="6.9" customHeight="1">
      <c r="B83" s="29"/>
      <c r="L83" s="29"/>
    </row>
    <row r="84" spans="2:65" s="1" customFormat="1" ht="15.15" customHeight="1">
      <c r="B84" s="29"/>
      <c r="C84" s="26" t="s">
        <v>23</v>
      </c>
      <c r="F84" s="24" t="str">
        <f>E15</f>
        <v>Obec Kněžice</v>
      </c>
      <c r="I84" s="26" t="s">
        <v>30</v>
      </c>
      <c r="J84" s="27" t="str">
        <f>E21</f>
        <v xml:space="preserve"> </v>
      </c>
      <c r="L84" s="29"/>
    </row>
    <row r="85" spans="2:65" s="1" customFormat="1" ht="15.15" customHeight="1">
      <c r="B85" s="29"/>
      <c r="C85" s="26" t="s">
        <v>28</v>
      </c>
      <c r="F85" s="24" t="str">
        <f>IF(E18="","",E18)</f>
        <v xml:space="preserve"> </v>
      </c>
      <c r="I85" s="26" t="s">
        <v>32</v>
      </c>
      <c r="J85" s="27" t="str">
        <f>E24</f>
        <v>Ing. Petr Týfa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4"/>
      <c r="C87" s="105" t="s">
        <v>117</v>
      </c>
      <c r="D87" s="106" t="s">
        <v>56</v>
      </c>
      <c r="E87" s="106" t="s">
        <v>52</v>
      </c>
      <c r="F87" s="106" t="s">
        <v>53</v>
      </c>
      <c r="G87" s="106" t="s">
        <v>118</v>
      </c>
      <c r="H87" s="106" t="s">
        <v>119</v>
      </c>
      <c r="I87" s="106" t="s">
        <v>120</v>
      </c>
      <c r="J87" s="106" t="s">
        <v>105</v>
      </c>
      <c r="K87" s="107" t="s">
        <v>121</v>
      </c>
      <c r="L87" s="104"/>
      <c r="M87" s="53" t="s">
        <v>3</v>
      </c>
      <c r="N87" s="54" t="s">
        <v>41</v>
      </c>
      <c r="O87" s="54" t="s">
        <v>122</v>
      </c>
      <c r="P87" s="54" t="s">
        <v>123</v>
      </c>
      <c r="Q87" s="54" t="s">
        <v>124</v>
      </c>
      <c r="R87" s="54" t="s">
        <v>125</v>
      </c>
      <c r="S87" s="54" t="s">
        <v>126</v>
      </c>
      <c r="T87" s="55" t="s">
        <v>127</v>
      </c>
    </row>
    <row r="88" spans="2:65" s="1" customFormat="1" ht="22.8" customHeight="1">
      <c r="B88" s="29"/>
      <c r="C88" s="58" t="s">
        <v>128</v>
      </c>
      <c r="J88" s="108">
        <f>BK88</f>
        <v>0</v>
      </c>
      <c r="L88" s="29"/>
      <c r="M88" s="56"/>
      <c r="N88" s="47"/>
      <c r="O88" s="47"/>
      <c r="P88" s="109">
        <f>P89+P102+P279</f>
        <v>675.79149199999983</v>
      </c>
      <c r="Q88" s="47"/>
      <c r="R88" s="109">
        <f>R89+R102+R279</f>
        <v>3.8516674399999999</v>
      </c>
      <c r="S88" s="47"/>
      <c r="T88" s="110">
        <f>T89+T102+T279</f>
        <v>0</v>
      </c>
      <c r="AT88" s="17" t="s">
        <v>70</v>
      </c>
      <c r="AU88" s="17" t="s">
        <v>106</v>
      </c>
      <c r="BK88" s="111">
        <f>BK89+BK102+BK279</f>
        <v>0</v>
      </c>
    </row>
    <row r="89" spans="2:65" s="11" customFormat="1" ht="25.95" customHeight="1">
      <c r="B89" s="112"/>
      <c r="D89" s="113" t="s">
        <v>70</v>
      </c>
      <c r="E89" s="114" t="s">
        <v>129</v>
      </c>
      <c r="F89" s="114" t="s">
        <v>130</v>
      </c>
      <c r="J89" s="115">
        <f>BK89</f>
        <v>0</v>
      </c>
      <c r="L89" s="112"/>
      <c r="M89" s="116"/>
      <c r="P89" s="117">
        <f>P90+P98</f>
        <v>9.1287019999999988</v>
      </c>
      <c r="R89" s="117">
        <f>R90+R98</f>
        <v>2.5503799999999997E-2</v>
      </c>
      <c r="T89" s="118">
        <f>T90+T98</f>
        <v>0</v>
      </c>
      <c r="AR89" s="113" t="s">
        <v>79</v>
      </c>
      <c r="AT89" s="119" t="s">
        <v>70</v>
      </c>
      <c r="AU89" s="119" t="s">
        <v>71</v>
      </c>
      <c r="AY89" s="113" t="s">
        <v>131</v>
      </c>
      <c r="BK89" s="120">
        <f>BK90+BK98</f>
        <v>0</v>
      </c>
    </row>
    <row r="90" spans="2:65" s="11" customFormat="1" ht="22.8" customHeight="1">
      <c r="B90" s="112"/>
      <c r="D90" s="113" t="s">
        <v>70</v>
      </c>
      <c r="E90" s="121" t="s">
        <v>132</v>
      </c>
      <c r="F90" s="121" t="s">
        <v>133</v>
      </c>
      <c r="J90" s="122">
        <f>BK90</f>
        <v>0</v>
      </c>
      <c r="L90" s="112"/>
      <c r="M90" s="116"/>
      <c r="P90" s="117">
        <f>SUM(P91:P97)</f>
        <v>9.1084999999999994</v>
      </c>
      <c r="R90" s="117">
        <f>SUM(R91:R97)</f>
        <v>2.5503799999999997E-2</v>
      </c>
      <c r="T90" s="118">
        <f>SUM(T91:T97)</f>
        <v>0</v>
      </c>
      <c r="AR90" s="113" t="s">
        <v>79</v>
      </c>
      <c r="AT90" s="119" t="s">
        <v>70</v>
      </c>
      <c r="AU90" s="119" t="s">
        <v>79</v>
      </c>
      <c r="AY90" s="113" t="s">
        <v>131</v>
      </c>
      <c r="BK90" s="120">
        <f>SUM(BK91:BK97)</f>
        <v>0</v>
      </c>
    </row>
    <row r="91" spans="2:65" s="1" customFormat="1" ht="16.5" customHeight="1">
      <c r="B91" s="123"/>
      <c r="C91" s="124" t="s">
        <v>134</v>
      </c>
      <c r="D91" s="124" t="s">
        <v>135</v>
      </c>
      <c r="E91" s="125" t="s">
        <v>136</v>
      </c>
      <c r="F91" s="126" t="s">
        <v>137</v>
      </c>
      <c r="G91" s="127" t="s">
        <v>138</v>
      </c>
      <c r="H91" s="128">
        <v>182.17</v>
      </c>
      <c r="I91" s="129"/>
      <c r="J91" s="129">
        <f>ROUND(I91*H91,2)</f>
        <v>0</v>
      </c>
      <c r="K91" s="126" t="s">
        <v>139</v>
      </c>
      <c r="L91" s="29"/>
      <c r="M91" s="130" t="s">
        <v>3</v>
      </c>
      <c r="N91" s="131" t="s">
        <v>42</v>
      </c>
      <c r="O91" s="132">
        <v>0.05</v>
      </c>
      <c r="P91" s="132">
        <f>O91*H91</f>
        <v>9.1084999999999994</v>
      </c>
      <c r="Q91" s="132">
        <v>1.3999999999999999E-4</v>
      </c>
      <c r="R91" s="132">
        <f>Q91*H91</f>
        <v>2.5503799999999997E-2</v>
      </c>
      <c r="S91" s="132">
        <v>0</v>
      </c>
      <c r="T91" s="133">
        <f>S91*H91</f>
        <v>0</v>
      </c>
      <c r="AR91" s="134" t="s">
        <v>140</v>
      </c>
      <c r="AT91" s="134" t="s">
        <v>135</v>
      </c>
      <c r="AU91" s="134" t="s">
        <v>81</v>
      </c>
      <c r="AY91" s="17" t="s">
        <v>131</v>
      </c>
      <c r="BE91" s="135">
        <f>IF(N91="základní",J91,0)</f>
        <v>0</v>
      </c>
      <c r="BF91" s="135">
        <f>IF(N91="snížená",J91,0)</f>
        <v>0</v>
      </c>
      <c r="BG91" s="135">
        <f>IF(N91="zákl. přenesená",J91,0)</f>
        <v>0</v>
      </c>
      <c r="BH91" s="135">
        <f>IF(N91="sníž. přenesená",J91,0)</f>
        <v>0</v>
      </c>
      <c r="BI91" s="135">
        <f>IF(N91="nulová",J91,0)</f>
        <v>0</v>
      </c>
      <c r="BJ91" s="17" t="s">
        <v>79</v>
      </c>
      <c r="BK91" s="135">
        <f>ROUND(I91*H91,2)</f>
        <v>0</v>
      </c>
      <c r="BL91" s="17" t="s">
        <v>140</v>
      </c>
      <c r="BM91" s="134" t="s">
        <v>141</v>
      </c>
    </row>
    <row r="92" spans="2:65" s="1" customFormat="1">
      <c r="B92" s="29"/>
      <c r="D92" s="136" t="s">
        <v>142</v>
      </c>
      <c r="F92" s="137" t="s">
        <v>143</v>
      </c>
      <c r="L92" s="29"/>
      <c r="M92" s="138"/>
      <c r="T92" s="50"/>
      <c r="AT92" s="17" t="s">
        <v>142</v>
      </c>
      <c r="AU92" s="17" t="s">
        <v>81</v>
      </c>
    </row>
    <row r="93" spans="2:65" s="12" customFormat="1">
      <c r="B93" s="139"/>
      <c r="D93" s="140" t="s">
        <v>144</v>
      </c>
      <c r="E93" s="141" t="s">
        <v>3</v>
      </c>
      <c r="F93" s="142" t="s">
        <v>145</v>
      </c>
      <c r="H93" s="141" t="s">
        <v>3</v>
      </c>
      <c r="L93" s="139"/>
      <c r="M93" s="143"/>
      <c r="T93" s="144"/>
      <c r="AT93" s="141" t="s">
        <v>144</v>
      </c>
      <c r="AU93" s="141" t="s">
        <v>81</v>
      </c>
      <c r="AV93" s="12" t="s">
        <v>79</v>
      </c>
      <c r="AW93" s="12" t="s">
        <v>31</v>
      </c>
      <c r="AX93" s="12" t="s">
        <v>71</v>
      </c>
      <c r="AY93" s="141" t="s">
        <v>131</v>
      </c>
    </row>
    <row r="94" spans="2:65" s="13" customFormat="1">
      <c r="B94" s="145"/>
      <c r="D94" s="140" t="s">
        <v>144</v>
      </c>
      <c r="E94" s="146" t="s">
        <v>3</v>
      </c>
      <c r="F94" s="147" t="s">
        <v>146</v>
      </c>
      <c r="H94" s="148">
        <v>134.51</v>
      </c>
      <c r="L94" s="145"/>
      <c r="M94" s="149"/>
      <c r="T94" s="150"/>
      <c r="AT94" s="146" t="s">
        <v>144</v>
      </c>
      <c r="AU94" s="146" t="s">
        <v>81</v>
      </c>
      <c r="AV94" s="13" t="s">
        <v>81</v>
      </c>
      <c r="AW94" s="13" t="s">
        <v>31</v>
      </c>
      <c r="AX94" s="13" t="s">
        <v>71</v>
      </c>
      <c r="AY94" s="146" t="s">
        <v>131</v>
      </c>
    </row>
    <row r="95" spans="2:65" s="13" customFormat="1">
      <c r="B95" s="145"/>
      <c r="D95" s="140" t="s">
        <v>144</v>
      </c>
      <c r="E95" s="146" t="s">
        <v>3</v>
      </c>
      <c r="F95" s="147" t="s">
        <v>147</v>
      </c>
      <c r="H95" s="148">
        <v>27.66</v>
      </c>
      <c r="L95" s="145"/>
      <c r="M95" s="149"/>
      <c r="T95" s="150"/>
      <c r="AT95" s="146" t="s">
        <v>144</v>
      </c>
      <c r="AU95" s="146" t="s">
        <v>81</v>
      </c>
      <c r="AV95" s="13" t="s">
        <v>81</v>
      </c>
      <c r="AW95" s="13" t="s">
        <v>31</v>
      </c>
      <c r="AX95" s="13" t="s">
        <v>71</v>
      </c>
      <c r="AY95" s="146" t="s">
        <v>131</v>
      </c>
    </row>
    <row r="96" spans="2:65" s="13" customFormat="1">
      <c r="B96" s="145"/>
      <c r="D96" s="140" t="s">
        <v>144</v>
      </c>
      <c r="E96" s="146" t="s">
        <v>3</v>
      </c>
      <c r="F96" s="147" t="s">
        <v>148</v>
      </c>
      <c r="H96" s="148">
        <v>20</v>
      </c>
      <c r="L96" s="145"/>
      <c r="M96" s="149"/>
      <c r="T96" s="150"/>
      <c r="AT96" s="146" t="s">
        <v>144</v>
      </c>
      <c r="AU96" s="146" t="s">
        <v>81</v>
      </c>
      <c r="AV96" s="13" t="s">
        <v>81</v>
      </c>
      <c r="AW96" s="13" t="s">
        <v>31</v>
      </c>
      <c r="AX96" s="13" t="s">
        <v>71</v>
      </c>
      <c r="AY96" s="146" t="s">
        <v>131</v>
      </c>
    </row>
    <row r="97" spans="2:65" s="14" customFormat="1">
      <c r="B97" s="151"/>
      <c r="D97" s="140" t="s">
        <v>144</v>
      </c>
      <c r="E97" s="152" t="s">
        <v>3</v>
      </c>
      <c r="F97" s="153" t="s">
        <v>149</v>
      </c>
      <c r="H97" s="154">
        <v>182.17</v>
      </c>
      <c r="L97" s="151"/>
      <c r="M97" s="155"/>
      <c r="T97" s="156"/>
      <c r="AT97" s="152" t="s">
        <v>144</v>
      </c>
      <c r="AU97" s="152" t="s">
        <v>81</v>
      </c>
      <c r="AV97" s="14" t="s">
        <v>140</v>
      </c>
      <c r="AW97" s="14" t="s">
        <v>31</v>
      </c>
      <c r="AX97" s="14" t="s">
        <v>79</v>
      </c>
      <c r="AY97" s="152" t="s">
        <v>131</v>
      </c>
    </row>
    <row r="98" spans="2:65" s="11" customFormat="1" ht="22.8" customHeight="1">
      <c r="B98" s="112"/>
      <c r="D98" s="113" t="s">
        <v>70</v>
      </c>
      <c r="E98" s="121" t="s">
        <v>150</v>
      </c>
      <c r="F98" s="121" t="s">
        <v>151</v>
      </c>
      <c r="J98" s="122">
        <f>BK98</f>
        <v>0</v>
      </c>
      <c r="L98" s="112"/>
      <c r="M98" s="116"/>
      <c r="P98" s="117">
        <f>SUM(P99:P101)</f>
        <v>2.0202000000000001E-2</v>
      </c>
      <c r="R98" s="117">
        <f>SUM(R99:R101)</f>
        <v>0</v>
      </c>
      <c r="T98" s="118">
        <f>SUM(T99:T101)</f>
        <v>0</v>
      </c>
      <c r="AR98" s="113" t="s">
        <v>79</v>
      </c>
      <c r="AT98" s="119" t="s">
        <v>70</v>
      </c>
      <c r="AU98" s="119" t="s">
        <v>79</v>
      </c>
      <c r="AY98" s="113" t="s">
        <v>131</v>
      </c>
      <c r="BK98" s="120">
        <f>SUM(BK99:BK101)</f>
        <v>0</v>
      </c>
    </row>
    <row r="99" spans="2:65" s="1" customFormat="1" ht="33" customHeight="1">
      <c r="B99" s="123"/>
      <c r="C99" s="124" t="s">
        <v>152</v>
      </c>
      <c r="D99" s="124" t="s">
        <v>135</v>
      </c>
      <c r="E99" s="125" t="s">
        <v>153</v>
      </c>
      <c r="F99" s="126" t="s">
        <v>154</v>
      </c>
      <c r="G99" s="127" t="s">
        <v>155</v>
      </c>
      <c r="H99" s="128">
        <v>0.182</v>
      </c>
      <c r="I99" s="129"/>
      <c r="J99" s="129">
        <f>ROUND(I99*H99,2)</f>
        <v>0</v>
      </c>
      <c r="K99" s="126" t="s">
        <v>139</v>
      </c>
      <c r="L99" s="29"/>
      <c r="M99" s="130" t="s">
        <v>3</v>
      </c>
      <c r="N99" s="131" t="s">
        <v>42</v>
      </c>
      <c r="O99" s="132">
        <v>0.111</v>
      </c>
      <c r="P99" s="132">
        <f>O99*H99</f>
        <v>2.0202000000000001E-2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140</v>
      </c>
      <c r="AT99" s="134" t="s">
        <v>135</v>
      </c>
      <c r="AU99" s="134" t="s">
        <v>81</v>
      </c>
      <c r="AY99" s="17" t="s">
        <v>131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79</v>
      </c>
      <c r="BK99" s="135">
        <f>ROUND(I99*H99,2)</f>
        <v>0</v>
      </c>
      <c r="BL99" s="17" t="s">
        <v>140</v>
      </c>
      <c r="BM99" s="134" t="s">
        <v>156</v>
      </c>
    </row>
    <row r="100" spans="2:65" s="1" customFormat="1">
      <c r="B100" s="29"/>
      <c r="D100" s="136" t="s">
        <v>142</v>
      </c>
      <c r="F100" s="137" t="s">
        <v>157</v>
      </c>
      <c r="L100" s="29"/>
      <c r="M100" s="138"/>
      <c r="T100" s="50"/>
      <c r="AT100" s="17" t="s">
        <v>142</v>
      </c>
      <c r="AU100" s="17" t="s">
        <v>81</v>
      </c>
    </row>
    <row r="101" spans="2:65" s="13" customFormat="1">
      <c r="B101" s="145"/>
      <c r="D101" s="140" t="s">
        <v>144</v>
      </c>
      <c r="E101" s="146" t="s">
        <v>3</v>
      </c>
      <c r="F101" s="147" t="s">
        <v>158</v>
      </c>
      <c r="H101" s="148">
        <v>0.182</v>
      </c>
      <c r="L101" s="145"/>
      <c r="M101" s="149"/>
      <c r="T101" s="150"/>
      <c r="AT101" s="146" t="s">
        <v>144</v>
      </c>
      <c r="AU101" s="146" t="s">
        <v>81</v>
      </c>
      <c r="AV101" s="13" t="s">
        <v>81</v>
      </c>
      <c r="AW101" s="13" t="s">
        <v>31</v>
      </c>
      <c r="AX101" s="13" t="s">
        <v>79</v>
      </c>
      <c r="AY101" s="146" t="s">
        <v>131</v>
      </c>
    </row>
    <row r="102" spans="2:65" s="11" customFormat="1" ht="25.95" customHeight="1">
      <c r="B102" s="112"/>
      <c r="D102" s="113" t="s">
        <v>70</v>
      </c>
      <c r="E102" s="114" t="s">
        <v>159</v>
      </c>
      <c r="F102" s="114" t="s">
        <v>160</v>
      </c>
      <c r="J102" s="115">
        <f>BK102</f>
        <v>0</v>
      </c>
      <c r="L102" s="112"/>
      <c r="M102" s="116"/>
      <c r="P102" s="117">
        <f>P103+P249+P265</f>
        <v>665.31078999999988</v>
      </c>
      <c r="R102" s="117">
        <f>R103+R249+R265</f>
        <v>3.8261636399999999</v>
      </c>
      <c r="T102" s="118">
        <f>T103+T249+T265</f>
        <v>0</v>
      </c>
      <c r="AR102" s="113" t="s">
        <v>81</v>
      </c>
      <c r="AT102" s="119" t="s">
        <v>70</v>
      </c>
      <c r="AU102" s="119" t="s">
        <v>71</v>
      </c>
      <c r="AY102" s="113" t="s">
        <v>131</v>
      </c>
      <c r="BK102" s="120">
        <f>BK103+BK249+BK265</f>
        <v>0</v>
      </c>
    </row>
    <row r="103" spans="2:65" s="11" customFormat="1" ht="22.8" customHeight="1">
      <c r="B103" s="112"/>
      <c r="D103" s="113" t="s">
        <v>70</v>
      </c>
      <c r="E103" s="121" t="s">
        <v>161</v>
      </c>
      <c r="F103" s="121" t="s">
        <v>162</v>
      </c>
      <c r="J103" s="122">
        <f>BK103</f>
        <v>0</v>
      </c>
      <c r="L103" s="112"/>
      <c r="M103" s="116"/>
      <c r="P103" s="117">
        <f>SUM(P104:P248)</f>
        <v>619.75357999999983</v>
      </c>
      <c r="R103" s="117">
        <f>SUM(R104:R248)</f>
        <v>3.67315864</v>
      </c>
      <c r="T103" s="118">
        <f>SUM(T104:T248)</f>
        <v>0</v>
      </c>
      <c r="AR103" s="113" t="s">
        <v>81</v>
      </c>
      <c r="AT103" s="119" t="s">
        <v>70</v>
      </c>
      <c r="AU103" s="119" t="s">
        <v>79</v>
      </c>
      <c r="AY103" s="113" t="s">
        <v>131</v>
      </c>
      <c r="BK103" s="120">
        <f>SUM(BK104:BK248)</f>
        <v>0</v>
      </c>
    </row>
    <row r="104" spans="2:65" s="1" customFormat="1" ht="24.15" customHeight="1">
      <c r="B104" s="123"/>
      <c r="C104" s="124" t="s">
        <v>163</v>
      </c>
      <c r="D104" s="124" t="s">
        <v>135</v>
      </c>
      <c r="E104" s="125" t="s">
        <v>164</v>
      </c>
      <c r="F104" s="126" t="s">
        <v>165</v>
      </c>
      <c r="G104" s="127" t="s">
        <v>166</v>
      </c>
      <c r="H104" s="128">
        <v>25</v>
      </c>
      <c r="I104" s="129"/>
      <c r="J104" s="129">
        <f>ROUND(I104*H104,2)</f>
        <v>0</v>
      </c>
      <c r="K104" s="126" t="s">
        <v>139</v>
      </c>
      <c r="L104" s="29"/>
      <c r="M104" s="130" t="s">
        <v>3</v>
      </c>
      <c r="N104" s="131" t="s">
        <v>42</v>
      </c>
      <c r="O104" s="132">
        <v>0.28899999999999998</v>
      </c>
      <c r="P104" s="132">
        <f>O104*H104</f>
        <v>7.2249999999999996</v>
      </c>
      <c r="Q104" s="132">
        <v>0</v>
      </c>
      <c r="R104" s="132">
        <f>Q104*H104</f>
        <v>0</v>
      </c>
      <c r="S104" s="132">
        <v>0</v>
      </c>
      <c r="T104" s="133">
        <f>S104*H104</f>
        <v>0</v>
      </c>
      <c r="AR104" s="134" t="s">
        <v>167</v>
      </c>
      <c r="AT104" s="134" t="s">
        <v>135</v>
      </c>
      <c r="AU104" s="134" t="s">
        <v>81</v>
      </c>
      <c r="AY104" s="17" t="s">
        <v>131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79</v>
      </c>
      <c r="BK104" s="135">
        <f>ROUND(I104*H104,2)</f>
        <v>0</v>
      </c>
      <c r="BL104" s="17" t="s">
        <v>167</v>
      </c>
      <c r="BM104" s="134" t="s">
        <v>168</v>
      </c>
    </row>
    <row r="105" spans="2:65" s="1" customFormat="1">
      <c r="B105" s="29"/>
      <c r="D105" s="136" t="s">
        <v>142</v>
      </c>
      <c r="F105" s="137" t="s">
        <v>169</v>
      </c>
      <c r="L105" s="29"/>
      <c r="M105" s="138"/>
      <c r="T105" s="50"/>
      <c r="AT105" s="17" t="s">
        <v>142</v>
      </c>
      <c r="AU105" s="17" t="s">
        <v>81</v>
      </c>
    </row>
    <row r="106" spans="2:65" s="13" customFormat="1">
      <c r="B106" s="145"/>
      <c r="D106" s="140" t="s">
        <v>144</v>
      </c>
      <c r="E106" s="146" t="s">
        <v>3</v>
      </c>
      <c r="F106" s="147" t="s">
        <v>170</v>
      </c>
      <c r="H106" s="148">
        <v>25</v>
      </c>
      <c r="L106" s="145"/>
      <c r="M106" s="149"/>
      <c r="T106" s="150"/>
      <c r="AT106" s="146" t="s">
        <v>144</v>
      </c>
      <c r="AU106" s="146" t="s">
        <v>81</v>
      </c>
      <c r="AV106" s="13" t="s">
        <v>81</v>
      </c>
      <c r="AW106" s="13" t="s">
        <v>31</v>
      </c>
      <c r="AX106" s="13" t="s">
        <v>79</v>
      </c>
      <c r="AY106" s="146" t="s">
        <v>131</v>
      </c>
    </row>
    <row r="107" spans="2:65" s="1" customFormat="1" ht="16.5" customHeight="1">
      <c r="B107" s="123"/>
      <c r="C107" s="157" t="s">
        <v>171</v>
      </c>
      <c r="D107" s="157" t="s">
        <v>172</v>
      </c>
      <c r="E107" s="158" t="s">
        <v>173</v>
      </c>
      <c r="F107" s="159" t="s">
        <v>174</v>
      </c>
      <c r="G107" s="160" t="s">
        <v>166</v>
      </c>
      <c r="H107" s="161">
        <v>26.25</v>
      </c>
      <c r="I107" s="162"/>
      <c r="J107" s="162">
        <f>ROUND(I107*H107,2)</f>
        <v>0</v>
      </c>
      <c r="K107" s="159" t="s">
        <v>139</v>
      </c>
      <c r="L107" s="163"/>
      <c r="M107" s="164" t="s">
        <v>3</v>
      </c>
      <c r="N107" s="165" t="s">
        <v>42</v>
      </c>
      <c r="O107" s="132">
        <v>0</v>
      </c>
      <c r="P107" s="132">
        <f>O107*H107</f>
        <v>0</v>
      </c>
      <c r="Q107" s="132">
        <v>1.0000000000000001E-5</v>
      </c>
      <c r="R107" s="132">
        <f>Q107*H107</f>
        <v>2.6250000000000004E-4</v>
      </c>
      <c r="S107" s="132">
        <v>0</v>
      </c>
      <c r="T107" s="133">
        <f>S107*H107</f>
        <v>0</v>
      </c>
      <c r="AR107" s="134" t="s">
        <v>175</v>
      </c>
      <c r="AT107" s="134" t="s">
        <v>172</v>
      </c>
      <c r="AU107" s="134" t="s">
        <v>81</v>
      </c>
      <c r="AY107" s="17" t="s">
        <v>131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79</v>
      </c>
      <c r="BK107" s="135">
        <f>ROUND(I107*H107,2)</f>
        <v>0</v>
      </c>
      <c r="BL107" s="17" t="s">
        <v>167</v>
      </c>
      <c r="BM107" s="134" t="s">
        <v>176</v>
      </c>
    </row>
    <row r="108" spans="2:65" s="13" customFormat="1">
      <c r="B108" s="145"/>
      <c r="D108" s="140" t="s">
        <v>144</v>
      </c>
      <c r="F108" s="147" t="s">
        <v>177</v>
      </c>
      <c r="H108" s="148">
        <v>26.25</v>
      </c>
      <c r="L108" s="145"/>
      <c r="M108" s="149"/>
      <c r="T108" s="150"/>
      <c r="AT108" s="146" t="s">
        <v>144</v>
      </c>
      <c r="AU108" s="146" t="s">
        <v>81</v>
      </c>
      <c r="AV108" s="13" t="s">
        <v>81</v>
      </c>
      <c r="AW108" s="13" t="s">
        <v>4</v>
      </c>
      <c r="AX108" s="13" t="s">
        <v>79</v>
      </c>
      <c r="AY108" s="146" t="s">
        <v>131</v>
      </c>
    </row>
    <row r="109" spans="2:65" s="1" customFormat="1" ht="21.75" customHeight="1">
      <c r="B109" s="123"/>
      <c r="C109" s="124" t="s">
        <v>79</v>
      </c>
      <c r="D109" s="124" t="s">
        <v>135</v>
      </c>
      <c r="E109" s="125" t="s">
        <v>178</v>
      </c>
      <c r="F109" s="126" t="s">
        <v>179</v>
      </c>
      <c r="G109" s="127" t="s">
        <v>166</v>
      </c>
      <c r="H109" s="128">
        <v>618</v>
      </c>
      <c r="I109" s="129"/>
      <c r="J109" s="129">
        <f>ROUND(I109*H109,2)</f>
        <v>0</v>
      </c>
      <c r="K109" s="126" t="s">
        <v>139</v>
      </c>
      <c r="L109" s="29"/>
      <c r="M109" s="130" t="s">
        <v>3</v>
      </c>
      <c r="N109" s="131" t="s">
        <v>42</v>
      </c>
      <c r="O109" s="132">
        <v>6.7000000000000004E-2</v>
      </c>
      <c r="P109" s="132">
        <f>O109*H109</f>
        <v>41.406000000000006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167</v>
      </c>
      <c r="AT109" s="134" t="s">
        <v>135</v>
      </c>
      <c r="AU109" s="134" t="s">
        <v>81</v>
      </c>
      <c r="AY109" s="17" t="s">
        <v>131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79</v>
      </c>
      <c r="BK109" s="135">
        <f>ROUND(I109*H109,2)</f>
        <v>0</v>
      </c>
      <c r="BL109" s="17" t="s">
        <v>167</v>
      </c>
      <c r="BM109" s="134" t="s">
        <v>180</v>
      </c>
    </row>
    <row r="110" spans="2:65" s="1" customFormat="1">
      <c r="B110" s="29"/>
      <c r="D110" s="136" t="s">
        <v>142</v>
      </c>
      <c r="F110" s="137" t="s">
        <v>181</v>
      </c>
      <c r="L110" s="29"/>
      <c r="M110" s="138"/>
      <c r="T110" s="50"/>
      <c r="AT110" s="17" t="s">
        <v>142</v>
      </c>
      <c r="AU110" s="17" t="s">
        <v>81</v>
      </c>
    </row>
    <row r="111" spans="2:65" s="13" customFormat="1">
      <c r="B111" s="145"/>
      <c r="D111" s="140" t="s">
        <v>144</v>
      </c>
      <c r="E111" s="146" t="s">
        <v>3</v>
      </c>
      <c r="F111" s="147" t="s">
        <v>1107</v>
      </c>
      <c r="H111" s="148">
        <v>63.2</v>
      </c>
      <c r="L111" s="145"/>
      <c r="M111" s="149"/>
      <c r="T111" s="150"/>
      <c r="AT111" s="146" t="s">
        <v>144</v>
      </c>
      <c r="AU111" s="146" t="s">
        <v>81</v>
      </c>
      <c r="AV111" s="13" t="s">
        <v>81</v>
      </c>
      <c r="AW111" s="13" t="s">
        <v>31</v>
      </c>
      <c r="AX111" s="13" t="s">
        <v>71</v>
      </c>
      <c r="AY111" s="146" t="s">
        <v>131</v>
      </c>
    </row>
    <row r="112" spans="2:65" s="13" customFormat="1">
      <c r="B112" s="145"/>
      <c r="D112" s="140" t="s">
        <v>144</v>
      </c>
      <c r="E112" s="146" t="s">
        <v>3</v>
      </c>
      <c r="F112" s="147" t="s">
        <v>1108</v>
      </c>
      <c r="H112" s="148">
        <v>82</v>
      </c>
      <c r="L112" s="145"/>
      <c r="M112" s="149"/>
      <c r="T112" s="150"/>
      <c r="AT112" s="146" t="s">
        <v>144</v>
      </c>
      <c r="AU112" s="146" t="s">
        <v>81</v>
      </c>
      <c r="AV112" s="13" t="s">
        <v>81</v>
      </c>
      <c r="AW112" s="13" t="s">
        <v>31</v>
      </c>
      <c r="AX112" s="13" t="s">
        <v>71</v>
      </c>
      <c r="AY112" s="146" t="s">
        <v>131</v>
      </c>
    </row>
    <row r="113" spans="2:65" s="13" customFormat="1">
      <c r="B113" s="145"/>
      <c r="D113" s="140" t="s">
        <v>144</v>
      </c>
      <c r="E113" s="146" t="s">
        <v>3</v>
      </c>
      <c r="F113" s="147" t="s">
        <v>1109</v>
      </c>
      <c r="H113" s="148">
        <v>84.5</v>
      </c>
      <c r="L113" s="145"/>
      <c r="M113" s="149"/>
      <c r="T113" s="150"/>
      <c r="AT113" s="146" t="s">
        <v>144</v>
      </c>
      <c r="AU113" s="146" t="s">
        <v>81</v>
      </c>
      <c r="AV113" s="13" t="s">
        <v>81</v>
      </c>
      <c r="AW113" s="13" t="s">
        <v>31</v>
      </c>
      <c r="AX113" s="13" t="s">
        <v>71</v>
      </c>
      <c r="AY113" s="146" t="s">
        <v>131</v>
      </c>
    </row>
    <row r="114" spans="2:65" s="13" customFormat="1">
      <c r="B114" s="145"/>
      <c r="D114" s="140" t="s">
        <v>144</v>
      </c>
      <c r="E114" s="146" t="s">
        <v>3</v>
      </c>
      <c r="F114" s="147" t="s">
        <v>1110</v>
      </c>
      <c r="H114" s="148">
        <v>79.7</v>
      </c>
      <c r="L114" s="145"/>
      <c r="M114" s="149"/>
      <c r="T114" s="150"/>
      <c r="AT114" s="146" t="s">
        <v>144</v>
      </c>
      <c r="AU114" s="146" t="s">
        <v>81</v>
      </c>
      <c r="AV114" s="13" t="s">
        <v>81</v>
      </c>
      <c r="AW114" s="13" t="s">
        <v>31</v>
      </c>
      <c r="AX114" s="13" t="s">
        <v>71</v>
      </c>
      <c r="AY114" s="146" t="s">
        <v>131</v>
      </c>
    </row>
    <row r="115" spans="2:65" s="13" customFormat="1">
      <c r="B115" s="145"/>
      <c r="D115" s="140" t="s">
        <v>144</v>
      </c>
      <c r="E115" s="146" t="s">
        <v>3</v>
      </c>
      <c r="F115" s="147" t="s">
        <v>1111</v>
      </c>
      <c r="H115" s="148">
        <v>83.2</v>
      </c>
      <c r="L115" s="145"/>
      <c r="M115" s="149"/>
      <c r="T115" s="150"/>
      <c r="AT115" s="146" t="s">
        <v>144</v>
      </c>
      <c r="AU115" s="146" t="s">
        <v>81</v>
      </c>
      <c r="AV115" s="13" t="s">
        <v>81</v>
      </c>
      <c r="AW115" s="13" t="s">
        <v>31</v>
      </c>
      <c r="AX115" s="13" t="s">
        <v>71</v>
      </c>
      <c r="AY115" s="146" t="s">
        <v>131</v>
      </c>
    </row>
    <row r="116" spans="2:65" s="13" customFormat="1">
      <c r="B116" s="145"/>
      <c r="D116" s="140" t="s">
        <v>144</v>
      </c>
      <c r="E116" s="146" t="s">
        <v>3</v>
      </c>
      <c r="F116" s="147" t="s">
        <v>1112</v>
      </c>
      <c r="H116" s="148">
        <v>68.5</v>
      </c>
      <c r="L116" s="145"/>
      <c r="M116" s="149"/>
      <c r="T116" s="150"/>
      <c r="AT116" s="146" t="s">
        <v>144</v>
      </c>
      <c r="AU116" s="146" t="s">
        <v>81</v>
      </c>
      <c r="AV116" s="13" t="s">
        <v>81</v>
      </c>
      <c r="AW116" s="13" t="s">
        <v>31</v>
      </c>
      <c r="AX116" s="13" t="s">
        <v>71</v>
      </c>
      <c r="AY116" s="146" t="s">
        <v>131</v>
      </c>
    </row>
    <row r="117" spans="2:65" s="13" customFormat="1">
      <c r="B117" s="145"/>
      <c r="D117" s="140" t="s">
        <v>144</v>
      </c>
      <c r="E117" s="146" t="s">
        <v>3</v>
      </c>
      <c r="F117" s="147" t="s">
        <v>1113</v>
      </c>
      <c r="H117" s="148">
        <v>78.400000000000006</v>
      </c>
      <c r="L117" s="145"/>
      <c r="M117" s="149"/>
      <c r="T117" s="150"/>
      <c r="AT117" s="146" t="s">
        <v>144</v>
      </c>
      <c r="AU117" s="146" t="s">
        <v>81</v>
      </c>
      <c r="AV117" s="13" t="s">
        <v>81</v>
      </c>
      <c r="AW117" s="13" t="s">
        <v>31</v>
      </c>
      <c r="AX117" s="13" t="s">
        <v>71</v>
      </c>
      <c r="AY117" s="146" t="s">
        <v>131</v>
      </c>
    </row>
    <row r="118" spans="2:65" s="13" customFormat="1">
      <c r="B118" s="145"/>
      <c r="D118" s="140" t="s">
        <v>144</v>
      </c>
      <c r="E118" s="146" t="s">
        <v>3</v>
      </c>
      <c r="F118" s="147" t="s">
        <v>1114</v>
      </c>
      <c r="H118" s="148">
        <v>78.5</v>
      </c>
      <c r="L118" s="145"/>
      <c r="M118" s="149"/>
      <c r="T118" s="150"/>
      <c r="AT118" s="146" t="s">
        <v>144</v>
      </c>
      <c r="AU118" s="146" t="s">
        <v>81</v>
      </c>
      <c r="AV118" s="13" t="s">
        <v>81</v>
      </c>
      <c r="AW118" s="13" t="s">
        <v>31</v>
      </c>
      <c r="AX118" s="13" t="s">
        <v>71</v>
      </c>
      <c r="AY118" s="146" t="s">
        <v>131</v>
      </c>
    </row>
    <row r="119" spans="2:65" s="14" customFormat="1">
      <c r="B119" s="151"/>
      <c r="D119" s="140" t="s">
        <v>144</v>
      </c>
      <c r="E119" s="152" t="s">
        <v>3</v>
      </c>
      <c r="F119" s="153" t="s">
        <v>149</v>
      </c>
      <c r="H119" s="154">
        <v>618</v>
      </c>
      <c r="L119" s="151"/>
      <c r="M119" s="155"/>
      <c r="T119" s="156"/>
      <c r="AT119" s="152" t="s">
        <v>144</v>
      </c>
      <c r="AU119" s="152" t="s">
        <v>81</v>
      </c>
      <c r="AV119" s="14" t="s">
        <v>140</v>
      </c>
      <c r="AW119" s="14" t="s">
        <v>31</v>
      </c>
      <c r="AX119" s="14" t="s">
        <v>79</v>
      </c>
      <c r="AY119" s="152" t="s">
        <v>131</v>
      </c>
    </row>
    <row r="120" spans="2:65" s="1" customFormat="1" ht="16.5" customHeight="1">
      <c r="B120" s="123"/>
      <c r="C120" s="157" t="s">
        <v>81</v>
      </c>
      <c r="D120" s="157" t="s">
        <v>172</v>
      </c>
      <c r="E120" s="158" t="s">
        <v>182</v>
      </c>
      <c r="F120" s="159" t="s">
        <v>183</v>
      </c>
      <c r="G120" s="160" t="s">
        <v>166</v>
      </c>
      <c r="H120" s="161">
        <v>710.7</v>
      </c>
      <c r="I120" s="162"/>
      <c r="J120" s="162">
        <f>ROUND(I120*H120,2)</f>
        <v>0</v>
      </c>
      <c r="K120" s="159" t="s">
        <v>139</v>
      </c>
      <c r="L120" s="163"/>
      <c r="M120" s="164" t="s">
        <v>3</v>
      </c>
      <c r="N120" s="165" t="s">
        <v>42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175</v>
      </c>
      <c r="AT120" s="134" t="s">
        <v>172</v>
      </c>
      <c r="AU120" s="134" t="s">
        <v>81</v>
      </c>
      <c r="AY120" s="17" t="s">
        <v>131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79</v>
      </c>
      <c r="BK120" s="135">
        <f>ROUND(I120*H120,2)</f>
        <v>0</v>
      </c>
      <c r="BL120" s="17" t="s">
        <v>167</v>
      </c>
      <c r="BM120" s="134" t="s">
        <v>184</v>
      </c>
    </row>
    <row r="121" spans="2:65" s="13" customFormat="1">
      <c r="B121" s="145"/>
      <c r="D121" s="140" t="s">
        <v>144</v>
      </c>
      <c r="F121" s="147" t="s">
        <v>185</v>
      </c>
      <c r="H121" s="148">
        <v>710.7</v>
      </c>
      <c r="L121" s="145"/>
      <c r="M121" s="149"/>
      <c r="T121" s="150"/>
      <c r="AT121" s="146" t="s">
        <v>144</v>
      </c>
      <c r="AU121" s="146" t="s">
        <v>81</v>
      </c>
      <c r="AV121" s="13" t="s">
        <v>81</v>
      </c>
      <c r="AW121" s="13" t="s">
        <v>4</v>
      </c>
      <c r="AX121" s="13" t="s">
        <v>79</v>
      </c>
      <c r="AY121" s="146" t="s">
        <v>131</v>
      </c>
    </row>
    <row r="122" spans="2:65" s="1" customFormat="1" ht="21.75" customHeight="1">
      <c r="B122" s="123"/>
      <c r="C122" s="124" t="s">
        <v>186</v>
      </c>
      <c r="D122" s="124" t="s">
        <v>135</v>
      </c>
      <c r="E122" s="125" t="s">
        <v>187</v>
      </c>
      <c r="F122" s="126" t="s">
        <v>188</v>
      </c>
      <c r="G122" s="127" t="s">
        <v>166</v>
      </c>
      <c r="H122" s="128">
        <v>329.1</v>
      </c>
      <c r="I122" s="129"/>
      <c r="J122" s="129">
        <f>ROUND(I122*H122,2)</f>
        <v>0</v>
      </c>
      <c r="K122" s="126" t="s">
        <v>139</v>
      </c>
      <c r="L122" s="29"/>
      <c r="M122" s="130" t="s">
        <v>3</v>
      </c>
      <c r="N122" s="131" t="s">
        <v>42</v>
      </c>
      <c r="O122" s="132">
        <v>0.09</v>
      </c>
      <c r="P122" s="132">
        <f>O122*H122</f>
        <v>29.619</v>
      </c>
      <c r="Q122" s="132">
        <v>0</v>
      </c>
      <c r="R122" s="132">
        <f>Q122*H122</f>
        <v>0</v>
      </c>
      <c r="S122" s="132">
        <v>0</v>
      </c>
      <c r="T122" s="133">
        <f>S122*H122</f>
        <v>0</v>
      </c>
      <c r="AR122" s="134" t="s">
        <v>167</v>
      </c>
      <c r="AT122" s="134" t="s">
        <v>135</v>
      </c>
      <c r="AU122" s="134" t="s">
        <v>81</v>
      </c>
      <c r="AY122" s="17" t="s">
        <v>131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79</v>
      </c>
      <c r="BK122" s="135">
        <f>ROUND(I122*H122,2)</f>
        <v>0</v>
      </c>
      <c r="BL122" s="17" t="s">
        <v>167</v>
      </c>
      <c r="BM122" s="134" t="s">
        <v>189</v>
      </c>
    </row>
    <row r="123" spans="2:65" s="1" customFormat="1">
      <c r="B123" s="29"/>
      <c r="D123" s="136" t="s">
        <v>142</v>
      </c>
      <c r="F123" s="137" t="s">
        <v>190</v>
      </c>
      <c r="L123" s="29"/>
      <c r="M123" s="138"/>
      <c r="T123" s="50"/>
      <c r="AT123" s="17" t="s">
        <v>142</v>
      </c>
      <c r="AU123" s="17" t="s">
        <v>81</v>
      </c>
    </row>
    <row r="124" spans="2:65" s="13" customFormat="1">
      <c r="B124" s="145"/>
      <c r="D124" s="140" t="s">
        <v>144</v>
      </c>
      <c r="E124" s="146" t="s">
        <v>3</v>
      </c>
      <c r="F124" s="147" t="s">
        <v>1115</v>
      </c>
      <c r="H124" s="148">
        <v>76.900000000000006</v>
      </c>
      <c r="L124" s="145"/>
      <c r="M124" s="149"/>
      <c r="T124" s="150"/>
      <c r="AT124" s="146" t="s">
        <v>144</v>
      </c>
      <c r="AU124" s="146" t="s">
        <v>81</v>
      </c>
      <c r="AV124" s="13" t="s">
        <v>81</v>
      </c>
      <c r="AW124" s="13" t="s">
        <v>31</v>
      </c>
      <c r="AX124" s="13" t="s">
        <v>71</v>
      </c>
      <c r="AY124" s="146" t="s">
        <v>131</v>
      </c>
    </row>
    <row r="125" spans="2:65" s="13" customFormat="1">
      <c r="B125" s="145"/>
      <c r="D125" s="140" t="s">
        <v>144</v>
      </c>
      <c r="E125" s="146" t="s">
        <v>3</v>
      </c>
      <c r="F125" s="147" t="s">
        <v>1116</v>
      </c>
      <c r="H125" s="148">
        <v>101.5</v>
      </c>
      <c r="L125" s="145"/>
      <c r="M125" s="149"/>
      <c r="T125" s="150"/>
      <c r="AT125" s="146" t="s">
        <v>144</v>
      </c>
      <c r="AU125" s="146" t="s">
        <v>81</v>
      </c>
      <c r="AV125" s="13" t="s">
        <v>81</v>
      </c>
      <c r="AW125" s="13" t="s">
        <v>31</v>
      </c>
      <c r="AX125" s="13" t="s">
        <v>71</v>
      </c>
      <c r="AY125" s="146" t="s">
        <v>131</v>
      </c>
    </row>
    <row r="126" spans="2:65" s="13" customFormat="1">
      <c r="B126" s="145"/>
      <c r="D126" s="140" t="s">
        <v>144</v>
      </c>
      <c r="E126" s="146" t="s">
        <v>3</v>
      </c>
      <c r="F126" s="147" t="s">
        <v>1117</v>
      </c>
      <c r="H126" s="148">
        <v>87.7</v>
      </c>
      <c r="L126" s="145"/>
      <c r="M126" s="149"/>
      <c r="T126" s="150"/>
      <c r="AT126" s="146" t="s">
        <v>144</v>
      </c>
      <c r="AU126" s="146" t="s">
        <v>81</v>
      </c>
      <c r="AV126" s="13" t="s">
        <v>81</v>
      </c>
      <c r="AW126" s="13" t="s">
        <v>31</v>
      </c>
      <c r="AX126" s="13" t="s">
        <v>71</v>
      </c>
      <c r="AY126" s="146" t="s">
        <v>131</v>
      </c>
    </row>
    <row r="127" spans="2:65" s="13" customFormat="1">
      <c r="B127" s="145"/>
      <c r="D127" s="140" t="s">
        <v>144</v>
      </c>
      <c r="E127" s="146" t="s">
        <v>3</v>
      </c>
      <c r="F127" s="147" t="s">
        <v>1118</v>
      </c>
      <c r="H127" s="148">
        <v>63</v>
      </c>
      <c r="L127" s="145"/>
      <c r="M127" s="149"/>
      <c r="T127" s="150"/>
      <c r="AT127" s="146" t="s">
        <v>144</v>
      </c>
      <c r="AU127" s="146" t="s">
        <v>81</v>
      </c>
      <c r="AV127" s="13" t="s">
        <v>81</v>
      </c>
      <c r="AW127" s="13" t="s">
        <v>31</v>
      </c>
      <c r="AX127" s="13" t="s">
        <v>71</v>
      </c>
      <c r="AY127" s="146" t="s">
        <v>131</v>
      </c>
    </row>
    <row r="128" spans="2:65" s="14" customFormat="1">
      <c r="B128" s="151"/>
      <c r="D128" s="140" t="s">
        <v>144</v>
      </c>
      <c r="E128" s="152" t="s">
        <v>3</v>
      </c>
      <c r="F128" s="153" t="s">
        <v>149</v>
      </c>
      <c r="H128" s="154">
        <v>329.1</v>
      </c>
      <c r="L128" s="151"/>
      <c r="M128" s="155"/>
      <c r="T128" s="156"/>
      <c r="AT128" s="152" t="s">
        <v>144</v>
      </c>
      <c r="AU128" s="152" t="s">
        <v>81</v>
      </c>
      <c r="AV128" s="14" t="s">
        <v>140</v>
      </c>
      <c r="AW128" s="14" t="s">
        <v>31</v>
      </c>
      <c r="AX128" s="14" t="s">
        <v>79</v>
      </c>
      <c r="AY128" s="152" t="s">
        <v>131</v>
      </c>
    </row>
    <row r="129" spans="2:65" s="1" customFormat="1" ht="16.5" customHeight="1">
      <c r="B129" s="123"/>
      <c r="C129" s="157" t="s">
        <v>191</v>
      </c>
      <c r="D129" s="157" t="s">
        <v>172</v>
      </c>
      <c r="E129" s="158" t="s">
        <v>192</v>
      </c>
      <c r="F129" s="159" t="s">
        <v>193</v>
      </c>
      <c r="G129" s="160" t="s">
        <v>166</v>
      </c>
      <c r="H129" s="161">
        <v>394.92</v>
      </c>
      <c r="I129" s="162"/>
      <c r="J129" s="162">
        <f>ROUND(I129*H129,2)</f>
        <v>0</v>
      </c>
      <c r="K129" s="159" t="s">
        <v>139</v>
      </c>
      <c r="L129" s="163"/>
      <c r="M129" s="164" t="s">
        <v>3</v>
      </c>
      <c r="N129" s="165" t="s">
        <v>42</v>
      </c>
      <c r="O129" s="132">
        <v>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175</v>
      </c>
      <c r="AT129" s="134" t="s">
        <v>172</v>
      </c>
      <c r="AU129" s="134" t="s">
        <v>81</v>
      </c>
      <c r="AY129" s="17" t="s">
        <v>131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79</v>
      </c>
      <c r="BK129" s="135">
        <f>ROUND(I129*H129,2)</f>
        <v>0</v>
      </c>
      <c r="BL129" s="17" t="s">
        <v>167</v>
      </c>
      <c r="BM129" s="134" t="s">
        <v>194</v>
      </c>
    </row>
    <row r="130" spans="2:65" s="13" customFormat="1">
      <c r="B130" s="145"/>
      <c r="D130" s="140" t="s">
        <v>144</v>
      </c>
      <c r="F130" s="147" t="s">
        <v>195</v>
      </c>
      <c r="H130" s="148">
        <v>394.92</v>
      </c>
      <c r="L130" s="145"/>
      <c r="M130" s="149"/>
      <c r="T130" s="150"/>
      <c r="AT130" s="146" t="s">
        <v>144</v>
      </c>
      <c r="AU130" s="146" t="s">
        <v>81</v>
      </c>
      <c r="AV130" s="13" t="s">
        <v>81</v>
      </c>
      <c r="AW130" s="13" t="s">
        <v>4</v>
      </c>
      <c r="AX130" s="13" t="s">
        <v>79</v>
      </c>
      <c r="AY130" s="146" t="s">
        <v>131</v>
      </c>
    </row>
    <row r="131" spans="2:65" s="1" customFormat="1" ht="24.15" customHeight="1">
      <c r="B131" s="123"/>
      <c r="C131" s="124" t="s">
        <v>196</v>
      </c>
      <c r="D131" s="124" t="s">
        <v>135</v>
      </c>
      <c r="E131" s="125" t="s">
        <v>197</v>
      </c>
      <c r="F131" s="126" t="s">
        <v>198</v>
      </c>
      <c r="G131" s="127" t="s">
        <v>166</v>
      </c>
      <c r="H131" s="128">
        <v>60.5</v>
      </c>
      <c r="I131" s="129"/>
      <c r="J131" s="129">
        <f>ROUND(I131*H131,2)</f>
        <v>0</v>
      </c>
      <c r="K131" s="126" t="s">
        <v>139</v>
      </c>
      <c r="L131" s="29"/>
      <c r="M131" s="130" t="s">
        <v>3</v>
      </c>
      <c r="N131" s="131" t="s">
        <v>42</v>
      </c>
      <c r="O131" s="132">
        <v>0.09</v>
      </c>
      <c r="P131" s="132">
        <f>O131*H131</f>
        <v>5.4449999999999994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167</v>
      </c>
      <c r="AT131" s="134" t="s">
        <v>135</v>
      </c>
      <c r="AU131" s="134" t="s">
        <v>81</v>
      </c>
      <c r="AY131" s="17" t="s">
        <v>131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79</v>
      </c>
      <c r="BK131" s="135">
        <f>ROUND(I131*H131,2)</f>
        <v>0</v>
      </c>
      <c r="BL131" s="17" t="s">
        <v>167</v>
      </c>
      <c r="BM131" s="134" t="s">
        <v>199</v>
      </c>
    </row>
    <row r="132" spans="2:65" s="1" customFormat="1">
      <c r="B132" s="29"/>
      <c r="D132" s="136" t="s">
        <v>142</v>
      </c>
      <c r="F132" s="137" t="s">
        <v>200</v>
      </c>
      <c r="L132" s="29"/>
      <c r="M132" s="138"/>
      <c r="T132" s="50"/>
      <c r="AT132" s="17" t="s">
        <v>142</v>
      </c>
      <c r="AU132" s="17" t="s">
        <v>81</v>
      </c>
    </row>
    <row r="133" spans="2:65" s="12" customFormat="1">
      <c r="B133" s="139"/>
      <c r="D133" s="140" t="s">
        <v>144</v>
      </c>
      <c r="E133" s="141" t="s">
        <v>3</v>
      </c>
      <c r="F133" s="142" t="s">
        <v>201</v>
      </c>
      <c r="H133" s="141" t="s">
        <v>3</v>
      </c>
      <c r="L133" s="139"/>
      <c r="M133" s="143"/>
      <c r="T133" s="144"/>
      <c r="AT133" s="141" t="s">
        <v>144</v>
      </c>
      <c r="AU133" s="141" t="s">
        <v>81</v>
      </c>
      <c r="AV133" s="12" t="s">
        <v>79</v>
      </c>
      <c r="AW133" s="12" t="s">
        <v>31</v>
      </c>
      <c r="AX133" s="12" t="s">
        <v>71</v>
      </c>
      <c r="AY133" s="141" t="s">
        <v>131</v>
      </c>
    </row>
    <row r="134" spans="2:65" s="13" customFormat="1">
      <c r="B134" s="145"/>
      <c r="D134" s="140" t="s">
        <v>144</v>
      </c>
      <c r="E134" s="146" t="s">
        <v>3</v>
      </c>
      <c r="F134" s="147" t="s">
        <v>202</v>
      </c>
      <c r="H134" s="148">
        <v>48.5</v>
      </c>
      <c r="L134" s="145"/>
      <c r="M134" s="149"/>
      <c r="T134" s="150"/>
      <c r="AT134" s="146" t="s">
        <v>144</v>
      </c>
      <c r="AU134" s="146" t="s">
        <v>81</v>
      </c>
      <c r="AV134" s="13" t="s">
        <v>81</v>
      </c>
      <c r="AW134" s="13" t="s">
        <v>31</v>
      </c>
      <c r="AX134" s="13" t="s">
        <v>71</v>
      </c>
      <c r="AY134" s="146" t="s">
        <v>131</v>
      </c>
    </row>
    <row r="135" spans="2:65" s="13" customFormat="1">
      <c r="B135" s="145"/>
      <c r="D135" s="140" t="s">
        <v>144</v>
      </c>
      <c r="E135" s="146" t="s">
        <v>3</v>
      </c>
      <c r="F135" s="147" t="s">
        <v>203</v>
      </c>
      <c r="H135" s="148">
        <v>12</v>
      </c>
      <c r="L135" s="145"/>
      <c r="M135" s="149"/>
      <c r="T135" s="150"/>
      <c r="AT135" s="146" t="s">
        <v>144</v>
      </c>
      <c r="AU135" s="146" t="s">
        <v>81</v>
      </c>
      <c r="AV135" s="13" t="s">
        <v>81</v>
      </c>
      <c r="AW135" s="13" t="s">
        <v>31</v>
      </c>
      <c r="AX135" s="13" t="s">
        <v>71</v>
      </c>
      <c r="AY135" s="146" t="s">
        <v>131</v>
      </c>
    </row>
    <row r="136" spans="2:65" s="14" customFormat="1">
      <c r="B136" s="151"/>
      <c r="D136" s="140" t="s">
        <v>144</v>
      </c>
      <c r="E136" s="152" t="s">
        <v>3</v>
      </c>
      <c r="F136" s="153" t="s">
        <v>149</v>
      </c>
      <c r="H136" s="154">
        <v>60.5</v>
      </c>
      <c r="L136" s="151"/>
      <c r="M136" s="155"/>
      <c r="T136" s="156"/>
      <c r="AT136" s="152" t="s">
        <v>144</v>
      </c>
      <c r="AU136" s="152" t="s">
        <v>81</v>
      </c>
      <c r="AV136" s="14" t="s">
        <v>140</v>
      </c>
      <c r="AW136" s="14" t="s">
        <v>31</v>
      </c>
      <c r="AX136" s="14" t="s">
        <v>79</v>
      </c>
      <c r="AY136" s="152" t="s">
        <v>131</v>
      </c>
    </row>
    <row r="137" spans="2:65" s="1" customFormat="1" ht="24.15" customHeight="1">
      <c r="B137" s="123"/>
      <c r="C137" s="157" t="s">
        <v>204</v>
      </c>
      <c r="D137" s="157" t="s">
        <v>172</v>
      </c>
      <c r="E137" s="158" t="s">
        <v>205</v>
      </c>
      <c r="F137" s="159" t="s">
        <v>206</v>
      </c>
      <c r="G137" s="160" t="s">
        <v>166</v>
      </c>
      <c r="H137" s="161">
        <v>80.010999999999996</v>
      </c>
      <c r="I137" s="162"/>
      <c r="J137" s="162">
        <f>ROUND(I137*H137,2)</f>
        <v>0</v>
      </c>
      <c r="K137" s="159" t="s">
        <v>139</v>
      </c>
      <c r="L137" s="163"/>
      <c r="M137" s="164" t="s">
        <v>3</v>
      </c>
      <c r="N137" s="165" t="s">
        <v>42</v>
      </c>
      <c r="O137" s="132">
        <v>0</v>
      </c>
      <c r="P137" s="132">
        <f>O137*H137</f>
        <v>0</v>
      </c>
      <c r="Q137" s="132">
        <v>2.4000000000000001E-4</v>
      </c>
      <c r="R137" s="132">
        <f>Q137*H137</f>
        <v>1.920264E-2</v>
      </c>
      <c r="S137" s="132">
        <v>0</v>
      </c>
      <c r="T137" s="133">
        <f>S137*H137</f>
        <v>0</v>
      </c>
      <c r="AR137" s="134" t="s">
        <v>175</v>
      </c>
      <c r="AT137" s="134" t="s">
        <v>172</v>
      </c>
      <c r="AU137" s="134" t="s">
        <v>81</v>
      </c>
      <c r="AY137" s="17" t="s">
        <v>131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79</v>
      </c>
      <c r="BK137" s="135">
        <f>ROUND(I137*H137,2)</f>
        <v>0</v>
      </c>
      <c r="BL137" s="17" t="s">
        <v>167</v>
      </c>
      <c r="BM137" s="134" t="s">
        <v>207</v>
      </c>
    </row>
    <row r="138" spans="2:65" s="13" customFormat="1">
      <c r="B138" s="145"/>
      <c r="D138" s="140" t="s">
        <v>144</v>
      </c>
      <c r="F138" s="147" t="s">
        <v>208</v>
      </c>
      <c r="H138" s="148">
        <v>80.010999999999996</v>
      </c>
      <c r="L138" s="145"/>
      <c r="M138" s="149"/>
      <c r="T138" s="150"/>
      <c r="AT138" s="146" t="s">
        <v>144</v>
      </c>
      <c r="AU138" s="146" t="s">
        <v>81</v>
      </c>
      <c r="AV138" s="13" t="s">
        <v>81</v>
      </c>
      <c r="AW138" s="13" t="s">
        <v>4</v>
      </c>
      <c r="AX138" s="13" t="s">
        <v>79</v>
      </c>
      <c r="AY138" s="146" t="s">
        <v>131</v>
      </c>
    </row>
    <row r="139" spans="2:65" s="1" customFormat="1" ht="24.15" customHeight="1">
      <c r="B139" s="123"/>
      <c r="C139" s="124" t="s">
        <v>209</v>
      </c>
      <c r="D139" s="124" t="s">
        <v>135</v>
      </c>
      <c r="E139" s="125" t="s">
        <v>210</v>
      </c>
      <c r="F139" s="126" t="s">
        <v>211</v>
      </c>
      <c r="G139" s="127" t="s">
        <v>166</v>
      </c>
      <c r="H139" s="128">
        <v>25</v>
      </c>
      <c r="I139" s="129"/>
      <c r="J139" s="129">
        <f>ROUND(I139*H139,2)</f>
        <v>0</v>
      </c>
      <c r="K139" s="126" t="s">
        <v>139</v>
      </c>
      <c r="L139" s="29"/>
      <c r="M139" s="130" t="s">
        <v>3</v>
      </c>
      <c r="N139" s="131" t="s">
        <v>42</v>
      </c>
      <c r="O139" s="132">
        <v>0.186</v>
      </c>
      <c r="P139" s="132">
        <f>O139*H139</f>
        <v>4.6500000000000004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167</v>
      </c>
      <c r="AT139" s="134" t="s">
        <v>135</v>
      </c>
      <c r="AU139" s="134" t="s">
        <v>81</v>
      </c>
      <c r="AY139" s="17" t="s">
        <v>131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79</v>
      </c>
      <c r="BK139" s="135">
        <f>ROUND(I139*H139,2)</f>
        <v>0</v>
      </c>
      <c r="BL139" s="17" t="s">
        <v>167</v>
      </c>
      <c r="BM139" s="134" t="s">
        <v>212</v>
      </c>
    </row>
    <row r="140" spans="2:65" s="1" customFormat="1">
      <c r="B140" s="29"/>
      <c r="D140" s="136" t="s">
        <v>142</v>
      </c>
      <c r="F140" s="137" t="s">
        <v>213</v>
      </c>
      <c r="L140" s="29"/>
      <c r="M140" s="138"/>
      <c r="T140" s="50"/>
      <c r="AT140" s="17" t="s">
        <v>142</v>
      </c>
      <c r="AU140" s="17" t="s">
        <v>81</v>
      </c>
    </row>
    <row r="141" spans="2:65" s="13" customFormat="1">
      <c r="B141" s="145"/>
      <c r="D141" s="140" t="s">
        <v>144</v>
      </c>
      <c r="E141" s="146" t="s">
        <v>3</v>
      </c>
      <c r="F141" s="147" t="s">
        <v>214</v>
      </c>
      <c r="H141" s="148">
        <v>25</v>
      </c>
      <c r="L141" s="145"/>
      <c r="M141" s="149"/>
      <c r="T141" s="150"/>
      <c r="AT141" s="146" t="s">
        <v>144</v>
      </c>
      <c r="AU141" s="146" t="s">
        <v>81</v>
      </c>
      <c r="AV141" s="13" t="s">
        <v>81</v>
      </c>
      <c r="AW141" s="13" t="s">
        <v>31</v>
      </c>
      <c r="AX141" s="13" t="s">
        <v>79</v>
      </c>
      <c r="AY141" s="146" t="s">
        <v>131</v>
      </c>
    </row>
    <row r="142" spans="2:65" s="1" customFormat="1" ht="16.5" customHeight="1">
      <c r="B142" s="123"/>
      <c r="C142" s="157" t="s">
        <v>215</v>
      </c>
      <c r="D142" s="157" t="s">
        <v>172</v>
      </c>
      <c r="E142" s="158" t="s">
        <v>216</v>
      </c>
      <c r="F142" s="159" t="s">
        <v>217</v>
      </c>
      <c r="G142" s="160" t="s">
        <v>166</v>
      </c>
      <c r="H142" s="161">
        <v>28.75</v>
      </c>
      <c r="I142" s="162"/>
      <c r="J142" s="162">
        <f>ROUND(I142*H142,2)</f>
        <v>0</v>
      </c>
      <c r="K142" s="159" t="s">
        <v>139</v>
      </c>
      <c r="L142" s="163"/>
      <c r="M142" s="164" t="s">
        <v>3</v>
      </c>
      <c r="N142" s="165" t="s">
        <v>42</v>
      </c>
      <c r="O142" s="132">
        <v>0</v>
      </c>
      <c r="P142" s="132">
        <f>O142*H142</f>
        <v>0</v>
      </c>
      <c r="Q142" s="132">
        <v>1.91E-3</v>
      </c>
      <c r="R142" s="132">
        <f>Q142*H142</f>
        <v>5.4912500000000003E-2</v>
      </c>
      <c r="S142" s="132">
        <v>0</v>
      </c>
      <c r="T142" s="133">
        <f>S142*H142</f>
        <v>0</v>
      </c>
      <c r="AR142" s="134" t="s">
        <v>175</v>
      </c>
      <c r="AT142" s="134" t="s">
        <v>172</v>
      </c>
      <c r="AU142" s="134" t="s">
        <v>81</v>
      </c>
      <c r="AY142" s="17" t="s">
        <v>131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7" t="s">
        <v>79</v>
      </c>
      <c r="BK142" s="135">
        <f>ROUND(I142*H142,2)</f>
        <v>0</v>
      </c>
      <c r="BL142" s="17" t="s">
        <v>167</v>
      </c>
      <c r="BM142" s="134" t="s">
        <v>218</v>
      </c>
    </row>
    <row r="143" spans="2:65" s="13" customFormat="1">
      <c r="B143" s="145"/>
      <c r="D143" s="140" t="s">
        <v>144</v>
      </c>
      <c r="F143" s="147" t="s">
        <v>219</v>
      </c>
      <c r="H143" s="148">
        <v>28.75</v>
      </c>
      <c r="L143" s="145"/>
      <c r="M143" s="149"/>
      <c r="T143" s="150"/>
      <c r="AT143" s="146" t="s">
        <v>144</v>
      </c>
      <c r="AU143" s="146" t="s">
        <v>81</v>
      </c>
      <c r="AV143" s="13" t="s">
        <v>81</v>
      </c>
      <c r="AW143" s="13" t="s">
        <v>4</v>
      </c>
      <c r="AX143" s="13" t="s">
        <v>79</v>
      </c>
      <c r="AY143" s="146" t="s">
        <v>131</v>
      </c>
    </row>
    <row r="144" spans="2:65" s="1" customFormat="1" ht="24.15" customHeight="1">
      <c r="B144" s="123"/>
      <c r="C144" s="124" t="s">
        <v>220</v>
      </c>
      <c r="D144" s="124" t="s">
        <v>135</v>
      </c>
      <c r="E144" s="125" t="s">
        <v>221</v>
      </c>
      <c r="F144" s="126" t="s">
        <v>222</v>
      </c>
      <c r="G144" s="127" t="s">
        <v>166</v>
      </c>
      <c r="H144" s="128">
        <v>25</v>
      </c>
      <c r="I144" s="129"/>
      <c r="J144" s="129">
        <f>ROUND(I144*H144,2)</f>
        <v>0</v>
      </c>
      <c r="K144" s="126" t="s">
        <v>139</v>
      </c>
      <c r="L144" s="29"/>
      <c r="M144" s="130" t="s">
        <v>3</v>
      </c>
      <c r="N144" s="131" t="s">
        <v>42</v>
      </c>
      <c r="O144" s="132">
        <v>4.5999999999999999E-2</v>
      </c>
      <c r="P144" s="132">
        <f>O144*H144</f>
        <v>1.1499999999999999</v>
      </c>
      <c r="Q144" s="132">
        <v>0</v>
      </c>
      <c r="R144" s="132">
        <f>Q144*H144</f>
        <v>0</v>
      </c>
      <c r="S144" s="132">
        <v>0</v>
      </c>
      <c r="T144" s="133">
        <f>S144*H144</f>
        <v>0</v>
      </c>
      <c r="AR144" s="134" t="s">
        <v>167</v>
      </c>
      <c r="AT144" s="134" t="s">
        <v>135</v>
      </c>
      <c r="AU144" s="134" t="s">
        <v>81</v>
      </c>
      <c r="AY144" s="17" t="s">
        <v>131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7" t="s">
        <v>79</v>
      </c>
      <c r="BK144" s="135">
        <f>ROUND(I144*H144,2)</f>
        <v>0</v>
      </c>
      <c r="BL144" s="17" t="s">
        <v>167</v>
      </c>
      <c r="BM144" s="134" t="s">
        <v>223</v>
      </c>
    </row>
    <row r="145" spans="2:65" s="1" customFormat="1">
      <c r="B145" s="29"/>
      <c r="D145" s="136" t="s">
        <v>142</v>
      </c>
      <c r="F145" s="137" t="s">
        <v>224</v>
      </c>
      <c r="L145" s="29"/>
      <c r="M145" s="138"/>
      <c r="T145" s="50"/>
      <c r="AT145" s="17" t="s">
        <v>142</v>
      </c>
      <c r="AU145" s="17" t="s">
        <v>81</v>
      </c>
    </row>
    <row r="146" spans="2:65" s="12" customFormat="1">
      <c r="B146" s="139"/>
      <c r="D146" s="140" t="s">
        <v>144</v>
      </c>
      <c r="E146" s="141" t="s">
        <v>3</v>
      </c>
      <c r="F146" s="142" t="s">
        <v>225</v>
      </c>
      <c r="H146" s="141" t="s">
        <v>3</v>
      </c>
      <c r="L146" s="139"/>
      <c r="M146" s="143"/>
      <c r="T146" s="144"/>
      <c r="AT146" s="141" t="s">
        <v>144</v>
      </c>
      <c r="AU146" s="141" t="s">
        <v>81</v>
      </c>
      <c r="AV146" s="12" t="s">
        <v>79</v>
      </c>
      <c r="AW146" s="12" t="s">
        <v>31</v>
      </c>
      <c r="AX146" s="12" t="s">
        <v>71</v>
      </c>
      <c r="AY146" s="141" t="s">
        <v>131</v>
      </c>
    </row>
    <row r="147" spans="2:65" s="13" customFormat="1">
      <c r="B147" s="145"/>
      <c r="D147" s="140" t="s">
        <v>144</v>
      </c>
      <c r="E147" s="146" t="s">
        <v>3</v>
      </c>
      <c r="F147" s="147" t="s">
        <v>226</v>
      </c>
      <c r="H147" s="148">
        <v>25</v>
      </c>
      <c r="L147" s="145"/>
      <c r="M147" s="149"/>
      <c r="T147" s="150"/>
      <c r="AT147" s="146" t="s">
        <v>144</v>
      </c>
      <c r="AU147" s="146" t="s">
        <v>81</v>
      </c>
      <c r="AV147" s="13" t="s">
        <v>81</v>
      </c>
      <c r="AW147" s="13" t="s">
        <v>31</v>
      </c>
      <c r="AX147" s="13" t="s">
        <v>79</v>
      </c>
      <c r="AY147" s="146" t="s">
        <v>131</v>
      </c>
    </row>
    <row r="148" spans="2:65" s="1" customFormat="1" ht="16.5" customHeight="1">
      <c r="B148" s="123"/>
      <c r="C148" s="157" t="s">
        <v>132</v>
      </c>
      <c r="D148" s="157" t="s">
        <v>172</v>
      </c>
      <c r="E148" s="158" t="s">
        <v>227</v>
      </c>
      <c r="F148" s="159" t="s">
        <v>228</v>
      </c>
      <c r="G148" s="160" t="s">
        <v>166</v>
      </c>
      <c r="H148" s="161">
        <v>28.75</v>
      </c>
      <c r="I148" s="162"/>
      <c r="J148" s="162">
        <f>ROUND(I148*H148,2)</f>
        <v>0</v>
      </c>
      <c r="K148" s="159" t="s">
        <v>139</v>
      </c>
      <c r="L148" s="163"/>
      <c r="M148" s="164" t="s">
        <v>3</v>
      </c>
      <c r="N148" s="165" t="s">
        <v>42</v>
      </c>
      <c r="O148" s="132">
        <v>0</v>
      </c>
      <c r="P148" s="132">
        <f>O148*H148</f>
        <v>0</v>
      </c>
      <c r="Q148" s="132">
        <v>1.6000000000000001E-4</v>
      </c>
      <c r="R148" s="132">
        <f>Q148*H148</f>
        <v>4.6000000000000008E-3</v>
      </c>
      <c r="S148" s="132">
        <v>0</v>
      </c>
      <c r="T148" s="133">
        <f>S148*H148</f>
        <v>0</v>
      </c>
      <c r="AR148" s="134" t="s">
        <v>175</v>
      </c>
      <c r="AT148" s="134" t="s">
        <v>172</v>
      </c>
      <c r="AU148" s="134" t="s">
        <v>81</v>
      </c>
      <c r="AY148" s="17" t="s">
        <v>131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7" t="s">
        <v>79</v>
      </c>
      <c r="BK148" s="135">
        <f>ROUND(I148*H148,2)</f>
        <v>0</v>
      </c>
      <c r="BL148" s="17" t="s">
        <v>167</v>
      </c>
      <c r="BM148" s="134" t="s">
        <v>229</v>
      </c>
    </row>
    <row r="149" spans="2:65" s="1" customFormat="1" ht="19.2">
      <c r="B149" s="29"/>
      <c r="D149" s="140" t="s">
        <v>230</v>
      </c>
      <c r="F149" s="166" t="s">
        <v>231</v>
      </c>
      <c r="L149" s="29"/>
      <c r="M149" s="138"/>
      <c r="T149" s="50"/>
      <c r="AT149" s="17" t="s">
        <v>230</v>
      </c>
      <c r="AU149" s="17" t="s">
        <v>81</v>
      </c>
    </row>
    <row r="150" spans="2:65" s="13" customFormat="1">
      <c r="B150" s="145"/>
      <c r="D150" s="140" t="s">
        <v>144</v>
      </c>
      <c r="F150" s="147" t="s">
        <v>219</v>
      </c>
      <c r="H150" s="148">
        <v>28.75</v>
      </c>
      <c r="L150" s="145"/>
      <c r="M150" s="149"/>
      <c r="T150" s="150"/>
      <c r="AT150" s="146" t="s">
        <v>144</v>
      </c>
      <c r="AU150" s="146" t="s">
        <v>81</v>
      </c>
      <c r="AV150" s="13" t="s">
        <v>81</v>
      </c>
      <c r="AW150" s="13" t="s">
        <v>4</v>
      </c>
      <c r="AX150" s="13" t="s">
        <v>79</v>
      </c>
      <c r="AY150" s="146" t="s">
        <v>131</v>
      </c>
    </row>
    <row r="151" spans="2:65" s="1" customFormat="1" ht="24.15" customHeight="1">
      <c r="B151" s="123"/>
      <c r="C151" s="124" t="s">
        <v>232</v>
      </c>
      <c r="D151" s="124" t="s">
        <v>135</v>
      </c>
      <c r="E151" s="125" t="s">
        <v>233</v>
      </c>
      <c r="F151" s="126" t="s">
        <v>234</v>
      </c>
      <c r="G151" s="127" t="s">
        <v>166</v>
      </c>
      <c r="H151" s="128">
        <v>22</v>
      </c>
      <c r="I151" s="129"/>
      <c r="J151" s="129">
        <f>ROUND(I151*H151,2)</f>
        <v>0</v>
      </c>
      <c r="K151" s="126" t="s">
        <v>139</v>
      </c>
      <c r="L151" s="29"/>
      <c r="M151" s="130" t="s">
        <v>3</v>
      </c>
      <c r="N151" s="131" t="s">
        <v>42</v>
      </c>
      <c r="O151" s="132">
        <v>5.8000000000000003E-2</v>
      </c>
      <c r="P151" s="132">
        <f>O151*H151</f>
        <v>1.276</v>
      </c>
      <c r="Q151" s="132">
        <v>0</v>
      </c>
      <c r="R151" s="132">
        <f>Q151*H151</f>
        <v>0</v>
      </c>
      <c r="S151" s="132">
        <v>0</v>
      </c>
      <c r="T151" s="133">
        <f>S151*H151</f>
        <v>0</v>
      </c>
      <c r="AR151" s="134" t="s">
        <v>167</v>
      </c>
      <c r="AT151" s="134" t="s">
        <v>135</v>
      </c>
      <c r="AU151" s="134" t="s">
        <v>81</v>
      </c>
      <c r="AY151" s="17" t="s">
        <v>131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7" t="s">
        <v>79</v>
      </c>
      <c r="BK151" s="135">
        <f>ROUND(I151*H151,2)</f>
        <v>0</v>
      </c>
      <c r="BL151" s="17" t="s">
        <v>167</v>
      </c>
      <c r="BM151" s="134" t="s">
        <v>235</v>
      </c>
    </row>
    <row r="152" spans="2:65" s="1" customFormat="1">
      <c r="B152" s="29"/>
      <c r="D152" s="136" t="s">
        <v>142</v>
      </c>
      <c r="F152" s="137" t="s">
        <v>236</v>
      </c>
      <c r="L152" s="29"/>
      <c r="M152" s="138"/>
      <c r="T152" s="50"/>
      <c r="AT152" s="17" t="s">
        <v>142</v>
      </c>
      <c r="AU152" s="17" t="s">
        <v>81</v>
      </c>
    </row>
    <row r="153" spans="2:65" s="12" customFormat="1">
      <c r="B153" s="139"/>
      <c r="D153" s="140" t="s">
        <v>144</v>
      </c>
      <c r="E153" s="141" t="s">
        <v>3</v>
      </c>
      <c r="F153" s="142" t="s">
        <v>237</v>
      </c>
      <c r="H153" s="141" t="s">
        <v>3</v>
      </c>
      <c r="L153" s="139"/>
      <c r="M153" s="143"/>
      <c r="T153" s="144"/>
      <c r="AT153" s="141" t="s">
        <v>144</v>
      </c>
      <c r="AU153" s="141" t="s">
        <v>81</v>
      </c>
      <c r="AV153" s="12" t="s">
        <v>79</v>
      </c>
      <c r="AW153" s="12" t="s">
        <v>31</v>
      </c>
      <c r="AX153" s="12" t="s">
        <v>71</v>
      </c>
      <c r="AY153" s="141" t="s">
        <v>131</v>
      </c>
    </row>
    <row r="154" spans="2:65" s="13" customFormat="1">
      <c r="B154" s="145"/>
      <c r="D154" s="140" t="s">
        <v>144</v>
      </c>
      <c r="E154" s="146" t="s">
        <v>3</v>
      </c>
      <c r="F154" s="147" t="s">
        <v>238</v>
      </c>
      <c r="H154" s="148">
        <v>22</v>
      </c>
      <c r="L154" s="145"/>
      <c r="M154" s="149"/>
      <c r="T154" s="150"/>
      <c r="AT154" s="146" t="s">
        <v>144</v>
      </c>
      <c r="AU154" s="146" t="s">
        <v>81</v>
      </c>
      <c r="AV154" s="13" t="s">
        <v>81</v>
      </c>
      <c r="AW154" s="13" t="s">
        <v>31</v>
      </c>
      <c r="AX154" s="13" t="s">
        <v>79</v>
      </c>
      <c r="AY154" s="146" t="s">
        <v>131</v>
      </c>
    </row>
    <row r="155" spans="2:65" s="1" customFormat="1" ht="16.5" customHeight="1">
      <c r="B155" s="123"/>
      <c r="C155" s="157" t="s">
        <v>239</v>
      </c>
      <c r="D155" s="157" t="s">
        <v>172</v>
      </c>
      <c r="E155" s="158" t="s">
        <v>240</v>
      </c>
      <c r="F155" s="159" t="s">
        <v>241</v>
      </c>
      <c r="G155" s="160" t="s">
        <v>166</v>
      </c>
      <c r="H155" s="161">
        <v>25.3</v>
      </c>
      <c r="I155" s="162"/>
      <c r="J155" s="162">
        <f>ROUND(I155*H155,2)</f>
        <v>0</v>
      </c>
      <c r="K155" s="159" t="s">
        <v>139</v>
      </c>
      <c r="L155" s="163"/>
      <c r="M155" s="164" t="s">
        <v>3</v>
      </c>
      <c r="N155" s="165" t="s">
        <v>42</v>
      </c>
      <c r="O155" s="132">
        <v>0</v>
      </c>
      <c r="P155" s="132">
        <f>O155*H155</f>
        <v>0</v>
      </c>
      <c r="Q155" s="132">
        <v>7.6999999999999996E-4</v>
      </c>
      <c r="R155" s="132">
        <f>Q155*H155</f>
        <v>1.9480999999999998E-2</v>
      </c>
      <c r="S155" s="132">
        <v>0</v>
      </c>
      <c r="T155" s="133">
        <f>S155*H155</f>
        <v>0</v>
      </c>
      <c r="AR155" s="134" t="s">
        <v>175</v>
      </c>
      <c r="AT155" s="134" t="s">
        <v>172</v>
      </c>
      <c r="AU155" s="134" t="s">
        <v>81</v>
      </c>
      <c r="AY155" s="17" t="s">
        <v>131</v>
      </c>
      <c r="BE155" s="135">
        <f>IF(N155="základní",J155,0)</f>
        <v>0</v>
      </c>
      <c r="BF155" s="135">
        <f>IF(N155="snížená",J155,0)</f>
        <v>0</v>
      </c>
      <c r="BG155" s="135">
        <f>IF(N155="zákl. přenesená",J155,0)</f>
        <v>0</v>
      </c>
      <c r="BH155" s="135">
        <f>IF(N155="sníž. přenesená",J155,0)</f>
        <v>0</v>
      </c>
      <c r="BI155" s="135">
        <f>IF(N155="nulová",J155,0)</f>
        <v>0</v>
      </c>
      <c r="BJ155" s="17" t="s">
        <v>79</v>
      </c>
      <c r="BK155" s="135">
        <f>ROUND(I155*H155,2)</f>
        <v>0</v>
      </c>
      <c r="BL155" s="17" t="s">
        <v>167</v>
      </c>
      <c r="BM155" s="134" t="s">
        <v>242</v>
      </c>
    </row>
    <row r="156" spans="2:65" s="1" customFormat="1" ht="19.2">
      <c r="B156" s="29"/>
      <c r="D156" s="140" t="s">
        <v>230</v>
      </c>
      <c r="F156" s="166" t="s">
        <v>243</v>
      </c>
      <c r="L156" s="29"/>
      <c r="M156" s="138"/>
      <c r="T156" s="50"/>
      <c r="AT156" s="17" t="s">
        <v>230</v>
      </c>
      <c r="AU156" s="17" t="s">
        <v>81</v>
      </c>
    </row>
    <row r="157" spans="2:65" s="13" customFormat="1">
      <c r="B157" s="145"/>
      <c r="D157" s="140" t="s">
        <v>144</v>
      </c>
      <c r="F157" s="147" t="s">
        <v>244</v>
      </c>
      <c r="H157" s="148">
        <v>25.3</v>
      </c>
      <c r="L157" s="145"/>
      <c r="M157" s="149"/>
      <c r="T157" s="150"/>
      <c r="AT157" s="146" t="s">
        <v>144</v>
      </c>
      <c r="AU157" s="146" t="s">
        <v>81</v>
      </c>
      <c r="AV157" s="13" t="s">
        <v>81</v>
      </c>
      <c r="AW157" s="13" t="s">
        <v>4</v>
      </c>
      <c r="AX157" s="13" t="s">
        <v>79</v>
      </c>
      <c r="AY157" s="146" t="s">
        <v>131</v>
      </c>
    </row>
    <row r="158" spans="2:65" s="1" customFormat="1" ht="24.15" customHeight="1">
      <c r="B158" s="123"/>
      <c r="C158" s="124" t="s">
        <v>245</v>
      </c>
      <c r="D158" s="124" t="s">
        <v>135</v>
      </c>
      <c r="E158" s="125" t="s">
        <v>246</v>
      </c>
      <c r="F158" s="126" t="s">
        <v>247</v>
      </c>
      <c r="G158" s="127" t="s">
        <v>166</v>
      </c>
      <c r="H158" s="128">
        <v>20</v>
      </c>
      <c r="I158" s="129"/>
      <c r="J158" s="129">
        <f>ROUND(I158*H158,2)</f>
        <v>0</v>
      </c>
      <c r="K158" s="126" t="s">
        <v>139</v>
      </c>
      <c r="L158" s="29"/>
      <c r="M158" s="130" t="s">
        <v>3</v>
      </c>
      <c r="N158" s="131" t="s">
        <v>42</v>
      </c>
      <c r="O158" s="132">
        <v>4.5999999999999999E-2</v>
      </c>
      <c r="P158" s="132">
        <f>O158*H158</f>
        <v>0.91999999999999993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167</v>
      </c>
      <c r="AT158" s="134" t="s">
        <v>135</v>
      </c>
      <c r="AU158" s="134" t="s">
        <v>81</v>
      </c>
      <c r="AY158" s="17" t="s">
        <v>131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7" t="s">
        <v>79</v>
      </c>
      <c r="BK158" s="135">
        <f>ROUND(I158*H158,2)</f>
        <v>0</v>
      </c>
      <c r="BL158" s="17" t="s">
        <v>167</v>
      </c>
      <c r="BM158" s="134" t="s">
        <v>248</v>
      </c>
    </row>
    <row r="159" spans="2:65" s="1" customFormat="1">
      <c r="B159" s="29"/>
      <c r="D159" s="136" t="s">
        <v>142</v>
      </c>
      <c r="F159" s="137" t="s">
        <v>249</v>
      </c>
      <c r="L159" s="29"/>
      <c r="M159" s="138"/>
      <c r="T159" s="50"/>
      <c r="AT159" s="17" t="s">
        <v>142</v>
      </c>
      <c r="AU159" s="17" t="s">
        <v>81</v>
      </c>
    </row>
    <row r="160" spans="2:65" s="13" customFormat="1">
      <c r="B160" s="145"/>
      <c r="D160" s="140" t="s">
        <v>144</v>
      </c>
      <c r="E160" s="146" t="s">
        <v>3</v>
      </c>
      <c r="F160" s="147" t="s">
        <v>250</v>
      </c>
      <c r="H160" s="148">
        <v>20</v>
      </c>
      <c r="L160" s="145"/>
      <c r="M160" s="149"/>
      <c r="T160" s="150"/>
      <c r="AT160" s="146" t="s">
        <v>144</v>
      </c>
      <c r="AU160" s="146" t="s">
        <v>81</v>
      </c>
      <c r="AV160" s="13" t="s">
        <v>81</v>
      </c>
      <c r="AW160" s="13" t="s">
        <v>31</v>
      </c>
      <c r="AX160" s="13" t="s">
        <v>71</v>
      </c>
      <c r="AY160" s="146" t="s">
        <v>131</v>
      </c>
    </row>
    <row r="161" spans="2:65" s="14" customFormat="1">
      <c r="B161" s="151"/>
      <c r="D161" s="140" t="s">
        <v>144</v>
      </c>
      <c r="E161" s="152" t="s">
        <v>3</v>
      </c>
      <c r="F161" s="153" t="s">
        <v>149</v>
      </c>
      <c r="H161" s="154">
        <v>20</v>
      </c>
      <c r="L161" s="151"/>
      <c r="M161" s="155"/>
      <c r="T161" s="156"/>
      <c r="AT161" s="152" t="s">
        <v>144</v>
      </c>
      <c r="AU161" s="152" t="s">
        <v>81</v>
      </c>
      <c r="AV161" s="14" t="s">
        <v>140</v>
      </c>
      <c r="AW161" s="14" t="s">
        <v>31</v>
      </c>
      <c r="AX161" s="14" t="s">
        <v>79</v>
      </c>
      <c r="AY161" s="152" t="s">
        <v>131</v>
      </c>
    </row>
    <row r="162" spans="2:65" s="1" customFormat="1" ht="24.15" customHeight="1">
      <c r="B162" s="123"/>
      <c r="C162" s="157" t="s">
        <v>251</v>
      </c>
      <c r="D162" s="157" t="s">
        <v>172</v>
      </c>
      <c r="E162" s="158" t="s">
        <v>252</v>
      </c>
      <c r="F162" s="159" t="s">
        <v>253</v>
      </c>
      <c r="G162" s="160" t="s">
        <v>166</v>
      </c>
      <c r="H162" s="161">
        <v>23</v>
      </c>
      <c r="I162" s="162"/>
      <c r="J162" s="162">
        <f>ROUND(I162*H162,2)</f>
        <v>0</v>
      </c>
      <c r="K162" s="159" t="s">
        <v>139</v>
      </c>
      <c r="L162" s="163"/>
      <c r="M162" s="164" t="s">
        <v>3</v>
      </c>
      <c r="N162" s="165" t="s">
        <v>42</v>
      </c>
      <c r="O162" s="132">
        <v>0</v>
      </c>
      <c r="P162" s="132">
        <f>O162*H162</f>
        <v>0</v>
      </c>
      <c r="Q162" s="132">
        <v>1.2E-4</v>
      </c>
      <c r="R162" s="132">
        <f>Q162*H162</f>
        <v>2.7599999999999999E-3</v>
      </c>
      <c r="S162" s="132">
        <v>0</v>
      </c>
      <c r="T162" s="133">
        <f>S162*H162</f>
        <v>0</v>
      </c>
      <c r="AR162" s="134" t="s">
        <v>175</v>
      </c>
      <c r="AT162" s="134" t="s">
        <v>172</v>
      </c>
      <c r="AU162" s="134" t="s">
        <v>81</v>
      </c>
      <c r="AY162" s="17" t="s">
        <v>131</v>
      </c>
      <c r="BE162" s="135">
        <f>IF(N162="základní",J162,0)</f>
        <v>0</v>
      </c>
      <c r="BF162" s="135">
        <f>IF(N162="snížená",J162,0)</f>
        <v>0</v>
      </c>
      <c r="BG162" s="135">
        <f>IF(N162="zákl. přenesená",J162,0)</f>
        <v>0</v>
      </c>
      <c r="BH162" s="135">
        <f>IF(N162="sníž. přenesená",J162,0)</f>
        <v>0</v>
      </c>
      <c r="BI162" s="135">
        <f>IF(N162="nulová",J162,0)</f>
        <v>0</v>
      </c>
      <c r="BJ162" s="17" t="s">
        <v>79</v>
      </c>
      <c r="BK162" s="135">
        <f>ROUND(I162*H162,2)</f>
        <v>0</v>
      </c>
      <c r="BL162" s="17" t="s">
        <v>167</v>
      </c>
      <c r="BM162" s="134" t="s">
        <v>254</v>
      </c>
    </row>
    <row r="163" spans="2:65" s="1" customFormat="1" ht="19.2">
      <c r="B163" s="29"/>
      <c r="D163" s="140" t="s">
        <v>230</v>
      </c>
      <c r="F163" s="166" t="s">
        <v>255</v>
      </c>
      <c r="L163" s="29"/>
      <c r="M163" s="138"/>
      <c r="T163" s="50"/>
      <c r="AT163" s="17" t="s">
        <v>230</v>
      </c>
      <c r="AU163" s="17" t="s">
        <v>81</v>
      </c>
    </row>
    <row r="164" spans="2:65" s="13" customFormat="1">
      <c r="B164" s="145"/>
      <c r="D164" s="140" t="s">
        <v>144</v>
      </c>
      <c r="F164" s="147" t="s">
        <v>256</v>
      </c>
      <c r="H164" s="148">
        <v>23</v>
      </c>
      <c r="L164" s="145"/>
      <c r="M164" s="149"/>
      <c r="T164" s="150"/>
      <c r="AT164" s="146" t="s">
        <v>144</v>
      </c>
      <c r="AU164" s="146" t="s">
        <v>81</v>
      </c>
      <c r="AV164" s="13" t="s">
        <v>81</v>
      </c>
      <c r="AW164" s="13" t="s">
        <v>4</v>
      </c>
      <c r="AX164" s="13" t="s">
        <v>79</v>
      </c>
      <c r="AY164" s="146" t="s">
        <v>131</v>
      </c>
    </row>
    <row r="165" spans="2:65" s="1" customFormat="1" ht="21.75" customHeight="1">
      <c r="B165" s="123"/>
      <c r="C165" s="124" t="s">
        <v>257</v>
      </c>
      <c r="D165" s="124" t="s">
        <v>135</v>
      </c>
      <c r="E165" s="125" t="s">
        <v>258</v>
      </c>
      <c r="F165" s="126" t="s">
        <v>259</v>
      </c>
      <c r="G165" s="127" t="s">
        <v>260</v>
      </c>
      <c r="H165" s="128">
        <v>44</v>
      </c>
      <c r="I165" s="129"/>
      <c r="J165" s="129">
        <f>ROUND(I165*H165,2)</f>
        <v>0</v>
      </c>
      <c r="K165" s="126" t="s">
        <v>139</v>
      </c>
      <c r="L165" s="29"/>
      <c r="M165" s="130" t="s">
        <v>3</v>
      </c>
      <c r="N165" s="131" t="s">
        <v>42</v>
      </c>
      <c r="O165" s="132">
        <v>6.8000000000000005E-2</v>
      </c>
      <c r="P165" s="132">
        <f>O165*H165</f>
        <v>2.992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167</v>
      </c>
      <c r="AT165" s="134" t="s">
        <v>135</v>
      </c>
      <c r="AU165" s="134" t="s">
        <v>81</v>
      </c>
      <c r="AY165" s="17" t="s">
        <v>131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7" t="s">
        <v>79</v>
      </c>
      <c r="BK165" s="135">
        <f>ROUND(I165*H165,2)</f>
        <v>0</v>
      </c>
      <c r="BL165" s="17" t="s">
        <v>167</v>
      </c>
      <c r="BM165" s="134" t="s">
        <v>261</v>
      </c>
    </row>
    <row r="166" spans="2:65" s="1" customFormat="1">
      <c r="B166" s="29"/>
      <c r="D166" s="136" t="s">
        <v>142</v>
      </c>
      <c r="F166" s="137" t="s">
        <v>262</v>
      </c>
      <c r="L166" s="29"/>
      <c r="M166" s="138"/>
      <c r="T166" s="50"/>
      <c r="AT166" s="17" t="s">
        <v>142</v>
      </c>
      <c r="AU166" s="17" t="s">
        <v>81</v>
      </c>
    </row>
    <row r="167" spans="2:65" s="13" customFormat="1">
      <c r="B167" s="145"/>
      <c r="D167" s="140" t="s">
        <v>144</v>
      </c>
      <c r="E167" s="146" t="s">
        <v>3</v>
      </c>
      <c r="F167" s="147" t="s">
        <v>263</v>
      </c>
      <c r="H167" s="148">
        <v>44</v>
      </c>
      <c r="L167" s="145"/>
      <c r="M167" s="149"/>
      <c r="T167" s="150"/>
      <c r="AT167" s="146" t="s">
        <v>144</v>
      </c>
      <c r="AU167" s="146" t="s">
        <v>81</v>
      </c>
      <c r="AV167" s="13" t="s">
        <v>81</v>
      </c>
      <c r="AW167" s="13" t="s">
        <v>31</v>
      </c>
      <c r="AX167" s="13" t="s">
        <v>79</v>
      </c>
      <c r="AY167" s="146" t="s">
        <v>131</v>
      </c>
    </row>
    <row r="168" spans="2:65" s="1" customFormat="1" ht="16.5" customHeight="1">
      <c r="B168" s="123"/>
      <c r="C168" s="124" t="s">
        <v>264</v>
      </c>
      <c r="D168" s="124" t="s">
        <v>135</v>
      </c>
      <c r="E168" s="125" t="s">
        <v>265</v>
      </c>
      <c r="F168" s="126" t="s">
        <v>266</v>
      </c>
      <c r="G168" s="127" t="s">
        <v>260</v>
      </c>
      <c r="H168" s="128">
        <v>100</v>
      </c>
      <c r="I168" s="129"/>
      <c r="J168" s="129">
        <f>ROUND(I168*H168,2)</f>
        <v>0</v>
      </c>
      <c r="K168" s="126" t="s">
        <v>139</v>
      </c>
      <c r="L168" s="29"/>
      <c r="M168" s="130" t="s">
        <v>3</v>
      </c>
      <c r="N168" s="131" t="s">
        <v>42</v>
      </c>
      <c r="O168" s="132">
        <v>9.8000000000000004E-2</v>
      </c>
      <c r="P168" s="132">
        <f>O168*H168</f>
        <v>9.8000000000000007</v>
      </c>
      <c r="Q168" s="132">
        <v>0</v>
      </c>
      <c r="R168" s="132">
        <f>Q168*H168</f>
        <v>0</v>
      </c>
      <c r="S168" s="132">
        <v>0</v>
      </c>
      <c r="T168" s="133">
        <f>S168*H168</f>
        <v>0</v>
      </c>
      <c r="AR168" s="134" t="s">
        <v>167</v>
      </c>
      <c r="AT168" s="134" t="s">
        <v>135</v>
      </c>
      <c r="AU168" s="134" t="s">
        <v>81</v>
      </c>
      <c r="AY168" s="17" t="s">
        <v>131</v>
      </c>
      <c r="BE168" s="135">
        <f>IF(N168="základní",J168,0)</f>
        <v>0</v>
      </c>
      <c r="BF168" s="135">
        <f>IF(N168="snížená",J168,0)</f>
        <v>0</v>
      </c>
      <c r="BG168" s="135">
        <f>IF(N168="zákl. přenesená",J168,0)</f>
        <v>0</v>
      </c>
      <c r="BH168" s="135">
        <f>IF(N168="sníž. přenesená",J168,0)</f>
        <v>0</v>
      </c>
      <c r="BI168" s="135">
        <f>IF(N168="nulová",J168,0)</f>
        <v>0</v>
      </c>
      <c r="BJ168" s="17" t="s">
        <v>79</v>
      </c>
      <c r="BK168" s="135">
        <f>ROUND(I168*H168,2)</f>
        <v>0</v>
      </c>
      <c r="BL168" s="17" t="s">
        <v>167</v>
      </c>
      <c r="BM168" s="134" t="s">
        <v>267</v>
      </c>
    </row>
    <row r="169" spans="2:65" s="1" customFormat="1">
      <c r="B169" s="29"/>
      <c r="D169" s="136" t="s">
        <v>142</v>
      </c>
      <c r="F169" s="137" t="s">
        <v>268</v>
      </c>
      <c r="L169" s="29"/>
      <c r="M169" s="138"/>
      <c r="T169" s="50"/>
      <c r="AT169" s="17" t="s">
        <v>142</v>
      </c>
      <c r="AU169" s="17" t="s">
        <v>81</v>
      </c>
    </row>
    <row r="170" spans="2:65" s="13" customFormat="1">
      <c r="B170" s="145"/>
      <c r="D170" s="140" t="s">
        <v>144</v>
      </c>
      <c r="E170" s="146" t="s">
        <v>3</v>
      </c>
      <c r="F170" s="147" t="s">
        <v>269</v>
      </c>
      <c r="H170" s="148">
        <v>48</v>
      </c>
      <c r="L170" s="145"/>
      <c r="M170" s="149"/>
      <c r="T170" s="150"/>
      <c r="AT170" s="146" t="s">
        <v>144</v>
      </c>
      <c r="AU170" s="146" t="s">
        <v>81</v>
      </c>
      <c r="AV170" s="13" t="s">
        <v>81</v>
      </c>
      <c r="AW170" s="13" t="s">
        <v>31</v>
      </c>
      <c r="AX170" s="13" t="s">
        <v>71</v>
      </c>
      <c r="AY170" s="146" t="s">
        <v>131</v>
      </c>
    </row>
    <row r="171" spans="2:65" s="13" customFormat="1">
      <c r="B171" s="145"/>
      <c r="D171" s="140" t="s">
        <v>144</v>
      </c>
      <c r="E171" s="146" t="s">
        <v>3</v>
      </c>
      <c r="F171" s="147" t="s">
        <v>270</v>
      </c>
      <c r="H171" s="148">
        <v>48</v>
      </c>
      <c r="L171" s="145"/>
      <c r="M171" s="149"/>
      <c r="T171" s="150"/>
      <c r="AT171" s="146" t="s">
        <v>144</v>
      </c>
      <c r="AU171" s="146" t="s">
        <v>81</v>
      </c>
      <c r="AV171" s="13" t="s">
        <v>81</v>
      </c>
      <c r="AW171" s="13" t="s">
        <v>31</v>
      </c>
      <c r="AX171" s="13" t="s">
        <v>71</v>
      </c>
      <c r="AY171" s="146" t="s">
        <v>131</v>
      </c>
    </row>
    <row r="172" spans="2:65" s="13" customFormat="1">
      <c r="B172" s="145"/>
      <c r="D172" s="140" t="s">
        <v>144</v>
      </c>
      <c r="E172" s="146" t="s">
        <v>3</v>
      </c>
      <c r="F172" s="147" t="s">
        <v>271</v>
      </c>
      <c r="H172" s="148">
        <v>4</v>
      </c>
      <c r="L172" s="145"/>
      <c r="M172" s="149"/>
      <c r="T172" s="150"/>
      <c r="AT172" s="146" t="s">
        <v>144</v>
      </c>
      <c r="AU172" s="146" t="s">
        <v>81</v>
      </c>
      <c r="AV172" s="13" t="s">
        <v>81</v>
      </c>
      <c r="AW172" s="13" t="s">
        <v>31</v>
      </c>
      <c r="AX172" s="13" t="s">
        <v>71</v>
      </c>
      <c r="AY172" s="146" t="s">
        <v>131</v>
      </c>
    </row>
    <row r="173" spans="2:65" s="14" customFormat="1">
      <c r="B173" s="151"/>
      <c r="D173" s="140" t="s">
        <v>144</v>
      </c>
      <c r="E173" s="152" t="s">
        <v>3</v>
      </c>
      <c r="F173" s="153" t="s">
        <v>149</v>
      </c>
      <c r="H173" s="154">
        <v>100</v>
      </c>
      <c r="L173" s="151"/>
      <c r="M173" s="155"/>
      <c r="T173" s="156"/>
      <c r="AT173" s="152" t="s">
        <v>144</v>
      </c>
      <c r="AU173" s="152" t="s">
        <v>81</v>
      </c>
      <c r="AV173" s="14" t="s">
        <v>140</v>
      </c>
      <c r="AW173" s="14" t="s">
        <v>31</v>
      </c>
      <c r="AX173" s="14" t="s">
        <v>79</v>
      </c>
      <c r="AY173" s="152" t="s">
        <v>131</v>
      </c>
    </row>
    <row r="174" spans="2:65" s="1" customFormat="1" ht="16.5" customHeight="1">
      <c r="B174" s="123"/>
      <c r="C174" s="157" t="s">
        <v>272</v>
      </c>
      <c r="D174" s="157" t="s">
        <v>172</v>
      </c>
      <c r="E174" s="158" t="s">
        <v>273</v>
      </c>
      <c r="F174" s="159" t="s">
        <v>274</v>
      </c>
      <c r="G174" s="160" t="s">
        <v>260</v>
      </c>
      <c r="H174" s="161">
        <v>50</v>
      </c>
      <c r="I174" s="162"/>
      <c r="J174" s="162">
        <f>ROUND(I174*H174,2)</f>
        <v>0</v>
      </c>
      <c r="K174" s="159" t="s">
        <v>3</v>
      </c>
      <c r="L174" s="163"/>
      <c r="M174" s="164" t="s">
        <v>3</v>
      </c>
      <c r="N174" s="165" t="s">
        <v>42</v>
      </c>
      <c r="O174" s="132">
        <v>0</v>
      </c>
      <c r="P174" s="132">
        <f>O174*H174</f>
        <v>0</v>
      </c>
      <c r="Q174" s="132">
        <v>0</v>
      </c>
      <c r="R174" s="132">
        <f>Q174*H174</f>
        <v>0</v>
      </c>
      <c r="S174" s="132">
        <v>0</v>
      </c>
      <c r="T174" s="133">
        <f>S174*H174</f>
        <v>0</v>
      </c>
      <c r="AR174" s="134" t="s">
        <v>175</v>
      </c>
      <c r="AT174" s="134" t="s">
        <v>172</v>
      </c>
      <c r="AU174" s="134" t="s">
        <v>81</v>
      </c>
      <c r="AY174" s="17" t="s">
        <v>131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7" t="s">
        <v>79</v>
      </c>
      <c r="BK174" s="135">
        <f>ROUND(I174*H174,2)</f>
        <v>0</v>
      </c>
      <c r="BL174" s="17" t="s">
        <v>167</v>
      </c>
      <c r="BM174" s="134" t="s">
        <v>275</v>
      </c>
    </row>
    <row r="175" spans="2:65" s="1" customFormat="1" ht="16.5" customHeight="1">
      <c r="B175" s="123"/>
      <c r="C175" s="157" t="s">
        <v>9</v>
      </c>
      <c r="D175" s="157" t="s">
        <v>172</v>
      </c>
      <c r="E175" s="158" t="s">
        <v>276</v>
      </c>
      <c r="F175" s="159" t="s">
        <v>277</v>
      </c>
      <c r="G175" s="160" t="s">
        <v>260</v>
      </c>
      <c r="H175" s="161">
        <v>50</v>
      </c>
      <c r="I175" s="162"/>
      <c r="J175" s="162">
        <f>ROUND(I175*H175,2)</f>
        <v>0</v>
      </c>
      <c r="K175" s="159" t="s">
        <v>3</v>
      </c>
      <c r="L175" s="163"/>
      <c r="M175" s="164" t="s">
        <v>3</v>
      </c>
      <c r="N175" s="165" t="s">
        <v>42</v>
      </c>
      <c r="O175" s="132">
        <v>0</v>
      </c>
      <c r="P175" s="132">
        <f>O175*H175</f>
        <v>0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175</v>
      </c>
      <c r="AT175" s="134" t="s">
        <v>172</v>
      </c>
      <c r="AU175" s="134" t="s">
        <v>81</v>
      </c>
      <c r="AY175" s="17" t="s">
        <v>131</v>
      </c>
      <c r="BE175" s="135">
        <f>IF(N175="základní",J175,0)</f>
        <v>0</v>
      </c>
      <c r="BF175" s="135">
        <f>IF(N175="snížená",J175,0)</f>
        <v>0</v>
      </c>
      <c r="BG175" s="135">
        <f>IF(N175="zákl. přenesená",J175,0)</f>
        <v>0</v>
      </c>
      <c r="BH175" s="135">
        <f>IF(N175="sníž. přenesená",J175,0)</f>
        <v>0</v>
      </c>
      <c r="BI175" s="135">
        <f>IF(N175="nulová",J175,0)</f>
        <v>0</v>
      </c>
      <c r="BJ175" s="17" t="s">
        <v>79</v>
      </c>
      <c r="BK175" s="135">
        <f>ROUND(I175*H175,2)</f>
        <v>0</v>
      </c>
      <c r="BL175" s="17" t="s">
        <v>167</v>
      </c>
      <c r="BM175" s="134" t="s">
        <v>278</v>
      </c>
    </row>
    <row r="176" spans="2:65" s="1" customFormat="1" ht="16.5" customHeight="1">
      <c r="B176" s="123"/>
      <c r="C176" s="124" t="s">
        <v>279</v>
      </c>
      <c r="D176" s="124" t="s">
        <v>135</v>
      </c>
      <c r="E176" s="125" t="s">
        <v>280</v>
      </c>
      <c r="F176" s="126" t="s">
        <v>281</v>
      </c>
      <c r="G176" s="127" t="s">
        <v>260</v>
      </c>
      <c r="H176" s="128">
        <v>2</v>
      </c>
      <c r="I176" s="129"/>
      <c r="J176" s="129">
        <f>ROUND(I176*H176,2)</f>
        <v>0</v>
      </c>
      <c r="K176" s="126" t="s">
        <v>139</v>
      </c>
      <c r="L176" s="29"/>
      <c r="M176" s="130" t="s">
        <v>3</v>
      </c>
      <c r="N176" s="131" t="s">
        <v>42</v>
      </c>
      <c r="O176" s="132">
        <v>3.4790000000000001</v>
      </c>
      <c r="P176" s="132">
        <f>O176*H176</f>
        <v>6.9580000000000002</v>
      </c>
      <c r="Q176" s="132">
        <v>0</v>
      </c>
      <c r="R176" s="132">
        <f>Q176*H176</f>
        <v>0</v>
      </c>
      <c r="S176" s="132">
        <v>0</v>
      </c>
      <c r="T176" s="133">
        <f>S176*H176</f>
        <v>0</v>
      </c>
      <c r="AR176" s="134" t="s">
        <v>167</v>
      </c>
      <c r="AT176" s="134" t="s">
        <v>135</v>
      </c>
      <c r="AU176" s="134" t="s">
        <v>81</v>
      </c>
      <c r="AY176" s="17" t="s">
        <v>131</v>
      </c>
      <c r="BE176" s="135">
        <f>IF(N176="základní",J176,0)</f>
        <v>0</v>
      </c>
      <c r="BF176" s="135">
        <f>IF(N176="snížená",J176,0)</f>
        <v>0</v>
      </c>
      <c r="BG176" s="135">
        <f>IF(N176="zákl. přenesená",J176,0)</f>
        <v>0</v>
      </c>
      <c r="BH176" s="135">
        <f>IF(N176="sníž. přenesená",J176,0)</f>
        <v>0</v>
      </c>
      <c r="BI176" s="135">
        <f>IF(N176="nulová",J176,0)</f>
        <v>0</v>
      </c>
      <c r="BJ176" s="17" t="s">
        <v>79</v>
      </c>
      <c r="BK176" s="135">
        <f>ROUND(I176*H176,2)</f>
        <v>0</v>
      </c>
      <c r="BL176" s="17" t="s">
        <v>167</v>
      </c>
      <c r="BM176" s="134" t="s">
        <v>282</v>
      </c>
    </row>
    <row r="177" spans="2:65" s="1" customFormat="1">
      <c r="B177" s="29"/>
      <c r="D177" s="136" t="s">
        <v>142</v>
      </c>
      <c r="F177" s="137" t="s">
        <v>283</v>
      </c>
      <c r="L177" s="29"/>
      <c r="M177" s="138"/>
      <c r="T177" s="50"/>
      <c r="AT177" s="17" t="s">
        <v>142</v>
      </c>
      <c r="AU177" s="17" t="s">
        <v>81</v>
      </c>
    </row>
    <row r="178" spans="2:65" s="1" customFormat="1" ht="16.5" customHeight="1">
      <c r="B178" s="123"/>
      <c r="C178" s="157" t="s">
        <v>284</v>
      </c>
      <c r="D178" s="157" t="s">
        <v>172</v>
      </c>
      <c r="E178" s="158" t="s">
        <v>285</v>
      </c>
      <c r="F178" s="159" t="s">
        <v>286</v>
      </c>
      <c r="G178" s="160" t="s">
        <v>3</v>
      </c>
      <c r="H178" s="161">
        <v>2</v>
      </c>
      <c r="I178" s="162"/>
      <c r="J178" s="162">
        <f>ROUND(I178*H178,2)</f>
        <v>0</v>
      </c>
      <c r="K178" s="159" t="s">
        <v>3</v>
      </c>
      <c r="L178" s="163"/>
      <c r="M178" s="164" t="s">
        <v>3</v>
      </c>
      <c r="N178" s="165" t="s">
        <v>42</v>
      </c>
      <c r="O178" s="132">
        <v>0</v>
      </c>
      <c r="P178" s="132">
        <f>O178*H178</f>
        <v>0</v>
      </c>
      <c r="Q178" s="132">
        <v>0</v>
      </c>
      <c r="R178" s="132">
        <f>Q178*H178</f>
        <v>0</v>
      </c>
      <c r="S178" s="132">
        <v>0</v>
      </c>
      <c r="T178" s="133">
        <f>S178*H178</f>
        <v>0</v>
      </c>
      <c r="AR178" s="134" t="s">
        <v>175</v>
      </c>
      <c r="AT178" s="134" t="s">
        <v>172</v>
      </c>
      <c r="AU178" s="134" t="s">
        <v>81</v>
      </c>
      <c r="AY178" s="17" t="s">
        <v>131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7" t="s">
        <v>79</v>
      </c>
      <c r="BK178" s="135">
        <f>ROUND(I178*H178,2)</f>
        <v>0</v>
      </c>
      <c r="BL178" s="17" t="s">
        <v>167</v>
      </c>
      <c r="BM178" s="134" t="s">
        <v>287</v>
      </c>
    </row>
    <row r="179" spans="2:65" s="1" customFormat="1" ht="21.75" customHeight="1">
      <c r="B179" s="123"/>
      <c r="C179" s="124" t="s">
        <v>288</v>
      </c>
      <c r="D179" s="124" t="s">
        <v>135</v>
      </c>
      <c r="E179" s="125" t="s">
        <v>289</v>
      </c>
      <c r="F179" s="126" t="s">
        <v>290</v>
      </c>
      <c r="G179" s="127" t="s">
        <v>260</v>
      </c>
      <c r="H179" s="128">
        <v>1</v>
      </c>
      <c r="I179" s="129"/>
      <c r="J179" s="129">
        <f>ROUND(I179*H179,2)</f>
        <v>0</v>
      </c>
      <c r="K179" s="126" t="s">
        <v>139</v>
      </c>
      <c r="L179" s="29"/>
      <c r="M179" s="130" t="s">
        <v>3</v>
      </c>
      <c r="N179" s="131" t="s">
        <v>42</v>
      </c>
      <c r="O179" s="132">
        <v>1.708</v>
      </c>
      <c r="P179" s="132">
        <f>O179*H179</f>
        <v>1.708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167</v>
      </c>
      <c r="AT179" s="134" t="s">
        <v>135</v>
      </c>
      <c r="AU179" s="134" t="s">
        <v>81</v>
      </c>
      <c r="AY179" s="17" t="s">
        <v>131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79</v>
      </c>
      <c r="BK179" s="135">
        <f>ROUND(I179*H179,2)</f>
        <v>0</v>
      </c>
      <c r="BL179" s="17" t="s">
        <v>167</v>
      </c>
      <c r="BM179" s="134" t="s">
        <v>291</v>
      </c>
    </row>
    <row r="180" spans="2:65" s="1" customFormat="1">
      <c r="B180" s="29"/>
      <c r="D180" s="136" t="s">
        <v>142</v>
      </c>
      <c r="F180" s="137" t="s">
        <v>292</v>
      </c>
      <c r="L180" s="29"/>
      <c r="M180" s="138"/>
      <c r="T180" s="50"/>
      <c r="AT180" s="17" t="s">
        <v>142</v>
      </c>
      <c r="AU180" s="17" t="s">
        <v>81</v>
      </c>
    </row>
    <row r="181" spans="2:65" s="1" customFormat="1" ht="16.5" customHeight="1">
      <c r="B181" s="123"/>
      <c r="C181" s="157" t="s">
        <v>293</v>
      </c>
      <c r="D181" s="157" t="s">
        <v>172</v>
      </c>
      <c r="E181" s="158" t="s">
        <v>294</v>
      </c>
      <c r="F181" s="159" t="s">
        <v>295</v>
      </c>
      <c r="G181" s="160" t="s">
        <v>3</v>
      </c>
      <c r="H181" s="161">
        <v>1</v>
      </c>
      <c r="I181" s="162"/>
      <c r="J181" s="162">
        <f>ROUND(I181*H181,2)</f>
        <v>0</v>
      </c>
      <c r="K181" s="159" t="s">
        <v>3</v>
      </c>
      <c r="L181" s="163"/>
      <c r="M181" s="164" t="s">
        <v>3</v>
      </c>
      <c r="N181" s="165" t="s">
        <v>42</v>
      </c>
      <c r="O181" s="132">
        <v>0</v>
      </c>
      <c r="P181" s="132">
        <f>O181*H181</f>
        <v>0</v>
      </c>
      <c r="Q181" s="132">
        <v>0</v>
      </c>
      <c r="R181" s="132">
        <f>Q181*H181</f>
        <v>0</v>
      </c>
      <c r="S181" s="132">
        <v>0</v>
      </c>
      <c r="T181" s="133">
        <f>S181*H181</f>
        <v>0</v>
      </c>
      <c r="AR181" s="134" t="s">
        <v>175</v>
      </c>
      <c r="AT181" s="134" t="s">
        <v>172</v>
      </c>
      <c r="AU181" s="134" t="s">
        <v>81</v>
      </c>
      <c r="AY181" s="17" t="s">
        <v>131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7" t="s">
        <v>79</v>
      </c>
      <c r="BK181" s="135">
        <f>ROUND(I181*H181,2)</f>
        <v>0</v>
      </c>
      <c r="BL181" s="17" t="s">
        <v>167</v>
      </c>
      <c r="BM181" s="134" t="s">
        <v>296</v>
      </c>
    </row>
    <row r="182" spans="2:65" s="1" customFormat="1" ht="16.5" customHeight="1">
      <c r="B182" s="123"/>
      <c r="C182" s="124" t="s">
        <v>297</v>
      </c>
      <c r="D182" s="124" t="s">
        <v>135</v>
      </c>
      <c r="E182" s="125" t="s">
        <v>298</v>
      </c>
      <c r="F182" s="126" t="s">
        <v>299</v>
      </c>
      <c r="G182" s="127" t="s">
        <v>260</v>
      </c>
      <c r="H182" s="128">
        <v>11</v>
      </c>
      <c r="I182" s="129"/>
      <c r="J182" s="129">
        <f>ROUND(I182*H182,2)</f>
        <v>0</v>
      </c>
      <c r="K182" s="126" t="s">
        <v>139</v>
      </c>
      <c r="L182" s="29"/>
      <c r="M182" s="130" t="s">
        <v>3</v>
      </c>
      <c r="N182" s="131" t="s">
        <v>42</v>
      </c>
      <c r="O182" s="132">
        <v>0.74</v>
      </c>
      <c r="P182" s="132">
        <f>O182*H182</f>
        <v>8.14</v>
      </c>
      <c r="Q182" s="132">
        <v>0</v>
      </c>
      <c r="R182" s="132">
        <f>Q182*H182</f>
        <v>0</v>
      </c>
      <c r="S182" s="132">
        <v>0</v>
      </c>
      <c r="T182" s="133">
        <f>S182*H182</f>
        <v>0</v>
      </c>
      <c r="AR182" s="134" t="s">
        <v>167</v>
      </c>
      <c r="AT182" s="134" t="s">
        <v>135</v>
      </c>
      <c r="AU182" s="134" t="s">
        <v>81</v>
      </c>
      <c r="AY182" s="17" t="s">
        <v>131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7" t="s">
        <v>79</v>
      </c>
      <c r="BK182" s="135">
        <f>ROUND(I182*H182,2)</f>
        <v>0</v>
      </c>
      <c r="BL182" s="17" t="s">
        <v>167</v>
      </c>
      <c r="BM182" s="134" t="s">
        <v>300</v>
      </c>
    </row>
    <row r="183" spans="2:65" s="1" customFormat="1">
      <c r="B183" s="29"/>
      <c r="D183" s="136" t="s">
        <v>142</v>
      </c>
      <c r="F183" s="137" t="s">
        <v>301</v>
      </c>
      <c r="L183" s="29"/>
      <c r="M183" s="138"/>
      <c r="T183" s="50"/>
      <c r="AT183" s="17" t="s">
        <v>142</v>
      </c>
      <c r="AU183" s="17" t="s">
        <v>81</v>
      </c>
    </row>
    <row r="184" spans="2:65" s="13" customFormat="1">
      <c r="B184" s="145"/>
      <c r="D184" s="140" t="s">
        <v>144</v>
      </c>
      <c r="E184" s="146" t="s">
        <v>3</v>
      </c>
      <c r="F184" s="147" t="s">
        <v>302</v>
      </c>
      <c r="H184" s="148">
        <v>5</v>
      </c>
      <c r="L184" s="145"/>
      <c r="M184" s="149"/>
      <c r="T184" s="150"/>
      <c r="AT184" s="146" t="s">
        <v>144</v>
      </c>
      <c r="AU184" s="146" t="s">
        <v>81</v>
      </c>
      <c r="AV184" s="13" t="s">
        <v>81</v>
      </c>
      <c r="AW184" s="13" t="s">
        <v>31</v>
      </c>
      <c r="AX184" s="13" t="s">
        <v>71</v>
      </c>
      <c r="AY184" s="146" t="s">
        <v>131</v>
      </c>
    </row>
    <row r="185" spans="2:65" s="13" customFormat="1">
      <c r="B185" s="145"/>
      <c r="D185" s="140" t="s">
        <v>144</v>
      </c>
      <c r="E185" s="146" t="s">
        <v>3</v>
      </c>
      <c r="F185" s="147" t="s">
        <v>303</v>
      </c>
      <c r="H185" s="148">
        <v>6</v>
      </c>
      <c r="L185" s="145"/>
      <c r="M185" s="149"/>
      <c r="T185" s="150"/>
      <c r="AT185" s="146" t="s">
        <v>144</v>
      </c>
      <c r="AU185" s="146" t="s">
        <v>81</v>
      </c>
      <c r="AV185" s="13" t="s">
        <v>81</v>
      </c>
      <c r="AW185" s="13" t="s">
        <v>31</v>
      </c>
      <c r="AX185" s="13" t="s">
        <v>71</v>
      </c>
      <c r="AY185" s="146" t="s">
        <v>131</v>
      </c>
    </row>
    <row r="186" spans="2:65" s="14" customFormat="1">
      <c r="B186" s="151"/>
      <c r="D186" s="140" t="s">
        <v>144</v>
      </c>
      <c r="E186" s="152" t="s">
        <v>3</v>
      </c>
      <c r="F186" s="153" t="s">
        <v>149</v>
      </c>
      <c r="H186" s="154">
        <v>11</v>
      </c>
      <c r="L186" s="151"/>
      <c r="M186" s="155"/>
      <c r="T186" s="156"/>
      <c r="AT186" s="152" t="s">
        <v>144</v>
      </c>
      <c r="AU186" s="152" t="s">
        <v>81</v>
      </c>
      <c r="AV186" s="14" t="s">
        <v>140</v>
      </c>
      <c r="AW186" s="14" t="s">
        <v>31</v>
      </c>
      <c r="AX186" s="14" t="s">
        <v>79</v>
      </c>
      <c r="AY186" s="152" t="s">
        <v>131</v>
      </c>
    </row>
    <row r="187" spans="2:65" s="1" customFormat="1" ht="16.5" customHeight="1">
      <c r="B187" s="123"/>
      <c r="C187" s="157" t="s">
        <v>304</v>
      </c>
      <c r="D187" s="157" t="s">
        <v>172</v>
      </c>
      <c r="E187" s="158" t="s">
        <v>305</v>
      </c>
      <c r="F187" s="159" t="s">
        <v>1119</v>
      </c>
      <c r="G187" s="160" t="s">
        <v>3</v>
      </c>
      <c r="H187" s="161">
        <v>10</v>
      </c>
      <c r="I187" s="162"/>
      <c r="J187" s="162">
        <f>ROUND(I187*H187,2)</f>
        <v>0</v>
      </c>
      <c r="K187" s="159" t="s">
        <v>3</v>
      </c>
      <c r="L187" s="163"/>
      <c r="M187" s="164" t="s">
        <v>3</v>
      </c>
      <c r="N187" s="165" t="s">
        <v>42</v>
      </c>
      <c r="O187" s="132">
        <v>0</v>
      </c>
      <c r="P187" s="132">
        <f>O187*H187</f>
        <v>0</v>
      </c>
      <c r="Q187" s="132">
        <v>0</v>
      </c>
      <c r="R187" s="132">
        <f>Q187*H187</f>
        <v>0</v>
      </c>
      <c r="S187" s="132">
        <v>0</v>
      </c>
      <c r="T187" s="133">
        <f>S187*H187</f>
        <v>0</v>
      </c>
      <c r="AR187" s="134" t="s">
        <v>175</v>
      </c>
      <c r="AT187" s="134" t="s">
        <v>172</v>
      </c>
      <c r="AU187" s="134" t="s">
        <v>81</v>
      </c>
      <c r="AY187" s="17" t="s">
        <v>131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7" t="s">
        <v>79</v>
      </c>
      <c r="BK187" s="135">
        <f>ROUND(I187*H187,2)</f>
        <v>0</v>
      </c>
      <c r="BL187" s="17" t="s">
        <v>167</v>
      </c>
      <c r="BM187" s="134" t="s">
        <v>306</v>
      </c>
    </row>
    <row r="188" spans="2:65" s="13" customFormat="1">
      <c r="B188" s="145"/>
      <c r="D188" s="140" t="s">
        <v>144</v>
      </c>
      <c r="E188" s="146" t="s">
        <v>3</v>
      </c>
      <c r="F188" s="147" t="s">
        <v>307</v>
      </c>
      <c r="H188" s="148">
        <v>10</v>
      </c>
      <c r="L188" s="145"/>
      <c r="M188" s="149"/>
      <c r="T188" s="150"/>
      <c r="AT188" s="146" t="s">
        <v>144</v>
      </c>
      <c r="AU188" s="146" t="s">
        <v>81</v>
      </c>
      <c r="AV188" s="13" t="s">
        <v>81</v>
      </c>
      <c r="AW188" s="13" t="s">
        <v>31</v>
      </c>
      <c r="AX188" s="13" t="s">
        <v>79</v>
      </c>
      <c r="AY188" s="146" t="s">
        <v>131</v>
      </c>
    </row>
    <row r="189" spans="2:65" s="1" customFormat="1" ht="16.5" customHeight="1">
      <c r="B189" s="123"/>
      <c r="C189" s="157" t="s">
        <v>308</v>
      </c>
      <c r="D189" s="157" t="s">
        <v>172</v>
      </c>
      <c r="E189" s="158" t="s">
        <v>309</v>
      </c>
      <c r="F189" s="159" t="s">
        <v>1120</v>
      </c>
      <c r="G189" s="160" t="s">
        <v>3</v>
      </c>
      <c r="H189" s="161">
        <v>1</v>
      </c>
      <c r="I189" s="162"/>
      <c r="J189" s="162">
        <f>ROUND(I189*H189,2)</f>
        <v>0</v>
      </c>
      <c r="K189" s="159" t="s">
        <v>3</v>
      </c>
      <c r="L189" s="163"/>
      <c r="M189" s="164" t="s">
        <v>3</v>
      </c>
      <c r="N189" s="165" t="s">
        <v>42</v>
      </c>
      <c r="O189" s="132">
        <v>0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175</v>
      </c>
      <c r="AT189" s="134" t="s">
        <v>172</v>
      </c>
      <c r="AU189" s="134" t="s">
        <v>81</v>
      </c>
      <c r="AY189" s="17" t="s">
        <v>131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7" t="s">
        <v>79</v>
      </c>
      <c r="BK189" s="135">
        <f>ROUND(I189*H189,2)</f>
        <v>0</v>
      </c>
      <c r="BL189" s="17" t="s">
        <v>167</v>
      </c>
      <c r="BM189" s="134" t="s">
        <v>310</v>
      </c>
    </row>
    <row r="190" spans="2:65" s="1" customFormat="1" ht="16.5" customHeight="1">
      <c r="B190" s="123"/>
      <c r="C190" s="124" t="s">
        <v>311</v>
      </c>
      <c r="D190" s="124" t="s">
        <v>135</v>
      </c>
      <c r="E190" s="125" t="s">
        <v>312</v>
      </c>
      <c r="F190" s="126" t="s">
        <v>313</v>
      </c>
      <c r="G190" s="127" t="s">
        <v>260</v>
      </c>
      <c r="H190" s="128">
        <v>1</v>
      </c>
      <c r="I190" s="129"/>
      <c r="J190" s="129">
        <f>ROUND(I190*H190,2)</f>
        <v>0</v>
      </c>
      <c r="K190" s="126" t="s">
        <v>139</v>
      </c>
      <c r="L190" s="29"/>
      <c r="M190" s="130" t="s">
        <v>3</v>
      </c>
      <c r="N190" s="131" t="s">
        <v>42</v>
      </c>
      <c r="O190" s="132">
        <v>2.94</v>
      </c>
      <c r="P190" s="132">
        <f>O190*H190</f>
        <v>2.94</v>
      </c>
      <c r="Q190" s="132">
        <v>0</v>
      </c>
      <c r="R190" s="132">
        <f>Q190*H190</f>
        <v>0</v>
      </c>
      <c r="S190" s="132">
        <v>0</v>
      </c>
      <c r="T190" s="133">
        <f>S190*H190</f>
        <v>0</v>
      </c>
      <c r="AR190" s="134" t="s">
        <v>167</v>
      </c>
      <c r="AT190" s="134" t="s">
        <v>135</v>
      </c>
      <c r="AU190" s="134" t="s">
        <v>81</v>
      </c>
      <c r="AY190" s="17" t="s">
        <v>131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7" t="s">
        <v>79</v>
      </c>
      <c r="BK190" s="135">
        <f>ROUND(I190*H190,2)</f>
        <v>0</v>
      </c>
      <c r="BL190" s="17" t="s">
        <v>167</v>
      </c>
      <c r="BM190" s="134" t="s">
        <v>314</v>
      </c>
    </row>
    <row r="191" spans="2:65" s="1" customFormat="1">
      <c r="B191" s="29"/>
      <c r="D191" s="136" t="s">
        <v>142</v>
      </c>
      <c r="F191" s="137" t="s">
        <v>315</v>
      </c>
      <c r="L191" s="29"/>
      <c r="M191" s="138"/>
      <c r="T191" s="50"/>
      <c r="AT191" s="17" t="s">
        <v>142</v>
      </c>
      <c r="AU191" s="17" t="s">
        <v>81</v>
      </c>
    </row>
    <row r="192" spans="2:65" s="1" customFormat="1" ht="16.5" customHeight="1">
      <c r="B192" s="123"/>
      <c r="C192" s="157" t="s">
        <v>316</v>
      </c>
      <c r="D192" s="157" t="s">
        <v>172</v>
      </c>
      <c r="E192" s="158" t="s">
        <v>317</v>
      </c>
      <c r="F192" s="159" t="s">
        <v>318</v>
      </c>
      <c r="G192" s="160" t="s">
        <v>3</v>
      </c>
      <c r="H192" s="161">
        <v>1</v>
      </c>
      <c r="I192" s="162"/>
      <c r="J192" s="162">
        <f>ROUND(I192*H192,2)</f>
        <v>0</v>
      </c>
      <c r="K192" s="159" t="s">
        <v>3</v>
      </c>
      <c r="L192" s="163"/>
      <c r="M192" s="164" t="s">
        <v>3</v>
      </c>
      <c r="N192" s="165" t="s">
        <v>42</v>
      </c>
      <c r="O192" s="132">
        <v>0</v>
      </c>
      <c r="P192" s="132">
        <f>O192*H192</f>
        <v>0</v>
      </c>
      <c r="Q192" s="132">
        <v>0</v>
      </c>
      <c r="R192" s="132">
        <f>Q192*H192</f>
        <v>0</v>
      </c>
      <c r="S192" s="132">
        <v>0</v>
      </c>
      <c r="T192" s="133">
        <f>S192*H192</f>
        <v>0</v>
      </c>
      <c r="AR192" s="134" t="s">
        <v>175</v>
      </c>
      <c r="AT192" s="134" t="s">
        <v>172</v>
      </c>
      <c r="AU192" s="134" t="s">
        <v>81</v>
      </c>
      <c r="AY192" s="17" t="s">
        <v>131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79</v>
      </c>
      <c r="BK192" s="135">
        <f>ROUND(I192*H192,2)</f>
        <v>0</v>
      </c>
      <c r="BL192" s="17" t="s">
        <v>167</v>
      </c>
      <c r="BM192" s="134" t="s">
        <v>319</v>
      </c>
    </row>
    <row r="193" spans="2:65" s="1" customFormat="1" ht="24.15" customHeight="1">
      <c r="B193" s="123"/>
      <c r="C193" s="124" t="s">
        <v>320</v>
      </c>
      <c r="D193" s="124" t="s">
        <v>135</v>
      </c>
      <c r="E193" s="125" t="s">
        <v>321</v>
      </c>
      <c r="F193" s="126" t="s">
        <v>322</v>
      </c>
      <c r="G193" s="127" t="s">
        <v>260</v>
      </c>
      <c r="H193" s="128">
        <v>4</v>
      </c>
      <c r="I193" s="129"/>
      <c r="J193" s="129">
        <f>ROUND(I193*H193,2)</f>
        <v>0</v>
      </c>
      <c r="K193" s="126" t="s">
        <v>139</v>
      </c>
      <c r="L193" s="29"/>
      <c r="M193" s="130" t="s">
        <v>3</v>
      </c>
      <c r="N193" s="131" t="s">
        <v>42</v>
      </c>
      <c r="O193" s="132">
        <v>2.1520000000000001</v>
      </c>
      <c r="P193" s="132">
        <f>O193*H193</f>
        <v>8.6080000000000005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167</v>
      </c>
      <c r="AT193" s="134" t="s">
        <v>135</v>
      </c>
      <c r="AU193" s="134" t="s">
        <v>81</v>
      </c>
      <c r="AY193" s="17" t="s">
        <v>131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7" t="s">
        <v>79</v>
      </c>
      <c r="BK193" s="135">
        <f>ROUND(I193*H193,2)</f>
        <v>0</v>
      </c>
      <c r="BL193" s="17" t="s">
        <v>167</v>
      </c>
      <c r="BM193" s="134" t="s">
        <v>323</v>
      </c>
    </row>
    <row r="194" spans="2:65" s="1" customFormat="1">
      <c r="B194" s="29"/>
      <c r="D194" s="136" t="s">
        <v>142</v>
      </c>
      <c r="F194" s="137" t="s">
        <v>324</v>
      </c>
      <c r="L194" s="29"/>
      <c r="M194" s="138"/>
      <c r="T194" s="50"/>
      <c r="AT194" s="17" t="s">
        <v>142</v>
      </c>
      <c r="AU194" s="17" t="s">
        <v>81</v>
      </c>
    </row>
    <row r="195" spans="2:65" s="1" customFormat="1" ht="16.5" customHeight="1">
      <c r="B195" s="123"/>
      <c r="C195" s="157" t="s">
        <v>325</v>
      </c>
      <c r="D195" s="157" t="s">
        <v>172</v>
      </c>
      <c r="E195" s="158" t="s">
        <v>326</v>
      </c>
      <c r="F195" s="159" t="s">
        <v>1121</v>
      </c>
      <c r="G195" s="160" t="s">
        <v>3</v>
      </c>
      <c r="H195" s="161">
        <v>2</v>
      </c>
      <c r="I195" s="162"/>
      <c r="J195" s="162">
        <f>ROUND(I195*H195,2)</f>
        <v>0</v>
      </c>
      <c r="K195" s="159" t="s">
        <v>3</v>
      </c>
      <c r="L195" s="163"/>
      <c r="M195" s="164" t="s">
        <v>3</v>
      </c>
      <c r="N195" s="165" t="s">
        <v>42</v>
      </c>
      <c r="O195" s="132">
        <v>0</v>
      </c>
      <c r="P195" s="132">
        <f>O195*H195</f>
        <v>0</v>
      </c>
      <c r="Q195" s="132">
        <v>0</v>
      </c>
      <c r="R195" s="132">
        <f>Q195*H195</f>
        <v>0</v>
      </c>
      <c r="S195" s="132">
        <v>0</v>
      </c>
      <c r="T195" s="133">
        <f>S195*H195</f>
        <v>0</v>
      </c>
      <c r="AR195" s="134" t="s">
        <v>175</v>
      </c>
      <c r="AT195" s="134" t="s">
        <v>172</v>
      </c>
      <c r="AU195" s="134" t="s">
        <v>81</v>
      </c>
      <c r="AY195" s="17" t="s">
        <v>131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7" t="s">
        <v>79</v>
      </c>
      <c r="BK195" s="135">
        <f>ROUND(I195*H195,2)</f>
        <v>0</v>
      </c>
      <c r="BL195" s="17" t="s">
        <v>167</v>
      </c>
      <c r="BM195" s="134" t="s">
        <v>327</v>
      </c>
    </row>
    <row r="196" spans="2:65" s="1" customFormat="1" ht="16.5" customHeight="1">
      <c r="B196" s="123"/>
      <c r="C196" s="157" t="s">
        <v>328</v>
      </c>
      <c r="D196" s="157" t="s">
        <v>172</v>
      </c>
      <c r="E196" s="158" t="s">
        <v>329</v>
      </c>
      <c r="F196" s="159" t="s">
        <v>1122</v>
      </c>
      <c r="G196" s="160" t="s">
        <v>3</v>
      </c>
      <c r="H196" s="161">
        <v>2</v>
      </c>
      <c r="I196" s="162"/>
      <c r="J196" s="162">
        <f>ROUND(I196*H196,2)</f>
        <v>0</v>
      </c>
      <c r="K196" s="159" t="s">
        <v>3</v>
      </c>
      <c r="L196" s="163"/>
      <c r="M196" s="164" t="s">
        <v>3</v>
      </c>
      <c r="N196" s="165" t="s">
        <v>42</v>
      </c>
      <c r="O196" s="132">
        <v>0</v>
      </c>
      <c r="P196" s="132">
        <f>O196*H196</f>
        <v>0</v>
      </c>
      <c r="Q196" s="132">
        <v>0</v>
      </c>
      <c r="R196" s="132">
        <f>Q196*H196</f>
        <v>0</v>
      </c>
      <c r="S196" s="132">
        <v>0</v>
      </c>
      <c r="T196" s="133">
        <f>S196*H196</f>
        <v>0</v>
      </c>
      <c r="AR196" s="134" t="s">
        <v>175</v>
      </c>
      <c r="AT196" s="134" t="s">
        <v>172</v>
      </c>
      <c r="AU196" s="134" t="s">
        <v>81</v>
      </c>
      <c r="AY196" s="17" t="s">
        <v>131</v>
      </c>
      <c r="BE196" s="135">
        <f>IF(N196="základní",J196,0)</f>
        <v>0</v>
      </c>
      <c r="BF196" s="135">
        <f>IF(N196="snížená",J196,0)</f>
        <v>0</v>
      </c>
      <c r="BG196" s="135">
        <f>IF(N196="zákl. přenesená",J196,0)</f>
        <v>0</v>
      </c>
      <c r="BH196" s="135">
        <f>IF(N196="sníž. přenesená",J196,0)</f>
        <v>0</v>
      </c>
      <c r="BI196" s="135">
        <f>IF(N196="nulová",J196,0)</f>
        <v>0</v>
      </c>
      <c r="BJ196" s="17" t="s">
        <v>79</v>
      </c>
      <c r="BK196" s="135">
        <f>ROUND(I196*H196,2)</f>
        <v>0</v>
      </c>
      <c r="BL196" s="17" t="s">
        <v>167</v>
      </c>
      <c r="BM196" s="134" t="s">
        <v>330</v>
      </c>
    </row>
    <row r="197" spans="2:65" s="1" customFormat="1" ht="21.75" customHeight="1">
      <c r="B197" s="123"/>
      <c r="C197" s="124" t="s">
        <v>331</v>
      </c>
      <c r="D197" s="124" t="s">
        <v>135</v>
      </c>
      <c r="E197" s="125" t="s">
        <v>332</v>
      </c>
      <c r="F197" s="126" t="s">
        <v>333</v>
      </c>
      <c r="G197" s="127" t="s">
        <v>260</v>
      </c>
      <c r="H197" s="128">
        <v>162</v>
      </c>
      <c r="I197" s="129"/>
      <c r="J197" s="129">
        <f>ROUND(I197*H197,2)</f>
        <v>0</v>
      </c>
      <c r="K197" s="126" t="s">
        <v>139</v>
      </c>
      <c r="L197" s="29"/>
      <c r="M197" s="130" t="s">
        <v>3</v>
      </c>
      <c r="N197" s="131" t="s">
        <v>42</v>
      </c>
      <c r="O197" s="132">
        <v>0.97</v>
      </c>
      <c r="P197" s="132">
        <f>O197*H197</f>
        <v>157.13999999999999</v>
      </c>
      <c r="Q197" s="132">
        <v>0</v>
      </c>
      <c r="R197" s="132">
        <f>Q197*H197</f>
        <v>0</v>
      </c>
      <c r="S197" s="132">
        <v>0</v>
      </c>
      <c r="T197" s="133">
        <f>S197*H197</f>
        <v>0</v>
      </c>
      <c r="AR197" s="134" t="s">
        <v>167</v>
      </c>
      <c r="AT197" s="134" t="s">
        <v>135</v>
      </c>
      <c r="AU197" s="134" t="s">
        <v>81</v>
      </c>
      <c r="AY197" s="17" t="s">
        <v>131</v>
      </c>
      <c r="BE197" s="135">
        <f>IF(N197="základní",J197,0)</f>
        <v>0</v>
      </c>
      <c r="BF197" s="135">
        <f>IF(N197="snížená",J197,0)</f>
        <v>0</v>
      </c>
      <c r="BG197" s="135">
        <f>IF(N197="zákl. přenesená",J197,0)</f>
        <v>0</v>
      </c>
      <c r="BH197" s="135">
        <f>IF(N197="sníž. přenesená",J197,0)</f>
        <v>0</v>
      </c>
      <c r="BI197" s="135">
        <f>IF(N197="nulová",J197,0)</f>
        <v>0</v>
      </c>
      <c r="BJ197" s="17" t="s">
        <v>79</v>
      </c>
      <c r="BK197" s="135">
        <f>ROUND(I197*H197,2)</f>
        <v>0</v>
      </c>
      <c r="BL197" s="17" t="s">
        <v>167</v>
      </c>
      <c r="BM197" s="134" t="s">
        <v>334</v>
      </c>
    </row>
    <row r="198" spans="2:65" s="1" customFormat="1">
      <c r="B198" s="29"/>
      <c r="D198" s="136" t="s">
        <v>142</v>
      </c>
      <c r="F198" s="137" t="s">
        <v>335</v>
      </c>
      <c r="L198" s="29"/>
      <c r="M198" s="138"/>
      <c r="T198" s="50"/>
      <c r="AT198" s="17" t="s">
        <v>142</v>
      </c>
      <c r="AU198" s="17" t="s">
        <v>81</v>
      </c>
    </row>
    <row r="199" spans="2:65" s="13" customFormat="1">
      <c r="B199" s="145"/>
      <c r="D199" s="140" t="s">
        <v>144</v>
      </c>
      <c r="E199" s="146" t="s">
        <v>3</v>
      </c>
      <c r="F199" s="147" t="s">
        <v>336</v>
      </c>
      <c r="H199" s="148">
        <v>63</v>
      </c>
      <c r="L199" s="145"/>
      <c r="M199" s="149"/>
      <c r="T199" s="150"/>
      <c r="AT199" s="146" t="s">
        <v>144</v>
      </c>
      <c r="AU199" s="146" t="s">
        <v>81</v>
      </c>
      <c r="AV199" s="13" t="s">
        <v>81</v>
      </c>
      <c r="AW199" s="13" t="s">
        <v>31</v>
      </c>
      <c r="AX199" s="13" t="s">
        <v>71</v>
      </c>
      <c r="AY199" s="146" t="s">
        <v>131</v>
      </c>
    </row>
    <row r="200" spans="2:65" s="13" customFormat="1">
      <c r="B200" s="145"/>
      <c r="D200" s="140" t="s">
        <v>144</v>
      </c>
      <c r="E200" s="146" t="s">
        <v>3</v>
      </c>
      <c r="F200" s="147" t="s">
        <v>337</v>
      </c>
      <c r="H200" s="148">
        <v>99</v>
      </c>
      <c r="L200" s="145"/>
      <c r="M200" s="149"/>
      <c r="T200" s="150"/>
      <c r="AT200" s="146" t="s">
        <v>144</v>
      </c>
      <c r="AU200" s="146" t="s">
        <v>81</v>
      </c>
      <c r="AV200" s="13" t="s">
        <v>81</v>
      </c>
      <c r="AW200" s="13" t="s">
        <v>31</v>
      </c>
      <c r="AX200" s="13" t="s">
        <v>71</v>
      </c>
      <c r="AY200" s="146" t="s">
        <v>131</v>
      </c>
    </row>
    <row r="201" spans="2:65" s="14" customFormat="1">
      <c r="B201" s="151"/>
      <c r="D201" s="140" t="s">
        <v>144</v>
      </c>
      <c r="E201" s="152" t="s">
        <v>3</v>
      </c>
      <c r="F201" s="153" t="s">
        <v>149</v>
      </c>
      <c r="H201" s="154">
        <v>162</v>
      </c>
      <c r="L201" s="151"/>
      <c r="M201" s="155"/>
      <c r="T201" s="156"/>
      <c r="AT201" s="152" t="s">
        <v>144</v>
      </c>
      <c r="AU201" s="152" t="s">
        <v>81</v>
      </c>
      <c r="AV201" s="14" t="s">
        <v>140</v>
      </c>
      <c r="AW201" s="14" t="s">
        <v>31</v>
      </c>
      <c r="AX201" s="14" t="s">
        <v>79</v>
      </c>
      <c r="AY201" s="152" t="s">
        <v>131</v>
      </c>
    </row>
    <row r="202" spans="2:65" s="1" customFormat="1" ht="24.15" customHeight="1">
      <c r="B202" s="123"/>
      <c r="C202" s="157" t="s">
        <v>338</v>
      </c>
      <c r="D202" s="157" t="s">
        <v>172</v>
      </c>
      <c r="E202" s="158" t="s">
        <v>339</v>
      </c>
      <c r="F202" s="159" t="s">
        <v>1123</v>
      </c>
      <c r="G202" s="160" t="s">
        <v>260</v>
      </c>
      <c r="H202" s="161">
        <v>162</v>
      </c>
      <c r="I202" s="162"/>
      <c r="J202" s="162">
        <f>ROUND(I202*H202,2)</f>
        <v>0</v>
      </c>
      <c r="K202" s="159" t="s">
        <v>3</v>
      </c>
      <c r="L202" s="163"/>
      <c r="M202" s="164" t="s">
        <v>3</v>
      </c>
      <c r="N202" s="165" t="s">
        <v>42</v>
      </c>
      <c r="O202" s="132">
        <v>0</v>
      </c>
      <c r="P202" s="132">
        <f>O202*H202</f>
        <v>0</v>
      </c>
      <c r="Q202" s="132">
        <v>0</v>
      </c>
      <c r="R202" s="132">
        <f>Q202*H202</f>
        <v>0</v>
      </c>
      <c r="S202" s="132">
        <v>0</v>
      </c>
      <c r="T202" s="133">
        <f>S202*H202</f>
        <v>0</v>
      </c>
      <c r="AR202" s="134" t="s">
        <v>175</v>
      </c>
      <c r="AT202" s="134" t="s">
        <v>172</v>
      </c>
      <c r="AU202" s="134" t="s">
        <v>81</v>
      </c>
      <c r="AY202" s="17" t="s">
        <v>131</v>
      </c>
      <c r="BE202" s="135">
        <f>IF(N202="základní",J202,0)</f>
        <v>0</v>
      </c>
      <c r="BF202" s="135">
        <f>IF(N202="snížená",J202,0)</f>
        <v>0</v>
      </c>
      <c r="BG202" s="135">
        <f>IF(N202="zákl. přenesená",J202,0)</f>
        <v>0</v>
      </c>
      <c r="BH202" s="135">
        <f>IF(N202="sníž. přenesená",J202,0)</f>
        <v>0</v>
      </c>
      <c r="BI202" s="135">
        <f>IF(N202="nulová",J202,0)</f>
        <v>0</v>
      </c>
      <c r="BJ202" s="17" t="s">
        <v>79</v>
      </c>
      <c r="BK202" s="135">
        <f>ROUND(I202*H202,2)</f>
        <v>0</v>
      </c>
      <c r="BL202" s="17" t="s">
        <v>167</v>
      </c>
      <c r="BM202" s="134" t="s">
        <v>340</v>
      </c>
    </row>
    <row r="203" spans="2:65" s="1" customFormat="1" ht="16.5" customHeight="1">
      <c r="B203" s="123"/>
      <c r="C203" s="124" t="s">
        <v>226</v>
      </c>
      <c r="D203" s="124" t="s">
        <v>135</v>
      </c>
      <c r="E203" s="125" t="s">
        <v>341</v>
      </c>
      <c r="F203" s="126" t="s">
        <v>342</v>
      </c>
      <c r="G203" s="127" t="s">
        <v>260</v>
      </c>
      <c r="H203" s="128">
        <v>162</v>
      </c>
      <c r="I203" s="129"/>
      <c r="J203" s="129">
        <f>ROUND(I203*H203,2)</f>
        <v>0</v>
      </c>
      <c r="K203" s="126" t="s">
        <v>139</v>
      </c>
      <c r="L203" s="29"/>
      <c r="M203" s="130" t="s">
        <v>3</v>
      </c>
      <c r="N203" s="131" t="s">
        <v>42</v>
      </c>
      <c r="O203" s="132">
        <v>1.0189999999999999</v>
      </c>
      <c r="P203" s="132">
        <f>O203*H203</f>
        <v>165.07799999999997</v>
      </c>
      <c r="Q203" s="132">
        <v>0</v>
      </c>
      <c r="R203" s="132">
        <f>Q203*H203</f>
        <v>0</v>
      </c>
      <c r="S203" s="132">
        <v>0</v>
      </c>
      <c r="T203" s="133">
        <f>S203*H203</f>
        <v>0</v>
      </c>
      <c r="AR203" s="134" t="s">
        <v>167</v>
      </c>
      <c r="AT203" s="134" t="s">
        <v>135</v>
      </c>
      <c r="AU203" s="134" t="s">
        <v>81</v>
      </c>
      <c r="AY203" s="17" t="s">
        <v>131</v>
      </c>
      <c r="BE203" s="135">
        <f>IF(N203="základní",J203,0)</f>
        <v>0</v>
      </c>
      <c r="BF203" s="135">
        <f>IF(N203="snížená",J203,0)</f>
        <v>0</v>
      </c>
      <c r="BG203" s="135">
        <f>IF(N203="zákl. přenesená",J203,0)</f>
        <v>0</v>
      </c>
      <c r="BH203" s="135">
        <f>IF(N203="sníž. přenesená",J203,0)</f>
        <v>0</v>
      </c>
      <c r="BI203" s="135">
        <f>IF(N203="nulová",J203,0)</f>
        <v>0</v>
      </c>
      <c r="BJ203" s="17" t="s">
        <v>79</v>
      </c>
      <c r="BK203" s="135">
        <f>ROUND(I203*H203,2)</f>
        <v>0</v>
      </c>
      <c r="BL203" s="17" t="s">
        <v>167</v>
      </c>
      <c r="BM203" s="134" t="s">
        <v>343</v>
      </c>
    </row>
    <row r="204" spans="2:65" s="1" customFormat="1">
      <c r="B204" s="29"/>
      <c r="D204" s="136" t="s">
        <v>142</v>
      </c>
      <c r="F204" s="137" t="s">
        <v>344</v>
      </c>
      <c r="L204" s="29"/>
      <c r="M204" s="138"/>
      <c r="T204" s="50"/>
      <c r="AT204" s="17" t="s">
        <v>142</v>
      </c>
      <c r="AU204" s="17" t="s">
        <v>81</v>
      </c>
    </row>
    <row r="205" spans="2:65" s="1" customFormat="1" ht="16.5" customHeight="1">
      <c r="B205" s="123"/>
      <c r="C205" s="157" t="s">
        <v>345</v>
      </c>
      <c r="D205" s="157" t="s">
        <v>172</v>
      </c>
      <c r="E205" s="158" t="s">
        <v>346</v>
      </c>
      <c r="F205" s="159" t="s">
        <v>1124</v>
      </c>
      <c r="G205" s="160" t="s">
        <v>260</v>
      </c>
      <c r="H205" s="161">
        <v>162</v>
      </c>
      <c r="I205" s="162"/>
      <c r="J205" s="162">
        <f>ROUND(I205*H205,2)</f>
        <v>0</v>
      </c>
      <c r="K205" s="159" t="s">
        <v>3</v>
      </c>
      <c r="L205" s="163"/>
      <c r="M205" s="164" t="s">
        <v>3</v>
      </c>
      <c r="N205" s="165" t="s">
        <v>42</v>
      </c>
      <c r="O205" s="132">
        <v>0</v>
      </c>
      <c r="P205" s="132">
        <f>O205*H205</f>
        <v>0</v>
      </c>
      <c r="Q205" s="132">
        <v>2.1000000000000001E-2</v>
      </c>
      <c r="R205" s="132">
        <f>Q205*H205</f>
        <v>3.4020000000000001</v>
      </c>
      <c r="S205" s="132">
        <v>0</v>
      </c>
      <c r="T205" s="133">
        <f>S205*H205</f>
        <v>0</v>
      </c>
      <c r="AR205" s="134" t="s">
        <v>175</v>
      </c>
      <c r="AT205" s="134" t="s">
        <v>172</v>
      </c>
      <c r="AU205" s="134" t="s">
        <v>81</v>
      </c>
      <c r="AY205" s="17" t="s">
        <v>131</v>
      </c>
      <c r="BE205" s="135">
        <f>IF(N205="základní",J205,0)</f>
        <v>0</v>
      </c>
      <c r="BF205" s="135">
        <f>IF(N205="snížená",J205,0)</f>
        <v>0</v>
      </c>
      <c r="BG205" s="135">
        <f>IF(N205="zákl. přenesená",J205,0)</f>
        <v>0</v>
      </c>
      <c r="BH205" s="135">
        <f>IF(N205="sníž. přenesená",J205,0)</f>
        <v>0</v>
      </c>
      <c r="BI205" s="135">
        <f>IF(N205="nulová",J205,0)</f>
        <v>0</v>
      </c>
      <c r="BJ205" s="17" t="s">
        <v>79</v>
      </c>
      <c r="BK205" s="135">
        <f>ROUND(I205*H205,2)</f>
        <v>0</v>
      </c>
      <c r="BL205" s="17" t="s">
        <v>167</v>
      </c>
      <c r="BM205" s="134" t="s">
        <v>347</v>
      </c>
    </row>
    <row r="206" spans="2:65" s="1" customFormat="1" ht="24.15" customHeight="1">
      <c r="B206" s="123"/>
      <c r="C206" s="124" t="s">
        <v>348</v>
      </c>
      <c r="D206" s="124" t="s">
        <v>135</v>
      </c>
      <c r="E206" s="125" t="s">
        <v>349</v>
      </c>
      <c r="F206" s="126" t="s">
        <v>350</v>
      </c>
      <c r="G206" s="127" t="s">
        <v>260</v>
      </c>
      <c r="H206" s="128">
        <v>3</v>
      </c>
      <c r="I206" s="129"/>
      <c r="J206" s="129">
        <f>ROUND(I206*H206,2)</f>
        <v>0</v>
      </c>
      <c r="K206" s="126" t="s">
        <v>139</v>
      </c>
      <c r="L206" s="29"/>
      <c r="M206" s="130" t="s">
        <v>3</v>
      </c>
      <c r="N206" s="131" t="s">
        <v>42</v>
      </c>
      <c r="O206" s="132">
        <v>15.954000000000001</v>
      </c>
      <c r="P206" s="132">
        <f>O206*H206</f>
        <v>47.862000000000002</v>
      </c>
      <c r="Q206" s="132">
        <v>0</v>
      </c>
      <c r="R206" s="132">
        <f>Q206*H206</f>
        <v>0</v>
      </c>
      <c r="S206" s="132">
        <v>0</v>
      </c>
      <c r="T206" s="133">
        <f>S206*H206</f>
        <v>0</v>
      </c>
      <c r="AR206" s="134" t="s">
        <v>167</v>
      </c>
      <c r="AT206" s="134" t="s">
        <v>135</v>
      </c>
      <c r="AU206" s="134" t="s">
        <v>81</v>
      </c>
      <c r="AY206" s="17" t="s">
        <v>131</v>
      </c>
      <c r="BE206" s="135">
        <f>IF(N206="základní",J206,0)</f>
        <v>0</v>
      </c>
      <c r="BF206" s="135">
        <f>IF(N206="snížená",J206,0)</f>
        <v>0</v>
      </c>
      <c r="BG206" s="135">
        <f>IF(N206="zákl. přenesená",J206,0)</f>
        <v>0</v>
      </c>
      <c r="BH206" s="135">
        <f>IF(N206="sníž. přenesená",J206,0)</f>
        <v>0</v>
      </c>
      <c r="BI206" s="135">
        <f>IF(N206="nulová",J206,0)</f>
        <v>0</v>
      </c>
      <c r="BJ206" s="17" t="s">
        <v>79</v>
      </c>
      <c r="BK206" s="135">
        <f>ROUND(I206*H206,2)</f>
        <v>0</v>
      </c>
      <c r="BL206" s="17" t="s">
        <v>167</v>
      </c>
      <c r="BM206" s="134" t="s">
        <v>351</v>
      </c>
    </row>
    <row r="207" spans="2:65" s="1" customFormat="1">
      <c r="B207" s="29"/>
      <c r="D207" s="136" t="s">
        <v>142</v>
      </c>
      <c r="F207" s="137" t="s">
        <v>352</v>
      </c>
      <c r="L207" s="29"/>
      <c r="M207" s="138"/>
      <c r="T207" s="50"/>
      <c r="AT207" s="17" t="s">
        <v>142</v>
      </c>
      <c r="AU207" s="17" t="s">
        <v>81</v>
      </c>
    </row>
    <row r="208" spans="2:65" s="1" customFormat="1" ht="16.5" customHeight="1">
      <c r="B208" s="123"/>
      <c r="C208" s="157" t="s">
        <v>353</v>
      </c>
      <c r="D208" s="157" t="s">
        <v>172</v>
      </c>
      <c r="E208" s="158" t="s">
        <v>354</v>
      </c>
      <c r="F208" s="159" t="s">
        <v>1125</v>
      </c>
      <c r="G208" s="160" t="s">
        <v>260</v>
      </c>
      <c r="H208" s="161">
        <v>3</v>
      </c>
      <c r="I208" s="162"/>
      <c r="J208" s="162">
        <f>ROUND(I208*H208,2)</f>
        <v>0</v>
      </c>
      <c r="K208" s="159" t="s">
        <v>3</v>
      </c>
      <c r="L208" s="163"/>
      <c r="M208" s="164" t="s">
        <v>3</v>
      </c>
      <c r="N208" s="165" t="s">
        <v>42</v>
      </c>
      <c r="O208" s="132">
        <v>0</v>
      </c>
      <c r="P208" s="132">
        <f>O208*H208</f>
        <v>0</v>
      </c>
      <c r="Q208" s="132">
        <v>0</v>
      </c>
      <c r="R208" s="132">
        <f>Q208*H208</f>
        <v>0</v>
      </c>
      <c r="S208" s="132">
        <v>0</v>
      </c>
      <c r="T208" s="133">
        <f>S208*H208</f>
        <v>0</v>
      </c>
      <c r="AR208" s="134" t="s">
        <v>175</v>
      </c>
      <c r="AT208" s="134" t="s">
        <v>172</v>
      </c>
      <c r="AU208" s="134" t="s">
        <v>81</v>
      </c>
      <c r="AY208" s="17" t="s">
        <v>131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7" t="s">
        <v>79</v>
      </c>
      <c r="BK208" s="135">
        <f>ROUND(I208*H208,2)</f>
        <v>0</v>
      </c>
      <c r="BL208" s="17" t="s">
        <v>167</v>
      </c>
      <c r="BM208" s="134" t="s">
        <v>355</v>
      </c>
    </row>
    <row r="209" spans="2:65" s="1" customFormat="1" ht="24.15" customHeight="1">
      <c r="B209" s="123"/>
      <c r="C209" s="124" t="s">
        <v>356</v>
      </c>
      <c r="D209" s="124" t="s">
        <v>135</v>
      </c>
      <c r="E209" s="125" t="s">
        <v>357</v>
      </c>
      <c r="F209" s="126" t="s">
        <v>358</v>
      </c>
      <c r="G209" s="127" t="s">
        <v>260</v>
      </c>
      <c r="H209" s="128">
        <v>1</v>
      </c>
      <c r="I209" s="129"/>
      <c r="J209" s="129">
        <f>ROUND(I209*H209,2)</f>
        <v>0</v>
      </c>
      <c r="K209" s="126" t="s">
        <v>139</v>
      </c>
      <c r="L209" s="29"/>
      <c r="M209" s="130" t="s">
        <v>3</v>
      </c>
      <c r="N209" s="131" t="s">
        <v>42</v>
      </c>
      <c r="O209" s="132">
        <v>17.341000000000001</v>
      </c>
      <c r="P209" s="132">
        <f>O209*H209</f>
        <v>17.341000000000001</v>
      </c>
      <c r="Q209" s="132">
        <v>0</v>
      </c>
      <c r="R209" s="132">
        <f>Q209*H209</f>
        <v>0</v>
      </c>
      <c r="S209" s="132">
        <v>0</v>
      </c>
      <c r="T209" s="133">
        <f>S209*H209</f>
        <v>0</v>
      </c>
      <c r="AR209" s="134" t="s">
        <v>167</v>
      </c>
      <c r="AT209" s="134" t="s">
        <v>135</v>
      </c>
      <c r="AU209" s="134" t="s">
        <v>81</v>
      </c>
      <c r="AY209" s="17" t="s">
        <v>131</v>
      </c>
      <c r="BE209" s="135">
        <f>IF(N209="základní",J209,0)</f>
        <v>0</v>
      </c>
      <c r="BF209" s="135">
        <f>IF(N209="snížená",J209,0)</f>
        <v>0</v>
      </c>
      <c r="BG209" s="135">
        <f>IF(N209="zákl. přenesená",J209,0)</f>
        <v>0</v>
      </c>
      <c r="BH209" s="135">
        <f>IF(N209="sníž. přenesená",J209,0)</f>
        <v>0</v>
      </c>
      <c r="BI209" s="135">
        <f>IF(N209="nulová",J209,0)</f>
        <v>0</v>
      </c>
      <c r="BJ209" s="17" t="s">
        <v>79</v>
      </c>
      <c r="BK209" s="135">
        <f>ROUND(I209*H209,2)</f>
        <v>0</v>
      </c>
      <c r="BL209" s="17" t="s">
        <v>167</v>
      </c>
      <c r="BM209" s="134" t="s">
        <v>359</v>
      </c>
    </row>
    <row r="210" spans="2:65" s="1" customFormat="1">
      <c r="B210" s="29"/>
      <c r="D210" s="136" t="s">
        <v>142</v>
      </c>
      <c r="F210" s="137" t="s">
        <v>360</v>
      </c>
      <c r="L210" s="29"/>
      <c r="M210" s="138"/>
      <c r="T210" s="50"/>
      <c r="AT210" s="17" t="s">
        <v>142</v>
      </c>
      <c r="AU210" s="17" t="s">
        <v>81</v>
      </c>
    </row>
    <row r="211" spans="2:65" s="13" customFormat="1">
      <c r="B211" s="145"/>
      <c r="D211" s="140" t="s">
        <v>144</v>
      </c>
      <c r="E211" s="146" t="s">
        <v>3</v>
      </c>
      <c r="F211" s="147"/>
      <c r="H211" s="148">
        <v>1</v>
      </c>
      <c r="L211" s="145"/>
      <c r="M211" s="149"/>
      <c r="T211" s="150"/>
      <c r="AT211" s="146" t="s">
        <v>144</v>
      </c>
      <c r="AU211" s="146" t="s">
        <v>81</v>
      </c>
      <c r="AV211" s="13" t="s">
        <v>81</v>
      </c>
      <c r="AW211" s="13" t="s">
        <v>31</v>
      </c>
      <c r="AX211" s="13" t="s">
        <v>79</v>
      </c>
      <c r="AY211" s="146" t="s">
        <v>131</v>
      </c>
    </row>
    <row r="212" spans="2:65" s="1" customFormat="1" ht="16.5" customHeight="1">
      <c r="B212" s="123"/>
      <c r="C212" s="157" t="s">
        <v>361</v>
      </c>
      <c r="D212" s="157" t="s">
        <v>172</v>
      </c>
      <c r="E212" s="158" t="s">
        <v>362</v>
      </c>
      <c r="F212" s="159" t="s">
        <v>1126</v>
      </c>
      <c r="G212" s="160" t="s">
        <v>260</v>
      </c>
      <c r="H212" s="161">
        <v>1</v>
      </c>
      <c r="I212" s="162"/>
      <c r="J212" s="162">
        <f>ROUND(I212*H212,2)</f>
        <v>0</v>
      </c>
      <c r="K212" s="159" t="s">
        <v>3</v>
      </c>
      <c r="L212" s="163"/>
      <c r="M212" s="164" t="s">
        <v>3</v>
      </c>
      <c r="N212" s="165" t="s">
        <v>42</v>
      </c>
      <c r="O212" s="132">
        <v>0</v>
      </c>
      <c r="P212" s="132">
        <f>O212*H212</f>
        <v>0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175</v>
      </c>
      <c r="AT212" s="134" t="s">
        <v>172</v>
      </c>
      <c r="AU212" s="134" t="s">
        <v>81</v>
      </c>
      <c r="AY212" s="17" t="s">
        <v>131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7" t="s">
        <v>79</v>
      </c>
      <c r="BK212" s="135">
        <f>ROUND(I212*H212,2)</f>
        <v>0</v>
      </c>
      <c r="BL212" s="17" t="s">
        <v>167</v>
      </c>
      <c r="BM212" s="134" t="s">
        <v>363</v>
      </c>
    </row>
    <row r="213" spans="2:65" s="1" customFormat="1" ht="24.15" customHeight="1">
      <c r="B213" s="123"/>
      <c r="C213" s="124" t="s">
        <v>364</v>
      </c>
      <c r="D213" s="124" t="s">
        <v>135</v>
      </c>
      <c r="E213" s="125" t="s">
        <v>365</v>
      </c>
      <c r="F213" s="126" t="s">
        <v>366</v>
      </c>
      <c r="G213" s="127" t="s">
        <v>260</v>
      </c>
      <c r="H213" s="128">
        <v>1</v>
      </c>
      <c r="I213" s="129"/>
      <c r="J213" s="129">
        <f>ROUND(I213*H213,2)</f>
        <v>0</v>
      </c>
      <c r="K213" s="126" t="s">
        <v>139</v>
      </c>
      <c r="L213" s="29"/>
      <c r="M213" s="130" t="s">
        <v>3</v>
      </c>
      <c r="N213" s="131" t="s">
        <v>42</v>
      </c>
      <c r="O213" s="132">
        <v>17.292999999999999</v>
      </c>
      <c r="P213" s="132">
        <f>O213*H213</f>
        <v>17.292999999999999</v>
      </c>
      <c r="Q213" s="132">
        <v>0</v>
      </c>
      <c r="R213" s="132">
        <f>Q213*H213</f>
        <v>0</v>
      </c>
      <c r="S213" s="132">
        <v>0</v>
      </c>
      <c r="T213" s="133">
        <f>S213*H213</f>
        <v>0</v>
      </c>
      <c r="AR213" s="134" t="s">
        <v>167</v>
      </c>
      <c r="AT213" s="134" t="s">
        <v>135</v>
      </c>
      <c r="AU213" s="134" t="s">
        <v>81</v>
      </c>
      <c r="AY213" s="17" t="s">
        <v>131</v>
      </c>
      <c r="BE213" s="135">
        <f>IF(N213="základní",J213,0)</f>
        <v>0</v>
      </c>
      <c r="BF213" s="135">
        <f>IF(N213="snížená",J213,0)</f>
        <v>0</v>
      </c>
      <c r="BG213" s="135">
        <f>IF(N213="zákl. přenesená",J213,0)</f>
        <v>0</v>
      </c>
      <c r="BH213" s="135">
        <f>IF(N213="sníž. přenesená",J213,0)</f>
        <v>0</v>
      </c>
      <c r="BI213" s="135">
        <f>IF(N213="nulová",J213,0)</f>
        <v>0</v>
      </c>
      <c r="BJ213" s="17" t="s">
        <v>79</v>
      </c>
      <c r="BK213" s="135">
        <f>ROUND(I213*H213,2)</f>
        <v>0</v>
      </c>
      <c r="BL213" s="17" t="s">
        <v>167</v>
      </c>
      <c r="BM213" s="134" t="s">
        <v>367</v>
      </c>
    </row>
    <row r="214" spans="2:65" s="1" customFormat="1">
      <c r="B214" s="29"/>
      <c r="D214" s="136" t="s">
        <v>142</v>
      </c>
      <c r="F214" s="137" t="s">
        <v>368</v>
      </c>
      <c r="L214" s="29"/>
      <c r="M214" s="138"/>
      <c r="T214" s="50"/>
      <c r="AT214" s="17" t="s">
        <v>142</v>
      </c>
      <c r="AU214" s="17" t="s">
        <v>81</v>
      </c>
    </row>
    <row r="215" spans="2:65" s="13" customFormat="1">
      <c r="B215" s="145"/>
      <c r="D215" s="140" t="s">
        <v>144</v>
      </c>
      <c r="E215" s="146" t="s">
        <v>3</v>
      </c>
      <c r="F215" s="147"/>
      <c r="H215" s="148">
        <v>1</v>
      </c>
      <c r="L215" s="145"/>
      <c r="M215" s="149"/>
      <c r="T215" s="150"/>
      <c r="AT215" s="146" t="s">
        <v>144</v>
      </c>
      <c r="AU215" s="146" t="s">
        <v>81</v>
      </c>
      <c r="AV215" s="13" t="s">
        <v>81</v>
      </c>
      <c r="AW215" s="13" t="s">
        <v>31</v>
      </c>
      <c r="AX215" s="13" t="s">
        <v>79</v>
      </c>
      <c r="AY215" s="146" t="s">
        <v>131</v>
      </c>
    </row>
    <row r="216" spans="2:65" s="1" customFormat="1" ht="16.5" customHeight="1">
      <c r="B216" s="123"/>
      <c r="C216" s="157" t="s">
        <v>369</v>
      </c>
      <c r="D216" s="157" t="s">
        <v>172</v>
      </c>
      <c r="E216" s="158" t="s">
        <v>370</v>
      </c>
      <c r="F216" s="159" t="s">
        <v>1127</v>
      </c>
      <c r="G216" s="160" t="s">
        <v>260</v>
      </c>
      <c r="H216" s="161">
        <v>1</v>
      </c>
      <c r="I216" s="162"/>
      <c r="J216" s="162">
        <f>ROUND(I216*H216,2)</f>
        <v>0</v>
      </c>
      <c r="K216" s="159" t="s">
        <v>3</v>
      </c>
      <c r="L216" s="163"/>
      <c r="M216" s="164" t="s">
        <v>3</v>
      </c>
      <c r="N216" s="165" t="s">
        <v>42</v>
      </c>
      <c r="O216" s="132">
        <v>0</v>
      </c>
      <c r="P216" s="132">
        <f>O216*H216</f>
        <v>0</v>
      </c>
      <c r="Q216" s="132">
        <v>0</v>
      </c>
      <c r="R216" s="132">
        <f>Q216*H216</f>
        <v>0</v>
      </c>
      <c r="S216" s="132">
        <v>0</v>
      </c>
      <c r="T216" s="133">
        <f>S216*H216</f>
        <v>0</v>
      </c>
      <c r="AR216" s="134" t="s">
        <v>175</v>
      </c>
      <c r="AT216" s="134" t="s">
        <v>172</v>
      </c>
      <c r="AU216" s="134" t="s">
        <v>81</v>
      </c>
      <c r="AY216" s="17" t="s">
        <v>131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7" t="s">
        <v>79</v>
      </c>
      <c r="BK216" s="135">
        <f>ROUND(I216*H216,2)</f>
        <v>0</v>
      </c>
      <c r="BL216" s="17" t="s">
        <v>167</v>
      </c>
      <c r="BM216" s="134" t="s">
        <v>371</v>
      </c>
    </row>
    <row r="217" spans="2:65" s="1" customFormat="1" ht="21.75" customHeight="1">
      <c r="B217" s="123"/>
      <c r="C217" s="124" t="s">
        <v>372</v>
      </c>
      <c r="D217" s="124" t="s">
        <v>135</v>
      </c>
      <c r="E217" s="125" t="s">
        <v>373</v>
      </c>
      <c r="F217" s="126" t="s">
        <v>374</v>
      </c>
      <c r="G217" s="127" t="s">
        <v>260</v>
      </c>
      <c r="H217" s="128">
        <v>1</v>
      </c>
      <c r="I217" s="129"/>
      <c r="J217" s="129">
        <f>ROUND(I217*H217,2)</f>
        <v>0</v>
      </c>
      <c r="K217" s="126" t="s">
        <v>139</v>
      </c>
      <c r="L217" s="29"/>
      <c r="M217" s="130" t="s">
        <v>3</v>
      </c>
      <c r="N217" s="131" t="s">
        <v>42</v>
      </c>
      <c r="O217" s="132">
        <v>1.68</v>
      </c>
      <c r="P217" s="132">
        <f>O217*H217</f>
        <v>1.68</v>
      </c>
      <c r="Q217" s="132">
        <v>0</v>
      </c>
      <c r="R217" s="132">
        <f>Q217*H217</f>
        <v>0</v>
      </c>
      <c r="S217" s="132">
        <v>0</v>
      </c>
      <c r="T217" s="133">
        <f>S217*H217</f>
        <v>0</v>
      </c>
      <c r="AR217" s="134" t="s">
        <v>167</v>
      </c>
      <c r="AT217" s="134" t="s">
        <v>135</v>
      </c>
      <c r="AU217" s="134" t="s">
        <v>81</v>
      </c>
      <c r="AY217" s="17" t="s">
        <v>131</v>
      </c>
      <c r="BE217" s="135">
        <f>IF(N217="základní",J217,0)</f>
        <v>0</v>
      </c>
      <c r="BF217" s="135">
        <f>IF(N217="snížená",J217,0)</f>
        <v>0</v>
      </c>
      <c r="BG217" s="135">
        <f>IF(N217="zákl. přenesená",J217,0)</f>
        <v>0</v>
      </c>
      <c r="BH217" s="135">
        <f>IF(N217="sníž. přenesená",J217,0)</f>
        <v>0</v>
      </c>
      <c r="BI217" s="135">
        <f>IF(N217="nulová",J217,0)</f>
        <v>0</v>
      </c>
      <c r="BJ217" s="17" t="s">
        <v>79</v>
      </c>
      <c r="BK217" s="135">
        <f>ROUND(I217*H217,2)</f>
        <v>0</v>
      </c>
      <c r="BL217" s="17" t="s">
        <v>167</v>
      </c>
      <c r="BM217" s="134" t="s">
        <v>375</v>
      </c>
    </row>
    <row r="218" spans="2:65" s="1" customFormat="1">
      <c r="B218" s="29"/>
      <c r="D218" s="136" t="s">
        <v>142</v>
      </c>
      <c r="F218" s="137" t="s">
        <v>376</v>
      </c>
      <c r="L218" s="29"/>
      <c r="M218" s="138"/>
      <c r="T218" s="50"/>
      <c r="AT218" s="17" t="s">
        <v>142</v>
      </c>
      <c r="AU218" s="17" t="s">
        <v>81</v>
      </c>
    </row>
    <row r="219" spans="2:65" s="1" customFormat="1" ht="16.5" customHeight="1">
      <c r="B219" s="123"/>
      <c r="C219" s="157" t="s">
        <v>377</v>
      </c>
      <c r="D219" s="157" t="s">
        <v>172</v>
      </c>
      <c r="E219" s="158" t="s">
        <v>378</v>
      </c>
      <c r="F219" s="159" t="s">
        <v>379</v>
      </c>
      <c r="G219" s="160" t="s">
        <v>260</v>
      </c>
      <c r="H219" s="161">
        <v>1</v>
      </c>
      <c r="I219" s="162"/>
      <c r="J219" s="162">
        <f>ROUND(I219*H219,2)</f>
        <v>0</v>
      </c>
      <c r="K219" s="159" t="s">
        <v>139</v>
      </c>
      <c r="L219" s="163"/>
      <c r="M219" s="164" t="s">
        <v>3</v>
      </c>
      <c r="N219" s="165" t="s">
        <v>42</v>
      </c>
      <c r="O219" s="132">
        <v>0</v>
      </c>
      <c r="P219" s="132">
        <f>O219*H219</f>
        <v>0</v>
      </c>
      <c r="Q219" s="132">
        <v>8.2000000000000007E-3</v>
      </c>
      <c r="R219" s="132">
        <f>Q219*H219</f>
        <v>8.2000000000000007E-3</v>
      </c>
      <c r="S219" s="132">
        <v>0</v>
      </c>
      <c r="T219" s="133">
        <f>S219*H219</f>
        <v>0</v>
      </c>
      <c r="AR219" s="134" t="s">
        <v>175</v>
      </c>
      <c r="AT219" s="134" t="s">
        <v>172</v>
      </c>
      <c r="AU219" s="134" t="s">
        <v>81</v>
      </c>
      <c r="AY219" s="17" t="s">
        <v>131</v>
      </c>
      <c r="BE219" s="135">
        <f>IF(N219="základní",J219,0)</f>
        <v>0</v>
      </c>
      <c r="BF219" s="135">
        <f>IF(N219="snížená",J219,0)</f>
        <v>0</v>
      </c>
      <c r="BG219" s="135">
        <f>IF(N219="zákl. přenesená",J219,0)</f>
        <v>0</v>
      </c>
      <c r="BH219" s="135">
        <f>IF(N219="sníž. přenesená",J219,0)</f>
        <v>0</v>
      </c>
      <c r="BI219" s="135">
        <f>IF(N219="nulová",J219,0)</f>
        <v>0</v>
      </c>
      <c r="BJ219" s="17" t="s">
        <v>79</v>
      </c>
      <c r="BK219" s="135">
        <f>ROUND(I219*H219,2)</f>
        <v>0</v>
      </c>
      <c r="BL219" s="17" t="s">
        <v>167</v>
      </c>
      <c r="BM219" s="134" t="s">
        <v>380</v>
      </c>
    </row>
    <row r="220" spans="2:65" s="1" customFormat="1" ht="24.15" customHeight="1">
      <c r="B220" s="123"/>
      <c r="C220" s="124" t="s">
        <v>381</v>
      </c>
      <c r="D220" s="124" t="s">
        <v>135</v>
      </c>
      <c r="E220" s="125" t="s">
        <v>382</v>
      </c>
      <c r="F220" s="126" t="s">
        <v>383</v>
      </c>
      <c r="G220" s="127" t="s">
        <v>260</v>
      </c>
      <c r="H220" s="128">
        <v>5</v>
      </c>
      <c r="I220" s="129"/>
      <c r="J220" s="129">
        <f>ROUND(I220*H220,2)</f>
        <v>0</v>
      </c>
      <c r="K220" s="126" t="s">
        <v>139</v>
      </c>
      <c r="L220" s="29"/>
      <c r="M220" s="130" t="s">
        <v>3</v>
      </c>
      <c r="N220" s="131" t="s">
        <v>42</v>
      </c>
      <c r="O220" s="132">
        <v>2.2000000000000002</v>
      </c>
      <c r="P220" s="132">
        <f>O220*H220</f>
        <v>11</v>
      </c>
      <c r="Q220" s="132">
        <v>0</v>
      </c>
      <c r="R220" s="132">
        <f>Q220*H220</f>
        <v>0</v>
      </c>
      <c r="S220" s="132">
        <v>0</v>
      </c>
      <c r="T220" s="133">
        <f>S220*H220</f>
        <v>0</v>
      </c>
      <c r="AR220" s="134" t="s">
        <v>167</v>
      </c>
      <c r="AT220" s="134" t="s">
        <v>135</v>
      </c>
      <c r="AU220" s="134" t="s">
        <v>81</v>
      </c>
      <c r="AY220" s="17" t="s">
        <v>131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7" t="s">
        <v>79</v>
      </c>
      <c r="BK220" s="135">
        <f>ROUND(I220*H220,2)</f>
        <v>0</v>
      </c>
      <c r="BL220" s="17" t="s">
        <v>167</v>
      </c>
      <c r="BM220" s="134" t="s">
        <v>384</v>
      </c>
    </row>
    <row r="221" spans="2:65" s="1" customFormat="1">
      <c r="B221" s="29"/>
      <c r="D221" s="136" t="s">
        <v>142</v>
      </c>
      <c r="F221" s="137" t="s">
        <v>385</v>
      </c>
      <c r="L221" s="29"/>
      <c r="M221" s="138"/>
      <c r="T221" s="50"/>
      <c r="AT221" s="17" t="s">
        <v>142</v>
      </c>
      <c r="AU221" s="17" t="s">
        <v>81</v>
      </c>
    </row>
    <row r="222" spans="2:65" s="1" customFormat="1" ht="21.75" customHeight="1">
      <c r="B222" s="123"/>
      <c r="C222" s="157" t="s">
        <v>386</v>
      </c>
      <c r="D222" s="157" t="s">
        <v>172</v>
      </c>
      <c r="E222" s="158" t="s">
        <v>387</v>
      </c>
      <c r="F222" s="159" t="s">
        <v>388</v>
      </c>
      <c r="G222" s="160" t="s">
        <v>260</v>
      </c>
      <c r="H222" s="161">
        <v>5</v>
      </c>
      <c r="I222" s="162"/>
      <c r="J222" s="162">
        <f>ROUND(I222*H222,2)</f>
        <v>0</v>
      </c>
      <c r="K222" s="159" t="s">
        <v>139</v>
      </c>
      <c r="L222" s="163"/>
      <c r="M222" s="164" t="s">
        <v>3</v>
      </c>
      <c r="N222" s="165" t="s">
        <v>42</v>
      </c>
      <c r="O222" s="132">
        <v>0</v>
      </c>
      <c r="P222" s="132">
        <f>O222*H222</f>
        <v>0</v>
      </c>
      <c r="Q222" s="132">
        <v>3.2000000000000001E-2</v>
      </c>
      <c r="R222" s="132">
        <f>Q222*H222</f>
        <v>0.16</v>
      </c>
      <c r="S222" s="132">
        <v>0</v>
      </c>
      <c r="T222" s="133">
        <f>S222*H222</f>
        <v>0</v>
      </c>
      <c r="AR222" s="134" t="s">
        <v>175</v>
      </c>
      <c r="AT222" s="134" t="s">
        <v>172</v>
      </c>
      <c r="AU222" s="134" t="s">
        <v>81</v>
      </c>
      <c r="AY222" s="17" t="s">
        <v>131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7" t="s">
        <v>79</v>
      </c>
      <c r="BK222" s="135">
        <f>ROUND(I222*H222,2)</f>
        <v>0</v>
      </c>
      <c r="BL222" s="17" t="s">
        <v>167</v>
      </c>
      <c r="BM222" s="134" t="s">
        <v>389</v>
      </c>
    </row>
    <row r="223" spans="2:65" s="1" customFormat="1" ht="16.5" customHeight="1">
      <c r="B223" s="123"/>
      <c r="C223" s="124" t="s">
        <v>390</v>
      </c>
      <c r="D223" s="124" t="s">
        <v>135</v>
      </c>
      <c r="E223" s="125" t="s">
        <v>391</v>
      </c>
      <c r="F223" s="126" t="s">
        <v>392</v>
      </c>
      <c r="G223" s="127" t="s">
        <v>260</v>
      </c>
      <c r="H223" s="128">
        <v>1</v>
      </c>
      <c r="I223" s="129"/>
      <c r="J223" s="129">
        <f>ROUND(I223*H223,2)</f>
        <v>0</v>
      </c>
      <c r="K223" s="126" t="s">
        <v>139</v>
      </c>
      <c r="L223" s="29"/>
      <c r="M223" s="130" t="s">
        <v>3</v>
      </c>
      <c r="N223" s="131" t="s">
        <v>42</v>
      </c>
      <c r="O223" s="132">
        <v>0.42299999999999999</v>
      </c>
      <c r="P223" s="132">
        <f>O223*H223</f>
        <v>0.42299999999999999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167</v>
      </c>
      <c r="AT223" s="134" t="s">
        <v>135</v>
      </c>
      <c r="AU223" s="134" t="s">
        <v>81</v>
      </c>
      <c r="AY223" s="17" t="s">
        <v>131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7" t="s">
        <v>79</v>
      </c>
      <c r="BK223" s="135">
        <f>ROUND(I223*H223,2)</f>
        <v>0</v>
      </c>
      <c r="BL223" s="17" t="s">
        <v>167</v>
      </c>
      <c r="BM223" s="134" t="s">
        <v>393</v>
      </c>
    </row>
    <row r="224" spans="2:65" s="1" customFormat="1">
      <c r="B224" s="29"/>
      <c r="D224" s="136" t="s">
        <v>142</v>
      </c>
      <c r="F224" s="137" t="s">
        <v>394</v>
      </c>
      <c r="L224" s="29"/>
      <c r="M224" s="138"/>
      <c r="T224" s="50"/>
      <c r="AT224" s="17" t="s">
        <v>142</v>
      </c>
      <c r="AU224" s="17" t="s">
        <v>81</v>
      </c>
    </row>
    <row r="225" spans="2:65" s="1" customFormat="1" ht="21.75" customHeight="1">
      <c r="B225" s="123"/>
      <c r="C225" s="157" t="s">
        <v>395</v>
      </c>
      <c r="D225" s="157" t="s">
        <v>172</v>
      </c>
      <c r="E225" s="158" t="s">
        <v>396</v>
      </c>
      <c r="F225" s="159" t="s">
        <v>397</v>
      </c>
      <c r="G225" s="160" t="s">
        <v>260</v>
      </c>
      <c r="H225" s="161">
        <v>1</v>
      </c>
      <c r="I225" s="162"/>
      <c r="J225" s="162">
        <f>ROUND(I225*H225,2)</f>
        <v>0</v>
      </c>
      <c r="K225" s="159" t="s">
        <v>139</v>
      </c>
      <c r="L225" s="163"/>
      <c r="M225" s="164" t="s">
        <v>3</v>
      </c>
      <c r="N225" s="165" t="s">
        <v>42</v>
      </c>
      <c r="O225" s="132">
        <v>0</v>
      </c>
      <c r="P225" s="132">
        <f>O225*H225</f>
        <v>0</v>
      </c>
      <c r="Q225" s="132">
        <v>8.0000000000000004E-4</v>
      </c>
      <c r="R225" s="132">
        <f>Q225*H225</f>
        <v>8.0000000000000004E-4</v>
      </c>
      <c r="S225" s="132">
        <v>0</v>
      </c>
      <c r="T225" s="133">
        <f>S225*H225</f>
        <v>0</v>
      </c>
      <c r="AR225" s="134" t="s">
        <v>175</v>
      </c>
      <c r="AT225" s="134" t="s">
        <v>172</v>
      </c>
      <c r="AU225" s="134" t="s">
        <v>81</v>
      </c>
      <c r="AY225" s="17" t="s">
        <v>131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7" t="s">
        <v>79</v>
      </c>
      <c r="BK225" s="135">
        <f>ROUND(I225*H225,2)</f>
        <v>0</v>
      </c>
      <c r="BL225" s="17" t="s">
        <v>167</v>
      </c>
      <c r="BM225" s="134" t="s">
        <v>398</v>
      </c>
    </row>
    <row r="226" spans="2:65" s="1" customFormat="1" ht="16.5" customHeight="1">
      <c r="B226" s="123"/>
      <c r="C226" s="124" t="s">
        <v>399</v>
      </c>
      <c r="D226" s="124" t="s">
        <v>135</v>
      </c>
      <c r="E226" s="125" t="s">
        <v>400</v>
      </c>
      <c r="F226" s="126" t="s">
        <v>401</v>
      </c>
      <c r="G226" s="127" t="s">
        <v>260</v>
      </c>
      <c r="H226" s="128">
        <v>1</v>
      </c>
      <c r="I226" s="129"/>
      <c r="J226" s="129">
        <f>ROUND(I226*H226,2)</f>
        <v>0</v>
      </c>
      <c r="K226" s="126" t="s">
        <v>139</v>
      </c>
      <c r="L226" s="29"/>
      <c r="M226" s="130" t="s">
        <v>3</v>
      </c>
      <c r="N226" s="131" t="s">
        <v>42</v>
      </c>
      <c r="O226" s="132">
        <v>1.337</v>
      </c>
      <c r="P226" s="132">
        <f>O226*H226</f>
        <v>1.337</v>
      </c>
      <c r="Q226" s="132">
        <v>0</v>
      </c>
      <c r="R226" s="132">
        <f>Q226*H226</f>
        <v>0</v>
      </c>
      <c r="S226" s="132">
        <v>0</v>
      </c>
      <c r="T226" s="133">
        <f>S226*H226</f>
        <v>0</v>
      </c>
      <c r="AR226" s="134" t="s">
        <v>167</v>
      </c>
      <c r="AT226" s="134" t="s">
        <v>135</v>
      </c>
      <c r="AU226" s="134" t="s">
        <v>81</v>
      </c>
      <c r="AY226" s="17" t="s">
        <v>131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7" t="s">
        <v>79</v>
      </c>
      <c r="BK226" s="135">
        <f>ROUND(I226*H226,2)</f>
        <v>0</v>
      </c>
      <c r="BL226" s="17" t="s">
        <v>167</v>
      </c>
      <c r="BM226" s="134" t="s">
        <v>402</v>
      </c>
    </row>
    <row r="227" spans="2:65" s="1" customFormat="1">
      <c r="B227" s="29"/>
      <c r="D227" s="136" t="s">
        <v>142</v>
      </c>
      <c r="F227" s="137" t="s">
        <v>403</v>
      </c>
      <c r="L227" s="29"/>
      <c r="M227" s="138"/>
      <c r="T227" s="50"/>
      <c r="AT227" s="17" t="s">
        <v>142</v>
      </c>
      <c r="AU227" s="17" t="s">
        <v>81</v>
      </c>
    </row>
    <row r="228" spans="2:65" s="1" customFormat="1" ht="16.5" customHeight="1">
      <c r="B228" s="123"/>
      <c r="C228" s="157" t="s">
        <v>175</v>
      </c>
      <c r="D228" s="157" t="s">
        <v>172</v>
      </c>
      <c r="E228" s="158" t="s">
        <v>404</v>
      </c>
      <c r="F228" s="159" t="s">
        <v>1128</v>
      </c>
      <c r="G228" s="160" t="s">
        <v>260</v>
      </c>
      <c r="H228" s="161">
        <v>1</v>
      </c>
      <c r="I228" s="162"/>
      <c r="J228" s="162">
        <f>ROUND(I228*H228,2)</f>
        <v>0</v>
      </c>
      <c r="K228" s="159" t="s">
        <v>3</v>
      </c>
      <c r="L228" s="163"/>
      <c r="M228" s="164" t="s">
        <v>3</v>
      </c>
      <c r="N228" s="165" t="s">
        <v>42</v>
      </c>
      <c r="O228" s="132">
        <v>0</v>
      </c>
      <c r="P228" s="132">
        <f>O228*H228</f>
        <v>0</v>
      </c>
      <c r="Q228" s="132">
        <v>0</v>
      </c>
      <c r="R228" s="132">
        <f>Q228*H228</f>
        <v>0</v>
      </c>
      <c r="S228" s="132">
        <v>0</v>
      </c>
      <c r="T228" s="133">
        <f>S228*H228</f>
        <v>0</v>
      </c>
      <c r="AR228" s="134" t="s">
        <v>175</v>
      </c>
      <c r="AT228" s="134" t="s">
        <v>172</v>
      </c>
      <c r="AU228" s="134" t="s">
        <v>81</v>
      </c>
      <c r="AY228" s="17" t="s">
        <v>131</v>
      </c>
      <c r="BE228" s="135">
        <f>IF(N228="základní",J228,0)</f>
        <v>0</v>
      </c>
      <c r="BF228" s="135">
        <f>IF(N228="snížená",J228,0)</f>
        <v>0</v>
      </c>
      <c r="BG228" s="135">
        <f>IF(N228="zákl. přenesená",J228,0)</f>
        <v>0</v>
      </c>
      <c r="BH228" s="135">
        <f>IF(N228="sníž. přenesená",J228,0)</f>
        <v>0</v>
      </c>
      <c r="BI228" s="135">
        <f>IF(N228="nulová",J228,0)</f>
        <v>0</v>
      </c>
      <c r="BJ228" s="17" t="s">
        <v>79</v>
      </c>
      <c r="BK228" s="135">
        <f>ROUND(I228*H228,2)</f>
        <v>0</v>
      </c>
      <c r="BL228" s="17" t="s">
        <v>167</v>
      </c>
      <c r="BM228" s="134" t="s">
        <v>405</v>
      </c>
    </row>
    <row r="229" spans="2:65" s="1" customFormat="1" ht="16.5" customHeight="1">
      <c r="B229" s="123"/>
      <c r="C229" s="124" t="s">
        <v>406</v>
      </c>
      <c r="D229" s="124" t="s">
        <v>135</v>
      </c>
      <c r="E229" s="125" t="s">
        <v>407</v>
      </c>
      <c r="F229" s="126" t="s">
        <v>408</v>
      </c>
      <c r="G229" s="127" t="s">
        <v>260</v>
      </c>
      <c r="H229" s="128">
        <v>2</v>
      </c>
      <c r="I229" s="129"/>
      <c r="J229" s="129">
        <f>ROUND(I229*H229,2)</f>
        <v>0</v>
      </c>
      <c r="K229" s="126" t="s">
        <v>139</v>
      </c>
      <c r="L229" s="29"/>
      <c r="M229" s="130" t="s">
        <v>3</v>
      </c>
      <c r="N229" s="131" t="s">
        <v>42</v>
      </c>
      <c r="O229" s="132">
        <v>0.26600000000000001</v>
      </c>
      <c r="P229" s="132">
        <f>O229*H229</f>
        <v>0.53200000000000003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167</v>
      </c>
      <c r="AT229" s="134" t="s">
        <v>135</v>
      </c>
      <c r="AU229" s="134" t="s">
        <v>81</v>
      </c>
      <c r="AY229" s="17" t="s">
        <v>131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7" t="s">
        <v>79</v>
      </c>
      <c r="BK229" s="135">
        <f>ROUND(I229*H229,2)</f>
        <v>0</v>
      </c>
      <c r="BL229" s="17" t="s">
        <v>167</v>
      </c>
      <c r="BM229" s="134" t="s">
        <v>409</v>
      </c>
    </row>
    <row r="230" spans="2:65" s="1" customFormat="1">
      <c r="B230" s="29"/>
      <c r="D230" s="136" t="s">
        <v>142</v>
      </c>
      <c r="F230" s="137" t="s">
        <v>410</v>
      </c>
      <c r="L230" s="29"/>
      <c r="M230" s="138"/>
      <c r="T230" s="50"/>
      <c r="AT230" s="17" t="s">
        <v>142</v>
      </c>
      <c r="AU230" s="17" t="s">
        <v>81</v>
      </c>
    </row>
    <row r="231" spans="2:65" s="1" customFormat="1" ht="16.5" customHeight="1">
      <c r="B231" s="123"/>
      <c r="C231" s="157" t="s">
        <v>411</v>
      </c>
      <c r="D231" s="157" t="s">
        <v>172</v>
      </c>
      <c r="E231" s="158" t="s">
        <v>412</v>
      </c>
      <c r="F231" s="159" t="s">
        <v>413</v>
      </c>
      <c r="G231" s="160" t="s">
        <v>166</v>
      </c>
      <c r="H231" s="161">
        <v>2</v>
      </c>
      <c r="I231" s="162"/>
      <c r="J231" s="162">
        <f>ROUND(I231*H231,2)</f>
        <v>0</v>
      </c>
      <c r="K231" s="159" t="s">
        <v>139</v>
      </c>
      <c r="L231" s="163"/>
      <c r="M231" s="164" t="s">
        <v>3</v>
      </c>
      <c r="N231" s="165" t="s">
        <v>42</v>
      </c>
      <c r="O231" s="132">
        <v>0</v>
      </c>
      <c r="P231" s="132">
        <f>O231*H231</f>
        <v>0</v>
      </c>
      <c r="Q231" s="132">
        <v>1E-4</v>
      </c>
      <c r="R231" s="132">
        <f>Q231*H231</f>
        <v>2.0000000000000001E-4</v>
      </c>
      <c r="S231" s="132">
        <v>0</v>
      </c>
      <c r="T231" s="133">
        <f>S231*H231</f>
        <v>0</v>
      </c>
      <c r="AR231" s="134" t="s">
        <v>175</v>
      </c>
      <c r="AT231" s="134" t="s">
        <v>172</v>
      </c>
      <c r="AU231" s="134" t="s">
        <v>81</v>
      </c>
      <c r="AY231" s="17" t="s">
        <v>131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7" t="s">
        <v>79</v>
      </c>
      <c r="BK231" s="135">
        <f>ROUND(I231*H231,2)</f>
        <v>0</v>
      </c>
      <c r="BL231" s="17" t="s">
        <v>167</v>
      </c>
      <c r="BM231" s="134" t="s">
        <v>414</v>
      </c>
    </row>
    <row r="232" spans="2:65" s="1" customFormat="1" ht="16.5" customHeight="1">
      <c r="B232" s="123"/>
      <c r="C232" s="124" t="s">
        <v>415</v>
      </c>
      <c r="D232" s="124" t="s">
        <v>135</v>
      </c>
      <c r="E232" s="125" t="s">
        <v>416</v>
      </c>
      <c r="F232" s="126" t="s">
        <v>417</v>
      </c>
      <c r="G232" s="127" t="s">
        <v>260</v>
      </c>
      <c r="H232" s="128">
        <v>2</v>
      </c>
      <c r="I232" s="129"/>
      <c r="J232" s="129">
        <f>ROUND(I232*H232,2)</f>
        <v>0</v>
      </c>
      <c r="K232" s="126" t="s">
        <v>139</v>
      </c>
      <c r="L232" s="29"/>
      <c r="M232" s="130" t="s">
        <v>3</v>
      </c>
      <c r="N232" s="131" t="s">
        <v>42</v>
      </c>
      <c r="O232" s="132">
        <v>0.318</v>
      </c>
      <c r="P232" s="132">
        <f>O232*H232</f>
        <v>0.63600000000000001</v>
      </c>
      <c r="Q232" s="132">
        <v>0</v>
      </c>
      <c r="R232" s="132">
        <f>Q232*H232</f>
        <v>0</v>
      </c>
      <c r="S232" s="132">
        <v>0</v>
      </c>
      <c r="T232" s="133">
        <f>S232*H232</f>
        <v>0</v>
      </c>
      <c r="AR232" s="134" t="s">
        <v>167</v>
      </c>
      <c r="AT232" s="134" t="s">
        <v>135</v>
      </c>
      <c r="AU232" s="134" t="s">
        <v>81</v>
      </c>
      <c r="AY232" s="17" t="s">
        <v>131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7" t="s">
        <v>79</v>
      </c>
      <c r="BK232" s="135">
        <f>ROUND(I232*H232,2)</f>
        <v>0</v>
      </c>
      <c r="BL232" s="17" t="s">
        <v>167</v>
      </c>
      <c r="BM232" s="134" t="s">
        <v>418</v>
      </c>
    </row>
    <row r="233" spans="2:65" s="1" customFormat="1">
      <c r="B233" s="29"/>
      <c r="D233" s="136" t="s">
        <v>142</v>
      </c>
      <c r="F233" s="137" t="s">
        <v>419</v>
      </c>
      <c r="L233" s="29"/>
      <c r="M233" s="138"/>
      <c r="T233" s="50"/>
      <c r="AT233" s="17" t="s">
        <v>142</v>
      </c>
      <c r="AU233" s="17" t="s">
        <v>81</v>
      </c>
    </row>
    <row r="234" spans="2:65" s="1" customFormat="1" ht="16.5" customHeight="1">
      <c r="B234" s="123"/>
      <c r="C234" s="157" t="s">
        <v>420</v>
      </c>
      <c r="D234" s="157" t="s">
        <v>172</v>
      </c>
      <c r="E234" s="158" t="s">
        <v>421</v>
      </c>
      <c r="F234" s="159" t="s">
        <v>422</v>
      </c>
      <c r="G234" s="160" t="s">
        <v>260</v>
      </c>
      <c r="H234" s="161">
        <v>2</v>
      </c>
      <c r="I234" s="162"/>
      <c r="J234" s="162">
        <f>ROUND(I234*H234,2)</f>
        <v>0</v>
      </c>
      <c r="K234" s="159" t="s">
        <v>139</v>
      </c>
      <c r="L234" s="163"/>
      <c r="M234" s="164" t="s">
        <v>3</v>
      </c>
      <c r="N234" s="165" t="s">
        <v>42</v>
      </c>
      <c r="O234" s="132">
        <v>0</v>
      </c>
      <c r="P234" s="132">
        <f>O234*H234</f>
        <v>0</v>
      </c>
      <c r="Q234" s="132">
        <v>1E-4</v>
      </c>
      <c r="R234" s="132">
        <f>Q234*H234</f>
        <v>2.0000000000000001E-4</v>
      </c>
      <c r="S234" s="132">
        <v>0</v>
      </c>
      <c r="T234" s="133">
        <f>S234*H234</f>
        <v>0</v>
      </c>
      <c r="AR234" s="134" t="s">
        <v>175</v>
      </c>
      <c r="AT234" s="134" t="s">
        <v>172</v>
      </c>
      <c r="AU234" s="134" t="s">
        <v>81</v>
      </c>
      <c r="AY234" s="17" t="s">
        <v>131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7" t="s">
        <v>79</v>
      </c>
      <c r="BK234" s="135">
        <f>ROUND(I234*H234,2)</f>
        <v>0</v>
      </c>
      <c r="BL234" s="17" t="s">
        <v>167</v>
      </c>
      <c r="BM234" s="134" t="s">
        <v>423</v>
      </c>
    </row>
    <row r="235" spans="2:65" s="1" customFormat="1" ht="16.5" customHeight="1">
      <c r="B235" s="123"/>
      <c r="C235" s="124" t="s">
        <v>424</v>
      </c>
      <c r="D235" s="124" t="s">
        <v>135</v>
      </c>
      <c r="E235" s="125" t="s">
        <v>425</v>
      </c>
      <c r="F235" s="126" t="s">
        <v>426</v>
      </c>
      <c r="G235" s="127" t="s">
        <v>260</v>
      </c>
      <c r="H235" s="128">
        <v>1</v>
      </c>
      <c r="I235" s="129"/>
      <c r="J235" s="129">
        <f>ROUND(I235*H235,2)</f>
        <v>0</v>
      </c>
      <c r="K235" s="126" t="s">
        <v>139</v>
      </c>
      <c r="L235" s="29"/>
      <c r="M235" s="130" t="s">
        <v>3</v>
      </c>
      <c r="N235" s="131" t="s">
        <v>42</v>
      </c>
      <c r="O235" s="132">
        <v>0.6</v>
      </c>
      <c r="P235" s="132">
        <f>O235*H235</f>
        <v>0.6</v>
      </c>
      <c r="Q235" s="132">
        <v>0</v>
      </c>
      <c r="R235" s="132">
        <f>Q235*H235</f>
        <v>0</v>
      </c>
      <c r="S235" s="132">
        <v>0</v>
      </c>
      <c r="T235" s="133">
        <f>S235*H235</f>
        <v>0</v>
      </c>
      <c r="AR235" s="134" t="s">
        <v>167</v>
      </c>
      <c r="AT235" s="134" t="s">
        <v>135</v>
      </c>
      <c r="AU235" s="134" t="s">
        <v>81</v>
      </c>
      <c r="AY235" s="17" t="s">
        <v>131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7" t="s">
        <v>79</v>
      </c>
      <c r="BK235" s="135">
        <f>ROUND(I235*H235,2)</f>
        <v>0</v>
      </c>
      <c r="BL235" s="17" t="s">
        <v>167</v>
      </c>
      <c r="BM235" s="134" t="s">
        <v>427</v>
      </c>
    </row>
    <row r="236" spans="2:65" s="1" customFormat="1">
      <c r="B236" s="29"/>
      <c r="D236" s="136" t="s">
        <v>142</v>
      </c>
      <c r="F236" s="137" t="s">
        <v>428</v>
      </c>
      <c r="L236" s="29"/>
      <c r="M236" s="138"/>
      <c r="T236" s="50"/>
      <c r="AT236" s="17" t="s">
        <v>142</v>
      </c>
      <c r="AU236" s="17" t="s">
        <v>81</v>
      </c>
    </row>
    <row r="237" spans="2:65" s="1" customFormat="1" ht="16.5" customHeight="1">
      <c r="B237" s="123"/>
      <c r="C237" s="157" t="s">
        <v>429</v>
      </c>
      <c r="D237" s="157" t="s">
        <v>172</v>
      </c>
      <c r="E237" s="158" t="s">
        <v>430</v>
      </c>
      <c r="F237" s="159" t="s">
        <v>431</v>
      </c>
      <c r="G237" s="160" t="s">
        <v>260</v>
      </c>
      <c r="H237" s="161">
        <v>1</v>
      </c>
      <c r="I237" s="162"/>
      <c r="J237" s="162">
        <f>ROUND(I237*H237,2)</f>
        <v>0</v>
      </c>
      <c r="K237" s="159" t="s">
        <v>139</v>
      </c>
      <c r="L237" s="163"/>
      <c r="M237" s="164" t="s">
        <v>3</v>
      </c>
      <c r="N237" s="165" t="s">
        <v>42</v>
      </c>
      <c r="O237" s="132">
        <v>0</v>
      </c>
      <c r="P237" s="132">
        <f>O237*H237</f>
        <v>0</v>
      </c>
      <c r="Q237" s="132">
        <v>0</v>
      </c>
      <c r="R237" s="132">
        <f>Q237*H237</f>
        <v>0</v>
      </c>
      <c r="S237" s="132">
        <v>0</v>
      </c>
      <c r="T237" s="133">
        <f>S237*H237</f>
        <v>0</v>
      </c>
      <c r="AR237" s="134" t="s">
        <v>175</v>
      </c>
      <c r="AT237" s="134" t="s">
        <v>172</v>
      </c>
      <c r="AU237" s="134" t="s">
        <v>81</v>
      </c>
      <c r="AY237" s="17" t="s">
        <v>131</v>
      </c>
      <c r="BE237" s="135">
        <f>IF(N237="základní",J237,0)</f>
        <v>0</v>
      </c>
      <c r="BF237" s="135">
        <f>IF(N237="snížená",J237,0)</f>
        <v>0</v>
      </c>
      <c r="BG237" s="135">
        <f>IF(N237="zákl. přenesená",J237,0)</f>
        <v>0</v>
      </c>
      <c r="BH237" s="135">
        <f>IF(N237="sníž. přenesená",J237,0)</f>
        <v>0</v>
      </c>
      <c r="BI237" s="135">
        <f>IF(N237="nulová",J237,0)</f>
        <v>0</v>
      </c>
      <c r="BJ237" s="17" t="s">
        <v>79</v>
      </c>
      <c r="BK237" s="135">
        <f>ROUND(I237*H237,2)</f>
        <v>0</v>
      </c>
      <c r="BL237" s="17" t="s">
        <v>167</v>
      </c>
      <c r="BM237" s="134" t="s">
        <v>432</v>
      </c>
    </row>
    <row r="238" spans="2:65" s="1" customFormat="1" ht="16.5" customHeight="1">
      <c r="B238" s="123"/>
      <c r="C238" s="124" t="s">
        <v>433</v>
      </c>
      <c r="D238" s="124" t="s">
        <v>135</v>
      </c>
      <c r="E238" s="125" t="s">
        <v>434</v>
      </c>
      <c r="F238" s="126" t="s">
        <v>435</v>
      </c>
      <c r="G238" s="127" t="s">
        <v>260</v>
      </c>
      <c r="H238" s="128">
        <v>1</v>
      </c>
      <c r="I238" s="129"/>
      <c r="J238" s="129">
        <f>ROUND(I238*H238,2)</f>
        <v>0</v>
      </c>
      <c r="K238" s="126" t="s">
        <v>139</v>
      </c>
      <c r="L238" s="29"/>
      <c r="M238" s="130" t="s">
        <v>3</v>
      </c>
      <c r="N238" s="131" t="s">
        <v>42</v>
      </c>
      <c r="O238" s="132">
        <v>0.439</v>
      </c>
      <c r="P238" s="132">
        <f>O238*H238</f>
        <v>0.439</v>
      </c>
      <c r="Q238" s="132">
        <v>0</v>
      </c>
      <c r="R238" s="132">
        <f>Q238*H238</f>
        <v>0</v>
      </c>
      <c r="S238" s="132">
        <v>0</v>
      </c>
      <c r="T238" s="133">
        <f>S238*H238</f>
        <v>0</v>
      </c>
      <c r="AR238" s="134" t="s">
        <v>167</v>
      </c>
      <c r="AT238" s="134" t="s">
        <v>135</v>
      </c>
      <c r="AU238" s="134" t="s">
        <v>81</v>
      </c>
      <c r="AY238" s="17" t="s">
        <v>131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7" t="s">
        <v>79</v>
      </c>
      <c r="BK238" s="135">
        <f>ROUND(I238*H238,2)</f>
        <v>0</v>
      </c>
      <c r="BL238" s="17" t="s">
        <v>167</v>
      </c>
      <c r="BM238" s="134" t="s">
        <v>436</v>
      </c>
    </row>
    <row r="239" spans="2:65" s="1" customFormat="1">
      <c r="B239" s="29"/>
      <c r="D239" s="136" t="s">
        <v>142</v>
      </c>
      <c r="F239" s="137" t="s">
        <v>437</v>
      </c>
      <c r="L239" s="29"/>
      <c r="M239" s="138"/>
      <c r="T239" s="50"/>
      <c r="AT239" s="17" t="s">
        <v>142</v>
      </c>
      <c r="AU239" s="17" t="s">
        <v>81</v>
      </c>
    </row>
    <row r="240" spans="2:65" s="1" customFormat="1" ht="24.15" customHeight="1">
      <c r="B240" s="123"/>
      <c r="C240" s="157" t="s">
        <v>438</v>
      </c>
      <c r="D240" s="157" t="s">
        <v>172</v>
      </c>
      <c r="E240" s="158" t="s">
        <v>439</v>
      </c>
      <c r="F240" s="159" t="s">
        <v>440</v>
      </c>
      <c r="G240" s="160" t="s">
        <v>260</v>
      </c>
      <c r="H240" s="161">
        <v>1</v>
      </c>
      <c r="I240" s="162"/>
      <c r="J240" s="162">
        <f>ROUND(I240*H240,2)</f>
        <v>0</v>
      </c>
      <c r="K240" s="159" t="s">
        <v>139</v>
      </c>
      <c r="L240" s="163"/>
      <c r="M240" s="164" t="s">
        <v>3</v>
      </c>
      <c r="N240" s="165" t="s">
        <v>42</v>
      </c>
      <c r="O240" s="132">
        <v>0</v>
      </c>
      <c r="P240" s="132">
        <f>O240*H240</f>
        <v>0</v>
      </c>
      <c r="Q240" s="132">
        <v>4.0000000000000002E-4</v>
      </c>
      <c r="R240" s="132">
        <f>Q240*H240</f>
        <v>4.0000000000000002E-4</v>
      </c>
      <c r="S240" s="132">
        <v>0</v>
      </c>
      <c r="T240" s="133">
        <f>S240*H240</f>
        <v>0</v>
      </c>
      <c r="AR240" s="134" t="s">
        <v>175</v>
      </c>
      <c r="AT240" s="134" t="s">
        <v>172</v>
      </c>
      <c r="AU240" s="134" t="s">
        <v>81</v>
      </c>
      <c r="AY240" s="17" t="s">
        <v>131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7" t="s">
        <v>79</v>
      </c>
      <c r="BK240" s="135">
        <f>ROUND(I240*H240,2)</f>
        <v>0</v>
      </c>
      <c r="BL240" s="17" t="s">
        <v>167</v>
      </c>
      <c r="BM240" s="134" t="s">
        <v>441</v>
      </c>
    </row>
    <row r="241" spans="2:65" s="1" customFormat="1" ht="24.15" customHeight="1">
      <c r="B241" s="123"/>
      <c r="C241" s="124" t="s">
        <v>442</v>
      </c>
      <c r="D241" s="124" t="s">
        <v>135</v>
      </c>
      <c r="E241" s="125" t="s">
        <v>443</v>
      </c>
      <c r="F241" s="126" t="s">
        <v>444</v>
      </c>
      <c r="G241" s="127" t="s">
        <v>260</v>
      </c>
      <c r="H241" s="128">
        <v>1</v>
      </c>
      <c r="I241" s="129"/>
      <c r="J241" s="129">
        <f>ROUND(I241*H241,2)</f>
        <v>0</v>
      </c>
      <c r="K241" s="126" t="s">
        <v>139</v>
      </c>
      <c r="L241" s="29"/>
      <c r="M241" s="130" t="s">
        <v>3</v>
      </c>
      <c r="N241" s="131" t="s">
        <v>42</v>
      </c>
      <c r="O241" s="132">
        <v>31.841999999999999</v>
      </c>
      <c r="P241" s="132">
        <f>O241*H241</f>
        <v>31.841999999999999</v>
      </c>
      <c r="Q241" s="132">
        <v>0</v>
      </c>
      <c r="R241" s="132">
        <f>Q241*H241</f>
        <v>0</v>
      </c>
      <c r="S241" s="132">
        <v>0</v>
      </c>
      <c r="T241" s="133">
        <f>S241*H241</f>
        <v>0</v>
      </c>
      <c r="AR241" s="134" t="s">
        <v>167</v>
      </c>
      <c r="AT241" s="134" t="s">
        <v>135</v>
      </c>
      <c r="AU241" s="134" t="s">
        <v>81</v>
      </c>
      <c r="AY241" s="17" t="s">
        <v>131</v>
      </c>
      <c r="BE241" s="135">
        <f>IF(N241="základní",J241,0)</f>
        <v>0</v>
      </c>
      <c r="BF241" s="135">
        <f>IF(N241="snížená",J241,0)</f>
        <v>0</v>
      </c>
      <c r="BG241" s="135">
        <f>IF(N241="zákl. přenesená",J241,0)</f>
        <v>0</v>
      </c>
      <c r="BH241" s="135">
        <f>IF(N241="sníž. přenesená",J241,0)</f>
        <v>0</v>
      </c>
      <c r="BI241" s="135">
        <f>IF(N241="nulová",J241,0)</f>
        <v>0</v>
      </c>
      <c r="BJ241" s="17" t="s">
        <v>79</v>
      </c>
      <c r="BK241" s="135">
        <f>ROUND(I241*H241,2)</f>
        <v>0</v>
      </c>
      <c r="BL241" s="17" t="s">
        <v>167</v>
      </c>
      <c r="BM241" s="134" t="s">
        <v>445</v>
      </c>
    </row>
    <row r="242" spans="2:65" s="1" customFormat="1">
      <c r="B242" s="29"/>
      <c r="D242" s="136" t="s">
        <v>142</v>
      </c>
      <c r="F242" s="137" t="s">
        <v>446</v>
      </c>
      <c r="L242" s="29"/>
      <c r="M242" s="138"/>
      <c r="T242" s="50"/>
      <c r="AT242" s="17" t="s">
        <v>142</v>
      </c>
      <c r="AU242" s="17" t="s">
        <v>81</v>
      </c>
    </row>
    <row r="243" spans="2:65" s="1" customFormat="1" ht="24.15" customHeight="1">
      <c r="B243" s="123"/>
      <c r="C243" s="124" t="s">
        <v>447</v>
      </c>
      <c r="D243" s="124" t="s">
        <v>135</v>
      </c>
      <c r="E243" s="125" t="s">
        <v>448</v>
      </c>
      <c r="F243" s="126" t="s">
        <v>449</v>
      </c>
      <c r="G243" s="127" t="s">
        <v>260</v>
      </c>
      <c r="H243" s="128">
        <v>2</v>
      </c>
      <c r="I243" s="129"/>
      <c r="J243" s="129">
        <f>ROUND(I243*H243,2)</f>
        <v>0</v>
      </c>
      <c r="K243" s="126" t="s">
        <v>139</v>
      </c>
      <c r="L243" s="29"/>
      <c r="M243" s="130" t="s">
        <v>3</v>
      </c>
      <c r="N243" s="131" t="s">
        <v>42</v>
      </c>
      <c r="O243" s="132">
        <v>0.5</v>
      </c>
      <c r="P243" s="132">
        <f>O243*H243</f>
        <v>1</v>
      </c>
      <c r="Q243" s="132">
        <v>6.9999999999999994E-5</v>
      </c>
      <c r="R243" s="132">
        <f>Q243*H243</f>
        <v>1.3999999999999999E-4</v>
      </c>
      <c r="S243" s="132">
        <v>0</v>
      </c>
      <c r="T243" s="133">
        <f>S243*H243</f>
        <v>0</v>
      </c>
      <c r="AR243" s="134" t="s">
        <v>167</v>
      </c>
      <c r="AT243" s="134" t="s">
        <v>135</v>
      </c>
      <c r="AU243" s="134" t="s">
        <v>81</v>
      </c>
      <c r="AY243" s="17" t="s">
        <v>131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7" t="s">
        <v>79</v>
      </c>
      <c r="BK243" s="135">
        <f>ROUND(I243*H243,2)</f>
        <v>0</v>
      </c>
      <c r="BL243" s="17" t="s">
        <v>167</v>
      </c>
      <c r="BM243" s="134" t="s">
        <v>450</v>
      </c>
    </row>
    <row r="244" spans="2:65" s="1" customFormat="1">
      <c r="B244" s="29"/>
      <c r="D244" s="136" t="s">
        <v>142</v>
      </c>
      <c r="F244" s="137" t="s">
        <v>451</v>
      </c>
      <c r="L244" s="29"/>
      <c r="M244" s="138"/>
      <c r="T244" s="50"/>
      <c r="AT244" s="17" t="s">
        <v>142</v>
      </c>
      <c r="AU244" s="17" t="s">
        <v>81</v>
      </c>
    </row>
    <row r="245" spans="2:65" s="1" customFormat="1" ht="24.15" customHeight="1">
      <c r="B245" s="123"/>
      <c r="C245" s="124" t="s">
        <v>452</v>
      </c>
      <c r="D245" s="124" t="s">
        <v>135</v>
      </c>
      <c r="E245" s="125" t="s">
        <v>453</v>
      </c>
      <c r="F245" s="126" t="s">
        <v>454</v>
      </c>
      <c r="G245" s="127" t="s">
        <v>155</v>
      </c>
      <c r="H245" s="128">
        <v>3.673</v>
      </c>
      <c r="I245" s="129"/>
      <c r="J245" s="129">
        <f>ROUND(I245*H245,2)</f>
        <v>0</v>
      </c>
      <c r="K245" s="126" t="s">
        <v>139</v>
      </c>
      <c r="L245" s="29"/>
      <c r="M245" s="130" t="s">
        <v>3</v>
      </c>
      <c r="N245" s="131" t="s">
        <v>42</v>
      </c>
      <c r="O245" s="132">
        <v>8.4600000000000009</v>
      </c>
      <c r="P245" s="132">
        <f>O245*H245</f>
        <v>31.073580000000003</v>
      </c>
      <c r="Q245" s="132">
        <v>0</v>
      </c>
      <c r="R245" s="132">
        <f>Q245*H245</f>
        <v>0</v>
      </c>
      <c r="S245" s="132">
        <v>0</v>
      </c>
      <c r="T245" s="133">
        <f>S245*H245</f>
        <v>0</v>
      </c>
      <c r="AR245" s="134" t="s">
        <v>167</v>
      </c>
      <c r="AT245" s="134" t="s">
        <v>135</v>
      </c>
      <c r="AU245" s="134" t="s">
        <v>81</v>
      </c>
      <c r="AY245" s="17" t="s">
        <v>131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7" t="s">
        <v>79</v>
      </c>
      <c r="BK245" s="135">
        <f>ROUND(I245*H245,2)</f>
        <v>0</v>
      </c>
      <c r="BL245" s="17" t="s">
        <v>167</v>
      </c>
      <c r="BM245" s="134" t="s">
        <v>455</v>
      </c>
    </row>
    <row r="246" spans="2:65" s="1" customFormat="1">
      <c r="B246" s="29"/>
      <c r="D246" s="136" t="s">
        <v>142</v>
      </c>
      <c r="F246" s="137" t="s">
        <v>456</v>
      </c>
      <c r="L246" s="29"/>
      <c r="M246" s="138"/>
      <c r="T246" s="50"/>
      <c r="AT246" s="17" t="s">
        <v>142</v>
      </c>
      <c r="AU246" s="17" t="s">
        <v>81</v>
      </c>
    </row>
    <row r="247" spans="2:65" s="1" customFormat="1" ht="16.5" customHeight="1">
      <c r="B247" s="123"/>
      <c r="C247" s="124" t="s">
        <v>457</v>
      </c>
      <c r="D247" s="124" t="s">
        <v>135</v>
      </c>
      <c r="E247" s="125" t="s">
        <v>458</v>
      </c>
      <c r="F247" s="126" t="s">
        <v>459</v>
      </c>
      <c r="G247" s="127" t="s">
        <v>260</v>
      </c>
      <c r="H247" s="128">
        <v>1</v>
      </c>
      <c r="I247" s="129"/>
      <c r="J247" s="129">
        <f>ROUND(I247*H247,2)</f>
        <v>0</v>
      </c>
      <c r="K247" s="126" t="s">
        <v>3</v>
      </c>
      <c r="L247" s="29"/>
      <c r="M247" s="130" t="s">
        <v>3</v>
      </c>
      <c r="N247" s="131" t="s">
        <v>42</v>
      </c>
      <c r="O247" s="132">
        <v>1.64</v>
      </c>
      <c r="P247" s="132">
        <f>O247*H247</f>
        <v>1.64</v>
      </c>
      <c r="Q247" s="132">
        <v>0</v>
      </c>
      <c r="R247" s="132">
        <f>Q247*H247</f>
        <v>0</v>
      </c>
      <c r="S247" s="132">
        <v>0</v>
      </c>
      <c r="T247" s="133">
        <f>S247*H247</f>
        <v>0</v>
      </c>
      <c r="AR247" s="134" t="s">
        <v>167</v>
      </c>
      <c r="AT247" s="134" t="s">
        <v>135</v>
      </c>
      <c r="AU247" s="134" t="s">
        <v>81</v>
      </c>
      <c r="AY247" s="17" t="s">
        <v>131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7" t="s">
        <v>79</v>
      </c>
      <c r="BK247" s="135">
        <f>ROUND(I247*H247,2)</f>
        <v>0</v>
      </c>
      <c r="BL247" s="17" t="s">
        <v>167</v>
      </c>
      <c r="BM247" s="134" t="s">
        <v>460</v>
      </c>
    </row>
    <row r="248" spans="2:65" s="1" customFormat="1" ht="16.5" customHeight="1">
      <c r="B248" s="123"/>
      <c r="C248" s="157" t="s">
        <v>461</v>
      </c>
      <c r="D248" s="157" t="s">
        <v>172</v>
      </c>
      <c r="E248" s="158" t="s">
        <v>462</v>
      </c>
      <c r="F248" s="159" t="s">
        <v>463</v>
      </c>
      <c r="G248" s="160" t="s">
        <v>3</v>
      </c>
      <c r="H248" s="161">
        <v>1</v>
      </c>
      <c r="I248" s="162"/>
      <c r="J248" s="162">
        <f>ROUND(I248*H248,2)</f>
        <v>0</v>
      </c>
      <c r="K248" s="159" t="s">
        <v>3</v>
      </c>
      <c r="L248" s="163"/>
      <c r="M248" s="164" t="s">
        <v>3</v>
      </c>
      <c r="N248" s="165" t="s">
        <v>42</v>
      </c>
      <c r="O248" s="132">
        <v>0</v>
      </c>
      <c r="P248" s="132">
        <f>O248*H248</f>
        <v>0</v>
      </c>
      <c r="Q248" s="132">
        <v>0</v>
      </c>
      <c r="R248" s="132">
        <f>Q248*H248</f>
        <v>0</v>
      </c>
      <c r="S248" s="132">
        <v>0</v>
      </c>
      <c r="T248" s="133">
        <f>S248*H248</f>
        <v>0</v>
      </c>
      <c r="AR248" s="134" t="s">
        <v>175</v>
      </c>
      <c r="AT248" s="134" t="s">
        <v>172</v>
      </c>
      <c r="AU248" s="134" t="s">
        <v>81</v>
      </c>
      <c r="AY248" s="17" t="s">
        <v>131</v>
      </c>
      <c r="BE248" s="135">
        <f>IF(N248="základní",J248,0)</f>
        <v>0</v>
      </c>
      <c r="BF248" s="135">
        <f>IF(N248="snížená",J248,0)</f>
        <v>0</v>
      </c>
      <c r="BG248" s="135">
        <f>IF(N248="zákl. přenesená",J248,0)</f>
        <v>0</v>
      </c>
      <c r="BH248" s="135">
        <f>IF(N248="sníž. přenesená",J248,0)</f>
        <v>0</v>
      </c>
      <c r="BI248" s="135">
        <f>IF(N248="nulová",J248,0)</f>
        <v>0</v>
      </c>
      <c r="BJ248" s="17" t="s">
        <v>79</v>
      </c>
      <c r="BK248" s="135">
        <f>ROUND(I248*H248,2)</f>
        <v>0</v>
      </c>
      <c r="BL248" s="17" t="s">
        <v>167</v>
      </c>
      <c r="BM248" s="134" t="s">
        <v>464</v>
      </c>
    </row>
    <row r="249" spans="2:65" s="11" customFormat="1" ht="22.8" customHeight="1">
      <c r="B249" s="112"/>
      <c r="D249" s="113" t="s">
        <v>70</v>
      </c>
      <c r="E249" s="121" t="s">
        <v>465</v>
      </c>
      <c r="F249" s="121" t="s">
        <v>466</v>
      </c>
      <c r="J249" s="122">
        <f>BK249</f>
        <v>0</v>
      </c>
      <c r="L249" s="112"/>
      <c r="M249" s="116"/>
      <c r="P249" s="117">
        <f>SUM(P250:P264)</f>
        <v>36.694160000000004</v>
      </c>
      <c r="R249" s="117">
        <f>SUM(R250:R264)</f>
        <v>0.14389650000000001</v>
      </c>
      <c r="T249" s="118">
        <f>SUM(T250:T264)</f>
        <v>0</v>
      </c>
      <c r="AR249" s="113" t="s">
        <v>81</v>
      </c>
      <c r="AT249" s="119" t="s">
        <v>70</v>
      </c>
      <c r="AU249" s="119" t="s">
        <v>79</v>
      </c>
      <c r="AY249" s="113" t="s">
        <v>131</v>
      </c>
      <c r="BK249" s="120">
        <f>SUM(BK250:BK264)</f>
        <v>0</v>
      </c>
    </row>
    <row r="250" spans="2:65" s="1" customFormat="1" ht="16.5" customHeight="1">
      <c r="B250" s="123"/>
      <c r="C250" s="124" t="s">
        <v>467</v>
      </c>
      <c r="D250" s="124" t="s">
        <v>135</v>
      </c>
      <c r="E250" s="125" t="s">
        <v>468</v>
      </c>
      <c r="F250" s="126" t="s">
        <v>469</v>
      </c>
      <c r="G250" s="127" t="s">
        <v>166</v>
      </c>
      <c r="H250" s="128">
        <v>82.1</v>
      </c>
      <c r="I250" s="129"/>
      <c r="J250" s="129">
        <f>ROUND(I250*H250,2)</f>
        <v>0</v>
      </c>
      <c r="K250" s="126" t="s">
        <v>139</v>
      </c>
      <c r="L250" s="29"/>
      <c r="M250" s="130" t="s">
        <v>3</v>
      </c>
      <c r="N250" s="131" t="s">
        <v>42</v>
      </c>
      <c r="O250" s="132">
        <v>0.34</v>
      </c>
      <c r="P250" s="132">
        <f>O250*H250</f>
        <v>27.914000000000001</v>
      </c>
      <c r="Q250" s="132">
        <v>0</v>
      </c>
      <c r="R250" s="132">
        <f>Q250*H250</f>
        <v>0</v>
      </c>
      <c r="S250" s="132">
        <v>0</v>
      </c>
      <c r="T250" s="133">
        <f>S250*H250</f>
        <v>0</v>
      </c>
      <c r="AR250" s="134" t="s">
        <v>167</v>
      </c>
      <c r="AT250" s="134" t="s">
        <v>135</v>
      </c>
      <c r="AU250" s="134" t="s">
        <v>81</v>
      </c>
      <c r="AY250" s="17" t="s">
        <v>131</v>
      </c>
      <c r="BE250" s="135">
        <f>IF(N250="základní",J250,0)</f>
        <v>0</v>
      </c>
      <c r="BF250" s="135">
        <f>IF(N250="snížená",J250,0)</f>
        <v>0</v>
      </c>
      <c r="BG250" s="135">
        <f>IF(N250="zákl. přenesená",J250,0)</f>
        <v>0</v>
      </c>
      <c r="BH250" s="135">
        <f>IF(N250="sníž. přenesená",J250,0)</f>
        <v>0</v>
      </c>
      <c r="BI250" s="135">
        <f>IF(N250="nulová",J250,0)</f>
        <v>0</v>
      </c>
      <c r="BJ250" s="17" t="s">
        <v>79</v>
      </c>
      <c r="BK250" s="135">
        <f>ROUND(I250*H250,2)</f>
        <v>0</v>
      </c>
      <c r="BL250" s="17" t="s">
        <v>167</v>
      </c>
      <c r="BM250" s="134" t="s">
        <v>470</v>
      </c>
    </row>
    <row r="251" spans="2:65" s="1" customFormat="1">
      <c r="B251" s="29"/>
      <c r="D251" s="136" t="s">
        <v>142</v>
      </c>
      <c r="F251" s="137" t="s">
        <v>471</v>
      </c>
      <c r="L251" s="29"/>
      <c r="M251" s="138"/>
      <c r="T251" s="50"/>
      <c r="AT251" s="17" t="s">
        <v>142</v>
      </c>
      <c r="AU251" s="17" t="s">
        <v>81</v>
      </c>
    </row>
    <row r="252" spans="2:65" s="12" customFormat="1">
      <c r="B252" s="139"/>
      <c r="D252" s="140" t="s">
        <v>144</v>
      </c>
      <c r="E252" s="141" t="s">
        <v>3</v>
      </c>
      <c r="F252" s="142" t="s">
        <v>472</v>
      </c>
      <c r="H252" s="141" t="s">
        <v>3</v>
      </c>
      <c r="L252" s="139"/>
      <c r="M252" s="143"/>
      <c r="T252" s="144"/>
      <c r="AT252" s="141" t="s">
        <v>144</v>
      </c>
      <c r="AU252" s="141" t="s">
        <v>81</v>
      </c>
      <c r="AV252" s="12" t="s">
        <v>79</v>
      </c>
      <c r="AW252" s="12" t="s">
        <v>31</v>
      </c>
      <c r="AX252" s="12" t="s">
        <v>71</v>
      </c>
      <c r="AY252" s="141" t="s">
        <v>131</v>
      </c>
    </row>
    <row r="253" spans="2:65" s="13" customFormat="1">
      <c r="B253" s="145"/>
      <c r="D253" s="140" t="s">
        <v>144</v>
      </c>
      <c r="E253" s="146" t="s">
        <v>3</v>
      </c>
      <c r="F253" s="147" t="s">
        <v>473</v>
      </c>
      <c r="H253" s="148">
        <v>26.5</v>
      </c>
      <c r="L253" s="145"/>
      <c r="M253" s="149"/>
      <c r="T253" s="150"/>
      <c r="AT253" s="146" t="s">
        <v>144</v>
      </c>
      <c r="AU253" s="146" t="s">
        <v>81</v>
      </c>
      <c r="AV253" s="13" t="s">
        <v>81</v>
      </c>
      <c r="AW253" s="13" t="s">
        <v>31</v>
      </c>
      <c r="AX253" s="13" t="s">
        <v>71</v>
      </c>
      <c r="AY253" s="146" t="s">
        <v>131</v>
      </c>
    </row>
    <row r="254" spans="2:65" s="13" customFormat="1">
      <c r="B254" s="145"/>
      <c r="D254" s="140" t="s">
        <v>144</v>
      </c>
      <c r="E254" s="146" t="s">
        <v>3</v>
      </c>
      <c r="F254" s="147" t="s">
        <v>474</v>
      </c>
      <c r="H254" s="148">
        <v>55.6</v>
      </c>
      <c r="L254" s="145"/>
      <c r="M254" s="149"/>
      <c r="T254" s="150"/>
      <c r="AT254" s="146" t="s">
        <v>144</v>
      </c>
      <c r="AU254" s="146" t="s">
        <v>81</v>
      </c>
      <c r="AV254" s="13" t="s">
        <v>81</v>
      </c>
      <c r="AW254" s="13" t="s">
        <v>31</v>
      </c>
      <c r="AX254" s="13" t="s">
        <v>71</v>
      </c>
      <c r="AY254" s="146" t="s">
        <v>131</v>
      </c>
    </row>
    <row r="255" spans="2:65" s="14" customFormat="1">
      <c r="B255" s="151"/>
      <c r="D255" s="140" t="s">
        <v>144</v>
      </c>
      <c r="E255" s="152" t="s">
        <v>3</v>
      </c>
      <c r="F255" s="153" t="s">
        <v>149</v>
      </c>
      <c r="H255" s="154">
        <v>82.1</v>
      </c>
      <c r="L255" s="151"/>
      <c r="M255" s="155"/>
      <c r="T255" s="156"/>
      <c r="AT255" s="152" t="s">
        <v>144</v>
      </c>
      <c r="AU255" s="152" t="s">
        <v>81</v>
      </c>
      <c r="AV255" s="14" t="s">
        <v>140</v>
      </c>
      <c r="AW255" s="14" t="s">
        <v>31</v>
      </c>
      <c r="AX255" s="14" t="s">
        <v>79</v>
      </c>
      <c r="AY255" s="152" t="s">
        <v>131</v>
      </c>
    </row>
    <row r="256" spans="2:65" s="1" customFormat="1" ht="16.5" customHeight="1">
      <c r="B256" s="123"/>
      <c r="C256" s="157" t="s">
        <v>475</v>
      </c>
      <c r="D256" s="157" t="s">
        <v>172</v>
      </c>
      <c r="E256" s="158" t="s">
        <v>476</v>
      </c>
      <c r="F256" s="159" t="s">
        <v>477</v>
      </c>
      <c r="G256" s="160" t="s">
        <v>166</v>
      </c>
      <c r="H256" s="161">
        <v>90.31</v>
      </c>
      <c r="I256" s="162"/>
      <c r="J256" s="162">
        <f>ROUND(I256*H256,2)</f>
        <v>0</v>
      </c>
      <c r="K256" s="159" t="s">
        <v>139</v>
      </c>
      <c r="L256" s="163"/>
      <c r="M256" s="164" t="s">
        <v>3</v>
      </c>
      <c r="N256" s="165" t="s">
        <v>42</v>
      </c>
      <c r="O256" s="132">
        <v>0</v>
      </c>
      <c r="P256" s="132">
        <f>O256*H256</f>
        <v>0</v>
      </c>
      <c r="Q256" s="132">
        <v>1.5E-3</v>
      </c>
      <c r="R256" s="132">
        <f>Q256*H256</f>
        <v>0.135465</v>
      </c>
      <c r="S256" s="132">
        <v>0</v>
      </c>
      <c r="T256" s="133">
        <f>S256*H256</f>
        <v>0</v>
      </c>
      <c r="AR256" s="134" t="s">
        <v>175</v>
      </c>
      <c r="AT256" s="134" t="s">
        <v>172</v>
      </c>
      <c r="AU256" s="134" t="s">
        <v>81</v>
      </c>
      <c r="AY256" s="17" t="s">
        <v>131</v>
      </c>
      <c r="BE256" s="135">
        <f>IF(N256="základní",J256,0)</f>
        <v>0</v>
      </c>
      <c r="BF256" s="135">
        <f>IF(N256="snížená",J256,0)</f>
        <v>0</v>
      </c>
      <c r="BG256" s="135">
        <f>IF(N256="zákl. přenesená",J256,0)</f>
        <v>0</v>
      </c>
      <c r="BH256" s="135">
        <f>IF(N256="sníž. přenesená",J256,0)</f>
        <v>0</v>
      </c>
      <c r="BI256" s="135">
        <f>IF(N256="nulová",J256,0)</f>
        <v>0</v>
      </c>
      <c r="BJ256" s="17" t="s">
        <v>79</v>
      </c>
      <c r="BK256" s="135">
        <f>ROUND(I256*H256,2)</f>
        <v>0</v>
      </c>
      <c r="BL256" s="17" t="s">
        <v>167</v>
      </c>
      <c r="BM256" s="134" t="s">
        <v>478</v>
      </c>
    </row>
    <row r="257" spans="2:65" s="13" customFormat="1">
      <c r="B257" s="145"/>
      <c r="D257" s="140" t="s">
        <v>144</v>
      </c>
      <c r="F257" s="147" t="s">
        <v>479</v>
      </c>
      <c r="H257" s="148">
        <v>90.31</v>
      </c>
      <c r="L257" s="145"/>
      <c r="M257" s="149"/>
      <c r="T257" s="150"/>
      <c r="AT257" s="146" t="s">
        <v>144</v>
      </c>
      <c r="AU257" s="146" t="s">
        <v>81</v>
      </c>
      <c r="AV257" s="13" t="s">
        <v>81</v>
      </c>
      <c r="AW257" s="13" t="s">
        <v>4</v>
      </c>
      <c r="AX257" s="13" t="s">
        <v>79</v>
      </c>
      <c r="AY257" s="146" t="s">
        <v>131</v>
      </c>
    </row>
    <row r="258" spans="2:65" s="1" customFormat="1" ht="16.5" customHeight="1">
      <c r="B258" s="123"/>
      <c r="C258" s="157" t="s">
        <v>480</v>
      </c>
      <c r="D258" s="157" t="s">
        <v>172</v>
      </c>
      <c r="E258" s="158" t="s">
        <v>481</v>
      </c>
      <c r="F258" s="159" t="s">
        <v>482</v>
      </c>
      <c r="G258" s="160" t="s">
        <v>483</v>
      </c>
      <c r="H258" s="161">
        <v>41.05</v>
      </c>
      <c r="I258" s="162"/>
      <c r="J258" s="162">
        <f>ROUND(I258*H258,2)</f>
        <v>0</v>
      </c>
      <c r="K258" s="159" t="s">
        <v>139</v>
      </c>
      <c r="L258" s="163"/>
      <c r="M258" s="164" t="s">
        <v>3</v>
      </c>
      <c r="N258" s="165" t="s">
        <v>42</v>
      </c>
      <c r="O258" s="132">
        <v>0</v>
      </c>
      <c r="P258" s="132">
        <f>O258*H258</f>
        <v>0</v>
      </c>
      <c r="Q258" s="132">
        <v>3.0000000000000001E-5</v>
      </c>
      <c r="R258" s="132">
        <f>Q258*H258</f>
        <v>1.2315E-3</v>
      </c>
      <c r="S258" s="132">
        <v>0</v>
      </c>
      <c r="T258" s="133">
        <f>S258*H258</f>
        <v>0</v>
      </c>
      <c r="AR258" s="134" t="s">
        <v>175</v>
      </c>
      <c r="AT258" s="134" t="s">
        <v>172</v>
      </c>
      <c r="AU258" s="134" t="s">
        <v>81</v>
      </c>
      <c r="AY258" s="17" t="s">
        <v>131</v>
      </c>
      <c r="BE258" s="135">
        <f>IF(N258="základní",J258,0)</f>
        <v>0</v>
      </c>
      <c r="BF258" s="135">
        <f>IF(N258="snížená",J258,0)</f>
        <v>0</v>
      </c>
      <c r="BG258" s="135">
        <f>IF(N258="zákl. přenesená",J258,0)</f>
        <v>0</v>
      </c>
      <c r="BH258" s="135">
        <f>IF(N258="sníž. přenesená",J258,0)</f>
        <v>0</v>
      </c>
      <c r="BI258" s="135">
        <f>IF(N258="nulová",J258,0)</f>
        <v>0</v>
      </c>
      <c r="BJ258" s="17" t="s">
        <v>79</v>
      </c>
      <c r="BK258" s="135">
        <f>ROUND(I258*H258,2)</f>
        <v>0</v>
      </c>
      <c r="BL258" s="17" t="s">
        <v>167</v>
      </c>
      <c r="BM258" s="134" t="s">
        <v>484</v>
      </c>
    </row>
    <row r="259" spans="2:65" s="13" customFormat="1">
      <c r="B259" s="145"/>
      <c r="D259" s="140" t="s">
        <v>144</v>
      </c>
      <c r="F259" s="147" t="s">
        <v>485</v>
      </c>
      <c r="H259" s="148">
        <v>41.05</v>
      </c>
      <c r="L259" s="145"/>
      <c r="M259" s="149"/>
      <c r="T259" s="150"/>
      <c r="AT259" s="146" t="s">
        <v>144</v>
      </c>
      <c r="AU259" s="146" t="s">
        <v>81</v>
      </c>
      <c r="AV259" s="13" t="s">
        <v>81</v>
      </c>
      <c r="AW259" s="13" t="s">
        <v>4</v>
      </c>
      <c r="AX259" s="13" t="s">
        <v>79</v>
      </c>
      <c r="AY259" s="146" t="s">
        <v>131</v>
      </c>
    </row>
    <row r="260" spans="2:65" s="1" customFormat="1" ht="16.5" customHeight="1">
      <c r="B260" s="123"/>
      <c r="C260" s="124" t="s">
        <v>486</v>
      </c>
      <c r="D260" s="124" t="s">
        <v>135</v>
      </c>
      <c r="E260" s="125" t="s">
        <v>487</v>
      </c>
      <c r="F260" s="126" t="s">
        <v>488</v>
      </c>
      <c r="G260" s="127" t="s">
        <v>260</v>
      </c>
      <c r="H260" s="128">
        <v>30</v>
      </c>
      <c r="I260" s="129"/>
      <c r="J260" s="129">
        <f>ROUND(I260*H260,2)</f>
        <v>0</v>
      </c>
      <c r="K260" s="126" t="s">
        <v>139</v>
      </c>
      <c r="L260" s="29"/>
      <c r="M260" s="130" t="s">
        <v>3</v>
      </c>
      <c r="N260" s="131" t="s">
        <v>42</v>
      </c>
      <c r="O260" s="132">
        <v>0.25</v>
      </c>
      <c r="P260" s="132">
        <f>O260*H260</f>
        <v>7.5</v>
      </c>
      <c r="Q260" s="132">
        <v>0</v>
      </c>
      <c r="R260" s="132">
        <f>Q260*H260</f>
        <v>0</v>
      </c>
      <c r="S260" s="132">
        <v>0</v>
      </c>
      <c r="T260" s="133">
        <f>S260*H260</f>
        <v>0</v>
      </c>
      <c r="AR260" s="134" t="s">
        <v>167</v>
      </c>
      <c r="AT260" s="134" t="s">
        <v>135</v>
      </c>
      <c r="AU260" s="134" t="s">
        <v>81</v>
      </c>
      <c r="AY260" s="17" t="s">
        <v>131</v>
      </c>
      <c r="BE260" s="135">
        <f>IF(N260="základní",J260,0)</f>
        <v>0</v>
      </c>
      <c r="BF260" s="135">
        <f>IF(N260="snížená",J260,0)</f>
        <v>0</v>
      </c>
      <c r="BG260" s="135">
        <f>IF(N260="zákl. přenesená",J260,0)</f>
        <v>0</v>
      </c>
      <c r="BH260" s="135">
        <f>IF(N260="sníž. přenesená",J260,0)</f>
        <v>0</v>
      </c>
      <c r="BI260" s="135">
        <f>IF(N260="nulová",J260,0)</f>
        <v>0</v>
      </c>
      <c r="BJ260" s="17" t="s">
        <v>79</v>
      </c>
      <c r="BK260" s="135">
        <f>ROUND(I260*H260,2)</f>
        <v>0</v>
      </c>
      <c r="BL260" s="17" t="s">
        <v>167</v>
      </c>
      <c r="BM260" s="134" t="s">
        <v>489</v>
      </c>
    </row>
    <row r="261" spans="2:65" s="1" customFormat="1">
      <c r="B261" s="29"/>
      <c r="D261" s="136" t="s">
        <v>142</v>
      </c>
      <c r="F261" s="137" t="s">
        <v>490</v>
      </c>
      <c r="L261" s="29"/>
      <c r="M261" s="138"/>
      <c r="T261" s="50"/>
      <c r="AT261" s="17" t="s">
        <v>142</v>
      </c>
      <c r="AU261" s="17" t="s">
        <v>81</v>
      </c>
    </row>
    <row r="262" spans="2:65" s="1" customFormat="1" ht="16.5" customHeight="1">
      <c r="B262" s="123"/>
      <c r="C262" s="157" t="s">
        <v>491</v>
      </c>
      <c r="D262" s="157" t="s">
        <v>172</v>
      </c>
      <c r="E262" s="158" t="s">
        <v>492</v>
      </c>
      <c r="F262" s="159" t="s">
        <v>493</v>
      </c>
      <c r="G262" s="160" t="s">
        <v>260</v>
      </c>
      <c r="H262" s="161">
        <v>30</v>
      </c>
      <c r="I262" s="162"/>
      <c r="J262" s="162">
        <f>ROUND(I262*H262,2)</f>
        <v>0</v>
      </c>
      <c r="K262" s="159" t="s">
        <v>139</v>
      </c>
      <c r="L262" s="163"/>
      <c r="M262" s="164" t="s">
        <v>3</v>
      </c>
      <c r="N262" s="165" t="s">
        <v>42</v>
      </c>
      <c r="O262" s="132">
        <v>0</v>
      </c>
      <c r="P262" s="132">
        <f>O262*H262</f>
        <v>0</v>
      </c>
      <c r="Q262" s="132">
        <v>2.4000000000000001E-4</v>
      </c>
      <c r="R262" s="132">
        <f>Q262*H262</f>
        <v>7.1999999999999998E-3</v>
      </c>
      <c r="S262" s="132">
        <v>0</v>
      </c>
      <c r="T262" s="133">
        <f>S262*H262</f>
        <v>0</v>
      </c>
      <c r="AR262" s="134" t="s">
        <v>175</v>
      </c>
      <c r="AT262" s="134" t="s">
        <v>172</v>
      </c>
      <c r="AU262" s="134" t="s">
        <v>81</v>
      </c>
      <c r="AY262" s="17" t="s">
        <v>131</v>
      </c>
      <c r="BE262" s="135">
        <f>IF(N262="základní",J262,0)</f>
        <v>0</v>
      </c>
      <c r="BF262" s="135">
        <f>IF(N262="snížená",J262,0)</f>
        <v>0</v>
      </c>
      <c r="BG262" s="135">
        <f>IF(N262="zákl. přenesená",J262,0)</f>
        <v>0</v>
      </c>
      <c r="BH262" s="135">
        <f>IF(N262="sníž. přenesená",J262,0)</f>
        <v>0</v>
      </c>
      <c r="BI262" s="135">
        <f>IF(N262="nulová",J262,0)</f>
        <v>0</v>
      </c>
      <c r="BJ262" s="17" t="s">
        <v>79</v>
      </c>
      <c r="BK262" s="135">
        <f>ROUND(I262*H262,2)</f>
        <v>0</v>
      </c>
      <c r="BL262" s="17" t="s">
        <v>167</v>
      </c>
      <c r="BM262" s="134" t="s">
        <v>494</v>
      </c>
    </row>
    <row r="263" spans="2:65" s="1" customFormat="1" ht="24.15" customHeight="1">
      <c r="B263" s="123"/>
      <c r="C263" s="124" t="s">
        <v>495</v>
      </c>
      <c r="D263" s="124" t="s">
        <v>135</v>
      </c>
      <c r="E263" s="125" t="s">
        <v>496</v>
      </c>
      <c r="F263" s="126" t="s">
        <v>497</v>
      </c>
      <c r="G263" s="127" t="s">
        <v>155</v>
      </c>
      <c r="H263" s="128">
        <v>0.14399999999999999</v>
      </c>
      <c r="I263" s="129"/>
      <c r="J263" s="129">
        <f>ROUND(I263*H263,2)</f>
        <v>0</v>
      </c>
      <c r="K263" s="126" t="s">
        <v>139</v>
      </c>
      <c r="L263" s="29"/>
      <c r="M263" s="130" t="s">
        <v>3</v>
      </c>
      <c r="N263" s="131" t="s">
        <v>42</v>
      </c>
      <c r="O263" s="132">
        <v>8.89</v>
      </c>
      <c r="P263" s="132">
        <f>O263*H263</f>
        <v>1.28016</v>
      </c>
      <c r="Q263" s="132">
        <v>0</v>
      </c>
      <c r="R263" s="132">
        <f>Q263*H263</f>
        <v>0</v>
      </c>
      <c r="S263" s="132">
        <v>0</v>
      </c>
      <c r="T263" s="133">
        <f>S263*H263</f>
        <v>0</v>
      </c>
      <c r="AR263" s="134" t="s">
        <v>167</v>
      </c>
      <c r="AT263" s="134" t="s">
        <v>135</v>
      </c>
      <c r="AU263" s="134" t="s">
        <v>81</v>
      </c>
      <c r="AY263" s="17" t="s">
        <v>131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7" t="s">
        <v>79</v>
      </c>
      <c r="BK263" s="135">
        <f>ROUND(I263*H263,2)</f>
        <v>0</v>
      </c>
      <c r="BL263" s="17" t="s">
        <v>167</v>
      </c>
      <c r="BM263" s="134" t="s">
        <v>498</v>
      </c>
    </row>
    <row r="264" spans="2:65" s="1" customFormat="1">
      <c r="B264" s="29"/>
      <c r="D264" s="136" t="s">
        <v>142</v>
      </c>
      <c r="F264" s="137" t="s">
        <v>499</v>
      </c>
      <c r="L264" s="29"/>
      <c r="M264" s="138"/>
      <c r="T264" s="50"/>
      <c r="AT264" s="17" t="s">
        <v>142</v>
      </c>
      <c r="AU264" s="17" t="s">
        <v>81</v>
      </c>
    </row>
    <row r="265" spans="2:65" s="11" customFormat="1" ht="22.8" customHeight="1">
      <c r="B265" s="112"/>
      <c r="D265" s="113" t="s">
        <v>70</v>
      </c>
      <c r="E265" s="121" t="s">
        <v>500</v>
      </c>
      <c r="F265" s="121" t="s">
        <v>501</v>
      </c>
      <c r="J265" s="122">
        <f>BK265</f>
        <v>0</v>
      </c>
      <c r="L265" s="112"/>
      <c r="M265" s="116"/>
      <c r="P265" s="117">
        <f>SUM(P266:P278)</f>
        <v>8.8630499999999994</v>
      </c>
      <c r="R265" s="117">
        <f>SUM(R266:R278)</f>
        <v>9.1085000000000003E-3</v>
      </c>
      <c r="T265" s="118">
        <f>SUM(T266:T278)</f>
        <v>0</v>
      </c>
      <c r="AR265" s="113" t="s">
        <v>81</v>
      </c>
      <c r="AT265" s="119" t="s">
        <v>70</v>
      </c>
      <c r="AU265" s="119" t="s">
        <v>79</v>
      </c>
      <c r="AY265" s="113" t="s">
        <v>131</v>
      </c>
      <c r="BK265" s="120">
        <f>SUM(BK266:BK278)</f>
        <v>0</v>
      </c>
    </row>
    <row r="266" spans="2:65" s="1" customFormat="1" ht="16.5" customHeight="1">
      <c r="B266" s="123"/>
      <c r="C266" s="124" t="s">
        <v>502</v>
      </c>
      <c r="D266" s="124" t="s">
        <v>135</v>
      </c>
      <c r="E266" s="125" t="s">
        <v>503</v>
      </c>
      <c r="F266" s="126" t="s">
        <v>504</v>
      </c>
      <c r="G266" s="127" t="s">
        <v>138</v>
      </c>
      <c r="H266" s="128">
        <v>182.17</v>
      </c>
      <c r="I266" s="129"/>
      <c r="J266" s="129">
        <f>ROUND(I266*H266,2)</f>
        <v>0</v>
      </c>
      <c r="K266" s="126" t="s">
        <v>139</v>
      </c>
      <c r="L266" s="29"/>
      <c r="M266" s="130" t="s">
        <v>3</v>
      </c>
      <c r="N266" s="131" t="s">
        <v>42</v>
      </c>
      <c r="O266" s="132">
        <v>4.4999999999999998E-2</v>
      </c>
      <c r="P266" s="132">
        <f>O266*H266</f>
        <v>8.1976499999999994</v>
      </c>
      <c r="Q266" s="132">
        <v>5.0000000000000002E-5</v>
      </c>
      <c r="R266" s="132">
        <f>Q266*H266</f>
        <v>9.1085000000000003E-3</v>
      </c>
      <c r="S266" s="132">
        <v>0</v>
      </c>
      <c r="T266" s="133">
        <f>S266*H266</f>
        <v>0</v>
      </c>
      <c r="AR266" s="134" t="s">
        <v>167</v>
      </c>
      <c r="AT266" s="134" t="s">
        <v>135</v>
      </c>
      <c r="AU266" s="134" t="s">
        <v>81</v>
      </c>
      <c r="AY266" s="17" t="s">
        <v>131</v>
      </c>
      <c r="BE266" s="135">
        <f>IF(N266="základní",J266,0)</f>
        <v>0</v>
      </c>
      <c r="BF266" s="135">
        <f>IF(N266="snížená",J266,0)</f>
        <v>0</v>
      </c>
      <c r="BG266" s="135">
        <f>IF(N266="zákl. přenesená",J266,0)</f>
        <v>0</v>
      </c>
      <c r="BH266" s="135">
        <f>IF(N266="sníž. přenesená",J266,0)</f>
        <v>0</v>
      </c>
      <c r="BI266" s="135">
        <f>IF(N266="nulová",J266,0)</f>
        <v>0</v>
      </c>
      <c r="BJ266" s="17" t="s">
        <v>79</v>
      </c>
      <c r="BK266" s="135">
        <f>ROUND(I266*H266,2)</f>
        <v>0</v>
      </c>
      <c r="BL266" s="17" t="s">
        <v>167</v>
      </c>
      <c r="BM266" s="134" t="s">
        <v>505</v>
      </c>
    </row>
    <row r="267" spans="2:65" s="1" customFormat="1">
      <c r="B267" s="29"/>
      <c r="D267" s="136" t="s">
        <v>142</v>
      </c>
      <c r="F267" s="137" t="s">
        <v>506</v>
      </c>
      <c r="L267" s="29"/>
      <c r="M267" s="138"/>
      <c r="T267" s="50"/>
      <c r="AT267" s="17" t="s">
        <v>142</v>
      </c>
      <c r="AU267" s="17" t="s">
        <v>81</v>
      </c>
    </row>
    <row r="268" spans="2:65" s="12" customFormat="1">
      <c r="B268" s="139"/>
      <c r="D268" s="140" t="s">
        <v>144</v>
      </c>
      <c r="E268" s="141" t="s">
        <v>3</v>
      </c>
      <c r="F268" s="142" t="s">
        <v>145</v>
      </c>
      <c r="H268" s="141" t="s">
        <v>3</v>
      </c>
      <c r="L268" s="139"/>
      <c r="M268" s="143"/>
      <c r="T268" s="144"/>
      <c r="AT268" s="141" t="s">
        <v>144</v>
      </c>
      <c r="AU268" s="141" t="s">
        <v>81</v>
      </c>
      <c r="AV268" s="12" t="s">
        <v>79</v>
      </c>
      <c r="AW268" s="12" t="s">
        <v>31</v>
      </c>
      <c r="AX268" s="12" t="s">
        <v>71</v>
      </c>
      <c r="AY268" s="141" t="s">
        <v>131</v>
      </c>
    </row>
    <row r="269" spans="2:65" s="13" customFormat="1">
      <c r="B269" s="145"/>
      <c r="D269" s="140" t="s">
        <v>144</v>
      </c>
      <c r="E269" s="146" t="s">
        <v>3</v>
      </c>
      <c r="F269" s="147" t="s">
        <v>146</v>
      </c>
      <c r="H269" s="148">
        <v>134.51</v>
      </c>
      <c r="L269" s="145"/>
      <c r="M269" s="149"/>
      <c r="T269" s="150"/>
      <c r="AT269" s="146" t="s">
        <v>144</v>
      </c>
      <c r="AU269" s="146" t="s">
        <v>81</v>
      </c>
      <c r="AV269" s="13" t="s">
        <v>81</v>
      </c>
      <c r="AW269" s="13" t="s">
        <v>31</v>
      </c>
      <c r="AX269" s="13" t="s">
        <v>71</v>
      </c>
      <c r="AY269" s="146" t="s">
        <v>131</v>
      </c>
    </row>
    <row r="270" spans="2:65" s="13" customFormat="1">
      <c r="B270" s="145"/>
      <c r="D270" s="140" t="s">
        <v>144</v>
      </c>
      <c r="E270" s="146" t="s">
        <v>3</v>
      </c>
      <c r="F270" s="147" t="s">
        <v>147</v>
      </c>
      <c r="H270" s="148">
        <v>27.66</v>
      </c>
      <c r="L270" s="145"/>
      <c r="M270" s="149"/>
      <c r="T270" s="150"/>
      <c r="AT270" s="146" t="s">
        <v>144</v>
      </c>
      <c r="AU270" s="146" t="s">
        <v>81</v>
      </c>
      <c r="AV270" s="13" t="s">
        <v>81</v>
      </c>
      <c r="AW270" s="13" t="s">
        <v>31</v>
      </c>
      <c r="AX270" s="13" t="s">
        <v>71</v>
      </c>
      <c r="AY270" s="146" t="s">
        <v>131</v>
      </c>
    </row>
    <row r="271" spans="2:65" s="13" customFormat="1">
      <c r="B271" s="145"/>
      <c r="D271" s="140" t="s">
        <v>144</v>
      </c>
      <c r="E271" s="146" t="s">
        <v>3</v>
      </c>
      <c r="F271" s="147" t="s">
        <v>148</v>
      </c>
      <c r="H271" s="148">
        <v>20</v>
      </c>
      <c r="L271" s="145"/>
      <c r="M271" s="149"/>
      <c r="T271" s="150"/>
      <c r="AT271" s="146" t="s">
        <v>144</v>
      </c>
      <c r="AU271" s="146" t="s">
        <v>81</v>
      </c>
      <c r="AV271" s="13" t="s">
        <v>81</v>
      </c>
      <c r="AW271" s="13" t="s">
        <v>31</v>
      </c>
      <c r="AX271" s="13" t="s">
        <v>71</v>
      </c>
      <c r="AY271" s="146" t="s">
        <v>131</v>
      </c>
    </row>
    <row r="272" spans="2:65" s="14" customFormat="1">
      <c r="B272" s="151"/>
      <c r="D272" s="140" t="s">
        <v>144</v>
      </c>
      <c r="E272" s="152" t="s">
        <v>3</v>
      </c>
      <c r="F272" s="153" t="s">
        <v>149</v>
      </c>
      <c r="H272" s="154">
        <v>182.17</v>
      </c>
      <c r="L272" s="151"/>
      <c r="M272" s="155"/>
      <c r="T272" s="156"/>
      <c r="AT272" s="152" t="s">
        <v>144</v>
      </c>
      <c r="AU272" s="152" t="s">
        <v>81</v>
      </c>
      <c r="AV272" s="14" t="s">
        <v>140</v>
      </c>
      <c r="AW272" s="14" t="s">
        <v>31</v>
      </c>
      <c r="AX272" s="14" t="s">
        <v>79</v>
      </c>
      <c r="AY272" s="152" t="s">
        <v>131</v>
      </c>
    </row>
    <row r="273" spans="2:65" s="1" customFormat="1" ht="16.5" customHeight="1">
      <c r="B273" s="123"/>
      <c r="C273" s="157" t="s">
        <v>507</v>
      </c>
      <c r="D273" s="157" t="s">
        <v>172</v>
      </c>
      <c r="E273" s="158" t="s">
        <v>508</v>
      </c>
      <c r="F273" s="159" t="s">
        <v>509</v>
      </c>
      <c r="G273" s="160" t="s">
        <v>138</v>
      </c>
      <c r="H273" s="161">
        <v>156.464</v>
      </c>
      <c r="I273" s="162"/>
      <c r="J273" s="162">
        <f>ROUND(I273*H273,2)</f>
        <v>0</v>
      </c>
      <c r="K273" s="159" t="s">
        <v>3</v>
      </c>
      <c r="L273" s="163"/>
      <c r="M273" s="164" t="s">
        <v>3</v>
      </c>
      <c r="N273" s="165" t="s">
        <v>42</v>
      </c>
      <c r="O273" s="132">
        <v>0</v>
      </c>
      <c r="P273" s="132">
        <f>O273*H273</f>
        <v>0</v>
      </c>
      <c r="Q273" s="132">
        <v>0</v>
      </c>
      <c r="R273" s="132">
        <f>Q273*H273</f>
        <v>0</v>
      </c>
      <c r="S273" s="132">
        <v>0</v>
      </c>
      <c r="T273" s="133">
        <f>S273*H273</f>
        <v>0</v>
      </c>
      <c r="AR273" s="134" t="s">
        <v>175</v>
      </c>
      <c r="AT273" s="134" t="s">
        <v>172</v>
      </c>
      <c r="AU273" s="134" t="s">
        <v>81</v>
      </c>
      <c r="AY273" s="17" t="s">
        <v>131</v>
      </c>
      <c r="BE273" s="135">
        <f>IF(N273="základní",J273,0)</f>
        <v>0</v>
      </c>
      <c r="BF273" s="135">
        <f>IF(N273="snížená",J273,0)</f>
        <v>0</v>
      </c>
      <c r="BG273" s="135">
        <f>IF(N273="zákl. přenesená",J273,0)</f>
        <v>0</v>
      </c>
      <c r="BH273" s="135">
        <f>IF(N273="sníž. přenesená",J273,0)</f>
        <v>0</v>
      </c>
      <c r="BI273" s="135">
        <f>IF(N273="nulová",J273,0)</f>
        <v>0</v>
      </c>
      <c r="BJ273" s="17" t="s">
        <v>79</v>
      </c>
      <c r="BK273" s="135">
        <f>ROUND(I273*H273,2)</f>
        <v>0</v>
      </c>
      <c r="BL273" s="17" t="s">
        <v>167</v>
      </c>
      <c r="BM273" s="134" t="s">
        <v>510</v>
      </c>
    </row>
    <row r="274" spans="2:65" s="13" customFormat="1">
      <c r="B274" s="145"/>
      <c r="D274" s="140" t="s">
        <v>144</v>
      </c>
      <c r="F274" s="147" t="s">
        <v>511</v>
      </c>
      <c r="H274" s="148">
        <v>156.464</v>
      </c>
      <c r="L274" s="145"/>
      <c r="M274" s="149"/>
      <c r="T274" s="150"/>
      <c r="AT274" s="146" t="s">
        <v>144</v>
      </c>
      <c r="AU274" s="146" t="s">
        <v>81</v>
      </c>
      <c r="AV274" s="13" t="s">
        <v>81</v>
      </c>
      <c r="AW274" s="13" t="s">
        <v>4</v>
      </c>
      <c r="AX274" s="13" t="s">
        <v>79</v>
      </c>
      <c r="AY274" s="146" t="s">
        <v>131</v>
      </c>
    </row>
    <row r="275" spans="2:65" s="1" customFormat="1" ht="16.5" customHeight="1">
      <c r="B275" s="123"/>
      <c r="C275" s="157" t="s">
        <v>512</v>
      </c>
      <c r="D275" s="157" t="s">
        <v>172</v>
      </c>
      <c r="E275" s="158" t="s">
        <v>513</v>
      </c>
      <c r="F275" s="159" t="s">
        <v>514</v>
      </c>
      <c r="G275" s="160" t="s">
        <v>138</v>
      </c>
      <c r="H275" s="161">
        <v>30.8</v>
      </c>
      <c r="I275" s="162"/>
      <c r="J275" s="162">
        <f>ROUND(I275*H275,2)</f>
        <v>0</v>
      </c>
      <c r="K275" s="159" t="s">
        <v>3</v>
      </c>
      <c r="L275" s="163"/>
      <c r="M275" s="164" t="s">
        <v>3</v>
      </c>
      <c r="N275" s="165" t="s">
        <v>42</v>
      </c>
      <c r="O275" s="132">
        <v>0</v>
      </c>
      <c r="P275" s="132">
        <f>O275*H275</f>
        <v>0</v>
      </c>
      <c r="Q275" s="132">
        <v>0</v>
      </c>
      <c r="R275" s="132">
        <f>Q275*H275</f>
        <v>0</v>
      </c>
      <c r="S275" s="132">
        <v>0</v>
      </c>
      <c r="T275" s="133">
        <f>S275*H275</f>
        <v>0</v>
      </c>
      <c r="AR275" s="134" t="s">
        <v>175</v>
      </c>
      <c r="AT275" s="134" t="s">
        <v>172</v>
      </c>
      <c r="AU275" s="134" t="s">
        <v>81</v>
      </c>
      <c r="AY275" s="17" t="s">
        <v>131</v>
      </c>
      <c r="BE275" s="135">
        <f>IF(N275="základní",J275,0)</f>
        <v>0</v>
      </c>
      <c r="BF275" s="135">
        <f>IF(N275="snížená",J275,0)</f>
        <v>0</v>
      </c>
      <c r="BG275" s="135">
        <f>IF(N275="zákl. přenesená",J275,0)</f>
        <v>0</v>
      </c>
      <c r="BH275" s="135">
        <f>IF(N275="sníž. přenesená",J275,0)</f>
        <v>0</v>
      </c>
      <c r="BI275" s="135">
        <f>IF(N275="nulová",J275,0)</f>
        <v>0</v>
      </c>
      <c r="BJ275" s="17" t="s">
        <v>79</v>
      </c>
      <c r="BK275" s="135">
        <f>ROUND(I275*H275,2)</f>
        <v>0</v>
      </c>
      <c r="BL275" s="17" t="s">
        <v>167</v>
      </c>
      <c r="BM275" s="134" t="s">
        <v>515</v>
      </c>
    </row>
    <row r="276" spans="2:65" s="13" customFormat="1">
      <c r="B276" s="145"/>
      <c r="D276" s="140" t="s">
        <v>144</v>
      </c>
      <c r="F276" s="147" t="s">
        <v>516</v>
      </c>
      <c r="H276" s="148">
        <v>30.8</v>
      </c>
      <c r="L276" s="145"/>
      <c r="M276" s="149"/>
      <c r="T276" s="150"/>
      <c r="AT276" s="146" t="s">
        <v>144</v>
      </c>
      <c r="AU276" s="146" t="s">
        <v>81</v>
      </c>
      <c r="AV276" s="13" t="s">
        <v>81</v>
      </c>
      <c r="AW276" s="13" t="s">
        <v>4</v>
      </c>
      <c r="AX276" s="13" t="s">
        <v>79</v>
      </c>
      <c r="AY276" s="146" t="s">
        <v>131</v>
      </c>
    </row>
    <row r="277" spans="2:65" s="1" customFormat="1" ht="24.15" customHeight="1">
      <c r="B277" s="123"/>
      <c r="C277" s="124" t="s">
        <v>517</v>
      </c>
      <c r="D277" s="124" t="s">
        <v>135</v>
      </c>
      <c r="E277" s="125" t="s">
        <v>518</v>
      </c>
      <c r="F277" s="126" t="s">
        <v>519</v>
      </c>
      <c r="G277" s="127" t="s">
        <v>155</v>
      </c>
      <c r="H277" s="128">
        <v>0.2</v>
      </c>
      <c r="I277" s="129"/>
      <c r="J277" s="129">
        <f>ROUND(I277*H277,2)</f>
        <v>0</v>
      </c>
      <c r="K277" s="126" t="s">
        <v>139</v>
      </c>
      <c r="L277" s="29"/>
      <c r="M277" s="130" t="s">
        <v>3</v>
      </c>
      <c r="N277" s="131" t="s">
        <v>42</v>
      </c>
      <c r="O277" s="132">
        <v>3.327</v>
      </c>
      <c r="P277" s="132">
        <f>O277*H277</f>
        <v>0.66539999999999999</v>
      </c>
      <c r="Q277" s="132">
        <v>0</v>
      </c>
      <c r="R277" s="132">
        <f>Q277*H277</f>
        <v>0</v>
      </c>
      <c r="S277" s="132">
        <v>0</v>
      </c>
      <c r="T277" s="133">
        <f>S277*H277</f>
        <v>0</v>
      </c>
      <c r="AR277" s="134" t="s">
        <v>167</v>
      </c>
      <c r="AT277" s="134" t="s">
        <v>135</v>
      </c>
      <c r="AU277" s="134" t="s">
        <v>81</v>
      </c>
      <c r="AY277" s="17" t="s">
        <v>131</v>
      </c>
      <c r="BE277" s="135">
        <f>IF(N277="základní",J277,0)</f>
        <v>0</v>
      </c>
      <c r="BF277" s="135">
        <f>IF(N277="snížená",J277,0)</f>
        <v>0</v>
      </c>
      <c r="BG277" s="135">
        <f>IF(N277="zákl. přenesená",J277,0)</f>
        <v>0</v>
      </c>
      <c r="BH277" s="135">
        <f>IF(N277="sníž. přenesená",J277,0)</f>
        <v>0</v>
      </c>
      <c r="BI277" s="135">
        <f>IF(N277="nulová",J277,0)</f>
        <v>0</v>
      </c>
      <c r="BJ277" s="17" t="s">
        <v>79</v>
      </c>
      <c r="BK277" s="135">
        <f>ROUND(I277*H277,2)</f>
        <v>0</v>
      </c>
      <c r="BL277" s="17" t="s">
        <v>167</v>
      </c>
      <c r="BM277" s="134" t="s">
        <v>520</v>
      </c>
    </row>
    <row r="278" spans="2:65" s="1" customFormat="1">
      <c r="B278" s="29"/>
      <c r="D278" s="136" t="s">
        <v>142</v>
      </c>
      <c r="F278" s="137" t="s">
        <v>521</v>
      </c>
      <c r="L278" s="29"/>
      <c r="M278" s="138"/>
      <c r="T278" s="50"/>
      <c r="AT278" s="17" t="s">
        <v>142</v>
      </c>
      <c r="AU278" s="17" t="s">
        <v>81</v>
      </c>
    </row>
    <row r="279" spans="2:65" s="11" customFormat="1" ht="25.95" customHeight="1">
      <c r="B279" s="112"/>
      <c r="D279" s="113" t="s">
        <v>70</v>
      </c>
      <c r="E279" s="114" t="s">
        <v>172</v>
      </c>
      <c r="F279" s="114" t="s">
        <v>522</v>
      </c>
      <c r="J279" s="115">
        <f>BK279</f>
        <v>0</v>
      </c>
      <c r="L279" s="112"/>
      <c r="M279" s="116"/>
      <c r="P279" s="117">
        <f>P280</f>
        <v>1.3519999999999999</v>
      </c>
      <c r="R279" s="117">
        <f>R280</f>
        <v>0</v>
      </c>
      <c r="T279" s="118">
        <f>T280</f>
        <v>0</v>
      </c>
      <c r="AR279" s="113" t="s">
        <v>523</v>
      </c>
      <c r="AT279" s="119" t="s">
        <v>70</v>
      </c>
      <c r="AU279" s="119" t="s">
        <v>71</v>
      </c>
      <c r="AY279" s="113" t="s">
        <v>131</v>
      </c>
      <c r="BK279" s="120">
        <f>BK280</f>
        <v>0</v>
      </c>
    </row>
    <row r="280" spans="2:65" s="11" customFormat="1" ht="22.8" customHeight="1">
      <c r="B280" s="112"/>
      <c r="D280" s="113" t="s">
        <v>70</v>
      </c>
      <c r="E280" s="121" t="s">
        <v>524</v>
      </c>
      <c r="F280" s="121" t="s">
        <v>525</v>
      </c>
      <c r="J280" s="122">
        <f>BK280</f>
        <v>0</v>
      </c>
      <c r="L280" s="112"/>
      <c r="M280" s="116"/>
      <c r="P280" s="117">
        <f>SUM(P281:P284)</f>
        <v>1.3519999999999999</v>
      </c>
      <c r="R280" s="117">
        <f>SUM(R281:R284)</f>
        <v>0</v>
      </c>
      <c r="T280" s="118">
        <f>SUM(T281:T284)</f>
        <v>0</v>
      </c>
      <c r="AR280" s="113" t="s">
        <v>523</v>
      </c>
      <c r="AT280" s="119" t="s">
        <v>70</v>
      </c>
      <c r="AU280" s="119" t="s">
        <v>79</v>
      </c>
      <c r="AY280" s="113" t="s">
        <v>131</v>
      </c>
      <c r="BK280" s="120">
        <f>SUM(BK281:BK284)</f>
        <v>0</v>
      </c>
    </row>
    <row r="281" spans="2:65" s="1" customFormat="1" ht="24.15" customHeight="1">
      <c r="B281" s="123"/>
      <c r="C281" s="124" t="s">
        <v>526</v>
      </c>
      <c r="D281" s="124" t="s">
        <v>135</v>
      </c>
      <c r="E281" s="125" t="s">
        <v>527</v>
      </c>
      <c r="F281" s="126" t="s">
        <v>528</v>
      </c>
      <c r="G281" s="127" t="s">
        <v>166</v>
      </c>
      <c r="H281" s="128">
        <v>104</v>
      </c>
      <c r="I281" s="129"/>
      <c r="J281" s="129">
        <f>ROUND(I281*H281,2)</f>
        <v>0</v>
      </c>
      <c r="K281" s="126" t="s">
        <v>139</v>
      </c>
      <c r="L281" s="29"/>
      <c r="M281" s="130" t="s">
        <v>3</v>
      </c>
      <c r="N281" s="131" t="s">
        <v>42</v>
      </c>
      <c r="O281" s="132">
        <v>1.2999999999999999E-2</v>
      </c>
      <c r="P281" s="132">
        <f>O281*H281</f>
        <v>1.3519999999999999</v>
      </c>
      <c r="Q281" s="132">
        <v>0</v>
      </c>
      <c r="R281" s="132">
        <f>Q281*H281</f>
        <v>0</v>
      </c>
      <c r="S281" s="132">
        <v>0</v>
      </c>
      <c r="T281" s="133">
        <f>S281*H281</f>
        <v>0</v>
      </c>
      <c r="AR281" s="134" t="s">
        <v>526</v>
      </c>
      <c r="AT281" s="134" t="s">
        <v>135</v>
      </c>
      <c r="AU281" s="134" t="s">
        <v>81</v>
      </c>
      <c r="AY281" s="17" t="s">
        <v>131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7" t="s">
        <v>79</v>
      </c>
      <c r="BK281" s="135">
        <f>ROUND(I281*H281,2)</f>
        <v>0</v>
      </c>
      <c r="BL281" s="17" t="s">
        <v>526</v>
      </c>
      <c r="BM281" s="134" t="s">
        <v>529</v>
      </c>
    </row>
    <row r="282" spans="2:65" s="1" customFormat="1">
      <c r="B282" s="29"/>
      <c r="D282" s="136" t="s">
        <v>142</v>
      </c>
      <c r="F282" s="137" t="s">
        <v>530</v>
      </c>
      <c r="L282" s="29"/>
      <c r="M282" s="138"/>
      <c r="T282" s="50"/>
      <c r="AT282" s="17" t="s">
        <v>142</v>
      </c>
      <c r="AU282" s="17" t="s">
        <v>81</v>
      </c>
    </row>
    <row r="283" spans="2:65" s="12" customFormat="1">
      <c r="B283" s="139"/>
      <c r="D283" s="140" t="s">
        <v>144</v>
      </c>
      <c r="E283" s="141" t="s">
        <v>3</v>
      </c>
      <c r="F283" s="142" t="s">
        <v>531</v>
      </c>
      <c r="H283" s="141" t="s">
        <v>3</v>
      </c>
      <c r="L283" s="139"/>
      <c r="M283" s="143"/>
      <c r="T283" s="144"/>
      <c r="AT283" s="141" t="s">
        <v>144</v>
      </c>
      <c r="AU283" s="141" t="s">
        <v>81</v>
      </c>
      <c r="AV283" s="12" t="s">
        <v>79</v>
      </c>
      <c r="AW283" s="12" t="s">
        <v>31</v>
      </c>
      <c r="AX283" s="12" t="s">
        <v>71</v>
      </c>
      <c r="AY283" s="141" t="s">
        <v>131</v>
      </c>
    </row>
    <row r="284" spans="2:65" s="13" customFormat="1">
      <c r="B284" s="145"/>
      <c r="D284" s="140" t="s">
        <v>144</v>
      </c>
      <c r="E284" s="146" t="s">
        <v>3</v>
      </c>
      <c r="F284" s="147" t="s">
        <v>532</v>
      </c>
      <c r="H284" s="148">
        <v>104</v>
      </c>
      <c r="L284" s="145"/>
      <c r="M284" s="167"/>
      <c r="N284" s="168"/>
      <c r="O284" s="168"/>
      <c r="P284" s="168"/>
      <c r="Q284" s="168"/>
      <c r="R284" s="168"/>
      <c r="S284" s="168"/>
      <c r="T284" s="169"/>
      <c r="AT284" s="146" t="s">
        <v>144</v>
      </c>
      <c r="AU284" s="146" t="s">
        <v>81</v>
      </c>
      <c r="AV284" s="13" t="s">
        <v>81</v>
      </c>
      <c r="AW284" s="13" t="s">
        <v>31</v>
      </c>
      <c r="AX284" s="13" t="s">
        <v>79</v>
      </c>
      <c r="AY284" s="146" t="s">
        <v>131</v>
      </c>
    </row>
    <row r="285" spans="2:65" s="1" customFormat="1" ht="6.9" customHeight="1">
      <c r="B285" s="38"/>
      <c r="C285" s="39"/>
      <c r="D285" s="39"/>
      <c r="E285" s="39"/>
      <c r="F285" s="39"/>
      <c r="G285" s="39"/>
      <c r="H285" s="39"/>
      <c r="I285" s="39"/>
      <c r="J285" s="39"/>
      <c r="K285" s="39"/>
      <c r="L285" s="29"/>
    </row>
  </sheetData>
  <autoFilter ref="C87:K284" xr:uid="{00000000-0009-0000-0000-00000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100-000000000000}"/>
    <hyperlink ref="F100" r:id="rId2" xr:uid="{00000000-0004-0000-0100-000001000000}"/>
    <hyperlink ref="F105" r:id="rId3" xr:uid="{00000000-0004-0000-0100-000002000000}"/>
    <hyperlink ref="F110" r:id="rId4" xr:uid="{00000000-0004-0000-0100-000003000000}"/>
    <hyperlink ref="F123" r:id="rId5" xr:uid="{00000000-0004-0000-0100-000004000000}"/>
    <hyperlink ref="F132" r:id="rId6" xr:uid="{00000000-0004-0000-0100-000005000000}"/>
    <hyperlink ref="F140" r:id="rId7" xr:uid="{00000000-0004-0000-0100-000006000000}"/>
    <hyperlink ref="F145" r:id="rId8" xr:uid="{00000000-0004-0000-0100-000007000000}"/>
    <hyperlink ref="F152" r:id="rId9" xr:uid="{00000000-0004-0000-0100-000008000000}"/>
    <hyperlink ref="F159" r:id="rId10" xr:uid="{00000000-0004-0000-0100-000009000000}"/>
    <hyperlink ref="F166" r:id="rId11" xr:uid="{00000000-0004-0000-0100-00000A000000}"/>
    <hyperlink ref="F169" r:id="rId12" xr:uid="{00000000-0004-0000-0100-00000B000000}"/>
    <hyperlink ref="F177" r:id="rId13" xr:uid="{00000000-0004-0000-0100-00000C000000}"/>
    <hyperlink ref="F180" r:id="rId14" xr:uid="{00000000-0004-0000-0100-00000D000000}"/>
    <hyperlink ref="F183" r:id="rId15" xr:uid="{00000000-0004-0000-0100-00000E000000}"/>
    <hyperlink ref="F191" r:id="rId16" xr:uid="{00000000-0004-0000-0100-00000F000000}"/>
    <hyperlink ref="F194" r:id="rId17" xr:uid="{00000000-0004-0000-0100-000010000000}"/>
    <hyperlink ref="F198" r:id="rId18" xr:uid="{00000000-0004-0000-0100-000011000000}"/>
    <hyperlink ref="F204" r:id="rId19" xr:uid="{00000000-0004-0000-0100-000012000000}"/>
    <hyperlink ref="F207" r:id="rId20" xr:uid="{00000000-0004-0000-0100-000013000000}"/>
    <hyperlink ref="F210" r:id="rId21" xr:uid="{00000000-0004-0000-0100-000014000000}"/>
    <hyperlink ref="F214" r:id="rId22" xr:uid="{00000000-0004-0000-0100-000015000000}"/>
    <hyperlink ref="F218" r:id="rId23" xr:uid="{00000000-0004-0000-0100-000016000000}"/>
    <hyperlink ref="F221" r:id="rId24" xr:uid="{00000000-0004-0000-0100-000017000000}"/>
    <hyperlink ref="F224" r:id="rId25" xr:uid="{00000000-0004-0000-0100-000018000000}"/>
    <hyperlink ref="F227" r:id="rId26" xr:uid="{00000000-0004-0000-0100-000019000000}"/>
    <hyperlink ref="F230" r:id="rId27" xr:uid="{00000000-0004-0000-0100-00001A000000}"/>
    <hyperlink ref="F233" r:id="rId28" xr:uid="{00000000-0004-0000-0100-00001B000000}"/>
    <hyperlink ref="F236" r:id="rId29" xr:uid="{00000000-0004-0000-0100-00001C000000}"/>
    <hyperlink ref="F239" r:id="rId30" xr:uid="{00000000-0004-0000-0100-00001D000000}"/>
    <hyperlink ref="F242" r:id="rId31" xr:uid="{00000000-0004-0000-0100-00001E000000}"/>
    <hyperlink ref="F244" r:id="rId32" xr:uid="{00000000-0004-0000-0100-00001F000000}"/>
    <hyperlink ref="F246" r:id="rId33" xr:uid="{00000000-0004-0000-0100-000020000000}"/>
    <hyperlink ref="F251" r:id="rId34" xr:uid="{00000000-0004-0000-0100-000021000000}"/>
    <hyperlink ref="F261" r:id="rId35" xr:uid="{00000000-0004-0000-0100-000022000000}"/>
    <hyperlink ref="F264" r:id="rId36" xr:uid="{00000000-0004-0000-0100-000023000000}"/>
    <hyperlink ref="F267" r:id="rId37" xr:uid="{00000000-0004-0000-0100-000024000000}"/>
    <hyperlink ref="F278" r:id="rId38" xr:uid="{00000000-0004-0000-0100-000025000000}"/>
    <hyperlink ref="F282" r:id="rId39" xr:uid="{00000000-0004-0000-0100-000026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40"/>
  <headerFooter>
    <oddFooter>&amp;CStrana &amp;P z &amp;N</oddFooter>
  </headerFooter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9"/>
  <sheetViews>
    <sheetView showGridLines="0" topLeftCell="A113" workbookViewId="0">
      <selection activeCell="F147" sqref="F14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533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ROUND(J83,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ROUND((SUM(BE83:BE148)),  2)</f>
        <v>0</v>
      </c>
      <c r="I33" s="86">
        <v>0.21</v>
      </c>
      <c r="J33" s="85">
        <f>ROUND(((SUM(BE83:BE148))*I33),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ROUND((SUM(BF83:BF148)),  2)</f>
        <v>0</v>
      </c>
      <c r="I34" s="86">
        <v>0.15</v>
      </c>
      <c r="J34" s="85">
        <f>ROUND(((SUM(BF83:BF148))*I34),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ROUND((SUM(BG83:BG148)),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ROUND((SUM(BH83:BH148)),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ROUND((SUM(BI83:BI148)),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FVE1_2 - Výrobna 68,04_OCHRANA PŘED ÚDEREM BLESKU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J83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107</v>
      </c>
      <c r="E60" s="98"/>
      <c r="F60" s="98"/>
      <c r="G60" s="98"/>
      <c r="H60" s="98"/>
      <c r="I60" s="98"/>
      <c r="J60" s="99">
        <f>J84</f>
        <v>0</v>
      </c>
      <c r="L60" s="96"/>
    </row>
    <row r="61" spans="2:47" s="9" customFormat="1" ht="19.95" customHeight="1">
      <c r="B61" s="100"/>
      <c r="D61" s="101" t="s">
        <v>534</v>
      </c>
      <c r="E61" s="102"/>
      <c r="F61" s="102"/>
      <c r="G61" s="102"/>
      <c r="H61" s="102"/>
      <c r="I61" s="102"/>
      <c r="J61" s="103">
        <f>J85</f>
        <v>0</v>
      </c>
      <c r="L61" s="100"/>
    </row>
    <row r="62" spans="2:47" s="8" customFormat="1" ht="24.9" customHeight="1">
      <c r="B62" s="96"/>
      <c r="D62" s="97" t="s">
        <v>110</v>
      </c>
      <c r="E62" s="98"/>
      <c r="F62" s="98"/>
      <c r="G62" s="98"/>
      <c r="H62" s="98"/>
      <c r="I62" s="98"/>
      <c r="J62" s="99">
        <f>J95</f>
        <v>0</v>
      </c>
      <c r="L62" s="96"/>
    </row>
    <row r="63" spans="2:47" s="9" customFormat="1" ht="19.95" customHeight="1">
      <c r="B63" s="100"/>
      <c r="D63" s="101" t="s">
        <v>111</v>
      </c>
      <c r="E63" s="102"/>
      <c r="F63" s="102"/>
      <c r="G63" s="102"/>
      <c r="H63" s="102"/>
      <c r="I63" s="102"/>
      <c r="J63" s="103">
        <f>J96</f>
        <v>0</v>
      </c>
      <c r="L63" s="100"/>
    </row>
    <row r="64" spans="2:47" s="1" customFormat="1" ht="21.75" customHeight="1">
      <c r="B64" s="29"/>
      <c r="L64" s="29"/>
    </row>
    <row r="65" spans="2:12" s="1" customFormat="1" ht="6.9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" customHeight="1">
      <c r="B70" s="29"/>
      <c r="C70" s="21" t="s">
        <v>116</v>
      </c>
      <c r="L70" s="29"/>
    </row>
    <row r="71" spans="2:12" s="1" customFormat="1" ht="6.9" customHeight="1">
      <c r="B71" s="29"/>
      <c r="L71" s="29"/>
    </row>
    <row r="72" spans="2:12" s="1" customFormat="1" ht="12" customHeight="1">
      <c r="B72" s="29"/>
      <c r="C72" s="26" t="s">
        <v>15</v>
      </c>
      <c r="L72" s="29"/>
    </row>
    <row r="73" spans="2:12" s="1" customFormat="1" ht="16.5" customHeight="1">
      <c r="B73" s="29"/>
      <c r="E73" s="286" t="str">
        <f>E7</f>
        <v>Fotovoltaická výrobna Kněžice</v>
      </c>
      <c r="F73" s="287"/>
      <c r="G73" s="287"/>
      <c r="H73" s="287"/>
      <c r="L73" s="29"/>
    </row>
    <row r="74" spans="2:12" s="1" customFormat="1" ht="12" customHeight="1">
      <c r="B74" s="29"/>
      <c r="C74" s="26" t="s">
        <v>101</v>
      </c>
      <c r="L74" s="29"/>
    </row>
    <row r="75" spans="2:12" s="1" customFormat="1" ht="16.5" customHeight="1">
      <c r="B75" s="29"/>
      <c r="E75" s="252" t="str">
        <f>E9</f>
        <v>FVE1_2 - Výrobna 68,04_OCHRANA PŘED ÚDEREM BLESKU</v>
      </c>
      <c r="F75" s="285"/>
      <c r="G75" s="285"/>
      <c r="H75" s="285"/>
      <c r="L75" s="29"/>
    </row>
    <row r="76" spans="2:12" s="1" customFormat="1" ht="6.9" customHeight="1">
      <c r="B76" s="29"/>
      <c r="L76" s="29"/>
    </row>
    <row r="77" spans="2:12" s="1" customFormat="1" ht="12" customHeight="1">
      <c r="B77" s="29"/>
      <c r="C77" s="26" t="s">
        <v>19</v>
      </c>
      <c r="F77" s="24" t="str">
        <f>F12</f>
        <v xml:space="preserve">Kněžice </v>
      </c>
      <c r="I77" s="26" t="s">
        <v>21</v>
      </c>
      <c r="J77" s="46" t="str">
        <f>IF(J12="","",J12)</f>
        <v>14. 5. 2023</v>
      </c>
      <c r="L77" s="29"/>
    </row>
    <row r="78" spans="2:12" s="1" customFormat="1" ht="6.9" customHeight="1">
      <c r="B78" s="29"/>
      <c r="L78" s="29"/>
    </row>
    <row r="79" spans="2:12" s="1" customFormat="1" ht="15.15" customHeight="1">
      <c r="B79" s="29"/>
      <c r="C79" s="26" t="s">
        <v>23</v>
      </c>
      <c r="F79" s="24" t="str">
        <f>E15</f>
        <v>Obec Kněžice</v>
      </c>
      <c r="I79" s="26" t="s">
        <v>30</v>
      </c>
      <c r="J79" s="27" t="str">
        <f>E21</f>
        <v xml:space="preserve"> </v>
      </c>
      <c r="L79" s="29"/>
    </row>
    <row r="80" spans="2:12" s="1" customFormat="1" ht="15.15" customHeight="1">
      <c r="B80" s="29"/>
      <c r="C80" s="26" t="s">
        <v>28</v>
      </c>
      <c r="F80" s="24" t="str">
        <f>IF(E18="","",E18)</f>
        <v xml:space="preserve"> </v>
      </c>
      <c r="I80" s="26" t="s">
        <v>32</v>
      </c>
      <c r="J80" s="27" t="str">
        <f>E24</f>
        <v>Ing. Petr Týfa</v>
      </c>
      <c r="L80" s="29"/>
    </row>
    <row r="81" spans="2:65" s="1" customFormat="1" ht="10.35" customHeight="1">
      <c r="B81" s="29"/>
      <c r="L81" s="29"/>
    </row>
    <row r="82" spans="2:65" s="10" customFormat="1" ht="29.25" customHeight="1">
      <c r="B82" s="104"/>
      <c r="C82" s="105" t="s">
        <v>117</v>
      </c>
      <c r="D82" s="106" t="s">
        <v>56</v>
      </c>
      <c r="E82" s="106" t="s">
        <v>52</v>
      </c>
      <c r="F82" s="106" t="s">
        <v>53</v>
      </c>
      <c r="G82" s="106" t="s">
        <v>118</v>
      </c>
      <c r="H82" s="106" t="s">
        <v>119</v>
      </c>
      <c r="I82" s="106" t="s">
        <v>120</v>
      </c>
      <c r="J82" s="106" t="s">
        <v>105</v>
      </c>
      <c r="K82" s="107" t="s">
        <v>121</v>
      </c>
      <c r="L82" s="104"/>
      <c r="M82" s="53" t="s">
        <v>3</v>
      </c>
      <c r="N82" s="54" t="s">
        <v>41</v>
      </c>
      <c r="O82" s="54" t="s">
        <v>122</v>
      </c>
      <c r="P82" s="54" t="s">
        <v>123</v>
      </c>
      <c r="Q82" s="54" t="s">
        <v>124</v>
      </c>
      <c r="R82" s="54" t="s">
        <v>125</v>
      </c>
      <c r="S82" s="54" t="s">
        <v>126</v>
      </c>
      <c r="T82" s="55" t="s">
        <v>127</v>
      </c>
    </row>
    <row r="83" spans="2:65" s="1" customFormat="1" ht="22.8" customHeight="1">
      <c r="B83" s="29"/>
      <c r="C83" s="58" t="s">
        <v>128</v>
      </c>
      <c r="J83" s="108">
        <f>BK83</f>
        <v>0</v>
      </c>
      <c r="L83" s="29"/>
      <c r="M83" s="56"/>
      <c r="N83" s="47"/>
      <c r="O83" s="47"/>
      <c r="P83" s="109">
        <f>P84+P95</f>
        <v>53.701499999999996</v>
      </c>
      <c r="Q83" s="47"/>
      <c r="R83" s="109">
        <f>R84+R95</f>
        <v>9.6701999999999996E-2</v>
      </c>
      <c r="S83" s="47"/>
      <c r="T83" s="110">
        <f>T84+T95</f>
        <v>0</v>
      </c>
      <c r="AT83" s="17" t="s">
        <v>70</v>
      </c>
      <c r="AU83" s="17" t="s">
        <v>106</v>
      </c>
      <c r="BK83" s="111">
        <f>BK84+BK95</f>
        <v>0</v>
      </c>
    </row>
    <row r="84" spans="2:65" s="11" customFormat="1" ht="25.95" customHeight="1">
      <c r="B84" s="112"/>
      <c r="D84" s="113" t="s">
        <v>70</v>
      </c>
      <c r="E84" s="114" t="s">
        <v>129</v>
      </c>
      <c r="F84" s="114" t="s">
        <v>130</v>
      </c>
      <c r="J84" s="115">
        <f>BK84</f>
        <v>0</v>
      </c>
      <c r="L84" s="112"/>
      <c r="M84" s="116"/>
      <c r="P84" s="117">
        <f>P85</f>
        <v>20.257280000000002</v>
      </c>
      <c r="R84" s="117">
        <f>R85</f>
        <v>0</v>
      </c>
      <c r="T84" s="118">
        <f>T85</f>
        <v>0</v>
      </c>
      <c r="AR84" s="113" t="s">
        <v>79</v>
      </c>
      <c r="AT84" s="119" t="s">
        <v>70</v>
      </c>
      <c r="AU84" s="119" t="s">
        <v>71</v>
      </c>
      <c r="AY84" s="113" t="s">
        <v>131</v>
      </c>
      <c r="BK84" s="120">
        <f>BK85</f>
        <v>0</v>
      </c>
    </row>
    <row r="85" spans="2:65" s="11" customFormat="1" ht="22.8" customHeight="1">
      <c r="B85" s="112"/>
      <c r="D85" s="113" t="s">
        <v>70</v>
      </c>
      <c r="E85" s="121" t="s">
        <v>79</v>
      </c>
      <c r="F85" s="121" t="s">
        <v>535</v>
      </c>
      <c r="J85" s="122">
        <f>BK85</f>
        <v>0</v>
      </c>
      <c r="L85" s="112"/>
      <c r="M85" s="116"/>
      <c r="P85" s="117">
        <f>SUM(P86:P94)</f>
        <v>20.257280000000002</v>
      </c>
      <c r="R85" s="117">
        <f>SUM(R86:R94)</f>
        <v>0</v>
      </c>
      <c r="T85" s="118">
        <f>SUM(T86:T94)</f>
        <v>0</v>
      </c>
      <c r="AR85" s="113" t="s">
        <v>79</v>
      </c>
      <c r="AT85" s="119" t="s">
        <v>70</v>
      </c>
      <c r="AU85" s="119" t="s">
        <v>79</v>
      </c>
      <c r="AY85" s="113" t="s">
        <v>131</v>
      </c>
      <c r="BK85" s="120">
        <f>SUM(BK86:BK94)</f>
        <v>0</v>
      </c>
    </row>
    <row r="86" spans="2:65" s="1" customFormat="1" ht="24.15" customHeight="1">
      <c r="B86" s="123"/>
      <c r="C86" s="124" t="s">
        <v>316</v>
      </c>
      <c r="D86" s="124" t="s">
        <v>135</v>
      </c>
      <c r="E86" s="125" t="s">
        <v>536</v>
      </c>
      <c r="F86" s="126" t="s">
        <v>537</v>
      </c>
      <c r="G86" s="127" t="s">
        <v>538</v>
      </c>
      <c r="H86" s="128">
        <v>8.9600000000000009</v>
      </c>
      <c r="I86" s="129"/>
      <c r="J86" s="129">
        <f>ROUND(I86*H86,2)</f>
        <v>0</v>
      </c>
      <c r="K86" s="126" t="s">
        <v>139</v>
      </c>
      <c r="L86" s="29"/>
      <c r="M86" s="130" t="s">
        <v>3</v>
      </c>
      <c r="N86" s="131" t="s">
        <v>42</v>
      </c>
      <c r="O86" s="132">
        <v>1.72</v>
      </c>
      <c r="P86" s="132">
        <f>O86*H86</f>
        <v>15.411200000000001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140</v>
      </c>
      <c r="AT86" s="134" t="s">
        <v>135</v>
      </c>
      <c r="AU86" s="134" t="s">
        <v>81</v>
      </c>
      <c r="AY86" s="17" t="s">
        <v>131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79</v>
      </c>
      <c r="BK86" s="135">
        <f>ROUND(I86*H86,2)</f>
        <v>0</v>
      </c>
      <c r="BL86" s="17" t="s">
        <v>140</v>
      </c>
      <c r="BM86" s="134" t="s">
        <v>539</v>
      </c>
    </row>
    <row r="87" spans="2:65" s="1" customFormat="1">
      <c r="B87" s="29"/>
      <c r="D87" s="136" t="s">
        <v>142</v>
      </c>
      <c r="F87" s="137" t="s">
        <v>540</v>
      </c>
      <c r="L87" s="29"/>
      <c r="M87" s="138"/>
      <c r="T87" s="50"/>
      <c r="AT87" s="17" t="s">
        <v>142</v>
      </c>
      <c r="AU87" s="17" t="s">
        <v>81</v>
      </c>
    </row>
    <row r="88" spans="2:65" s="13" customFormat="1">
      <c r="B88" s="145"/>
      <c r="D88" s="140" t="s">
        <v>144</v>
      </c>
      <c r="E88" s="146" t="s">
        <v>3</v>
      </c>
      <c r="F88" s="147" t="s">
        <v>541</v>
      </c>
      <c r="H88" s="148">
        <v>8.9600000000000009</v>
      </c>
      <c r="L88" s="145"/>
      <c r="M88" s="149"/>
      <c r="T88" s="150"/>
      <c r="AT88" s="146" t="s">
        <v>144</v>
      </c>
      <c r="AU88" s="146" t="s">
        <v>81</v>
      </c>
      <c r="AV88" s="13" t="s">
        <v>81</v>
      </c>
      <c r="AW88" s="13" t="s">
        <v>31</v>
      </c>
      <c r="AX88" s="13" t="s">
        <v>79</v>
      </c>
      <c r="AY88" s="146" t="s">
        <v>131</v>
      </c>
    </row>
    <row r="89" spans="2:65" s="1" customFormat="1" ht="24.15" customHeight="1">
      <c r="B89" s="123"/>
      <c r="C89" s="124" t="s">
        <v>542</v>
      </c>
      <c r="D89" s="124" t="s">
        <v>135</v>
      </c>
      <c r="E89" s="125" t="s">
        <v>543</v>
      </c>
      <c r="F89" s="126" t="s">
        <v>544</v>
      </c>
      <c r="G89" s="127" t="s">
        <v>538</v>
      </c>
      <c r="H89" s="128">
        <v>8.9600000000000009</v>
      </c>
      <c r="I89" s="129"/>
      <c r="J89" s="129">
        <f>ROUND(I89*H89,2)</f>
        <v>0</v>
      </c>
      <c r="K89" s="126" t="s">
        <v>139</v>
      </c>
      <c r="L89" s="29"/>
      <c r="M89" s="130" t="s">
        <v>3</v>
      </c>
      <c r="N89" s="131" t="s">
        <v>42</v>
      </c>
      <c r="O89" s="132">
        <v>0.32800000000000001</v>
      </c>
      <c r="P89" s="132">
        <f>O89*H89</f>
        <v>2.9388800000000006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140</v>
      </c>
      <c r="AT89" s="134" t="s">
        <v>135</v>
      </c>
      <c r="AU89" s="134" t="s">
        <v>81</v>
      </c>
      <c r="AY89" s="17" t="s">
        <v>131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79</v>
      </c>
      <c r="BK89" s="135">
        <f>ROUND(I89*H89,2)</f>
        <v>0</v>
      </c>
      <c r="BL89" s="17" t="s">
        <v>140</v>
      </c>
      <c r="BM89" s="134" t="s">
        <v>545</v>
      </c>
    </row>
    <row r="90" spans="2:65" s="1" customFormat="1">
      <c r="B90" s="29"/>
      <c r="D90" s="136" t="s">
        <v>142</v>
      </c>
      <c r="F90" s="137" t="s">
        <v>546</v>
      </c>
      <c r="L90" s="29"/>
      <c r="M90" s="138"/>
      <c r="T90" s="50"/>
      <c r="AT90" s="17" t="s">
        <v>142</v>
      </c>
      <c r="AU90" s="17" t="s">
        <v>81</v>
      </c>
    </row>
    <row r="91" spans="2:65" s="13" customFormat="1">
      <c r="B91" s="145"/>
      <c r="D91" s="140" t="s">
        <v>144</v>
      </c>
      <c r="E91" s="146" t="s">
        <v>3</v>
      </c>
      <c r="F91" s="147" t="s">
        <v>541</v>
      </c>
      <c r="H91" s="148">
        <v>8.9600000000000009</v>
      </c>
      <c r="L91" s="145"/>
      <c r="M91" s="149"/>
      <c r="T91" s="150"/>
      <c r="AT91" s="146" t="s">
        <v>144</v>
      </c>
      <c r="AU91" s="146" t="s">
        <v>81</v>
      </c>
      <c r="AV91" s="13" t="s">
        <v>81</v>
      </c>
      <c r="AW91" s="13" t="s">
        <v>31</v>
      </c>
      <c r="AX91" s="13" t="s">
        <v>79</v>
      </c>
      <c r="AY91" s="146" t="s">
        <v>131</v>
      </c>
    </row>
    <row r="92" spans="2:65" s="1" customFormat="1" ht="21.75" customHeight="1">
      <c r="B92" s="123"/>
      <c r="C92" s="124" t="s">
        <v>8</v>
      </c>
      <c r="D92" s="124" t="s">
        <v>135</v>
      </c>
      <c r="E92" s="125" t="s">
        <v>547</v>
      </c>
      <c r="F92" s="126" t="s">
        <v>548</v>
      </c>
      <c r="G92" s="127" t="s">
        <v>549</v>
      </c>
      <c r="H92" s="128">
        <v>12.8</v>
      </c>
      <c r="I92" s="129"/>
      <c r="J92" s="129">
        <f>ROUND(I92*H92,2)</f>
        <v>0</v>
      </c>
      <c r="K92" s="126" t="s">
        <v>139</v>
      </c>
      <c r="L92" s="29"/>
      <c r="M92" s="130" t="s">
        <v>3</v>
      </c>
      <c r="N92" s="131" t="s">
        <v>42</v>
      </c>
      <c r="O92" s="132">
        <v>0.14899999999999999</v>
      </c>
      <c r="P92" s="132">
        <f>O92*H92</f>
        <v>1.9072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140</v>
      </c>
      <c r="AT92" s="134" t="s">
        <v>135</v>
      </c>
      <c r="AU92" s="134" t="s">
        <v>81</v>
      </c>
      <c r="AY92" s="17" t="s">
        <v>131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79</v>
      </c>
      <c r="BK92" s="135">
        <f>ROUND(I92*H92,2)</f>
        <v>0</v>
      </c>
      <c r="BL92" s="17" t="s">
        <v>140</v>
      </c>
      <c r="BM92" s="134" t="s">
        <v>550</v>
      </c>
    </row>
    <row r="93" spans="2:65" s="1" customFormat="1">
      <c r="B93" s="29"/>
      <c r="D93" s="136" t="s">
        <v>142</v>
      </c>
      <c r="F93" s="137" t="s">
        <v>551</v>
      </c>
      <c r="L93" s="29"/>
      <c r="M93" s="138"/>
      <c r="T93" s="50"/>
      <c r="AT93" s="17" t="s">
        <v>142</v>
      </c>
      <c r="AU93" s="17" t="s">
        <v>81</v>
      </c>
    </row>
    <row r="94" spans="2:65" s="13" customFormat="1">
      <c r="B94" s="145"/>
      <c r="D94" s="140" t="s">
        <v>144</v>
      </c>
      <c r="E94" s="146" t="s">
        <v>3</v>
      </c>
      <c r="F94" s="147" t="s">
        <v>552</v>
      </c>
      <c r="H94" s="148">
        <v>12.8</v>
      </c>
      <c r="L94" s="145"/>
      <c r="M94" s="149"/>
      <c r="T94" s="150"/>
      <c r="AT94" s="146" t="s">
        <v>144</v>
      </c>
      <c r="AU94" s="146" t="s">
        <v>81</v>
      </c>
      <c r="AV94" s="13" t="s">
        <v>81</v>
      </c>
      <c r="AW94" s="13" t="s">
        <v>31</v>
      </c>
      <c r="AX94" s="13" t="s">
        <v>79</v>
      </c>
      <c r="AY94" s="146" t="s">
        <v>131</v>
      </c>
    </row>
    <row r="95" spans="2:65" s="11" customFormat="1" ht="25.95" customHeight="1">
      <c r="B95" s="112"/>
      <c r="D95" s="113" t="s">
        <v>70</v>
      </c>
      <c r="E95" s="114" t="s">
        <v>159</v>
      </c>
      <c r="F95" s="114" t="s">
        <v>160</v>
      </c>
      <c r="J95" s="115">
        <f>BK95</f>
        <v>0</v>
      </c>
      <c r="L95" s="112"/>
      <c r="M95" s="116"/>
      <c r="P95" s="117">
        <f>P96</f>
        <v>33.444219999999994</v>
      </c>
      <c r="R95" s="117">
        <f>R96</f>
        <v>9.6701999999999996E-2</v>
      </c>
      <c r="T95" s="118">
        <f>T96</f>
        <v>0</v>
      </c>
      <c r="AR95" s="113" t="s">
        <v>81</v>
      </c>
      <c r="AT95" s="119" t="s">
        <v>70</v>
      </c>
      <c r="AU95" s="119" t="s">
        <v>71</v>
      </c>
      <c r="AY95" s="113" t="s">
        <v>131</v>
      </c>
      <c r="BK95" s="120">
        <f>BK96</f>
        <v>0</v>
      </c>
    </row>
    <row r="96" spans="2:65" s="11" customFormat="1" ht="22.8" customHeight="1">
      <c r="B96" s="112"/>
      <c r="D96" s="113" t="s">
        <v>70</v>
      </c>
      <c r="E96" s="121" t="s">
        <v>161</v>
      </c>
      <c r="F96" s="121" t="s">
        <v>162</v>
      </c>
      <c r="J96" s="122">
        <f>BK96</f>
        <v>0</v>
      </c>
      <c r="L96" s="112"/>
      <c r="M96" s="116"/>
      <c r="P96" s="117">
        <f>SUM(P97:P148)</f>
        <v>33.444219999999994</v>
      </c>
      <c r="R96" s="117">
        <f>SUM(R97:R148)</f>
        <v>9.6701999999999996E-2</v>
      </c>
      <c r="T96" s="118">
        <f>SUM(T97:T148)</f>
        <v>0</v>
      </c>
      <c r="AR96" s="113" t="s">
        <v>81</v>
      </c>
      <c r="AT96" s="119" t="s">
        <v>70</v>
      </c>
      <c r="AU96" s="119" t="s">
        <v>79</v>
      </c>
      <c r="AY96" s="113" t="s">
        <v>131</v>
      </c>
      <c r="BK96" s="120">
        <f>SUM(BK97:BK148)</f>
        <v>0</v>
      </c>
    </row>
    <row r="97" spans="2:65" s="1" customFormat="1" ht="24.15" customHeight="1">
      <c r="B97" s="123"/>
      <c r="C97" s="124" t="s">
        <v>272</v>
      </c>
      <c r="D97" s="124" t="s">
        <v>135</v>
      </c>
      <c r="E97" s="125" t="s">
        <v>553</v>
      </c>
      <c r="F97" s="126" t="s">
        <v>554</v>
      </c>
      <c r="G97" s="127" t="s">
        <v>166</v>
      </c>
      <c r="H97" s="128">
        <v>64</v>
      </c>
      <c r="I97" s="129"/>
      <c r="J97" s="129">
        <f>ROUND(I97*H97,2)</f>
        <v>0</v>
      </c>
      <c r="K97" s="126" t="s">
        <v>139</v>
      </c>
      <c r="L97" s="29"/>
      <c r="M97" s="130" t="s">
        <v>3</v>
      </c>
      <c r="N97" s="131" t="s">
        <v>42</v>
      </c>
      <c r="O97" s="132">
        <v>7.5999999999999998E-2</v>
      </c>
      <c r="P97" s="132">
        <f>O97*H97</f>
        <v>4.8639999999999999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167</v>
      </c>
      <c r="AT97" s="134" t="s">
        <v>135</v>
      </c>
      <c r="AU97" s="134" t="s">
        <v>81</v>
      </c>
      <c r="AY97" s="17" t="s">
        <v>131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79</v>
      </c>
      <c r="BK97" s="135">
        <f>ROUND(I97*H97,2)</f>
        <v>0</v>
      </c>
      <c r="BL97" s="17" t="s">
        <v>167</v>
      </c>
      <c r="BM97" s="134" t="s">
        <v>555</v>
      </c>
    </row>
    <row r="98" spans="2:65" s="1" customFormat="1">
      <c r="B98" s="29"/>
      <c r="D98" s="136" t="s">
        <v>142</v>
      </c>
      <c r="F98" s="137" t="s">
        <v>556</v>
      </c>
      <c r="L98" s="29"/>
      <c r="M98" s="138"/>
      <c r="T98" s="50"/>
      <c r="AT98" s="17" t="s">
        <v>142</v>
      </c>
      <c r="AU98" s="17" t="s">
        <v>81</v>
      </c>
    </row>
    <row r="99" spans="2:65" s="13" customFormat="1">
      <c r="B99" s="145"/>
      <c r="D99" s="140" t="s">
        <v>144</v>
      </c>
      <c r="E99" s="146" t="s">
        <v>3</v>
      </c>
      <c r="F99" s="147" t="s">
        <v>557</v>
      </c>
      <c r="H99" s="148">
        <v>64</v>
      </c>
      <c r="L99" s="145"/>
      <c r="M99" s="149"/>
      <c r="T99" s="150"/>
      <c r="AT99" s="146" t="s">
        <v>144</v>
      </c>
      <c r="AU99" s="146" t="s">
        <v>81</v>
      </c>
      <c r="AV99" s="13" t="s">
        <v>81</v>
      </c>
      <c r="AW99" s="13" t="s">
        <v>31</v>
      </c>
      <c r="AX99" s="13" t="s">
        <v>79</v>
      </c>
      <c r="AY99" s="146" t="s">
        <v>131</v>
      </c>
    </row>
    <row r="100" spans="2:65" s="1" customFormat="1" ht="16.5" customHeight="1">
      <c r="B100" s="123"/>
      <c r="C100" s="157" t="s">
        <v>9</v>
      </c>
      <c r="D100" s="157" t="s">
        <v>172</v>
      </c>
      <c r="E100" s="158" t="s">
        <v>558</v>
      </c>
      <c r="F100" s="159" t="s">
        <v>559</v>
      </c>
      <c r="G100" s="160" t="s">
        <v>166</v>
      </c>
      <c r="H100" s="161">
        <v>70.400000000000006</v>
      </c>
      <c r="I100" s="162"/>
      <c r="J100" s="162">
        <f>ROUND(I100*H100,2)</f>
        <v>0</v>
      </c>
      <c r="K100" s="159" t="s">
        <v>3</v>
      </c>
      <c r="L100" s="163"/>
      <c r="M100" s="164" t="s">
        <v>3</v>
      </c>
      <c r="N100" s="165" t="s">
        <v>42</v>
      </c>
      <c r="O100" s="132">
        <v>0</v>
      </c>
      <c r="P100" s="132">
        <f>O100*H100</f>
        <v>0</v>
      </c>
      <c r="Q100" s="132">
        <v>8.4000000000000003E-4</v>
      </c>
      <c r="R100" s="132">
        <f>Q100*H100</f>
        <v>5.9136000000000008E-2</v>
      </c>
      <c r="S100" s="132">
        <v>0</v>
      </c>
      <c r="T100" s="133">
        <f>S100*H100</f>
        <v>0</v>
      </c>
      <c r="AR100" s="134" t="s">
        <v>175</v>
      </c>
      <c r="AT100" s="134" t="s">
        <v>172</v>
      </c>
      <c r="AU100" s="134" t="s">
        <v>81</v>
      </c>
      <c r="AY100" s="17" t="s">
        <v>131</v>
      </c>
      <c r="BE100" s="135">
        <f>IF(N100="základní",J100,0)</f>
        <v>0</v>
      </c>
      <c r="BF100" s="135">
        <f>IF(N100="snížená",J100,0)</f>
        <v>0</v>
      </c>
      <c r="BG100" s="135">
        <f>IF(N100="zákl. přenesená",J100,0)</f>
        <v>0</v>
      </c>
      <c r="BH100" s="135">
        <f>IF(N100="sníž. přenesená",J100,0)</f>
        <v>0</v>
      </c>
      <c r="BI100" s="135">
        <f>IF(N100="nulová",J100,0)</f>
        <v>0</v>
      </c>
      <c r="BJ100" s="17" t="s">
        <v>79</v>
      </c>
      <c r="BK100" s="135">
        <f>ROUND(I100*H100,2)</f>
        <v>0</v>
      </c>
      <c r="BL100" s="17" t="s">
        <v>167</v>
      </c>
      <c r="BM100" s="134" t="s">
        <v>560</v>
      </c>
    </row>
    <row r="101" spans="2:65" s="13" customFormat="1">
      <c r="B101" s="145"/>
      <c r="D101" s="140" t="s">
        <v>144</v>
      </c>
      <c r="F101" s="147" t="s">
        <v>561</v>
      </c>
      <c r="H101" s="148">
        <v>70.400000000000006</v>
      </c>
      <c r="L101" s="145"/>
      <c r="M101" s="149"/>
      <c r="T101" s="150"/>
      <c r="AT101" s="146" t="s">
        <v>144</v>
      </c>
      <c r="AU101" s="146" t="s">
        <v>81</v>
      </c>
      <c r="AV101" s="13" t="s">
        <v>81</v>
      </c>
      <c r="AW101" s="13" t="s">
        <v>4</v>
      </c>
      <c r="AX101" s="13" t="s">
        <v>79</v>
      </c>
      <c r="AY101" s="146" t="s">
        <v>131</v>
      </c>
    </row>
    <row r="102" spans="2:65" s="1" customFormat="1" ht="24.15" customHeight="1">
      <c r="B102" s="123"/>
      <c r="C102" s="124" t="s">
        <v>167</v>
      </c>
      <c r="D102" s="124" t="s">
        <v>135</v>
      </c>
      <c r="E102" s="125" t="s">
        <v>562</v>
      </c>
      <c r="F102" s="126" t="s">
        <v>563</v>
      </c>
      <c r="G102" s="127" t="s">
        <v>166</v>
      </c>
      <c r="H102" s="128">
        <v>3</v>
      </c>
      <c r="I102" s="129"/>
      <c r="J102" s="129">
        <f>ROUND(I102*H102,2)</f>
        <v>0</v>
      </c>
      <c r="K102" s="126" t="s">
        <v>139</v>
      </c>
      <c r="L102" s="29"/>
      <c r="M102" s="130" t="s">
        <v>3</v>
      </c>
      <c r="N102" s="131" t="s">
        <v>42</v>
      </c>
      <c r="O102" s="132">
        <v>6.5000000000000002E-2</v>
      </c>
      <c r="P102" s="132">
        <f>O102*H102</f>
        <v>0.19500000000000001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167</v>
      </c>
      <c r="AT102" s="134" t="s">
        <v>135</v>
      </c>
      <c r="AU102" s="134" t="s">
        <v>81</v>
      </c>
      <c r="AY102" s="17" t="s">
        <v>131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7" t="s">
        <v>79</v>
      </c>
      <c r="BK102" s="135">
        <f>ROUND(I102*H102,2)</f>
        <v>0</v>
      </c>
      <c r="BL102" s="17" t="s">
        <v>167</v>
      </c>
      <c r="BM102" s="134" t="s">
        <v>564</v>
      </c>
    </row>
    <row r="103" spans="2:65" s="1" customFormat="1">
      <c r="B103" s="29"/>
      <c r="D103" s="136" t="s">
        <v>142</v>
      </c>
      <c r="F103" s="137" t="s">
        <v>565</v>
      </c>
      <c r="L103" s="29"/>
      <c r="M103" s="138"/>
      <c r="T103" s="50"/>
      <c r="AT103" s="17" t="s">
        <v>142</v>
      </c>
      <c r="AU103" s="17" t="s">
        <v>81</v>
      </c>
    </row>
    <row r="104" spans="2:65" s="13" customFormat="1">
      <c r="B104" s="145"/>
      <c r="D104" s="140" t="s">
        <v>144</v>
      </c>
      <c r="E104" s="146" t="s">
        <v>3</v>
      </c>
      <c r="F104" s="147" t="s">
        <v>566</v>
      </c>
      <c r="H104" s="148">
        <v>3</v>
      </c>
      <c r="L104" s="145"/>
      <c r="M104" s="149"/>
      <c r="T104" s="150"/>
      <c r="AT104" s="146" t="s">
        <v>144</v>
      </c>
      <c r="AU104" s="146" t="s">
        <v>81</v>
      </c>
      <c r="AV104" s="13" t="s">
        <v>81</v>
      </c>
      <c r="AW104" s="13" t="s">
        <v>31</v>
      </c>
      <c r="AX104" s="13" t="s">
        <v>79</v>
      </c>
      <c r="AY104" s="146" t="s">
        <v>131</v>
      </c>
    </row>
    <row r="105" spans="2:65" s="1" customFormat="1" ht="16.5" customHeight="1">
      <c r="B105" s="123"/>
      <c r="C105" s="157" t="s">
        <v>567</v>
      </c>
      <c r="D105" s="157" t="s">
        <v>172</v>
      </c>
      <c r="E105" s="158" t="s">
        <v>568</v>
      </c>
      <c r="F105" s="159" t="s">
        <v>569</v>
      </c>
      <c r="G105" s="160" t="s">
        <v>138</v>
      </c>
      <c r="H105" s="161">
        <v>2.7</v>
      </c>
      <c r="I105" s="162"/>
      <c r="J105" s="162">
        <f>ROUND(I105*H105,2)</f>
        <v>0</v>
      </c>
      <c r="K105" s="159" t="s">
        <v>139</v>
      </c>
      <c r="L105" s="163"/>
      <c r="M105" s="164" t="s">
        <v>3</v>
      </c>
      <c r="N105" s="165" t="s">
        <v>42</v>
      </c>
      <c r="O105" s="132">
        <v>0</v>
      </c>
      <c r="P105" s="132">
        <f>O105*H105</f>
        <v>0</v>
      </c>
      <c r="Q105" s="132">
        <v>1E-3</v>
      </c>
      <c r="R105" s="132">
        <f>Q105*H105</f>
        <v>2.7000000000000001E-3</v>
      </c>
      <c r="S105" s="132">
        <v>0</v>
      </c>
      <c r="T105" s="133">
        <f>S105*H105</f>
        <v>0</v>
      </c>
      <c r="AR105" s="134" t="s">
        <v>175</v>
      </c>
      <c r="AT105" s="134" t="s">
        <v>172</v>
      </c>
      <c r="AU105" s="134" t="s">
        <v>81</v>
      </c>
      <c r="AY105" s="17" t="s">
        <v>131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79</v>
      </c>
      <c r="BK105" s="135">
        <f>ROUND(I105*H105,2)</f>
        <v>0</v>
      </c>
      <c r="BL105" s="17" t="s">
        <v>167</v>
      </c>
      <c r="BM105" s="134" t="s">
        <v>570</v>
      </c>
    </row>
    <row r="106" spans="2:65" s="13" customFormat="1">
      <c r="B106" s="145"/>
      <c r="D106" s="140" t="s">
        <v>144</v>
      </c>
      <c r="F106" s="147" t="s">
        <v>571</v>
      </c>
      <c r="H106" s="148">
        <v>2.7</v>
      </c>
      <c r="L106" s="145"/>
      <c r="M106" s="149"/>
      <c r="T106" s="150"/>
      <c r="AT106" s="146" t="s">
        <v>144</v>
      </c>
      <c r="AU106" s="146" t="s">
        <v>81</v>
      </c>
      <c r="AV106" s="13" t="s">
        <v>81</v>
      </c>
      <c r="AW106" s="13" t="s">
        <v>4</v>
      </c>
      <c r="AX106" s="13" t="s">
        <v>79</v>
      </c>
      <c r="AY106" s="146" t="s">
        <v>131</v>
      </c>
    </row>
    <row r="107" spans="2:65" s="1" customFormat="1" ht="24.15" customHeight="1">
      <c r="B107" s="123"/>
      <c r="C107" s="124" t="s">
        <v>79</v>
      </c>
      <c r="D107" s="124" t="s">
        <v>135</v>
      </c>
      <c r="E107" s="125" t="s">
        <v>572</v>
      </c>
      <c r="F107" s="126" t="s">
        <v>573</v>
      </c>
      <c r="G107" s="127" t="s">
        <v>260</v>
      </c>
      <c r="H107" s="128">
        <v>2</v>
      </c>
      <c r="I107" s="129"/>
      <c r="J107" s="129">
        <f>ROUND(I107*H107,2)</f>
        <v>0</v>
      </c>
      <c r="K107" s="126" t="s">
        <v>139</v>
      </c>
      <c r="L107" s="29"/>
      <c r="M107" s="130" t="s">
        <v>3</v>
      </c>
      <c r="N107" s="131" t="s">
        <v>42</v>
      </c>
      <c r="O107" s="132">
        <v>0.61099999999999999</v>
      </c>
      <c r="P107" s="132">
        <f>O107*H107</f>
        <v>1.222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167</v>
      </c>
      <c r="AT107" s="134" t="s">
        <v>135</v>
      </c>
      <c r="AU107" s="134" t="s">
        <v>81</v>
      </c>
      <c r="AY107" s="17" t="s">
        <v>131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79</v>
      </c>
      <c r="BK107" s="135">
        <f>ROUND(I107*H107,2)</f>
        <v>0</v>
      </c>
      <c r="BL107" s="17" t="s">
        <v>167</v>
      </c>
      <c r="BM107" s="134" t="s">
        <v>574</v>
      </c>
    </row>
    <row r="108" spans="2:65" s="1" customFormat="1">
      <c r="B108" s="29"/>
      <c r="D108" s="136" t="s">
        <v>142</v>
      </c>
      <c r="F108" s="137" t="s">
        <v>575</v>
      </c>
      <c r="L108" s="29"/>
      <c r="M108" s="138"/>
      <c r="T108" s="50"/>
      <c r="AT108" s="17" t="s">
        <v>142</v>
      </c>
      <c r="AU108" s="17" t="s">
        <v>81</v>
      </c>
    </row>
    <row r="109" spans="2:65" s="13" customFormat="1">
      <c r="B109" s="145"/>
      <c r="D109" s="140" t="s">
        <v>144</v>
      </c>
      <c r="E109" s="146" t="s">
        <v>3</v>
      </c>
      <c r="F109" s="147" t="s">
        <v>576</v>
      </c>
      <c r="H109" s="148">
        <v>2</v>
      </c>
      <c r="L109" s="145"/>
      <c r="M109" s="149"/>
      <c r="T109" s="150"/>
      <c r="AT109" s="146" t="s">
        <v>144</v>
      </c>
      <c r="AU109" s="146" t="s">
        <v>81</v>
      </c>
      <c r="AV109" s="13" t="s">
        <v>81</v>
      </c>
      <c r="AW109" s="13" t="s">
        <v>31</v>
      </c>
      <c r="AX109" s="13" t="s">
        <v>79</v>
      </c>
      <c r="AY109" s="146" t="s">
        <v>131</v>
      </c>
    </row>
    <row r="110" spans="2:65" s="1" customFormat="1" ht="16.5" customHeight="1">
      <c r="B110" s="123"/>
      <c r="C110" s="157" t="s">
        <v>81</v>
      </c>
      <c r="D110" s="157" t="s">
        <v>172</v>
      </c>
      <c r="E110" s="158" t="s">
        <v>577</v>
      </c>
      <c r="F110" s="159" t="s">
        <v>578</v>
      </c>
      <c r="G110" s="160" t="s">
        <v>260</v>
      </c>
      <c r="H110" s="161">
        <v>2</v>
      </c>
      <c r="I110" s="162"/>
      <c r="J110" s="162">
        <f>ROUND(I110*H110,2)</f>
        <v>0</v>
      </c>
      <c r="K110" s="159" t="s">
        <v>139</v>
      </c>
      <c r="L110" s="163"/>
      <c r="M110" s="164" t="s">
        <v>3</v>
      </c>
      <c r="N110" s="165" t="s">
        <v>42</v>
      </c>
      <c r="O110" s="132">
        <v>0</v>
      </c>
      <c r="P110" s="132">
        <f>O110*H110</f>
        <v>0</v>
      </c>
      <c r="Q110" s="132">
        <v>1.1000000000000001E-3</v>
      </c>
      <c r="R110" s="132">
        <f>Q110*H110</f>
        <v>2.2000000000000001E-3</v>
      </c>
      <c r="S110" s="132">
        <v>0</v>
      </c>
      <c r="T110" s="133">
        <f>S110*H110</f>
        <v>0</v>
      </c>
      <c r="AR110" s="134" t="s">
        <v>175</v>
      </c>
      <c r="AT110" s="134" t="s">
        <v>172</v>
      </c>
      <c r="AU110" s="134" t="s">
        <v>81</v>
      </c>
      <c r="AY110" s="17" t="s">
        <v>131</v>
      </c>
      <c r="BE110" s="135">
        <f>IF(N110="základní",J110,0)</f>
        <v>0</v>
      </c>
      <c r="BF110" s="135">
        <f>IF(N110="snížená",J110,0)</f>
        <v>0</v>
      </c>
      <c r="BG110" s="135">
        <f>IF(N110="zákl. přenesená",J110,0)</f>
        <v>0</v>
      </c>
      <c r="BH110" s="135">
        <f>IF(N110="sníž. přenesená",J110,0)</f>
        <v>0</v>
      </c>
      <c r="BI110" s="135">
        <f>IF(N110="nulová",J110,0)</f>
        <v>0</v>
      </c>
      <c r="BJ110" s="17" t="s">
        <v>79</v>
      </c>
      <c r="BK110" s="135">
        <f>ROUND(I110*H110,2)</f>
        <v>0</v>
      </c>
      <c r="BL110" s="17" t="s">
        <v>167</v>
      </c>
      <c r="BM110" s="134" t="s">
        <v>579</v>
      </c>
    </row>
    <row r="111" spans="2:65" s="1" customFormat="1" ht="21.75" customHeight="1">
      <c r="B111" s="123"/>
      <c r="C111" s="157" t="s">
        <v>523</v>
      </c>
      <c r="D111" s="157" t="s">
        <v>172</v>
      </c>
      <c r="E111" s="158" t="s">
        <v>580</v>
      </c>
      <c r="F111" s="159" t="s">
        <v>1129</v>
      </c>
      <c r="G111" s="160" t="s">
        <v>260</v>
      </c>
      <c r="H111" s="161">
        <v>2</v>
      </c>
      <c r="I111" s="162"/>
      <c r="J111" s="162">
        <f>ROUND(I111*H111,2)</f>
        <v>0</v>
      </c>
      <c r="K111" s="159" t="s">
        <v>3</v>
      </c>
      <c r="L111" s="163"/>
      <c r="M111" s="164" t="s">
        <v>3</v>
      </c>
      <c r="N111" s="165" t="s">
        <v>42</v>
      </c>
      <c r="O111" s="132">
        <v>0</v>
      </c>
      <c r="P111" s="132">
        <f>O111*H111</f>
        <v>0</v>
      </c>
      <c r="Q111" s="132">
        <v>0</v>
      </c>
      <c r="R111" s="132">
        <f>Q111*H111</f>
        <v>0</v>
      </c>
      <c r="S111" s="132">
        <v>0</v>
      </c>
      <c r="T111" s="133">
        <f>S111*H111</f>
        <v>0</v>
      </c>
      <c r="AR111" s="134" t="s">
        <v>175</v>
      </c>
      <c r="AT111" s="134" t="s">
        <v>172</v>
      </c>
      <c r="AU111" s="134" t="s">
        <v>81</v>
      </c>
      <c r="AY111" s="17" t="s">
        <v>131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7" t="s">
        <v>79</v>
      </c>
      <c r="BK111" s="135">
        <f>ROUND(I111*H111,2)</f>
        <v>0</v>
      </c>
      <c r="BL111" s="17" t="s">
        <v>167</v>
      </c>
      <c r="BM111" s="134" t="s">
        <v>581</v>
      </c>
    </row>
    <row r="112" spans="2:65" s="13" customFormat="1">
      <c r="B112" s="145"/>
      <c r="D112" s="140" t="s">
        <v>144</v>
      </c>
      <c r="E112" s="146" t="s">
        <v>3</v>
      </c>
      <c r="F112" s="147" t="s">
        <v>582</v>
      </c>
      <c r="H112" s="148">
        <v>2</v>
      </c>
      <c r="L112" s="145"/>
      <c r="M112" s="149"/>
      <c r="T112" s="150"/>
      <c r="AT112" s="146" t="s">
        <v>144</v>
      </c>
      <c r="AU112" s="146" t="s">
        <v>81</v>
      </c>
      <c r="AV112" s="13" t="s">
        <v>81</v>
      </c>
      <c r="AW112" s="13" t="s">
        <v>31</v>
      </c>
      <c r="AX112" s="13" t="s">
        <v>79</v>
      </c>
      <c r="AY112" s="146" t="s">
        <v>131</v>
      </c>
    </row>
    <row r="113" spans="2:65" s="1" customFormat="1" ht="21.75" customHeight="1">
      <c r="B113" s="123"/>
      <c r="C113" s="157" t="s">
        <v>140</v>
      </c>
      <c r="D113" s="157" t="s">
        <v>172</v>
      </c>
      <c r="E113" s="158" t="s">
        <v>583</v>
      </c>
      <c r="F113" s="159" t="s">
        <v>1130</v>
      </c>
      <c r="G113" s="160" t="s">
        <v>260</v>
      </c>
      <c r="H113" s="161">
        <v>2</v>
      </c>
      <c r="I113" s="162"/>
      <c r="J113" s="162">
        <f>ROUND(I113*H113,2)</f>
        <v>0</v>
      </c>
      <c r="K113" s="159" t="s">
        <v>3</v>
      </c>
      <c r="L113" s="163"/>
      <c r="M113" s="164" t="s">
        <v>3</v>
      </c>
      <c r="N113" s="165" t="s">
        <v>42</v>
      </c>
      <c r="O113" s="132">
        <v>0</v>
      </c>
      <c r="P113" s="132">
        <f>O113*H113</f>
        <v>0</v>
      </c>
      <c r="Q113" s="132">
        <v>0</v>
      </c>
      <c r="R113" s="132">
        <f>Q113*H113</f>
        <v>0</v>
      </c>
      <c r="S113" s="132">
        <v>0</v>
      </c>
      <c r="T113" s="133">
        <f>S113*H113</f>
        <v>0</v>
      </c>
      <c r="AR113" s="134" t="s">
        <v>175</v>
      </c>
      <c r="AT113" s="134" t="s">
        <v>172</v>
      </c>
      <c r="AU113" s="134" t="s">
        <v>81</v>
      </c>
      <c r="AY113" s="17" t="s">
        <v>131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79</v>
      </c>
      <c r="BK113" s="135">
        <f>ROUND(I113*H113,2)</f>
        <v>0</v>
      </c>
      <c r="BL113" s="17" t="s">
        <v>167</v>
      </c>
      <c r="BM113" s="134" t="s">
        <v>584</v>
      </c>
    </row>
    <row r="114" spans="2:65" s="1" customFormat="1" ht="24.15" customHeight="1">
      <c r="B114" s="123"/>
      <c r="C114" s="124" t="s">
        <v>251</v>
      </c>
      <c r="D114" s="124" t="s">
        <v>135</v>
      </c>
      <c r="E114" s="125" t="s">
        <v>585</v>
      </c>
      <c r="F114" s="126" t="s">
        <v>586</v>
      </c>
      <c r="G114" s="127" t="s">
        <v>166</v>
      </c>
      <c r="H114" s="128">
        <v>2</v>
      </c>
      <c r="I114" s="129"/>
      <c r="J114" s="129">
        <f>ROUND(I114*H114,2)</f>
        <v>0</v>
      </c>
      <c r="K114" s="126" t="s">
        <v>139</v>
      </c>
      <c r="L114" s="29"/>
      <c r="M114" s="130" t="s">
        <v>3</v>
      </c>
      <c r="N114" s="131" t="s">
        <v>42</v>
      </c>
      <c r="O114" s="132">
        <v>0.16900000000000001</v>
      </c>
      <c r="P114" s="132">
        <f>O114*H114</f>
        <v>0.33800000000000002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167</v>
      </c>
      <c r="AT114" s="134" t="s">
        <v>135</v>
      </c>
      <c r="AU114" s="134" t="s">
        <v>81</v>
      </c>
      <c r="AY114" s="17" t="s">
        <v>131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79</v>
      </c>
      <c r="BK114" s="135">
        <f>ROUND(I114*H114,2)</f>
        <v>0</v>
      </c>
      <c r="BL114" s="17" t="s">
        <v>167</v>
      </c>
      <c r="BM114" s="134" t="s">
        <v>587</v>
      </c>
    </row>
    <row r="115" spans="2:65" s="1" customFormat="1">
      <c r="B115" s="29"/>
      <c r="D115" s="136" t="s">
        <v>142</v>
      </c>
      <c r="F115" s="137" t="s">
        <v>588</v>
      </c>
      <c r="L115" s="29"/>
      <c r="M115" s="138"/>
      <c r="T115" s="50"/>
      <c r="AT115" s="17" t="s">
        <v>142</v>
      </c>
      <c r="AU115" s="17" t="s">
        <v>81</v>
      </c>
    </row>
    <row r="116" spans="2:65" s="1" customFormat="1" ht="16.5" customHeight="1">
      <c r="B116" s="123"/>
      <c r="C116" s="157" t="s">
        <v>264</v>
      </c>
      <c r="D116" s="157" t="s">
        <v>172</v>
      </c>
      <c r="E116" s="158" t="s">
        <v>589</v>
      </c>
      <c r="F116" s="159" t="s">
        <v>590</v>
      </c>
      <c r="G116" s="160" t="s">
        <v>260</v>
      </c>
      <c r="H116" s="161">
        <v>2</v>
      </c>
      <c r="I116" s="162"/>
      <c r="J116" s="162">
        <f>ROUND(I116*H116,2)</f>
        <v>0</v>
      </c>
      <c r="K116" s="159" t="s">
        <v>139</v>
      </c>
      <c r="L116" s="163"/>
      <c r="M116" s="164" t="s">
        <v>3</v>
      </c>
      <c r="N116" s="165" t="s">
        <v>42</v>
      </c>
      <c r="O116" s="132">
        <v>0</v>
      </c>
      <c r="P116" s="132">
        <f>O116*H116</f>
        <v>0</v>
      </c>
      <c r="Q116" s="132">
        <v>5.8E-4</v>
      </c>
      <c r="R116" s="132">
        <f>Q116*H116</f>
        <v>1.16E-3</v>
      </c>
      <c r="S116" s="132">
        <v>0</v>
      </c>
      <c r="T116" s="133">
        <f>S116*H116</f>
        <v>0</v>
      </c>
      <c r="AR116" s="134" t="s">
        <v>175</v>
      </c>
      <c r="AT116" s="134" t="s">
        <v>172</v>
      </c>
      <c r="AU116" s="134" t="s">
        <v>81</v>
      </c>
      <c r="AY116" s="17" t="s">
        <v>131</v>
      </c>
      <c r="BE116" s="135">
        <f>IF(N116="základní",J116,0)</f>
        <v>0</v>
      </c>
      <c r="BF116" s="135">
        <f>IF(N116="snížená",J116,0)</f>
        <v>0</v>
      </c>
      <c r="BG116" s="135">
        <f>IF(N116="zákl. přenesená",J116,0)</f>
        <v>0</v>
      </c>
      <c r="BH116" s="135">
        <f>IF(N116="sníž. přenesená",J116,0)</f>
        <v>0</v>
      </c>
      <c r="BI116" s="135">
        <f>IF(N116="nulová",J116,0)</f>
        <v>0</v>
      </c>
      <c r="BJ116" s="17" t="s">
        <v>79</v>
      </c>
      <c r="BK116" s="135">
        <f>ROUND(I116*H116,2)</f>
        <v>0</v>
      </c>
      <c r="BL116" s="17" t="s">
        <v>167</v>
      </c>
      <c r="BM116" s="134" t="s">
        <v>591</v>
      </c>
    </row>
    <row r="117" spans="2:65" s="1" customFormat="1" ht="24.15" customHeight="1">
      <c r="B117" s="123"/>
      <c r="C117" s="124" t="s">
        <v>311</v>
      </c>
      <c r="D117" s="124" t="s">
        <v>135</v>
      </c>
      <c r="E117" s="125" t="s">
        <v>592</v>
      </c>
      <c r="F117" s="126" t="s">
        <v>593</v>
      </c>
      <c r="G117" s="127" t="s">
        <v>166</v>
      </c>
      <c r="H117" s="128">
        <v>32</v>
      </c>
      <c r="I117" s="129"/>
      <c r="J117" s="129">
        <f>ROUND(I117*H117,2)</f>
        <v>0</v>
      </c>
      <c r="K117" s="126" t="s">
        <v>139</v>
      </c>
      <c r="L117" s="29"/>
      <c r="M117" s="130" t="s">
        <v>3</v>
      </c>
      <c r="N117" s="131" t="s">
        <v>42</v>
      </c>
      <c r="O117" s="132">
        <v>0.104</v>
      </c>
      <c r="P117" s="132">
        <f>O117*H117</f>
        <v>3.3279999999999998</v>
      </c>
      <c r="Q117" s="132">
        <v>0</v>
      </c>
      <c r="R117" s="132">
        <f>Q117*H117</f>
        <v>0</v>
      </c>
      <c r="S117" s="132">
        <v>0</v>
      </c>
      <c r="T117" s="133">
        <f>S117*H117</f>
        <v>0</v>
      </c>
      <c r="AR117" s="134" t="s">
        <v>167</v>
      </c>
      <c r="AT117" s="134" t="s">
        <v>135</v>
      </c>
      <c r="AU117" s="134" t="s">
        <v>81</v>
      </c>
      <c r="AY117" s="17" t="s">
        <v>131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79</v>
      </c>
      <c r="BK117" s="135">
        <f>ROUND(I117*H117,2)</f>
        <v>0</v>
      </c>
      <c r="BL117" s="17" t="s">
        <v>167</v>
      </c>
      <c r="BM117" s="134" t="s">
        <v>594</v>
      </c>
    </row>
    <row r="118" spans="2:65" s="1" customFormat="1">
      <c r="B118" s="29"/>
      <c r="D118" s="136" t="s">
        <v>142</v>
      </c>
      <c r="F118" s="137" t="s">
        <v>595</v>
      </c>
      <c r="L118" s="29"/>
      <c r="M118" s="138"/>
      <c r="T118" s="50"/>
      <c r="AT118" s="17" t="s">
        <v>142</v>
      </c>
      <c r="AU118" s="17" t="s">
        <v>81</v>
      </c>
    </row>
    <row r="119" spans="2:65" s="13" customFormat="1">
      <c r="B119" s="145"/>
      <c r="D119" s="140" t="s">
        <v>144</v>
      </c>
      <c r="E119" s="146" t="s">
        <v>3</v>
      </c>
      <c r="F119" s="147" t="s">
        <v>596</v>
      </c>
      <c r="H119" s="148">
        <v>32</v>
      </c>
      <c r="L119" s="145"/>
      <c r="M119" s="149"/>
      <c r="T119" s="150"/>
      <c r="AT119" s="146" t="s">
        <v>144</v>
      </c>
      <c r="AU119" s="146" t="s">
        <v>81</v>
      </c>
      <c r="AV119" s="13" t="s">
        <v>81</v>
      </c>
      <c r="AW119" s="13" t="s">
        <v>31</v>
      </c>
      <c r="AX119" s="13" t="s">
        <v>79</v>
      </c>
      <c r="AY119" s="146" t="s">
        <v>131</v>
      </c>
    </row>
    <row r="120" spans="2:65" s="1" customFormat="1" ht="16.5" customHeight="1">
      <c r="B120" s="123"/>
      <c r="C120" s="124" t="s">
        <v>220</v>
      </c>
      <c r="D120" s="124" t="s">
        <v>135</v>
      </c>
      <c r="E120" s="125" t="s">
        <v>597</v>
      </c>
      <c r="F120" s="126" t="s">
        <v>598</v>
      </c>
      <c r="G120" s="127" t="s">
        <v>166</v>
      </c>
      <c r="H120" s="128">
        <v>20.399999999999999</v>
      </c>
      <c r="I120" s="129"/>
      <c r="J120" s="129">
        <f>ROUND(I120*H120,2)</f>
        <v>0</v>
      </c>
      <c r="K120" s="126" t="s">
        <v>139</v>
      </c>
      <c r="L120" s="29"/>
      <c r="M120" s="130" t="s">
        <v>3</v>
      </c>
      <c r="N120" s="131" t="s">
        <v>42</v>
      </c>
      <c r="O120" s="132">
        <v>0.54400000000000004</v>
      </c>
      <c r="P120" s="132">
        <f>O120*H120</f>
        <v>11.0976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167</v>
      </c>
      <c r="AT120" s="134" t="s">
        <v>135</v>
      </c>
      <c r="AU120" s="134" t="s">
        <v>81</v>
      </c>
      <c r="AY120" s="17" t="s">
        <v>131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79</v>
      </c>
      <c r="BK120" s="135">
        <f>ROUND(I120*H120,2)</f>
        <v>0</v>
      </c>
      <c r="BL120" s="17" t="s">
        <v>167</v>
      </c>
      <c r="BM120" s="134" t="s">
        <v>599</v>
      </c>
    </row>
    <row r="121" spans="2:65" s="1" customFormat="1">
      <c r="B121" s="29"/>
      <c r="D121" s="136" t="s">
        <v>142</v>
      </c>
      <c r="F121" s="137" t="s">
        <v>600</v>
      </c>
      <c r="L121" s="29"/>
      <c r="M121" s="138"/>
      <c r="T121" s="50"/>
      <c r="AT121" s="17" t="s">
        <v>142</v>
      </c>
      <c r="AU121" s="17" t="s">
        <v>81</v>
      </c>
    </row>
    <row r="122" spans="2:65" s="12" customFormat="1">
      <c r="B122" s="139"/>
      <c r="D122" s="140" t="s">
        <v>144</v>
      </c>
      <c r="E122" s="141" t="s">
        <v>3</v>
      </c>
      <c r="F122" s="142" t="s">
        <v>1141</v>
      </c>
      <c r="H122" s="141" t="s">
        <v>3</v>
      </c>
      <c r="L122" s="139"/>
      <c r="M122" s="143"/>
      <c r="T122" s="144"/>
      <c r="AT122" s="141" t="s">
        <v>144</v>
      </c>
      <c r="AU122" s="141" t="s">
        <v>81</v>
      </c>
      <c r="AV122" s="12" t="s">
        <v>79</v>
      </c>
      <c r="AW122" s="12" t="s">
        <v>31</v>
      </c>
      <c r="AX122" s="12" t="s">
        <v>71</v>
      </c>
      <c r="AY122" s="141" t="s">
        <v>131</v>
      </c>
    </row>
    <row r="123" spans="2:65" s="13" customFormat="1">
      <c r="B123" s="145"/>
      <c r="D123" s="140" t="s">
        <v>144</v>
      </c>
      <c r="E123" s="146" t="s">
        <v>3</v>
      </c>
      <c r="F123" s="147" t="s">
        <v>601</v>
      </c>
      <c r="H123" s="148">
        <v>20.399999999999999</v>
      </c>
      <c r="L123" s="145"/>
      <c r="M123" s="149"/>
      <c r="T123" s="150"/>
      <c r="AT123" s="146" t="s">
        <v>144</v>
      </c>
      <c r="AU123" s="146" t="s">
        <v>81</v>
      </c>
      <c r="AV123" s="13" t="s">
        <v>81</v>
      </c>
      <c r="AW123" s="13" t="s">
        <v>31</v>
      </c>
      <c r="AX123" s="13" t="s">
        <v>71</v>
      </c>
      <c r="AY123" s="146" t="s">
        <v>131</v>
      </c>
    </row>
    <row r="124" spans="2:65" s="14" customFormat="1">
      <c r="B124" s="151"/>
      <c r="D124" s="140" t="s">
        <v>144</v>
      </c>
      <c r="E124" s="152" t="s">
        <v>3</v>
      </c>
      <c r="F124" s="153" t="s">
        <v>149</v>
      </c>
      <c r="H124" s="154">
        <v>20.399999999999999</v>
      </c>
      <c r="L124" s="151"/>
      <c r="M124" s="155"/>
      <c r="T124" s="156"/>
      <c r="AT124" s="152" t="s">
        <v>144</v>
      </c>
      <c r="AU124" s="152" t="s">
        <v>81</v>
      </c>
      <c r="AV124" s="14" t="s">
        <v>140</v>
      </c>
      <c r="AW124" s="14" t="s">
        <v>31</v>
      </c>
      <c r="AX124" s="14" t="s">
        <v>79</v>
      </c>
      <c r="AY124" s="152" t="s">
        <v>131</v>
      </c>
    </row>
    <row r="125" spans="2:65" s="1" customFormat="1" ht="16.5" customHeight="1">
      <c r="B125" s="123"/>
      <c r="C125" s="157" t="s">
        <v>132</v>
      </c>
      <c r="D125" s="157" t="s">
        <v>172</v>
      </c>
      <c r="E125" s="158"/>
      <c r="F125" s="159" t="s">
        <v>1138</v>
      </c>
      <c r="G125" s="160" t="s">
        <v>166</v>
      </c>
      <c r="H125" s="161">
        <v>21.42</v>
      </c>
      <c r="I125" s="162"/>
      <c r="J125" s="162">
        <f>ROUND(I125*H125,2)</f>
        <v>0</v>
      </c>
      <c r="K125" s="159" t="s">
        <v>3</v>
      </c>
      <c r="L125" s="163"/>
      <c r="M125" s="164" t="s">
        <v>3</v>
      </c>
      <c r="N125" s="165" t="s">
        <v>42</v>
      </c>
      <c r="O125" s="132">
        <v>0</v>
      </c>
      <c r="P125" s="132">
        <f>O125*H125</f>
        <v>0</v>
      </c>
      <c r="Q125" s="132">
        <v>8.0000000000000004E-4</v>
      </c>
      <c r="R125" s="132">
        <f>Q125*H125</f>
        <v>1.7136000000000002E-2</v>
      </c>
      <c r="S125" s="132">
        <v>0</v>
      </c>
      <c r="T125" s="133">
        <f>S125*H125</f>
        <v>0</v>
      </c>
      <c r="AR125" s="134" t="s">
        <v>175</v>
      </c>
      <c r="AT125" s="134" t="s">
        <v>172</v>
      </c>
      <c r="AU125" s="134" t="s">
        <v>81</v>
      </c>
      <c r="AY125" s="17" t="s">
        <v>131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7" t="s">
        <v>79</v>
      </c>
      <c r="BK125" s="135">
        <f>ROUND(I125*H125,2)</f>
        <v>0</v>
      </c>
      <c r="BL125" s="17" t="s">
        <v>167</v>
      </c>
      <c r="BM125" s="134" t="s">
        <v>602</v>
      </c>
    </row>
    <row r="126" spans="2:65" s="13" customFormat="1">
      <c r="B126" s="145"/>
      <c r="D126" s="140" t="s">
        <v>144</v>
      </c>
      <c r="F126" s="147" t="s">
        <v>603</v>
      </c>
      <c r="H126" s="148">
        <v>21.42</v>
      </c>
      <c r="L126" s="145"/>
      <c r="M126" s="149"/>
      <c r="T126" s="150"/>
      <c r="AT126" s="146" t="s">
        <v>144</v>
      </c>
      <c r="AU126" s="146" t="s">
        <v>81</v>
      </c>
      <c r="AV126" s="13" t="s">
        <v>81</v>
      </c>
      <c r="AW126" s="13" t="s">
        <v>4</v>
      </c>
      <c r="AX126" s="13" t="s">
        <v>79</v>
      </c>
      <c r="AY126" s="146" t="s">
        <v>131</v>
      </c>
    </row>
    <row r="127" spans="2:65" s="1" customFormat="1" ht="16.5" customHeight="1">
      <c r="B127" s="123"/>
      <c r="C127" s="157" t="s">
        <v>232</v>
      </c>
      <c r="D127" s="157" t="s">
        <v>172</v>
      </c>
      <c r="E127" s="158"/>
      <c r="F127" s="159" t="s">
        <v>1139</v>
      </c>
      <c r="G127" s="160" t="s">
        <v>260</v>
      </c>
      <c r="H127" s="161">
        <v>20</v>
      </c>
      <c r="I127" s="162"/>
      <c r="J127" s="162">
        <f>ROUND(I127*H127,2)</f>
        <v>0</v>
      </c>
      <c r="K127" s="159" t="s">
        <v>3</v>
      </c>
      <c r="L127" s="163"/>
      <c r="M127" s="164" t="s">
        <v>3</v>
      </c>
      <c r="N127" s="165" t="s">
        <v>42</v>
      </c>
      <c r="O127" s="132">
        <v>0</v>
      </c>
      <c r="P127" s="132">
        <f>O127*H127</f>
        <v>0</v>
      </c>
      <c r="Q127" s="132">
        <v>2.0000000000000002E-5</v>
      </c>
      <c r="R127" s="132">
        <f>Q127*H127</f>
        <v>4.0000000000000002E-4</v>
      </c>
      <c r="S127" s="132">
        <v>0</v>
      </c>
      <c r="T127" s="133">
        <f>S127*H127</f>
        <v>0</v>
      </c>
      <c r="AR127" s="134" t="s">
        <v>175</v>
      </c>
      <c r="AT127" s="134" t="s">
        <v>172</v>
      </c>
      <c r="AU127" s="134" t="s">
        <v>81</v>
      </c>
      <c r="AY127" s="17" t="s">
        <v>131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79</v>
      </c>
      <c r="BK127" s="135">
        <f>ROUND(I127*H127,2)</f>
        <v>0</v>
      </c>
      <c r="BL127" s="17" t="s">
        <v>167</v>
      </c>
      <c r="BM127" s="134" t="s">
        <v>604</v>
      </c>
    </row>
    <row r="128" spans="2:65" s="13" customFormat="1">
      <c r="B128" s="145"/>
      <c r="D128" s="140" t="s">
        <v>144</v>
      </c>
      <c r="E128" s="146" t="s">
        <v>3</v>
      </c>
      <c r="F128" s="147" t="s">
        <v>605</v>
      </c>
      <c r="H128" s="148">
        <v>20</v>
      </c>
      <c r="L128" s="145"/>
      <c r="M128" s="149"/>
      <c r="T128" s="150"/>
      <c r="AT128" s="146" t="s">
        <v>144</v>
      </c>
      <c r="AU128" s="146" t="s">
        <v>81</v>
      </c>
      <c r="AV128" s="13" t="s">
        <v>81</v>
      </c>
      <c r="AW128" s="13" t="s">
        <v>31</v>
      </c>
      <c r="AX128" s="13" t="s">
        <v>79</v>
      </c>
      <c r="AY128" s="146" t="s">
        <v>131</v>
      </c>
    </row>
    <row r="129" spans="2:65" s="1" customFormat="1" ht="16.5" customHeight="1">
      <c r="B129" s="123"/>
      <c r="C129" s="157" t="s">
        <v>239</v>
      </c>
      <c r="D129" s="157" t="s">
        <v>172</v>
      </c>
      <c r="E129" s="158"/>
      <c r="F129" s="159" t="s">
        <v>1140</v>
      </c>
      <c r="G129" s="160" t="s">
        <v>260</v>
      </c>
      <c r="H129" s="161">
        <v>16</v>
      </c>
      <c r="I129" s="162"/>
      <c r="J129" s="162">
        <f>ROUND(I129*H129,2)</f>
        <v>0</v>
      </c>
      <c r="K129" s="159" t="s">
        <v>3</v>
      </c>
      <c r="L129" s="163"/>
      <c r="M129" s="164" t="s">
        <v>3</v>
      </c>
      <c r="N129" s="165" t="s">
        <v>42</v>
      </c>
      <c r="O129" s="132">
        <v>0</v>
      </c>
      <c r="P129" s="132">
        <f>O129*H129</f>
        <v>0</v>
      </c>
      <c r="Q129" s="132">
        <v>2.0000000000000002E-5</v>
      </c>
      <c r="R129" s="132">
        <f>Q129*H129</f>
        <v>3.2000000000000003E-4</v>
      </c>
      <c r="S129" s="132">
        <v>0</v>
      </c>
      <c r="T129" s="133">
        <f>S129*H129</f>
        <v>0</v>
      </c>
      <c r="AR129" s="134" t="s">
        <v>175</v>
      </c>
      <c r="AT129" s="134" t="s">
        <v>172</v>
      </c>
      <c r="AU129" s="134" t="s">
        <v>81</v>
      </c>
      <c r="AY129" s="17" t="s">
        <v>131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79</v>
      </c>
      <c r="BK129" s="135">
        <f>ROUND(I129*H129,2)</f>
        <v>0</v>
      </c>
      <c r="BL129" s="17" t="s">
        <v>167</v>
      </c>
      <c r="BM129" s="134" t="s">
        <v>606</v>
      </c>
    </row>
    <row r="130" spans="2:65" s="13" customFormat="1">
      <c r="B130" s="145"/>
      <c r="D130" s="140" t="s">
        <v>144</v>
      </c>
      <c r="E130" s="146" t="s">
        <v>3</v>
      </c>
      <c r="F130" s="147" t="s">
        <v>607</v>
      </c>
      <c r="H130" s="148">
        <v>16</v>
      </c>
      <c r="L130" s="145"/>
      <c r="M130" s="149"/>
      <c r="T130" s="150"/>
      <c r="AT130" s="146" t="s">
        <v>144</v>
      </c>
      <c r="AU130" s="146" t="s">
        <v>81</v>
      </c>
      <c r="AV130" s="13" t="s">
        <v>81</v>
      </c>
      <c r="AW130" s="13" t="s">
        <v>31</v>
      </c>
      <c r="AX130" s="13" t="s">
        <v>79</v>
      </c>
      <c r="AY130" s="146" t="s">
        <v>131</v>
      </c>
    </row>
    <row r="131" spans="2:65" s="1" customFormat="1" ht="16.5" customHeight="1">
      <c r="B131" s="123"/>
      <c r="C131" s="124" t="s">
        <v>338</v>
      </c>
      <c r="D131" s="124" t="s">
        <v>135</v>
      </c>
      <c r="E131" s="125" t="s">
        <v>608</v>
      </c>
      <c r="F131" s="126" t="s">
        <v>609</v>
      </c>
      <c r="G131" s="127" t="s">
        <v>260</v>
      </c>
      <c r="H131" s="128">
        <v>2</v>
      </c>
      <c r="I131" s="129"/>
      <c r="J131" s="129">
        <f>ROUND(I131*H131,2)</f>
        <v>0</v>
      </c>
      <c r="K131" s="126" t="s">
        <v>139</v>
      </c>
      <c r="L131" s="29"/>
      <c r="M131" s="130" t="s">
        <v>3</v>
      </c>
      <c r="N131" s="131" t="s">
        <v>42</v>
      </c>
      <c r="O131" s="132">
        <v>0.18</v>
      </c>
      <c r="P131" s="132">
        <f>O131*H131</f>
        <v>0.36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167</v>
      </c>
      <c r="AT131" s="134" t="s">
        <v>135</v>
      </c>
      <c r="AU131" s="134" t="s">
        <v>81</v>
      </c>
      <c r="AY131" s="17" t="s">
        <v>131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79</v>
      </c>
      <c r="BK131" s="135">
        <f>ROUND(I131*H131,2)</f>
        <v>0</v>
      </c>
      <c r="BL131" s="17" t="s">
        <v>167</v>
      </c>
      <c r="BM131" s="134" t="s">
        <v>610</v>
      </c>
    </row>
    <row r="132" spans="2:65" s="1" customFormat="1">
      <c r="B132" s="29"/>
      <c r="D132" s="136" t="s">
        <v>142</v>
      </c>
      <c r="F132" s="137" t="s">
        <v>611</v>
      </c>
      <c r="L132" s="29"/>
      <c r="M132" s="138"/>
      <c r="T132" s="50"/>
      <c r="AT132" s="17" t="s">
        <v>142</v>
      </c>
      <c r="AU132" s="17" t="s">
        <v>81</v>
      </c>
    </row>
    <row r="133" spans="2:65" s="1" customFormat="1" ht="16.5" customHeight="1">
      <c r="B133" s="123"/>
      <c r="C133" s="157" t="s">
        <v>226</v>
      </c>
      <c r="D133" s="157" t="s">
        <v>172</v>
      </c>
      <c r="E133" s="158" t="s">
        <v>612</v>
      </c>
      <c r="F133" s="159" t="s">
        <v>613</v>
      </c>
      <c r="G133" s="160" t="s">
        <v>260</v>
      </c>
      <c r="H133" s="161">
        <v>2</v>
      </c>
      <c r="I133" s="162"/>
      <c r="J133" s="162">
        <f>ROUND(I133*H133,2)</f>
        <v>0</v>
      </c>
      <c r="K133" s="159" t="s">
        <v>139</v>
      </c>
      <c r="L133" s="163"/>
      <c r="M133" s="164" t="s">
        <v>3</v>
      </c>
      <c r="N133" s="165" t="s">
        <v>42</v>
      </c>
      <c r="O133" s="132">
        <v>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175</v>
      </c>
      <c r="AT133" s="134" t="s">
        <v>172</v>
      </c>
      <c r="AU133" s="134" t="s">
        <v>81</v>
      </c>
      <c r="AY133" s="17" t="s">
        <v>131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79</v>
      </c>
      <c r="BK133" s="135">
        <f>ROUND(I133*H133,2)</f>
        <v>0</v>
      </c>
      <c r="BL133" s="17" t="s">
        <v>167</v>
      </c>
      <c r="BM133" s="134" t="s">
        <v>614</v>
      </c>
    </row>
    <row r="134" spans="2:65" s="1" customFormat="1" ht="16.5" customHeight="1">
      <c r="B134" s="123"/>
      <c r="C134" s="124" t="s">
        <v>345</v>
      </c>
      <c r="D134" s="124" t="s">
        <v>135</v>
      </c>
      <c r="E134" s="125" t="s">
        <v>615</v>
      </c>
      <c r="F134" s="126" t="s">
        <v>616</v>
      </c>
      <c r="G134" s="127" t="s">
        <v>260</v>
      </c>
      <c r="H134" s="128">
        <v>2</v>
      </c>
      <c r="I134" s="129"/>
      <c r="J134" s="129">
        <f>ROUND(I134*H134,2)</f>
        <v>0</v>
      </c>
      <c r="K134" s="126" t="s">
        <v>139</v>
      </c>
      <c r="L134" s="29"/>
      <c r="M134" s="130" t="s">
        <v>3</v>
      </c>
      <c r="N134" s="131" t="s">
        <v>42</v>
      </c>
      <c r="O134" s="132">
        <v>0.45</v>
      </c>
      <c r="P134" s="132">
        <f>O134*H134</f>
        <v>0.9</v>
      </c>
      <c r="Q134" s="132">
        <v>0</v>
      </c>
      <c r="R134" s="132">
        <f>Q134*H134</f>
        <v>0</v>
      </c>
      <c r="S134" s="132">
        <v>0</v>
      </c>
      <c r="T134" s="133">
        <f>S134*H134</f>
        <v>0</v>
      </c>
      <c r="AR134" s="134" t="s">
        <v>167</v>
      </c>
      <c r="AT134" s="134" t="s">
        <v>135</v>
      </c>
      <c r="AU134" s="134" t="s">
        <v>81</v>
      </c>
      <c r="AY134" s="17" t="s">
        <v>131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7" t="s">
        <v>79</v>
      </c>
      <c r="BK134" s="135">
        <f>ROUND(I134*H134,2)</f>
        <v>0</v>
      </c>
      <c r="BL134" s="17" t="s">
        <v>167</v>
      </c>
      <c r="BM134" s="134" t="s">
        <v>617</v>
      </c>
    </row>
    <row r="135" spans="2:65" s="1" customFormat="1">
      <c r="B135" s="29"/>
      <c r="D135" s="136" t="s">
        <v>142</v>
      </c>
      <c r="F135" s="137" t="s">
        <v>618</v>
      </c>
      <c r="L135" s="29"/>
      <c r="M135" s="138"/>
      <c r="T135" s="50"/>
      <c r="AT135" s="17" t="s">
        <v>142</v>
      </c>
      <c r="AU135" s="17" t="s">
        <v>81</v>
      </c>
    </row>
    <row r="136" spans="2:65" s="13" customFormat="1">
      <c r="B136" s="145"/>
      <c r="D136" s="140" t="s">
        <v>144</v>
      </c>
      <c r="E136" s="146" t="s">
        <v>3</v>
      </c>
      <c r="F136" s="147" t="s">
        <v>619</v>
      </c>
      <c r="H136" s="148">
        <v>2</v>
      </c>
      <c r="L136" s="145"/>
      <c r="M136" s="149"/>
      <c r="T136" s="150"/>
      <c r="AT136" s="146" t="s">
        <v>144</v>
      </c>
      <c r="AU136" s="146" t="s">
        <v>81</v>
      </c>
      <c r="AV136" s="13" t="s">
        <v>81</v>
      </c>
      <c r="AW136" s="13" t="s">
        <v>31</v>
      </c>
      <c r="AX136" s="13" t="s">
        <v>79</v>
      </c>
      <c r="AY136" s="146" t="s">
        <v>131</v>
      </c>
    </row>
    <row r="137" spans="2:65" s="1" customFormat="1" ht="16.5" customHeight="1">
      <c r="B137" s="123"/>
      <c r="C137" s="157" t="s">
        <v>356</v>
      </c>
      <c r="D137" s="157" t="s">
        <v>172</v>
      </c>
      <c r="E137" s="158" t="s">
        <v>339</v>
      </c>
      <c r="F137" s="159" t="s">
        <v>620</v>
      </c>
      <c r="G137" s="160" t="s">
        <v>260</v>
      </c>
      <c r="H137" s="161">
        <v>2</v>
      </c>
      <c r="I137" s="162"/>
      <c r="J137" s="162">
        <f>ROUND(I137*H137,2)</f>
        <v>0</v>
      </c>
      <c r="K137" s="159" t="s">
        <v>3</v>
      </c>
      <c r="L137" s="163"/>
      <c r="M137" s="164" t="s">
        <v>3</v>
      </c>
      <c r="N137" s="165" t="s">
        <v>42</v>
      </c>
      <c r="O137" s="132">
        <v>0</v>
      </c>
      <c r="P137" s="132">
        <f>O137*H137</f>
        <v>0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175</v>
      </c>
      <c r="AT137" s="134" t="s">
        <v>172</v>
      </c>
      <c r="AU137" s="134" t="s">
        <v>81</v>
      </c>
      <c r="AY137" s="17" t="s">
        <v>131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79</v>
      </c>
      <c r="BK137" s="135">
        <f>ROUND(I137*H137,2)</f>
        <v>0</v>
      </c>
      <c r="BL137" s="17" t="s">
        <v>167</v>
      </c>
      <c r="BM137" s="134" t="s">
        <v>621</v>
      </c>
    </row>
    <row r="138" spans="2:65" s="1" customFormat="1" ht="16.5" customHeight="1">
      <c r="B138" s="123"/>
      <c r="C138" s="124" t="s">
        <v>622</v>
      </c>
      <c r="D138" s="124" t="s">
        <v>135</v>
      </c>
      <c r="E138" s="125" t="s">
        <v>623</v>
      </c>
      <c r="F138" s="126" t="s">
        <v>624</v>
      </c>
      <c r="G138" s="127" t="s">
        <v>260</v>
      </c>
      <c r="H138" s="128">
        <v>3</v>
      </c>
      <c r="I138" s="129"/>
      <c r="J138" s="129">
        <f>ROUND(I138*H138,2)</f>
        <v>0</v>
      </c>
      <c r="K138" s="126" t="s">
        <v>139</v>
      </c>
      <c r="L138" s="29"/>
      <c r="M138" s="130" t="s">
        <v>3</v>
      </c>
      <c r="N138" s="131" t="s">
        <v>42</v>
      </c>
      <c r="O138" s="132">
        <v>1.7729999999999999</v>
      </c>
      <c r="P138" s="132">
        <f>O138*H138</f>
        <v>5.319</v>
      </c>
      <c r="Q138" s="132">
        <v>0</v>
      </c>
      <c r="R138" s="132">
        <f>Q138*H138</f>
        <v>0</v>
      </c>
      <c r="S138" s="132">
        <v>0</v>
      </c>
      <c r="T138" s="133">
        <f>S138*H138</f>
        <v>0</v>
      </c>
      <c r="AR138" s="134" t="s">
        <v>167</v>
      </c>
      <c r="AT138" s="134" t="s">
        <v>135</v>
      </c>
      <c r="AU138" s="134" t="s">
        <v>81</v>
      </c>
      <c r="AY138" s="17" t="s">
        <v>131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7" t="s">
        <v>79</v>
      </c>
      <c r="BK138" s="135">
        <f>ROUND(I138*H138,2)</f>
        <v>0</v>
      </c>
      <c r="BL138" s="17" t="s">
        <v>167</v>
      </c>
      <c r="BM138" s="134" t="s">
        <v>625</v>
      </c>
    </row>
    <row r="139" spans="2:65" s="1" customFormat="1">
      <c r="B139" s="29"/>
      <c r="D139" s="136" t="s">
        <v>142</v>
      </c>
      <c r="F139" s="137" t="s">
        <v>626</v>
      </c>
      <c r="L139" s="29"/>
      <c r="M139" s="138"/>
      <c r="T139" s="50"/>
      <c r="AT139" s="17" t="s">
        <v>142</v>
      </c>
      <c r="AU139" s="17" t="s">
        <v>81</v>
      </c>
    </row>
    <row r="140" spans="2:65" s="13" customFormat="1">
      <c r="B140" s="145"/>
      <c r="D140" s="140" t="s">
        <v>144</v>
      </c>
      <c r="E140" s="146" t="s">
        <v>3</v>
      </c>
      <c r="F140" s="147" t="s">
        <v>627</v>
      </c>
      <c r="H140" s="148">
        <v>3</v>
      </c>
      <c r="L140" s="145"/>
      <c r="M140" s="149"/>
      <c r="T140" s="150"/>
      <c r="AT140" s="146" t="s">
        <v>144</v>
      </c>
      <c r="AU140" s="146" t="s">
        <v>81</v>
      </c>
      <c r="AV140" s="13" t="s">
        <v>81</v>
      </c>
      <c r="AW140" s="13" t="s">
        <v>31</v>
      </c>
      <c r="AX140" s="13" t="s">
        <v>79</v>
      </c>
      <c r="AY140" s="146" t="s">
        <v>131</v>
      </c>
    </row>
    <row r="141" spans="2:65" s="1" customFormat="1" ht="16.5" customHeight="1">
      <c r="B141" s="123"/>
      <c r="C141" s="157" t="s">
        <v>331</v>
      </c>
      <c r="D141" s="157" t="s">
        <v>172</v>
      </c>
      <c r="E141" s="158" t="s">
        <v>628</v>
      </c>
      <c r="F141" s="159" t="s">
        <v>629</v>
      </c>
      <c r="G141" s="160" t="s">
        <v>260</v>
      </c>
      <c r="H141" s="161">
        <v>3</v>
      </c>
      <c r="I141" s="162"/>
      <c r="J141" s="162">
        <f>ROUND(I141*H141,2)</f>
        <v>0</v>
      </c>
      <c r="K141" s="159" t="s">
        <v>139</v>
      </c>
      <c r="L141" s="163"/>
      <c r="M141" s="164" t="s">
        <v>3</v>
      </c>
      <c r="N141" s="165" t="s">
        <v>42</v>
      </c>
      <c r="O141" s="132">
        <v>0</v>
      </c>
      <c r="P141" s="132">
        <f>O141*H141</f>
        <v>0</v>
      </c>
      <c r="Q141" s="132">
        <v>4.5500000000000002E-3</v>
      </c>
      <c r="R141" s="132">
        <f>Q141*H141</f>
        <v>1.3650000000000001E-2</v>
      </c>
      <c r="S141" s="132">
        <v>0</v>
      </c>
      <c r="T141" s="133">
        <f>S141*H141</f>
        <v>0</v>
      </c>
      <c r="AR141" s="134" t="s">
        <v>175</v>
      </c>
      <c r="AT141" s="134" t="s">
        <v>172</v>
      </c>
      <c r="AU141" s="134" t="s">
        <v>81</v>
      </c>
      <c r="AY141" s="17" t="s">
        <v>131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79</v>
      </c>
      <c r="BK141" s="135">
        <f>ROUND(I141*H141,2)</f>
        <v>0</v>
      </c>
      <c r="BL141" s="17" t="s">
        <v>167</v>
      </c>
      <c r="BM141" s="134" t="s">
        <v>630</v>
      </c>
    </row>
    <row r="142" spans="2:65" s="1" customFormat="1" ht="16.5" customHeight="1">
      <c r="B142" s="123"/>
      <c r="C142" s="124" t="s">
        <v>631</v>
      </c>
      <c r="D142" s="124" t="s">
        <v>135</v>
      </c>
      <c r="E142" s="125" t="s">
        <v>632</v>
      </c>
      <c r="F142" s="126" t="s">
        <v>633</v>
      </c>
      <c r="G142" s="127" t="s">
        <v>260</v>
      </c>
      <c r="H142" s="128">
        <v>2</v>
      </c>
      <c r="I142" s="129"/>
      <c r="J142" s="129">
        <f>ROUND(I142*H142,2)</f>
        <v>0</v>
      </c>
      <c r="K142" s="126" t="s">
        <v>139</v>
      </c>
      <c r="L142" s="29"/>
      <c r="M142" s="130" t="s">
        <v>3</v>
      </c>
      <c r="N142" s="131" t="s">
        <v>42</v>
      </c>
      <c r="O142" s="132">
        <v>2.5</v>
      </c>
      <c r="P142" s="132">
        <f>O142*H142</f>
        <v>5</v>
      </c>
      <c r="Q142" s="132">
        <v>0</v>
      </c>
      <c r="R142" s="132">
        <f>Q142*H142</f>
        <v>0</v>
      </c>
      <c r="S142" s="132">
        <v>0</v>
      </c>
      <c r="T142" s="133">
        <f>S142*H142</f>
        <v>0</v>
      </c>
      <c r="AR142" s="134" t="s">
        <v>167</v>
      </c>
      <c r="AT142" s="134" t="s">
        <v>135</v>
      </c>
      <c r="AU142" s="134" t="s">
        <v>81</v>
      </c>
      <c r="AY142" s="17" t="s">
        <v>131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7" t="s">
        <v>79</v>
      </c>
      <c r="BK142" s="135">
        <f>ROUND(I142*H142,2)</f>
        <v>0</v>
      </c>
      <c r="BL142" s="17" t="s">
        <v>167</v>
      </c>
      <c r="BM142" s="134" t="s">
        <v>634</v>
      </c>
    </row>
    <row r="143" spans="2:65" s="1" customFormat="1">
      <c r="B143" s="29"/>
      <c r="D143" s="136" t="s">
        <v>142</v>
      </c>
      <c r="F143" s="137" t="s">
        <v>635</v>
      </c>
      <c r="L143" s="29"/>
      <c r="M143" s="138"/>
      <c r="T143" s="50"/>
      <c r="AT143" s="17" t="s">
        <v>142</v>
      </c>
      <c r="AU143" s="17" t="s">
        <v>81</v>
      </c>
    </row>
    <row r="144" spans="2:65" s="13" customFormat="1">
      <c r="B144" s="145"/>
      <c r="D144" s="140" t="s">
        <v>144</v>
      </c>
      <c r="E144" s="146" t="s">
        <v>3</v>
      </c>
      <c r="F144" s="147" t="s">
        <v>636</v>
      </c>
      <c r="H144" s="148">
        <v>2</v>
      </c>
      <c r="L144" s="145"/>
      <c r="M144" s="149"/>
      <c r="T144" s="150"/>
      <c r="AT144" s="146" t="s">
        <v>144</v>
      </c>
      <c r="AU144" s="146" t="s">
        <v>81</v>
      </c>
      <c r="AV144" s="13" t="s">
        <v>81</v>
      </c>
      <c r="AW144" s="13" t="s">
        <v>31</v>
      </c>
      <c r="AX144" s="13" t="s">
        <v>79</v>
      </c>
      <c r="AY144" s="146" t="s">
        <v>131</v>
      </c>
    </row>
    <row r="145" spans="2:65" s="1" customFormat="1" ht="16.5" customHeight="1">
      <c r="B145" s="123"/>
      <c r="C145" s="157" t="s">
        <v>245</v>
      </c>
      <c r="D145" s="157" t="s">
        <v>172</v>
      </c>
      <c r="E145" s="158" t="s">
        <v>637</v>
      </c>
      <c r="F145" s="159" t="s">
        <v>1142</v>
      </c>
      <c r="G145" s="160" t="s">
        <v>260</v>
      </c>
      <c r="H145" s="161">
        <v>2</v>
      </c>
      <c r="I145" s="162"/>
      <c r="J145" s="162">
        <f>ROUND(I145*H145,2)</f>
        <v>0</v>
      </c>
      <c r="K145" s="159" t="s">
        <v>3</v>
      </c>
      <c r="L145" s="163"/>
      <c r="M145" s="164" t="s">
        <v>3</v>
      </c>
      <c r="N145" s="165" t="s">
        <v>42</v>
      </c>
      <c r="O145" s="132">
        <v>0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175</v>
      </c>
      <c r="AT145" s="134" t="s">
        <v>172</v>
      </c>
      <c r="AU145" s="134" t="s">
        <v>81</v>
      </c>
      <c r="AY145" s="17" t="s">
        <v>131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79</v>
      </c>
      <c r="BK145" s="135">
        <f>ROUND(I145*H145,2)</f>
        <v>0</v>
      </c>
      <c r="BL145" s="17" t="s">
        <v>167</v>
      </c>
      <c r="BM145" s="134" t="s">
        <v>638</v>
      </c>
    </row>
    <row r="146" spans="2:65" s="13" customFormat="1">
      <c r="B146" s="145"/>
      <c r="D146" s="140" t="s">
        <v>144</v>
      </c>
      <c r="E146" s="146" t="s">
        <v>3</v>
      </c>
      <c r="F146" s="147" t="s">
        <v>639</v>
      </c>
      <c r="H146" s="148">
        <v>2</v>
      </c>
      <c r="L146" s="145"/>
      <c r="M146" s="149"/>
      <c r="T146" s="150"/>
      <c r="AT146" s="146" t="s">
        <v>144</v>
      </c>
      <c r="AU146" s="146" t="s">
        <v>81</v>
      </c>
      <c r="AV146" s="13" t="s">
        <v>81</v>
      </c>
      <c r="AW146" s="13" t="s">
        <v>31</v>
      </c>
      <c r="AX146" s="13" t="s">
        <v>79</v>
      </c>
      <c r="AY146" s="146" t="s">
        <v>131</v>
      </c>
    </row>
    <row r="147" spans="2:65" s="1" customFormat="1" ht="24.15" customHeight="1">
      <c r="B147" s="123"/>
      <c r="C147" s="124" t="s">
        <v>361</v>
      </c>
      <c r="D147" s="124" t="s">
        <v>135</v>
      </c>
      <c r="E147" s="125" t="s">
        <v>453</v>
      </c>
      <c r="F147" s="126" t="s">
        <v>454</v>
      </c>
      <c r="G147" s="127" t="s">
        <v>155</v>
      </c>
      <c r="H147" s="128">
        <v>9.7000000000000003E-2</v>
      </c>
      <c r="I147" s="129"/>
      <c r="J147" s="129">
        <f>ROUND(I147*H147,2)</f>
        <v>0</v>
      </c>
      <c r="K147" s="126" t="s">
        <v>139</v>
      </c>
      <c r="L147" s="29"/>
      <c r="M147" s="130" t="s">
        <v>3</v>
      </c>
      <c r="N147" s="131" t="s">
        <v>42</v>
      </c>
      <c r="O147" s="132">
        <v>8.4600000000000009</v>
      </c>
      <c r="P147" s="132">
        <f>O147*H147</f>
        <v>0.82062000000000013</v>
      </c>
      <c r="Q147" s="132">
        <v>0</v>
      </c>
      <c r="R147" s="132">
        <f>Q147*H147</f>
        <v>0</v>
      </c>
      <c r="S147" s="132">
        <v>0</v>
      </c>
      <c r="T147" s="133">
        <f>S147*H147</f>
        <v>0</v>
      </c>
      <c r="AR147" s="134" t="s">
        <v>167</v>
      </c>
      <c r="AT147" s="134" t="s">
        <v>135</v>
      </c>
      <c r="AU147" s="134" t="s">
        <v>81</v>
      </c>
      <c r="AY147" s="17" t="s">
        <v>131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7" t="s">
        <v>79</v>
      </c>
      <c r="BK147" s="135">
        <f>ROUND(I147*H147,2)</f>
        <v>0</v>
      </c>
      <c r="BL147" s="17" t="s">
        <v>167</v>
      </c>
      <c r="BM147" s="134" t="s">
        <v>640</v>
      </c>
    </row>
    <row r="148" spans="2:65" s="1" customFormat="1">
      <c r="B148" s="29"/>
      <c r="D148" s="136" t="s">
        <v>142</v>
      </c>
      <c r="F148" s="137" t="s">
        <v>456</v>
      </c>
      <c r="L148" s="29"/>
      <c r="M148" s="170"/>
      <c r="N148" s="171"/>
      <c r="O148" s="171"/>
      <c r="P148" s="171"/>
      <c r="Q148" s="171"/>
      <c r="R148" s="171"/>
      <c r="S148" s="171"/>
      <c r="T148" s="172"/>
      <c r="AT148" s="17" t="s">
        <v>142</v>
      </c>
      <c r="AU148" s="17" t="s">
        <v>81</v>
      </c>
    </row>
    <row r="149" spans="2:65" s="1" customFormat="1" ht="6.9" customHeight="1">
      <c r="B149" s="38"/>
      <c r="C149" s="39"/>
      <c r="D149" s="39"/>
      <c r="E149" s="39"/>
      <c r="F149" s="39"/>
      <c r="G149" s="39"/>
      <c r="H149" s="39"/>
      <c r="I149" s="39"/>
      <c r="J149" s="39"/>
      <c r="K149" s="39"/>
      <c r="L149" s="29"/>
    </row>
  </sheetData>
  <autoFilter ref="C82:K148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0" r:id="rId2" xr:uid="{00000000-0004-0000-0200-000001000000}"/>
    <hyperlink ref="F93" r:id="rId3" xr:uid="{00000000-0004-0000-0200-000002000000}"/>
    <hyperlink ref="F98" r:id="rId4" xr:uid="{00000000-0004-0000-0200-000003000000}"/>
    <hyperlink ref="F103" r:id="rId5" xr:uid="{00000000-0004-0000-0200-000004000000}"/>
    <hyperlink ref="F108" r:id="rId6" xr:uid="{00000000-0004-0000-0200-000005000000}"/>
    <hyperlink ref="F115" r:id="rId7" xr:uid="{00000000-0004-0000-0200-000006000000}"/>
    <hyperlink ref="F118" r:id="rId8" xr:uid="{00000000-0004-0000-0200-000007000000}"/>
    <hyperlink ref="F121" r:id="rId9" xr:uid="{00000000-0004-0000-0200-000008000000}"/>
    <hyperlink ref="F132" r:id="rId10" xr:uid="{00000000-0004-0000-0200-000009000000}"/>
    <hyperlink ref="F135" r:id="rId11" xr:uid="{00000000-0004-0000-0200-00000A000000}"/>
    <hyperlink ref="F139" r:id="rId12" xr:uid="{00000000-0004-0000-0200-00000B000000}"/>
    <hyperlink ref="F143" r:id="rId13" xr:uid="{00000000-0004-0000-0200-00000C000000}"/>
    <hyperlink ref="F148" r:id="rId14" xr:uid="{00000000-0004-0000-0200-00000D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15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0"/>
  <sheetViews>
    <sheetView showGridLines="0" topLeftCell="A137" workbookViewId="0">
      <selection activeCell="F113" sqref="F11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641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ROUND(J87,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ROUND((SUM(BE87:BE149)),  2)</f>
        <v>0</v>
      </c>
      <c r="I33" s="86">
        <v>0.21</v>
      </c>
      <c r="J33" s="85">
        <f>ROUND(((SUM(BE87:BE149))*I33),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ROUND((SUM(BF87:BF149)),  2)</f>
        <v>0</v>
      </c>
      <c r="I34" s="86">
        <v>0.15</v>
      </c>
      <c r="J34" s="85">
        <f>ROUND(((SUM(BF87:BF149))*I34),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ROUND((SUM(BG87:BG149)),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ROUND((SUM(BH87:BH149)),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ROUND((SUM(BI87:BI149)),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FVE1_3 - Výrobna 68,04 kWp_KABELOVÁ TRASA DO BPS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J87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107</v>
      </c>
      <c r="E60" s="98"/>
      <c r="F60" s="98"/>
      <c r="G60" s="98"/>
      <c r="H60" s="98"/>
      <c r="I60" s="98"/>
      <c r="J60" s="99">
        <f>J88</f>
        <v>0</v>
      </c>
      <c r="L60" s="96"/>
    </row>
    <row r="61" spans="2:47" s="9" customFormat="1" ht="19.95" customHeight="1">
      <c r="B61" s="100"/>
      <c r="D61" s="101" t="s">
        <v>534</v>
      </c>
      <c r="E61" s="102"/>
      <c r="F61" s="102"/>
      <c r="G61" s="102"/>
      <c r="H61" s="102"/>
      <c r="I61" s="102"/>
      <c r="J61" s="103">
        <f>J89</f>
        <v>0</v>
      </c>
      <c r="L61" s="100"/>
    </row>
    <row r="62" spans="2:47" s="9" customFormat="1" ht="19.95" customHeight="1">
      <c r="B62" s="100"/>
      <c r="D62" s="101" t="s">
        <v>642</v>
      </c>
      <c r="E62" s="102"/>
      <c r="F62" s="102"/>
      <c r="G62" s="102"/>
      <c r="H62" s="102"/>
      <c r="I62" s="102"/>
      <c r="J62" s="103">
        <f>J102</f>
        <v>0</v>
      </c>
      <c r="L62" s="100"/>
    </row>
    <row r="63" spans="2:47" s="9" customFormat="1" ht="19.95" customHeight="1">
      <c r="B63" s="100"/>
      <c r="D63" s="101" t="s">
        <v>643</v>
      </c>
      <c r="E63" s="102"/>
      <c r="F63" s="102"/>
      <c r="G63" s="102"/>
      <c r="H63" s="102"/>
      <c r="I63" s="102"/>
      <c r="J63" s="103">
        <f>J106</f>
        <v>0</v>
      </c>
      <c r="L63" s="100"/>
    </row>
    <row r="64" spans="2:47" s="8" customFormat="1" ht="24.9" customHeight="1">
      <c r="B64" s="96"/>
      <c r="D64" s="97" t="s">
        <v>110</v>
      </c>
      <c r="E64" s="98"/>
      <c r="F64" s="98"/>
      <c r="G64" s="98"/>
      <c r="H64" s="98"/>
      <c r="I64" s="98"/>
      <c r="J64" s="99">
        <f>J111</f>
        <v>0</v>
      </c>
      <c r="L64" s="96"/>
    </row>
    <row r="65" spans="2:12" s="9" customFormat="1" ht="19.95" customHeight="1">
      <c r="B65" s="100"/>
      <c r="D65" s="101" t="s">
        <v>111</v>
      </c>
      <c r="E65" s="102"/>
      <c r="F65" s="102"/>
      <c r="G65" s="102"/>
      <c r="H65" s="102"/>
      <c r="I65" s="102"/>
      <c r="J65" s="103">
        <f>J112</f>
        <v>0</v>
      </c>
      <c r="L65" s="100"/>
    </row>
    <row r="66" spans="2:12" s="8" customFormat="1" ht="24.9" customHeight="1">
      <c r="B66" s="96"/>
      <c r="D66" s="97" t="s">
        <v>114</v>
      </c>
      <c r="E66" s="98"/>
      <c r="F66" s="98"/>
      <c r="G66" s="98"/>
      <c r="H66" s="98"/>
      <c r="I66" s="98"/>
      <c r="J66" s="99">
        <f>J142</f>
        <v>0</v>
      </c>
      <c r="L66" s="96"/>
    </row>
    <row r="67" spans="2:12" s="9" customFormat="1" ht="19.95" customHeight="1">
      <c r="B67" s="100"/>
      <c r="D67" s="101" t="s">
        <v>644</v>
      </c>
      <c r="E67" s="102"/>
      <c r="F67" s="102"/>
      <c r="G67" s="102"/>
      <c r="H67" s="102"/>
      <c r="I67" s="102"/>
      <c r="J67" s="103">
        <f>J143</f>
        <v>0</v>
      </c>
      <c r="L67" s="100"/>
    </row>
    <row r="68" spans="2:12" s="1" customFormat="1" ht="21.75" customHeight="1">
      <c r="B68" s="29"/>
      <c r="L68" s="29"/>
    </row>
    <row r="69" spans="2:12" s="1" customFormat="1" ht="6.9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" customHeight="1">
      <c r="B74" s="29"/>
      <c r="C74" s="21" t="s">
        <v>116</v>
      </c>
      <c r="L74" s="29"/>
    </row>
    <row r="75" spans="2:12" s="1" customFormat="1" ht="6.9" customHeight="1">
      <c r="B75" s="29"/>
      <c r="L75" s="29"/>
    </row>
    <row r="76" spans="2:12" s="1" customFormat="1" ht="12" customHeight="1">
      <c r="B76" s="29"/>
      <c r="C76" s="26" t="s">
        <v>15</v>
      </c>
      <c r="L76" s="29"/>
    </row>
    <row r="77" spans="2:12" s="1" customFormat="1" ht="16.5" customHeight="1">
      <c r="B77" s="29"/>
      <c r="E77" s="286" t="str">
        <f>E7</f>
        <v>Fotovoltaická výrobna Kněžice</v>
      </c>
      <c r="F77" s="287"/>
      <c r="G77" s="287"/>
      <c r="H77" s="287"/>
      <c r="L77" s="29"/>
    </row>
    <row r="78" spans="2:12" s="1" customFormat="1" ht="12" customHeight="1">
      <c r="B78" s="29"/>
      <c r="C78" s="26" t="s">
        <v>101</v>
      </c>
      <c r="L78" s="29"/>
    </row>
    <row r="79" spans="2:12" s="1" customFormat="1" ht="16.5" customHeight="1">
      <c r="B79" s="29"/>
      <c r="E79" s="252" t="str">
        <f>E9</f>
        <v>FVE1_3 - Výrobna 68,04 kWp_KABELOVÁ TRASA DO BPS</v>
      </c>
      <c r="F79" s="285"/>
      <c r="G79" s="285"/>
      <c r="H79" s="285"/>
      <c r="L79" s="29"/>
    </row>
    <row r="80" spans="2:12" s="1" customFormat="1" ht="6.9" customHeight="1">
      <c r="B80" s="29"/>
      <c r="L80" s="29"/>
    </row>
    <row r="81" spans="2:65" s="1" customFormat="1" ht="12" customHeight="1">
      <c r="B81" s="29"/>
      <c r="C81" s="26" t="s">
        <v>19</v>
      </c>
      <c r="F81" s="24" t="str">
        <f>F12</f>
        <v xml:space="preserve">Kněžice </v>
      </c>
      <c r="I81" s="26" t="s">
        <v>21</v>
      </c>
      <c r="J81" s="46" t="str">
        <f>IF(J12="","",J12)</f>
        <v>14. 5. 2023</v>
      </c>
      <c r="L81" s="29"/>
    </row>
    <row r="82" spans="2:65" s="1" customFormat="1" ht="6.9" customHeight="1">
      <c r="B82" s="29"/>
      <c r="L82" s="29"/>
    </row>
    <row r="83" spans="2:65" s="1" customFormat="1" ht="15.15" customHeight="1">
      <c r="B83" s="29"/>
      <c r="C83" s="26" t="s">
        <v>23</v>
      </c>
      <c r="F83" s="24" t="str">
        <f>E15</f>
        <v>Obec Kněžice</v>
      </c>
      <c r="I83" s="26" t="s">
        <v>30</v>
      </c>
      <c r="J83" s="27" t="str">
        <f>E21</f>
        <v xml:space="preserve"> </v>
      </c>
      <c r="L83" s="29"/>
    </row>
    <row r="84" spans="2:65" s="1" customFormat="1" ht="15.15" customHeight="1">
      <c r="B84" s="29"/>
      <c r="C84" s="26" t="s">
        <v>28</v>
      </c>
      <c r="F84" s="24" t="str">
        <f>IF(E18="","",E18)</f>
        <v xml:space="preserve"> </v>
      </c>
      <c r="I84" s="26" t="s">
        <v>32</v>
      </c>
      <c r="J84" s="27" t="str">
        <f>E24</f>
        <v>Ing. Petr Týfa</v>
      </c>
      <c r="L84" s="29"/>
    </row>
    <row r="85" spans="2:65" s="1" customFormat="1" ht="10.35" customHeight="1">
      <c r="B85" s="29"/>
      <c r="L85" s="29"/>
    </row>
    <row r="86" spans="2:65" s="10" customFormat="1" ht="29.25" customHeight="1">
      <c r="B86" s="104"/>
      <c r="C86" s="105" t="s">
        <v>117</v>
      </c>
      <c r="D86" s="106" t="s">
        <v>56</v>
      </c>
      <c r="E86" s="106" t="s">
        <v>52</v>
      </c>
      <c r="F86" s="106" t="s">
        <v>53</v>
      </c>
      <c r="G86" s="106" t="s">
        <v>118</v>
      </c>
      <c r="H86" s="106" t="s">
        <v>119</v>
      </c>
      <c r="I86" s="106" t="s">
        <v>120</v>
      </c>
      <c r="J86" s="106" t="s">
        <v>105</v>
      </c>
      <c r="K86" s="107" t="s">
        <v>121</v>
      </c>
      <c r="L86" s="104"/>
      <c r="M86" s="53" t="s">
        <v>3</v>
      </c>
      <c r="N86" s="54" t="s">
        <v>41</v>
      </c>
      <c r="O86" s="54" t="s">
        <v>122</v>
      </c>
      <c r="P86" s="54" t="s">
        <v>123</v>
      </c>
      <c r="Q86" s="54" t="s">
        <v>124</v>
      </c>
      <c r="R86" s="54" t="s">
        <v>125</v>
      </c>
      <c r="S86" s="54" t="s">
        <v>126</v>
      </c>
      <c r="T86" s="55" t="s">
        <v>127</v>
      </c>
    </row>
    <row r="87" spans="2:65" s="1" customFormat="1" ht="22.8" customHeight="1">
      <c r="B87" s="29"/>
      <c r="C87" s="58" t="s">
        <v>128</v>
      </c>
      <c r="J87" s="108">
        <f>BK87</f>
        <v>0</v>
      </c>
      <c r="L87" s="29"/>
      <c r="M87" s="56"/>
      <c r="N87" s="47"/>
      <c r="O87" s="47"/>
      <c r="P87" s="109">
        <f>P88+P111+P142</f>
        <v>194.43057499999998</v>
      </c>
      <c r="Q87" s="47"/>
      <c r="R87" s="109">
        <f>R88+R111+R142</f>
        <v>0.62920690000000001</v>
      </c>
      <c r="S87" s="47"/>
      <c r="T87" s="110">
        <f>T88+T111+T142</f>
        <v>0.14779999999999999</v>
      </c>
      <c r="AT87" s="17" t="s">
        <v>70</v>
      </c>
      <c r="AU87" s="17" t="s">
        <v>106</v>
      </c>
      <c r="BK87" s="111">
        <f>BK88+BK111+BK142</f>
        <v>0</v>
      </c>
    </row>
    <row r="88" spans="2:65" s="11" customFormat="1" ht="25.95" customHeight="1">
      <c r="B88" s="112"/>
      <c r="D88" s="113" t="s">
        <v>70</v>
      </c>
      <c r="E88" s="114" t="s">
        <v>129</v>
      </c>
      <c r="F88" s="114" t="s">
        <v>130</v>
      </c>
      <c r="J88" s="115">
        <f>BK88</f>
        <v>0</v>
      </c>
      <c r="L88" s="112"/>
      <c r="M88" s="116"/>
      <c r="P88" s="117">
        <f>P89+P102+P106</f>
        <v>66.900075000000001</v>
      </c>
      <c r="R88" s="117">
        <f>R89+R102+R106</f>
        <v>3.4880000000000001E-2</v>
      </c>
      <c r="T88" s="118">
        <f>T89+T102+T106</f>
        <v>0.11899999999999999</v>
      </c>
      <c r="AR88" s="113" t="s">
        <v>79</v>
      </c>
      <c r="AT88" s="119" t="s">
        <v>70</v>
      </c>
      <c r="AU88" s="119" t="s">
        <v>71</v>
      </c>
      <c r="AY88" s="113" t="s">
        <v>131</v>
      </c>
      <c r="BK88" s="120">
        <f>BK89+BK102+BK106</f>
        <v>0</v>
      </c>
    </row>
    <row r="89" spans="2:65" s="11" customFormat="1" ht="22.8" customHeight="1">
      <c r="B89" s="112"/>
      <c r="D89" s="113" t="s">
        <v>70</v>
      </c>
      <c r="E89" s="121" t="s">
        <v>79</v>
      </c>
      <c r="F89" s="121" t="s">
        <v>535</v>
      </c>
      <c r="J89" s="122">
        <f>BK89</f>
        <v>0</v>
      </c>
      <c r="L89" s="112"/>
      <c r="M89" s="116"/>
      <c r="P89" s="117">
        <f>SUM(P90:P101)</f>
        <v>62.943200000000004</v>
      </c>
      <c r="R89" s="117">
        <f>SUM(R90:R101)</f>
        <v>3.4880000000000001E-2</v>
      </c>
      <c r="T89" s="118">
        <f>SUM(T90:T101)</f>
        <v>0</v>
      </c>
      <c r="AR89" s="113" t="s">
        <v>79</v>
      </c>
      <c r="AT89" s="119" t="s">
        <v>70</v>
      </c>
      <c r="AU89" s="119" t="s">
        <v>79</v>
      </c>
      <c r="AY89" s="113" t="s">
        <v>131</v>
      </c>
      <c r="BK89" s="120">
        <f>SUM(BK90:BK101)</f>
        <v>0</v>
      </c>
    </row>
    <row r="90" spans="2:65" s="1" customFormat="1" ht="24.15" customHeight="1">
      <c r="B90" s="123"/>
      <c r="C90" s="124" t="s">
        <v>645</v>
      </c>
      <c r="D90" s="124" t="s">
        <v>135</v>
      </c>
      <c r="E90" s="125" t="s">
        <v>646</v>
      </c>
      <c r="F90" s="126" t="s">
        <v>647</v>
      </c>
      <c r="G90" s="127" t="s">
        <v>538</v>
      </c>
      <c r="H90" s="128">
        <v>29.376000000000001</v>
      </c>
      <c r="I90" s="129"/>
      <c r="J90" s="129">
        <f>ROUND(I90*H90,2)</f>
        <v>0</v>
      </c>
      <c r="K90" s="126" t="s">
        <v>139</v>
      </c>
      <c r="L90" s="29"/>
      <c r="M90" s="130" t="s">
        <v>3</v>
      </c>
      <c r="N90" s="131" t="s">
        <v>42</v>
      </c>
      <c r="O90" s="132">
        <v>1.1220000000000001</v>
      </c>
      <c r="P90" s="132">
        <f>O90*H90</f>
        <v>32.959872000000004</v>
      </c>
      <c r="Q90" s="132">
        <v>0</v>
      </c>
      <c r="R90" s="132">
        <f>Q90*H90</f>
        <v>0</v>
      </c>
      <c r="S90" s="132">
        <v>0</v>
      </c>
      <c r="T90" s="133">
        <f>S90*H90</f>
        <v>0</v>
      </c>
      <c r="AR90" s="134" t="s">
        <v>140</v>
      </c>
      <c r="AT90" s="134" t="s">
        <v>135</v>
      </c>
      <c r="AU90" s="134" t="s">
        <v>81</v>
      </c>
      <c r="AY90" s="17" t="s">
        <v>131</v>
      </c>
      <c r="BE90" s="135">
        <f>IF(N90="základní",J90,0)</f>
        <v>0</v>
      </c>
      <c r="BF90" s="135">
        <f>IF(N90="snížená",J90,0)</f>
        <v>0</v>
      </c>
      <c r="BG90" s="135">
        <f>IF(N90="zákl. přenesená",J90,0)</f>
        <v>0</v>
      </c>
      <c r="BH90" s="135">
        <f>IF(N90="sníž. přenesená",J90,0)</f>
        <v>0</v>
      </c>
      <c r="BI90" s="135">
        <f>IF(N90="nulová",J90,0)</f>
        <v>0</v>
      </c>
      <c r="BJ90" s="17" t="s">
        <v>79</v>
      </c>
      <c r="BK90" s="135">
        <f>ROUND(I90*H90,2)</f>
        <v>0</v>
      </c>
      <c r="BL90" s="17" t="s">
        <v>140</v>
      </c>
      <c r="BM90" s="134" t="s">
        <v>648</v>
      </c>
    </row>
    <row r="91" spans="2:65" s="1" customFormat="1">
      <c r="B91" s="29"/>
      <c r="D91" s="136" t="s">
        <v>142</v>
      </c>
      <c r="F91" s="137" t="s">
        <v>649</v>
      </c>
      <c r="L91" s="29"/>
      <c r="M91" s="138"/>
      <c r="T91" s="50"/>
      <c r="AT91" s="17" t="s">
        <v>142</v>
      </c>
      <c r="AU91" s="17" t="s">
        <v>81</v>
      </c>
    </row>
    <row r="92" spans="2:65" s="13" customFormat="1">
      <c r="B92" s="145"/>
      <c r="D92" s="140" t="s">
        <v>144</v>
      </c>
      <c r="E92" s="146" t="s">
        <v>3</v>
      </c>
      <c r="F92" s="147" t="s">
        <v>650</v>
      </c>
      <c r="H92" s="148">
        <v>29.376000000000001</v>
      </c>
      <c r="L92" s="145"/>
      <c r="M92" s="149"/>
      <c r="T92" s="150"/>
      <c r="AT92" s="146" t="s">
        <v>144</v>
      </c>
      <c r="AU92" s="146" t="s">
        <v>81</v>
      </c>
      <c r="AV92" s="13" t="s">
        <v>81</v>
      </c>
      <c r="AW92" s="13" t="s">
        <v>31</v>
      </c>
      <c r="AX92" s="13" t="s">
        <v>79</v>
      </c>
      <c r="AY92" s="146" t="s">
        <v>131</v>
      </c>
    </row>
    <row r="93" spans="2:65" s="1" customFormat="1" ht="24.15" customHeight="1">
      <c r="B93" s="123"/>
      <c r="C93" s="124" t="s">
        <v>316</v>
      </c>
      <c r="D93" s="124" t="s">
        <v>135</v>
      </c>
      <c r="E93" s="125" t="s">
        <v>651</v>
      </c>
      <c r="F93" s="126" t="s">
        <v>652</v>
      </c>
      <c r="G93" s="127" t="s">
        <v>166</v>
      </c>
      <c r="H93" s="128">
        <v>10.9</v>
      </c>
      <c r="I93" s="129"/>
      <c r="J93" s="129">
        <f>ROUND(I93*H93,2)</f>
        <v>0</v>
      </c>
      <c r="K93" s="126" t="s">
        <v>139</v>
      </c>
      <c r="L93" s="29"/>
      <c r="M93" s="130" t="s">
        <v>3</v>
      </c>
      <c r="N93" s="131" t="s">
        <v>42</v>
      </c>
      <c r="O93" s="132">
        <v>0.82599999999999996</v>
      </c>
      <c r="P93" s="132">
        <f>O93*H93</f>
        <v>9.0033999999999992</v>
      </c>
      <c r="Q93" s="132">
        <v>3.2000000000000002E-3</v>
      </c>
      <c r="R93" s="132">
        <f>Q93*H93</f>
        <v>3.4880000000000001E-2</v>
      </c>
      <c r="S93" s="132">
        <v>0</v>
      </c>
      <c r="T93" s="133">
        <f>S93*H93</f>
        <v>0</v>
      </c>
      <c r="AR93" s="134" t="s">
        <v>140</v>
      </c>
      <c r="AT93" s="134" t="s">
        <v>135</v>
      </c>
      <c r="AU93" s="134" t="s">
        <v>81</v>
      </c>
      <c r="AY93" s="17" t="s">
        <v>131</v>
      </c>
      <c r="BE93" s="135">
        <f>IF(N93="základní",J93,0)</f>
        <v>0</v>
      </c>
      <c r="BF93" s="135">
        <f>IF(N93="snížená",J93,0)</f>
        <v>0</v>
      </c>
      <c r="BG93" s="135">
        <f>IF(N93="zákl. přenesená",J93,0)</f>
        <v>0</v>
      </c>
      <c r="BH93" s="135">
        <f>IF(N93="sníž. přenesená",J93,0)</f>
        <v>0</v>
      </c>
      <c r="BI93" s="135">
        <f>IF(N93="nulová",J93,0)</f>
        <v>0</v>
      </c>
      <c r="BJ93" s="17" t="s">
        <v>79</v>
      </c>
      <c r="BK93" s="135">
        <f>ROUND(I93*H93,2)</f>
        <v>0</v>
      </c>
      <c r="BL93" s="17" t="s">
        <v>140</v>
      </c>
      <c r="BM93" s="134" t="s">
        <v>653</v>
      </c>
    </row>
    <row r="94" spans="2:65" s="1" customFormat="1">
      <c r="B94" s="29"/>
      <c r="D94" s="136" t="s">
        <v>142</v>
      </c>
      <c r="F94" s="137" t="s">
        <v>654</v>
      </c>
      <c r="L94" s="29"/>
      <c r="M94" s="138"/>
      <c r="T94" s="50"/>
      <c r="AT94" s="17" t="s">
        <v>142</v>
      </c>
      <c r="AU94" s="17" t="s">
        <v>81</v>
      </c>
    </row>
    <row r="95" spans="2:65" s="13" customFormat="1">
      <c r="B95" s="145"/>
      <c r="D95" s="140" t="s">
        <v>144</v>
      </c>
      <c r="E95" s="146" t="s">
        <v>3</v>
      </c>
      <c r="F95" s="147" t="s">
        <v>655</v>
      </c>
      <c r="H95" s="148">
        <v>10.9</v>
      </c>
      <c r="L95" s="145"/>
      <c r="M95" s="149"/>
      <c r="T95" s="150"/>
      <c r="AT95" s="146" t="s">
        <v>144</v>
      </c>
      <c r="AU95" s="146" t="s">
        <v>81</v>
      </c>
      <c r="AV95" s="13" t="s">
        <v>81</v>
      </c>
      <c r="AW95" s="13" t="s">
        <v>31</v>
      </c>
      <c r="AX95" s="13" t="s">
        <v>79</v>
      </c>
      <c r="AY95" s="146" t="s">
        <v>131</v>
      </c>
    </row>
    <row r="96" spans="2:65" s="1" customFormat="1" ht="24.15" customHeight="1">
      <c r="B96" s="123"/>
      <c r="C96" s="124" t="s">
        <v>656</v>
      </c>
      <c r="D96" s="124" t="s">
        <v>135</v>
      </c>
      <c r="E96" s="125" t="s">
        <v>543</v>
      </c>
      <c r="F96" s="126" t="s">
        <v>544</v>
      </c>
      <c r="G96" s="127" t="s">
        <v>538</v>
      </c>
      <c r="H96" s="128">
        <v>29.376000000000001</v>
      </c>
      <c r="I96" s="129"/>
      <c r="J96" s="129">
        <f>ROUND(I96*H96,2)</f>
        <v>0</v>
      </c>
      <c r="K96" s="126" t="s">
        <v>139</v>
      </c>
      <c r="L96" s="29"/>
      <c r="M96" s="130" t="s">
        <v>3</v>
      </c>
      <c r="N96" s="131" t="s">
        <v>42</v>
      </c>
      <c r="O96" s="132">
        <v>0.32800000000000001</v>
      </c>
      <c r="P96" s="132">
        <f>O96*H96</f>
        <v>9.6353280000000012</v>
      </c>
      <c r="Q96" s="132">
        <v>0</v>
      </c>
      <c r="R96" s="132">
        <f>Q96*H96</f>
        <v>0</v>
      </c>
      <c r="S96" s="132">
        <v>0</v>
      </c>
      <c r="T96" s="133">
        <f>S96*H96</f>
        <v>0</v>
      </c>
      <c r="AR96" s="134" t="s">
        <v>140</v>
      </c>
      <c r="AT96" s="134" t="s">
        <v>135</v>
      </c>
      <c r="AU96" s="134" t="s">
        <v>81</v>
      </c>
      <c r="AY96" s="17" t="s">
        <v>131</v>
      </c>
      <c r="BE96" s="135">
        <f>IF(N96="základní",J96,0)</f>
        <v>0</v>
      </c>
      <c r="BF96" s="135">
        <f>IF(N96="snížená",J96,0)</f>
        <v>0</v>
      </c>
      <c r="BG96" s="135">
        <f>IF(N96="zákl. přenesená",J96,0)</f>
        <v>0</v>
      </c>
      <c r="BH96" s="135">
        <f>IF(N96="sníž. přenesená",J96,0)</f>
        <v>0</v>
      </c>
      <c r="BI96" s="135">
        <f>IF(N96="nulová",J96,0)</f>
        <v>0</v>
      </c>
      <c r="BJ96" s="17" t="s">
        <v>79</v>
      </c>
      <c r="BK96" s="135">
        <f>ROUND(I96*H96,2)</f>
        <v>0</v>
      </c>
      <c r="BL96" s="17" t="s">
        <v>140</v>
      </c>
      <c r="BM96" s="134" t="s">
        <v>657</v>
      </c>
    </row>
    <row r="97" spans="2:65" s="1" customFormat="1">
      <c r="B97" s="29"/>
      <c r="D97" s="136" t="s">
        <v>142</v>
      </c>
      <c r="F97" s="137" t="s">
        <v>546</v>
      </c>
      <c r="L97" s="29"/>
      <c r="M97" s="138"/>
      <c r="T97" s="50"/>
      <c r="AT97" s="17" t="s">
        <v>142</v>
      </c>
      <c r="AU97" s="17" t="s">
        <v>81</v>
      </c>
    </row>
    <row r="98" spans="2:65" s="13" customFormat="1">
      <c r="B98" s="145"/>
      <c r="D98" s="140" t="s">
        <v>144</v>
      </c>
      <c r="E98" s="146" t="s">
        <v>3</v>
      </c>
      <c r="F98" s="147" t="s">
        <v>650</v>
      </c>
      <c r="H98" s="148">
        <v>29.376000000000001</v>
      </c>
      <c r="L98" s="145"/>
      <c r="M98" s="149"/>
      <c r="T98" s="150"/>
      <c r="AT98" s="146" t="s">
        <v>144</v>
      </c>
      <c r="AU98" s="146" t="s">
        <v>81</v>
      </c>
      <c r="AV98" s="13" t="s">
        <v>81</v>
      </c>
      <c r="AW98" s="13" t="s">
        <v>31</v>
      </c>
      <c r="AX98" s="13" t="s">
        <v>79</v>
      </c>
      <c r="AY98" s="146" t="s">
        <v>131</v>
      </c>
    </row>
    <row r="99" spans="2:65" s="1" customFormat="1" ht="21.75" customHeight="1">
      <c r="B99" s="123"/>
      <c r="C99" s="124" t="s">
        <v>542</v>
      </c>
      <c r="D99" s="124" t="s">
        <v>135</v>
      </c>
      <c r="E99" s="125" t="s">
        <v>658</v>
      </c>
      <c r="F99" s="126" t="s">
        <v>659</v>
      </c>
      <c r="G99" s="127" t="s">
        <v>549</v>
      </c>
      <c r="H99" s="128">
        <v>86.6</v>
      </c>
      <c r="I99" s="129"/>
      <c r="J99" s="129">
        <f>ROUND(I99*H99,2)</f>
        <v>0</v>
      </c>
      <c r="K99" s="126" t="s">
        <v>139</v>
      </c>
      <c r="L99" s="29"/>
      <c r="M99" s="130" t="s">
        <v>3</v>
      </c>
      <c r="N99" s="131" t="s">
        <v>42</v>
      </c>
      <c r="O99" s="132">
        <v>0.13100000000000001</v>
      </c>
      <c r="P99" s="132">
        <f>O99*H99</f>
        <v>11.3446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140</v>
      </c>
      <c r="AT99" s="134" t="s">
        <v>135</v>
      </c>
      <c r="AU99" s="134" t="s">
        <v>81</v>
      </c>
      <c r="AY99" s="17" t="s">
        <v>131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79</v>
      </c>
      <c r="BK99" s="135">
        <f>ROUND(I99*H99,2)</f>
        <v>0</v>
      </c>
      <c r="BL99" s="17" t="s">
        <v>140</v>
      </c>
      <c r="BM99" s="134" t="s">
        <v>660</v>
      </c>
    </row>
    <row r="100" spans="2:65" s="1" customFormat="1">
      <c r="B100" s="29"/>
      <c r="D100" s="136" t="s">
        <v>142</v>
      </c>
      <c r="F100" s="137" t="s">
        <v>661</v>
      </c>
      <c r="L100" s="29"/>
      <c r="M100" s="138"/>
      <c r="T100" s="50"/>
      <c r="AT100" s="17" t="s">
        <v>142</v>
      </c>
      <c r="AU100" s="17" t="s">
        <v>81</v>
      </c>
    </row>
    <row r="101" spans="2:65" s="13" customFormat="1">
      <c r="B101" s="145"/>
      <c r="D101" s="140" t="s">
        <v>144</v>
      </c>
      <c r="E101" s="146" t="s">
        <v>3</v>
      </c>
      <c r="F101" s="147" t="s">
        <v>662</v>
      </c>
      <c r="H101" s="148">
        <v>86.6</v>
      </c>
      <c r="L101" s="145"/>
      <c r="M101" s="149"/>
      <c r="T101" s="150"/>
      <c r="AT101" s="146" t="s">
        <v>144</v>
      </c>
      <c r="AU101" s="146" t="s">
        <v>81</v>
      </c>
      <c r="AV101" s="13" t="s">
        <v>81</v>
      </c>
      <c r="AW101" s="13" t="s">
        <v>31</v>
      </c>
      <c r="AX101" s="13" t="s">
        <v>79</v>
      </c>
      <c r="AY101" s="146" t="s">
        <v>131</v>
      </c>
    </row>
    <row r="102" spans="2:65" s="11" customFormat="1" ht="22.8" customHeight="1">
      <c r="B102" s="112"/>
      <c r="D102" s="113" t="s">
        <v>70</v>
      </c>
      <c r="E102" s="121" t="s">
        <v>631</v>
      </c>
      <c r="F102" s="121" t="s">
        <v>663</v>
      </c>
      <c r="J102" s="122">
        <f>BK102</f>
        <v>0</v>
      </c>
      <c r="L102" s="112"/>
      <c r="M102" s="116"/>
      <c r="P102" s="117">
        <f>SUM(P103:P105)</f>
        <v>3.9420000000000002</v>
      </c>
      <c r="R102" s="117">
        <f>SUM(R103:R105)</f>
        <v>0</v>
      </c>
      <c r="T102" s="118">
        <f>SUM(T103:T105)</f>
        <v>0.11899999999999999</v>
      </c>
      <c r="AR102" s="113" t="s">
        <v>79</v>
      </c>
      <c r="AT102" s="119" t="s">
        <v>70</v>
      </c>
      <c r="AU102" s="119" t="s">
        <v>79</v>
      </c>
      <c r="AY102" s="113" t="s">
        <v>131</v>
      </c>
      <c r="BK102" s="120">
        <f>SUM(BK103:BK105)</f>
        <v>0</v>
      </c>
    </row>
    <row r="103" spans="2:65" s="1" customFormat="1" ht="24.15" customHeight="1">
      <c r="B103" s="123"/>
      <c r="C103" s="124" t="s">
        <v>622</v>
      </c>
      <c r="D103" s="124" t="s">
        <v>135</v>
      </c>
      <c r="E103" s="125" t="s">
        <v>664</v>
      </c>
      <c r="F103" s="126" t="s">
        <v>665</v>
      </c>
      <c r="G103" s="127" t="s">
        <v>260</v>
      </c>
      <c r="H103" s="128">
        <v>1</v>
      </c>
      <c r="I103" s="129"/>
      <c r="J103" s="129">
        <f>ROUND(I103*H103,2)</f>
        <v>0</v>
      </c>
      <c r="K103" s="126" t="s">
        <v>139</v>
      </c>
      <c r="L103" s="29"/>
      <c r="M103" s="130" t="s">
        <v>3</v>
      </c>
      <c r="N103" s="131" t="s">
        <v>42</v>
      </c>
      <c r="O103" s="132">
        <v>3.9420000000000002</v>
      </c>
      <c r="P103" s="132">
        <f>O103*H103</f>
        <v>3.9420000000000002</v>
      </c>
      <c r="Q103" s="132">
        <v>0</v>
      </c>
      <c r="R103" s="132">
        <f>Q103*H103</f>
        <v>0</v>
      </c>
      <c r="S103" s="132">
        <v>0.11899999999999999</v>
      </c>
      <c r="T103" s="133">
        <f>S103*H103</f>
        <v>0.11899999999999999</v>
      </c>
      <c r="AR103" s="134" t="s">
        <v>140</v>
      </c>
      <c r="AT103" s="134" t="s">
        <v>135</v>
      </c>
      <c r="AU103" s="134" t="s">
        <v>81</v>
      </c>
      <c r="AY103" s="17" t="s">
        <v>131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7" t="s">
        <v>79</v>
      </c>
      <c r="BK103" s="135">
        <f>ROUND(I103*H103,2)</f>
        <v>0</v>
      </c>
      <c r="BL103" s="17" t="s">
        <v>140</v>
      </c>
      <c r="BM103" s="134" t="s">
        <v>666</v>
      </c>
    </row>
    <row r="104" spans="2:65" s="1" customFormat="1">
      <c r="B104" s="29"/>
      <c r="D104" s="136" t="s">
        <v>142</v>
      </c>
      <c r="F104" s="137" t="s">
        <v>667</v>
      </c>
      <c r="L104" s="29"/>
      <c r="M104" s="138"/>
      <c r="T104" s="50"/>
      <c r="AT104" s="17" t="s">
        <v>142</v>
      </c>
      <c r="AU104" s="17" t="s">
        <v>81</v>
      </c>
    </row>
    <row r="105" spans="2:65" s="13" customFormat="1">
      <c r="B105" s="145"/>
      <c r="D105" s="140" t="s">
        <v>144</v>
      </c>
      <c r="E105" s="146" t="s">
        <v>3</v>
      </c>
      <c r="F105" s="147" t="s">
        <v>668</v>
      </c>
      <c r="H105" s="148">
        <v>1</v>
      </c>
      <c r="L105" s="145"/>
      <c r="M105" s="149"/>
      <c r="T105" s="150"/>
      <c r="AT105" s="146" t="s">
        <v>144</v>
      </c>
      <c r="AU105" s="146" t="s">
        <v>81</v>
      </c>
      <c r="AV105" s="13" t="s">
        <v>81</v>
      </c>
      <c r="AW105" s="13" t="s">
        <v>31</v>
      </c>
      <c r="AX105" s="13" t="s">
        <v>79</v>
      </c>
      <c r="AY105" s="146" t="s">
        <v>131</v>
      </c>
    </row>
    <row r="106" spans="2:65" s="11" customFormat="1" ht="22.8" customHeight="1">
      <c r="B106" s="112"/>
      <c r="D106" s="113" t="s">
        <v>70</v>
      </c>
      <c r="E106" s="121" t="s">
        <v>669</v>
      </c>
      <c r="F106" s="121" t="s">
        <v>670</v>
      </c>
      <c r="J106" s="122">
        <f>BK106</f>
        <v>0</v>
      </c>
      <c r="L106" s="112"/>
      <c r="M106" s="116"/>
      <c r="P106" s="117">
        <f>SUM(P107:P110)</f>
        <v>1.4874999999999999E-2</v>
      </c>
      <c r="R106" s="117">
        <f>SUM(R107:R110)</f>
        <v>0</v>
      </c>
      <c r="T106" s="118">
        <f>SUM(T107:T110)</f>
        <v>0</v>
      </c>
      <c r="AR106" s="113" t="s">
        <v>79</v>
      </c>
      <c r="AT106" s="119" t="s">
        <v>70</v>
      </c>
      <c r="AU106" s="119" t="s">
        <v>79</v>
      </c>
      <c r="AY106" s="113" t="s">
        <v>131</v>
      </c>
      <c r="BK106" s="120">
        <f>SUM(BK107:BK110)</f>
        <v>0</v>
      </c>
    </row>
    <row r="107" spans="2:65" s="1" customFormat="1" ht="21.75" customHeight="1">
      <c r="B107" s="123"/>
      <c r="C107" s="124" t="s">
        <v>226</v>
      </c>
      <c r="D107" s="124" t="s">
        <v>135</v>
      </c>
      <c r="E107" s="125" t="s">
        <v>671</v>
      </c>
      <c r="F107" s="126" t="s">
        <v>672</v>
      </c>
      <c r="G107" s="127" t="s">
        <v>155</v>
      </c>
      <c r="H107" s="128">
        <v>0.11899999999999999</v>
      </c>
      <c r="I107" s="129"/>
      <c r="J107" s="129">
        <f>ROUND(I107*H107,2)</f>
        <v>0</v>
      </c>
      <c r="K107" s="126" t="s">
        <v>139</v>
      </c>
      <c r="L107" s="29"/>
      <c r="M107" s="130" t="s">
        <v>3</v>
      </c>
      <c r="N107" s="131" t="s">
        <v>42</v>
      </c>
      <c r="O107" s="132">
        <v>0.125</v>
      </c>
      <c r="P107" s="132">
        <f>O107*H107</f>
        <v>1.4874999999999999E-2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140</v>
      </c>
      <c r="AT107" s="134" t="s">
        <v>135</v>
      </c>
      <c r="AU107" s="134" t="s">
        <v>81</v>
      </c>
      <c r="AY107" s="17" t="s">
        <v>131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79</v>
      </c>
      <c r="BK107" s="135">
        <f>ROUND(I107*H107,2)</f>
        <v>0</v>
      </c>
      <c r="BL107" s="17" t="s">
        <v>140</v>
      </c>
      <c r="BM107" s="134" t="s">
        <v>673</v>
      </c>
    </row>
    <row r="108" spans="2:65" s="1" customFormat="1">
      <c r="B108" s="29"/>
      <c r="D108" s="136" t="s">
        <v>142</v>
      </c>
      <c r="F108" s="137" t="s">
        <v>674</v>
      </c>
      <c r="L108" s="29"/>
      <c r="M108" s="138"/>
      <c r="T108" s="50"/>
      <c r="AT108" s="17" t="s">
        <v>142</v>
      </c>
      <c r="AU108" s="17" t="s">
        <v>81</v>
      </c>
    </row>
    <row r="109" spans="2:65" s="1" customFormat="1" ht="24.15" customHeight="1">
      <c r="B109" s="123"/>
      <c r="C109" s="124" t="s">
        <v>345</v>
      </c>
      <c r="D109" s="124" t="s">
        <v>135</v>
      </c>
      <c r="E109" s="125" t="s">
        <v>675</v>
      </c>
      <c r="F109" s="126" t="s">
        <v>676</v>
      </c>
      <c r="G109" s="127" t="s">
        <v>155</v>
      </c>
      <c r="H109" s="128">
        <v>0.11899999999999999</v>
      </c>
      <c r="I109" s="129"/>
      <c r="J109" s="129">
        <f>ROUND(I109*H109,2)</f>
        <v>0</v>
      </c>
      <c r="K109" s="126" t="s">
        <v>139</v>
      </c>
      <c r="L109" s="29"/>
      <c r="M109" s="130" t="s">
        <v>3</v>
      </c>
      <c r="N109" s="131" t="s">
        <v>42</v>
      </c>
      <c r="O109" s="132">
        <v>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140</v>
      </c>
      <c r="AT109" s="134" t="s">
        <v>135</v>
      </c>
      <c r="AU109" s="134" t="s">
        <v>81</v>
      </c>
      <c r="AY109" s="17" t="s">
        <v>131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79</v>
      </c>
      <c r="BK109" s="135">
        <f>ROUND(I109*H109,2)</f>
        <v>0</v>
      </c>
      <c r="BL109" s="17" t="s">
        <v>140</v>
      </c>
      <c r="BM109" s="134" t="s">
        <v>677</v>
      </c>
    </row>
    <row r="110" spans="2:65" s="1" customFormat="1">
      <c r="B110" s="29"/>
      <c r="D110" s="136" t="s">
        <v>142</v>
      </c>
      <c r="F110" s="137" t="s">
        <v>678</v>
      </c>
      <c r="L110" s="29"/>
      <c r="M110" s="138"/>
      <c r="T110" s="50"/>
      <c r="AT110" s="17" t="s">
        <v>142</v>
      </c>
      <c r="AU110" s="17" t="s">
        <v>81</v>
      </c>
    </row>
    <row r="111" spans="2:65" s="11" customFormat="1" ht="25.95" customHeight="1">
      <c r="B111" s="112"/>
      <c r="D111" s="113" t="s">
        <v>70</v>
      </c>
      <c r="E111" s="114" t="s">
        <v>159</v>
      </c>
      <c r="F111" s="114" t="s">
        <v>160</v>
      </c>
      <c r="J111" s="115">
        <f>BK111</f>
        <v>0</v>
      </c>
      <c r="L111" s="112"/>
      <c r="M111" s="116"/>
      <c r="P111" s="117">
        <f>P112</f>
        <v>122.56489999999999</v>
      </c>
      <c r="R111" s="117">
        <f>R112</f>
        <v>0.59432689999999999</v>
      </c>
      <c r="T111" s="118">
        <f>T112</f>
        <v>0</v>
      </c>
      <c r="AR111" s="113" t="s">
        <v>81</v>
      </c>
      <c r="AT111" s="119" t="s">
        <v>70</v>
      </c>
      <c r="AU111" s="119" t="s">
        <v>71</v>
      </c>
      <c r="AY111" s="113" t="s">
        <v>131</v>
      </c>
      <c r="BK111" s="120">
        <f>BK112</f>
        <v>0</v>
      </c>
    </row>
    <row r="112" spans="2:65" s="11" customFormat="1" ht="22.8" customHeight="1">
      <c r="B112" s="112"/>
      <c r="D112" s="113" t="s">
        <v>70</v>
      </c>
      <c r="E112" s="121" t="s">
        <v>161</v>
      </c>
      <c r="F112" s="121" t="s">
        <v>162</v>
      </c>
      <c r="J112" s="122">
        <f>BK112</f>
        <v>0</v>
      </c>
      <c r="L112" s="112"/>
      <c r="M112" s="116"/>
      <c r="P112" s="117">
        <f>SUM(P113:P141)</f>
        <v>122.56489999999999</v>
      </c>
      <c r="R112" s="117">
        <f>SUM(R113:R141)</f>
        <v>0.59432689999999999</v>
      </c>
      <c r="T112" s="118">
        <f>SUM(T113:T141)</f>
        <v>0</v>
      </c>
      <c r="AR112" s="113" t="s">
        <v>81</v>
      </c>
      <c r="AT112" s="119" t="s">
        <v>70</v>
      </c>
      <c r="AU112" s="119" t="s">
        <v>79</v>
      </c>
      <c r="AY112" s="113" t="s">
        <v>131</v>
      </c>
      <c r="BK112" s="120">
        <f>SUM(BK113:BK141)</f>
        <v>0</v>
      </c>
    </row>
    <row r="113" spans="2:65" s="1" customFormat="1" ht="24.15" customHeight="1">
      <c r="B113" s="123"/>
      <c r="C113" s="124" t="s">
        <v>264</v>
      </c>
      <c r="D113" s="124" t="s">
        <v>135</v>
      </c>
      <c r="E113" s="125" t="s">
        <v>679</v>
      </c>
      <c r="F113" s="126" t="s">
        <v>680</v>
      </c>
      <c r="G113" s="127" t="s">
        <v>166</v>
      </c>
      <c r="H113" s="128">
        <v>101.5</v>
      </c>
      <c r="I113" s="129"/>
      <c r="J113" s="129">
        <f>ROUND(I113*H113,2)</f>
        <v>0</v>
      </c>
      <c r="K113" s="126" t="s">
        <v>139</v>
      </c>
      <c r="L113" s="29"/>
      <c r="M113" s="130" t="s">
        <v>3</v>
      </c>
      <c r="N113" s="131" t="s">
        <v>42</v>
      </c>
      <c r="O113" s="132">
        <v>0.17</v>
      </c>
      <c r="P113" s="132">
        <f>O113*H113</f>
        <v>17.255000000000003</v>
      </c>
      <c r="Q113" s="132">
        <v>0</v>
      </c>
      <c r="R113" s="132">
        <f>Q113*H113</f>
        <v>0</v>
      </c>
      <c r="S113" s="132">
        <v>0</v>
      </c>
      <c r="T113" s="133">
        <f>S113*H113</f>
        <v>0</v>
      </c>
      <c r="AR113" s="134" t="s">
        <v>167</v>
      </c>
      <c r="AT113" s="134" t="s">
        <v>135</v>
      </c>
      <c r="AU113" s="134" t="s">
        <v>81</v>
      </c>
      <c r="AY113" s="17" t="s">
        <v>131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79</v>
      </c>
      <c r="BK113" s="135">
        <f>ROUND(I113*H113,2)</f>
        <v>0</v>
      </c>
      <c r="BL113" s="17" t="s">
        <v>167</v>
      </c>
      <c r="BM113" s="134" t="s">
        <v>681</v>
      </c>
    </row>
    <row r="114" spans="2:65" s="1" customFormat="1">
      <c r="B114" s="29"/>
      <c r="D114" s="136" t="s">
        <v>142</v>
      </c>
      <c r="F114" s="137" t="s">
        <v>682</v>
      </c>
      <c r="L114" s="29"/>
      <c r="M114" s="138"/>
      <c r="T114" s="50"/>
      <c r="AT114" s="17" t="s">
        <v>142</v>
      </c>
      <c r="AU114" s="17" t="s">
        <v>81</v>
      </c>
    </row>
    <row r="115" spans="2:65" s="13" customFormat="1">
      <c r="B115" s="145"/>
      <c r="D115" s="140" t="s">
        <v>144</v>
      </c>
      <c r="E115" s="146" t="s">
        <v>3</v>
      </c>
      <c r="F115" s="147" t="s">
        <v>683</v>
      </c>
      <c r="H115" s="148">
        <v>101.5</v>
      </c>
      <c r="L115" s="145"/>
      <c r="M115" s="149"/>
      <c r="T115" s="150"/>
      <c r="AT115" s="146" t="s">
        <v>144</v>
      </c>
      <c r="AU115" s="146" t="s">
        <v>81</v>
      </c>
      <c r="AV115" s="13" t="s">
        <v>81</v>
      </c>
      <c r="AW115" s="13" t="s">
        <v>31</v>
      </c>
      <c r="AX115" s="13" t="s">
        <v>79</v>
      </c>
      <c r="AY115" s="146" t="s">
        <v>131</v>
      </c>
    </row>
    <row r="116" spans="2:65" s="1" customFormat="1" ht="16.5" customHeight="1">
      <c r="B116" s="123"/>
      <c r="C116" s="157" t="s">
        <v>272</v>
      </c>
      <c r="D116" s="157" t="s">
        <v>172</v>
      </c>
      <c r="E116" s="158" t="s">
        <v>684</v>
      </c>
      <c r="F116" s="159" t="s">
        <v>685</v>
      </c>
      <c r="G116" s="160" t="s">
        <v>166</v>
      </c>
      <c r="H116" s="161">
        <v>106.575</v>
      </c>
      <c r="I116" s="162"/>
      <c r="J116" s="162">
        <f>ROUND(I116*H116,2)</f>
        <v>0</v>
      </c>
      <c r="K116" s="159" t="s">
        <v>139</v>
      </c>
      <c r="L116" s="163"/>
      <c r="M116" s="164" t="s">
        <v>3</v>
      </c>
      <c r="N116" s="165" t="s">
        <v>42</v>
      </c>
      <c r="O116" s="132">
        <v>0</v>
      </c>
      <c r="P116" s="132">
        <f>O116*H116</f>
        <v>0</v>
      </c>
      <c r="Q116" s="132">
        <v>6.8999999999999997E-4</v>
      </c>
      <c r="R116" s="132">
        <f>Q116*H116</f>
        <v>7.3536749999999998E-2</v>
      </c>
      <c r="S116" s="132">
        <v>0</v>
      </c>
      <c r="T116" s="133">
        <f>S116*H116</f>
        <v>0</v>
      </c>
      <c r="AR116" s="134" t="s">
        <v>175</v>
      </c>
      <c r="AT116" s="134" t="s">
        <v>172</v>
      </c>
      <c r="AU116" s="134" t="s">
        <v>81</v>
      </c>
      <c r="AY116" s="17" t="s">
        <v>131</v>
      </c>
      <c r="BE116" s="135">
        <f>IF(N116="základní",J116,0)</f>
        <v>0</v>
      </c>
      <c r="BF116" s="135">
        <f>IF(N116="snížená",J116,0)</f>
        <v>0</v>
      </c>
      <c r="BG116" s="135">
        <f>IF(N116="zákl. přenesená",J116,0)</f>
        <v>0</v>
      </c>
      <c r="BH116" s="135">
        <f>IF(N116="sníž. přenesená",J116,0)</f>
        <v>0</v>
      </c>
      <c r="BI116" s="135">
        <f>IF(N116="nulová",J116,0)</f>
        <v>0</v>
      </c>
      <c r="BJ116" s="17" t="s">
        <v>79</v>
      </c>
      <c r="BK116" s="135">
        <f>ROUND(I116*H116,2)</f>
        <v>0</v>
      </c>
      <c r="BL116" s="17" t="s">
        <v>167</v>
      </c>
      <c r="BM116" s="134" t="s">
        <v>686</v>
      </c>
    </row>
    <row r="117" spans="2:65" s="13" customFormat="1">
      <c r="B117" s="145"/>
      <c r="D117" s="140" t="s">
        <v>144</v>
      </c>
      <c r="F117" s="147" t="s">
        <v>687</v>
      </c>
      <c r="H117" s="148">
        <v>106.575</v>
      </c>
      <c r="L117" s="145"/>
      <c r="M117" s="149"/>
      <c r="T117" s="150"/>
      <c r="AT117" s="146" t="s">
        <v>144</v>
      </c>
      <c r="AU117" s="146" t="s">
        <v>81</v>
      </c>
      <c r="AV117" s="13" t="s">
        <v>81</v>
      </c>
      <c r="AW117" s="13" t="s">
        <v>4</v>
      </c>
      <c r="AX117" s="13" t="s">
        <v>79</v>
      </c>
      <c r="AY117" s="146" t="s">
        <v>131</v>
      </c>
    </row>
    <row r="118" spans="2:65" s="1" customFormat="1" ht="24.15" customHeight="1">
      <c r="B118" s="123"/>
      <c r="C118" s="124" t="s">
        <v>239</v>
      </c>
      <c r="D118" s="124" t="s">
        <v>135</v>
      </c>
      <c r="E118" s="125" t="s">
        <v>688</v>
      </c>
      <c r="F118" s="126" t="s">
        <v>689</v>
      </c>
      <c r="G118" s="127" t="s">
        <v>166</v>
      </c>
      <c r="H118" s="128">
        <v>101.3</v>
      </c>
      <c r="I118" s="129"/>
      <c r="J118" s="129">
        <f>ROUND(I118*H118,2)</f>
        <v>0</v>
      </c>
      <c r="K118" s="126" t="s">
        <v>139</v>
      </c>
      <c r="L118" s="29"/>
      <c r="M118" s="130" t="s">
        <v>3</v>
      </c>
      <c r="N118" s="131" t="s">
        <v>42</v>
      </c>
      <c r="O118" s="132">
        <v>0.114</v>
      </c>
      <c r="P118" s="132">
        <f>O118*H118</f>
        <v>11.5482</v>
      </c>
      <c r="Q118" s="132">
        <v>0</v>
      </c>
      <c r="R118" s="132">
        <f>Q118*H118</f>
        <v>0</v>
      </c>
      <c r="S118" s="132">
        <v>0</v>
      </c>
      <c r="T118" s="133">
        <f>S118*H118</f>
        <v>0</v>
      </c>
      <c r="AR118" s="134" t="s">
        <v>167</v>
      </c>
      <c r="AT118" s="134" t="s">
        <v>135</v>
      </c>
      <c r="AU118" s="134" t="s">
        <v>81</v>
      </c>
      <c r="AY118" s="17" t="s">
        <v>131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7" t="s">
        <v>79</v>
      </c>
      <c r="BK118" s="135">
        <f>ROUND(I118*H118,2)</f>
        <v>0</v>
      </c>
      <c r="BL118" s="17" t="s">
        <v>167</v>
      </c>
      <c r="BM118" s="134" t="s">
        <v>690</v>
      </c>
    </row>
    <row r="119" spans="2:65" s="1" customFormat="1">
      <c r="B119" s="29"/>
      <c r="D119" s="136" t="s">
        <v>142</v>
      </c>
      <c r="F119" s="137" t="s">
        <v>691</v>
      </c>
      <c r="L119" s="29"/>
      <c r="M119" s="138"/>
      <c r="T119" s="50"/>
      <c r="AT119" s="17" t="s">
        <v>142</v>
      </c>
      <c r="AU119" s="17" t="s">
        <v>81</v>
      </c>
    </row>
    <row r="120" spans="2:65" s="1" customFormat="1" ht="24.15" customHeight="1">
      <c r="B120" s="123"/>
      <c r="C120" s="124" t="s">
        <v>9</v>
      </c>
      <c r="D120" s="124" t="s">
        <v>135</v>
      </c>
      <c r="E120" s="125" t="s">
        <v>692</v>
      </c>
      <c r="F120" s="126" t="s">
        <v>693</v>
      </c>
      <c r="G120" s="127" t="s">
        <v>166</v>
      </c>
      <c r="H120" s="128">
        <v>101.5</v>
      </c>
      <c r="I120" s="129"/>
      <c r="J120" s="129">
        <f>ROUND(I120*H120,2)</f>
        <v>0</v>
      </c>
      <c r="K120" s="126" t="s">
        <v>139</v>
      </c>
      <c r="L120" s="29"/>
      <c r="M120" s="130" t="s">
        <v>3</v>
      </c>
      <c r="N120" s="131" t="s">
        <v>42</v>
      </c>
      <c r="O120" s="132">
        <v>9.8000000000000004E-2</v>
      </c>
      <c r="P120" s="132">
        <f>O120*H120</f>
        <v>9.947000000000001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167</v>
      </c>
      <c r="AT120" s="134" t="s">
        <v>135</v>
      </c>
      <c r="AU120" s="134" t="s">
        <v>81</v>
      </c>
      <c r="AY120" s="17" t="s">
        <v>131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79</v>
      </c>
      <c r="BK120" s="135">
        <f>ROUND(I120*H120,2)</f>
        <v>0</v>
      </c>
      <c r="BL120" s="17" t="s">
        <v>167</v>
      </c>
      <c r="BM120" s="134" t="s">
        <v>694</v>
      </c>
    </row>
    <row r="121" spans="2:65" s="1" customFormat="1">
      <c r="B121" s="29"/>
      <c r="D121" s="136" t="s">
        <v>142</v>
      </c>
      <c r="F121" s="137" t="s">
        <v>695</v>
      </c>
      <c r="L121" s="29"/>
      <c r="M121" s="138"/>
      <c r="T121" s="50"/>
      <c r="AT121" s="17" t="s">
        <v>142</v>
      </c>
      <c r="AU121" s="17" t="s">
        <v>81</v>
      </c>
    </row>
    <row r="122" spans="2:65" s="13" customFormat="1">
      <c r="B122" s="145"/>
      <c r="D122" s="140" t="s">
        <v>144</v>
      </c>
      <c r="E122" s="146" t="s">
        <v>3</v>
      </c>
      <c r="F122" s="147" t="s">
        <v>696</v>
      </c>
      <c r="H122" s="148">
        <v>101.5</v>
      </c>
      <c r="L122" s="145"/>
      <c r="M122" s="149"/>
      <c r="T122" s="150"/>
      <c r="AT122" s="146" t="s">
        <v>144</v>
      </c>
      <c r="AU122" s="146" t="s">
        <v>81</v>
      </c>
      <c r="AV122" s="13" t="s">
        <v>81</v>
      </c>
      <c r="AW122" s="13" t="s">
        <v>31</v>
      </c>
      <c r="AX122" s="13" t="s">
        <v>79</v>
      </c>
      <c r="AY122" s="146" t="s">
        <v>131</v>
      </c>
    </row>
    <row r="123" spans="2:65" s="1" customFormat="1" ht="16.5" customHeight="1">
      <c r="B123" s="123"/>
      <c r="C123" s="157" t="s">
        <v>167</v>
      </c>
      <c r="D123" s="157" t="s">
        <v>172</v>
      </c>
      <c r="E123" s="158" t="s">
        <v>697</v>
      </c>
      <c r="F123" s="159" t="s">
        <v>698</v>
      </c>
      <c r="G123" s="160" t="s">
        <v>166</v>
      </c>
      <c r="H123" s="161">
        <v>116.72499999999999</v>
      </c>
      <c r="I123" s="162"/>
      <c r="J123" s="162">
        <f>ROUND(I123*H123,2)</f>
        <v>0</v>
      </c>
      <c r="K123" s="159" t="s">
        <v>139</v>
      </c>
      <c r="L123" s="163"/>
      <c r="M123" s="164" t="s">
        <v>3</v>
      </c>
      <c r="N123" s="165" t="s">
        <v>42</v>
      </c>
      <c r="O123" s="132">
        <v>0</v>
      </c>
      <c r="P123" s="132">
        <f>O123*H123</f>
        <v>0</v>
      </c>
      <c r="Q123" s="132">
        <v>2.5000000000000001E-4</v>
      </c>
      <c r="R123" s="132">
        <f>Q123*H123</f>
        <v>2.9181249999999999E-2</v>
      </c>
      <c r="S123" s="132">
        <v>0</v>
      </c>
      <c r="T123" s="133">
        <f>S123*H123</f>
        <v>0</v>
      </c>
      <c r="AR123" s="134" t="s">
        <v>175</v>
      </c>
      <c r="AT123" s="134" t="s">
        <v>172</v>
      </c>
      <c r="AU123" s="134" t="s">
        <v>81</v>
      </c>
      <c r="AY123" s="17" t="s">
        <v>131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7" t="s">
        <v>79</v>
      </c>
      <c r="BK123" s="135">
        <f>ROUND(I123*H123,2)</f>
        <v>0</v>
      </c>
      <c r="BL123" s="17" t="s">
        <v>167</v>
      </c>
      <c r="BM123" s="134" t="s">
        <v>699</v>
      </c>
    </row>
    <row r="124" spans="2:65" s="13" customFormat="1">
      <c r="B124" s="145"/>
      <c r="D124" s="140" t="s">
        <v>144</v>
      </c>
      <c r="F124" s="147" t="s">
        <v>700</v>
      </c>
      <c r="H124" s="148">
        <v>116.72499999999999</v>
      </c>
      <c r="L124" s="145"/>
      <c r="M124" s="149"/>
      <c r="T124" s="150"/>
      <c r="AT124" s="146" t="s">
        <v>144</v>
      </c>
      <c r="AU124" s="146" t="s">
        <v>81</v>
      </c>
      <c r="AV124" s="13" t="s">
        <v>81</v>
      </c>
      <c r="AW124" s="13" t="s">
        <v>4</v>
      </c>
      <c r="AX124" s="13" t="s">
        <v>79</v>
      </c>
      <c r="AY124" s="146" t="s">
        <v>131</v>
      </c>
    </row>
    <row r="125" spans="2:65" s="1" customFormat="1" ht="16.5" customHeight="1">
      <c r="B125" s="123"/>
      <c r="C125" s="157" t="s">
        <v>232</v>
      </c>
      <c r="D125" s="157" t="s">
        <v>172</v>
      </c>
      <c r="E125" s="158" t="s">
        <v>701</v>
      </c>
      <c r="F125" s="159" t="s">
        <v>702</v>
      </c>
      <c r="G125" s="160" t="s">
        <v>166</v>
      </c>
      <c r="H125" s="161">
        <v>116.495</v>
      </c>
      <c r="I125" s="162"/>
      <c r="J125" s="162">
        <f>ROUND(I125*H125,2)</f>
        <v>0</v>
      </c>
      <c r="K125" s="159" t="s">
        <v>139</v>
      </c>
      <c r="L125" s="163"/>
      <c r="M125" s="164" t="s">
        <v>3</v>
      </c>
      <c r="N125" s="165" t="s">
        <v>42</v>
      </c>
      <c r="O125" s="132">
        <v>0</v>
      </c>
      <c r="P125" s="132">
        <f>O125*H125</f>
        <v>0</v>
      </c>
      <c r="Q125" s="132">
        <v>4.2199999999999998E-3</v>
      </c>
      <c r="R125" s="132">
        <f>Q125*H125</f>
        <v>0.49160890000000002</v>
      </c>
      <c r="S125" s="132">
        <v>0</v>
      </c>
      <c r="T125" s="133">
        <f>S125*H125</f>
        <v>0</v>
      </c>
      <c r="AR125" s="134" t="s">
        <v>175</v>
      </c>
      <c r="AT125" s="134" t="s">
        <v>172</v>
      </c>
      <c r="AU125" s="134" t="s">
        <v>81</v>
      </c>
      <c r="AY125" s="17" t="s">
        <v>131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7" t="s">
        <v>79</v>
      </c>
      <c r="BK125" s="135">
        <f>ROUND(I125*H125,2)</f>
        <v>0</v>
      </c>
      <c r="BL125" s="17" t="s">
        <v>167</v>
      </c>
      <c r="BM125" s="134" t="s">
        <v>703</v>
      </c>
    </row>
    <row r="126" spans="2:65" s="13" customFormat="1">
      <c r="B126" s="145"/>
      <c r="D126" s="140" t="s">
        <v>144</v>
      </c>
      <c r="F126" s="147" t="s">
        <v>704</v>
      </c>
      <c r="H126" s="148">
        <v>116.495</v>
      </c>
      <c r="L126" s="145"/>
      <c r="M126" s="149"/>
      <c r="T126" s="150"/>
      <c r="AT126" s="146" t="s">
        <v>144</v>
      </c>
      <c r="AU126" s="146" t="s">
        <v>81</v>
      </c>
      <c r="AV126" s="13" t="s">
        <v>81</v>
      </c>
      <c r="AW126" s="13" t="s">
        <v>4</v>
      </c>
      <c r="AX126" s="13" t="s">
        <v>79</v>
      </c>
      <c r="AY126" s="146" t="s">
        <v>131</v>
      </c>
    </row>
    <row r="127" spans="2:65" s="1" customFormat="1" ht="21.75" customHeight="1">
      <c r="B127" s="123"/>
      <c r="C127" s="124" t="s">
        <v>311</v>
      </c>
      <c r="D127" s="124" t="s">
        <v>135</v>
      </c>
      <c r="E127" s="125" t="s">
        <v>705</v>
      </c>
      <c r="F127" s="126" t="s">
        <v>706</v>
      </c>
      <c r="G127" s="127" t="s">
        <v>260</v>
      </c>
      <c r="H127" s="128">
        <v>5</v>
      </c>
      <c r="I127" s="129"/>
      <c r="J127" s="129">
        <f>ROUND(I127*H127,2)</f>
        <v>0</v>
      </c>
      <c r="K127" s="126" t="s">
        <v>139</v>
      </c>
      <c r="L127" s="29"/>
      <c r="M127" s="130" t="s">
        <v>3</v>
      </c>
      <c r="N127" s="131" t="s">
        <v>42</v>
      </c>
      <c r="O127" s="132">
        <v>5.0999999999999997E-2</v>
      </c>
      <c r="P127" s="132">
        <f>O127*H127</f>
        <v>0.255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167</v>
      </c>
      <c r="AT127" s="134" t="s">
        <v>135</v>
      </c>
      <c r="AU127" s="134" t="s">
        <v>81</v>
      </c>
      <c r="AY127" s="17" t="s">
        <v>131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79</v>
      </c>
      <c r="BK127" s="135">
        <f>ROUND(I127*H127,2)</f>
        <v>0</v>
      </c>
      <c r="BL127" s="17" t="s">
        <v>167</v>
      </c>
      <c r="BM127" s="134" t="s">
        <v>707</v>
      </c>
    </row>
    <row r="128" spans="2:65" s="1" customFormat="1">
      <c r="B128" s="29"/>
      <c r="D128" s="136" t="s">
        <v>142</v>
      </c>
      <c r="F128" s="137" t="s">
        <v>708</v>
      </c>
      <c r="L128" s="29"/>
      <c r="M128" s="138"/>
      <c r="T128" s="50"/>
      <c r="AT128" s="17" t="s">
        <v>142</v>
      </c>
      <c r="AU128" s="17" t="s">
        <v>81</v>
      </c>
    </row>
    <row r="129" spans="2:65" s="1" customFormat="1" ht="21.75" customHeight="1">
      <c r="B129" s="123"/>
      <c r="C129" s="124" t="s">
        <v>245</v>
      </c>
      <c r="D129" s="124" t="s">
        <v>135</v>
      </c>
      <c r="E129" s="125" t="s">
        <v>709</v>
      </c>
      <c r="F129" s="126" t="s">
        <v>710</v>
      </c>
      <c r="G129" s="127" t="s">
        <v>260</v>
      </c>
      <c r="H129" s="128">
        <v>4</v>
      </c>
      <c r="I129" s="129"/>
      <c r="J129" s="129">
        <f>ROUND(I129*H129,2)</f>
        <v>0</v>
      </c>
      <c r="K129" s="126" t="s">
        <v>139</v>
      </c>
      <c r="L129" s="29"/>
      <c r="M129" s="130" t="s">
        <v>3</v>
      </c>
      <c r="N129" s="131" t="s">
        <v>42</v>
      </c>
      <c r="O129" s="132">
        <v>0.50600000000000001</v>
      </c>
      <c r="P129" s="132">
        <f>O129*H129</f>
        <v>2.024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167</v>
      </c>
      <c r="AT129" s="134" t="s">
        <v>135</v>
      </c>
      <c r="AU129" s="134" t="s">
        <v>81</v>
      </c>
      <c r="AY129" s="17" t="s">
        <v>131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79</v>
      </c>
      <c r="BK129" s="135">
        <f>ROUND(I129*H129,2)</f>
        <v>0</v>
      </c>
      <c r="BL129" s="17" t="s">
        <v>167</v>
      </c>
      <c r="BM129" s="134" t="s">
        <v>711</v>
      </c>
    </row>
    <row r="130" spans="2:65" s="1" customFormat="1">
      <c r="B130" s="29"/>
      <c r="D130" s="136" t="s">
        <v>142</v>
      </c>
      <c r="F130" s="137" t="s">
        <v>712</v>
      </c>
      <c r="L130" s="29"/>
      <c r="M130" s="138"/>
      <c r="T130" s="50"/>
      <c r="AT130" s="17" t="s">
        <v>142</v>
      </c>
      <c r="AU130" s="17" t="s">
        <v>81</v>
      </c>
    </row>
    <row r="131" spans="2:65" s="1" customFormat="1" ht="24.15" customHeight="1">
      <c r="B131" s="123"/>
      <c r="C131" s="124" t="s">
        <v>567</v>
      </c>
      <c r="D131" s="124" t="s">
        <v>135</v>
      </c>
      <c r="E131" s="125" t="s">
        <v>713</v>
      </c>
      <c r="F131" s="126" t="s">
        <v>714</v>
      </c>
      <c r="G131" s="127" t="s">
        <v>260</v>
      </c>
      <c r="H131" s="128">
        <v>10</v>
      </c>
      <c r="I131" s="129"/>
      <c r="J131" s="129">
        <f>ROUND(I131*H131,2)</f>
        <v>0</v>
      </c>
      <c r="K131" s="126" t="s">
        <v>139</v>
      </c>
      <c r="L131" s="29"/>
      <c r="M131" s="130" t="s">
        <v>3</v>
      </c>
      <c r="N131" s="131" t="s">
        <v>42</v>
      </c>
      <c r="O131" s="132">
        <v>5.5E-2</v>
      </c>
      <c r="P131" s="132">
        <f>O131*H131</f>
        <v>0.55000000000000004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167</v>
      </c>
      <c r="AT131" s="134" t="s">
        <v>135</v>
      </c>
      <c r="AU131" s="134" t="s">
        <v>81</v>
      </c>
      <c r="AY131" s="17" t="s">
        <v>131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79</v>
      </c>
      <c r="BK131" s="135">
        <f>ROUND(I131*H131,2)</f>
        <v>0</v>
      </c>
      <c r="BL131" s="17" t="s">
        <v>167</v>
      </c>
      <c r="BM131" s="134" t="s">
        <v>715</v>
      </c>
    </row>
    <row r="132" spans="2:65" s="1" customFormat="1">
      <c r="B132" s="29"/>
      <c r="D132" s="136" t="s">
        <v>142</v>
      </c>
      <c r="F132" s="137" t="s">
        <v>716</v>
      </c>
      <c r="L132" s="29"/>
      <c r="M132" s="138"/>
      <c r="T132" s="50"/>
      <c r="AT132" s="17" t="s">
        <v>142</v>
      </c>
      <c r="AU132" s="17" t="s">
        <v>81</v>
      </c>
    </row>
    <row r="133" spans="2:65" s="1" customFormat="1" ht="24.15" customHeight="1">
      <c r="B133" s="123"/>
      <c r="C133" s="124" t="s">
        <v>251</v>
      </c>
      <c r="D133" s="124" t="s">
        <v>135</v>
      </c>
      <c r="E133" s="125" t="s">
        <v>717</v>
      </c>
      <c r="F133" s="126" t="s">
        <v>718</v>
      </c>
      <c r="G133" s="127" t="s">
        <v>260</v>
      </c>
      <c r="H133" s="128">
        <v>4</v>
      </c>
      <c r="I133" s="129"/>
      <c r="J133" s="129">
        <f>ROUND(I133*H133,2)</f>
        <v>0</v>
      </c>
      <c r="K133" s="126" t="s">
        <v>139</v>
      </c>
      <c r="L133" s="29"/>
      <c r="M133" s="130" t="s">
        <v>3</v>
      </c>
      <c r="N133" s="131" t="s">
        <v>42</v>
      </c>
      <c r="O133" s="132">
        <v>0.443</v>
      </c>
      <c r="P133" s="132">
        <f>O133*H133</f>
        <v>1.772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167</v>
      </c>
      <c r="AT133" s="134" t="s">
        <v>135</v>
      </c>
      <c r="AU133" s="134" t="s">
        <v>81</v>
      </c>
      <c r="AY133" s="17" t="s">
        <v>131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79</v>
      </c>
      <c r="BK133" s="135">
        <f>ROUND(I133*H133,2)</f>
        <v>0</v>
      </c>
      <c r="BL133" s="17" t="s">
        <v>167</v>
      </c>
      <c r="BM133" s="134" t="s">
        <v>719</v>
      </c>
    </row>
    <row r="134" spans="2:65" s="1" customFormat="1">
      <c r="B134" s="29"/>
      <c r="D134" s="136" t="s">
        <v>142</v>
      </c>
      <c r="F134" s="137" t="s">
        <v>720</v>
      </c>
      <c r="L134" s="29"/>
      <c r="M134" s="138"/>
      <c r="T134" s="50"/>
      <c r="AT134" s="17" t="s">
        <v>142</v>
      </c>
      <c r="AU134" s="17" t="s">
        <v>81</v>
      </c>
    </row>
    <row r="135" spans="2:65" s="1" customFormat="1" ht="24.15" customHeight="1">
      <c r="B135" s="123"/>
      <c r="C135" s="124" t="s">
        <v>356</v>
      </c>
      <c r="D135" s="124" t="s">
        <v>135</v>
      </c>
      <c r="E135" s="125" t="s">
        <v>721</v>
      </c>
      <c r="F135" s="126" t="s">
        <v>722</v>
      </c>
      <c r="G135" s="127" t="s">
        <v>260</v>
      </c>
      <c r="H135" s="128">
        <v>1</v>
      </c>
      <c r="I135" s="129"/>
      <c r="J135" s="129">
        <f>ROUND(I135*H135,2)</f>
        <v>0</v>
      </c>
      <c r="K135" s="126" t="s">
        <v>139</v>
      </c>
      <c r="L135" s="29"/>
      <c r="M135" s="130" t="s">
        <v>3</v>
      </c>
      <c r="N135" s="131" t="s">
        <v>42</v>
      </c>
      <c r="O135" s="132">
        <v>23.504999999999999</v>
      </c>
      <c r="P135" s="132">
        <f>O135*H135</f>
        <v>23.504999999999999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167</v>
      </c>
      <c r="AT135" s="134" t="s">
        <v>135</v>
      </c>
      <c r="AU135" s="134" t="s">
        <v>81</v>
      </c>
      <c r="AY135" s="17" t="s">
        <v>131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7" t="s">
        <v>79</v>
      </c>
      <c r="BK135" s="135">
        <f>ROUND(I135*H135,2)</f>
        <v>0</v>
      </c>
      <c r="BL135" s="17" t="s">
        <v>167</v>
      </c>
      <c r="BM135" s="134" t="s">
        <v>723</v>
      </c>
    </row>
    <row r="136" spans="2:65" s="1" customFormat="1">
      <c r="B136" s="29"/>
      <c r="D136" s="136" t="s">
        <v>142</v>
      </c>
      <c r="F136" s="137" t="s">
        <v>724</v>
      </c>
      <c r="L136" s="29"/>
      <c r="M136" s="138"/>
      <c r="T136" s="50"/>
      <c r="AT136" s="17" t="s">
        <v>142</v>
      </c>
      <c r="AU136" s="17" t="s">
        <v>81</v>
      </c>
    </row>
    <row r="137" spans="2:65" s="1" customFormat="1" ht="24.15" customHeight="1">
      <c r="B137" s="123"/>
      <c r="C137" s="124" t="s">
        <v>331</v>
      </c>
      <c r="D137" s="124" t="s">
        <v>135</v>
      </c>
      <c r="E137" s="125" t="s">
        <v>453</v>
      </c>
      <c r="F137" s="126" t="s">
        <v>454</v>
      </c>
      <c r="G137" s="127" t="s">
        <v>155</v>
      </c>
      <c r="H137" s="128">
        <v>0.59399999999999997</v>
      </c>
      <c r="I137" s="129"/>
      <c r="J137" s="129">
        <f>ROUND(I137*H137,2)</f>
        <v>0</v>
      </c>
      <c r="K137" s="126" t="s">
        <v>139</v>
      </c>
      <c r="L137" s="29"/>
      <c r="M137" s="130" t="s">
        <v>3</v>
      </c>
      <c r="N137" s="131" t="s">
        <v>42</v>
      </c>
      <c r="O137" s="132">
        <v>8.4600000000000009</v>
      </c>
      <c r="P137" s="132">
        <f>O137*H137</f>
        <v>5.0252400000000002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140</v>
      </c>
      <c r="AT137" s="134" t="s">
        <v>135</v>
      </c>
      <c r="AU137" s="134" t="s">
        <v>81</v>
      </c>
      <c r="AY137" s="17" t="s">
        <v>131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79</v>
      </c>
      <c r="BK137" s="135">
        <f>ROUND(I137*H137,2)</f>
        <v>0</v>
      </c>
      <c r="BL137" s="17" t="s">
        <v>140</v>
      </c>
      <c r="BM137" s="134" t="s">
        <v>725</v>
      </c>
    </row>
    <row r="138" spans="2:65" s="1" customFormat="1">
      <c r="B138" s="29"/>
      <c r="D138" s="136" t="s">
        <v>142</v>
      </c>
      <c r="F138" s="137" t="s">
        <v>456</v>
      </c>
      <c r="L138" s="29"/>
      <c r="M138" s="138"/>
      <c r="T138" s="50"/>
      <c r="AT138" s="17" t="s">
        <v>142</v>
      </c>
      <c r="AU138" s="17" t="s">
        <v>81</v>
      </c>
    </row>
    <row r="139" spans="2:65" s="1" customFormat="1" ht="24.15" customHeight="1">
      <c r="B139" s="123"/>
      <c r="C139" s="124" t="s">
        <v>338</v>
      </c>
      <c r="D139" s="124" t="s">
        <v>135</v>
      </c>
      <c r="E139" s="125" t="s">
        <v>726</v>
      </c>
      <c r="F139" s="126" t="s">
        <v>727</v>
      </c>
      <c r="G139" s="127" t="s">
        <v>155</v>
      </c>
      <c r="H139" s="128">
        <v>0.59399999999999997</v>
      </c>
      <c r="I139" s="129"/>
      <c r="J139" s="129">
        <f>ROUND(I139*H139,2)</f>
        <v>0</v>
      </c>
      <c r="K139" s="126" t="s">
        <v>139</v>
      </c>
      <c r="L139" s="29"/>
      <c r="M139" s="130" t="s">
        <v>3</v>
      </c>
      <c r="N139" s="131" t="s">
        <v>42</v>
      </c>
      <c r="O139" s="132">
        <v>5.09</v>
      </c>
      <c r="P139" s="132">
        <f>O139*H139</f>
        <v>3.0234599999999996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167</v>
      </c>
      <c r="AT139" s="134" t="s">
        <v>135</v>
      </c>
      <c r="AU139" s="134" t="s">
        <v>81</v>
      </c>
      <c r="AY139" s="17" t="s">
        <v>131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79</v>
      </c>
      <c r="BK139" s="135">
        <f>ROUND(I139*H139,2)</f>
        <v>0</v>
      </c>
      <c r="BL139" s="17" t="s">
        <v>167</v>
      </c>
      <c r="BM139" s="134" t="s">
        <v>728</v>
      </c>
    </row>
    <row r="140" spans="2:65" s="1" customFormat="1">
      <c r="B140" s="29"/>
      <c r="D140" s="136" t="s">
        <v>142</v>
      </c>
      <c r="F140" s="137" t="s">
        <v>729</v>
      </c>
      <c r="L140" s="29"/>
      <c r="M140" s="138"/>
      <c r="T140" s="50"/>
      <c r="AT140" s="17" t="s">
        <v>142</v>
      </c>
      <c r="AU140" s="17" t="s">
        <v>81</v>
      </c>
    </row>
    <row r="141" spans="2:65" s="1" customFormat="1" ht="16.5" customHeight="1">
      <c r="B141" s="123"/>
      <c r="C141" s="124" t="s">
        <v>8</v>
      </c>
      <c r="D141" s="124" t="s">
        <v>135</v>
      </c>
      <c r="E141" s="125" t="s">
        <v>730</v>
      </c>
      <c r="F141" s="126" t="s">
        <v>731</v>
      </c>
      <c r="G141" s="127" t="s">
        <v>260</v>
      </c>
      <c r="H141" s="128">
        <v>1</v>
      </c>
      <c r="I141" s="129"/>
      <c r="J141" s="129">
        <f>ROUND(I141*H141,2)</f>
        <v>0</v>
      </c>
      <c r="K141" s="126" t="s">
        <v>3</v>
      </c>
      <c r="L141" s="29"/>
      <c r="M141" s="130" t="s">
        <v>3</v>
      </c>
      <c r="N141" s="131" t="s">
        <v>42</v>
      </c>
      <c r="O141" s="132">
        <v>47.66</v>
      </c>
      <c r="P141" s="132">
        <f>O141*H141</f>
        <v>47.66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167</v>
      </c>
      <c r="AT141" s="134" t="s">
        <v>135</v>
      </c>
      <c r="AU141" s="134" t="s">
        <v>81</v>
      </c>
      <c r="AY141" s="17" t="s">
        <v>131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79</v>
      </c>
      <c r="BK141" s="135">
        <f>ROUND(I141*H141,2)</f>
        <v>0</v>
      </c>
      <c r="BL141" s="17" t="s">
        <v>167</v>
      </c>
      <c r="BM141" s="134" t="s">
        <v>732</v>
      </c>
    </row>
    <row r="142" spans="2:65" s="11" customFormat="1" ht="25.95" customHeight="1">
      <c r="B142" s="112"/>
      <c r="D142" s="113" t="s">
        <v>70</v>
      </c>
      <c r="E142" s="114" t="s">
        <v>172</v>
      </c>
      <c r="F142" s="114" t="s">
        <v>522</v>
      </c>
      <c r="J142" s="115">
        <f>BK142</f>
        <v>0</v>
      </c>
      <c r="L142" s="112"/>
      <c r="M142" s="116"/>
      <c r="P142" s="117">
        <f>P143</f>
        <v>4.9656000000000002</v>
      </c>
      <c r="R142" s="117">
        <f>R143</f>
        <v>0</v>
      </c>
      <c r="T142" s="118">
        <f>T143</f>
        <v>2.8799999999999999E-2</v>
      </c>
      <c r="AR142" s="113" t="s">
        <v>523</v>
      </c>
      <c r="AT142" s="119" t="s">
        <v>70</v>
      </c>
      <c r="AU142" s="119" t="s">
        <v>71</v>
      </c>
      <c r="AY142" s="113" t="s">
        <v>131</v>
      </c>
      <c r="BK142" s="120">
        <f>BK143</f>
        <v>0</v>
      </c>
    </row>
    <row r="143" spans="2:65" s="11" customFormat="1" ht="22.8" customHeight="1">
      <c r="B143" s="112"/>
      <c r="D143" s="113" t="s">
        <v>70</v>
      </c>
      <c r="E143" s="121" t="s">
        <v>733</v>
      </c>
      <c r="F143" s="121" t="s">
        <v>734</v>
      </c>
      <c r="J143" s="122">
        <f>BK143</f>
        <v>0</v>
      </c>
      <c r="L143" s="112"/>
      <c r="M143" s="116"/>
      <c r="P143" s="117">
        <f>SUM(P144:P149)</f>
        <v>4.9656000000000002</v>
      </c>
      <c r="R143" s="117">
        <f>SUM(R144:R149)</f>
        <v>0</v>
      </c>
      <c r="T143" s="118">
        <f>SUM(T144:T149)</f>
        <v>2.8799999999999999E-2</v>
      </c>
      <c r="AR143" s="113" t="s">
        <v>523</v>
      </c>
      <c r="AT143" s="119" t="s">
        <v>70</v>
      </c>
      <c r="AU143" s="119" t="s">
        <v>79</v>
      </c>
      <c r="AY143" s="113" t="s">
        <v>131</v>
      </c>
      <c r="BK143" s="120">
        <f>SUM(BK144:BK149)</f>
        <v>0</v>
      </c>
    </row>
    <row r="144" spans="2:65" s="1" customFormat="1" ht="24.15" customHeight="1">
      <c r="B144" s="123"/>
      <c r="C144" s="124" t="s">
        <v>523</v>
      </c>
      <c r="D144" s="124" t="s">
        <v>135</v>
      </c>
      <c r="E144" s="125" t="s">
        <v>735</v>
      </c>
      <c r="F144" s="126" t="s">
        <v>736</v>
      </c>
      <c r="G144" s="127" t="s">
        <v>260</v>
      </c>
      <c r="H144" s="128">
        <v>2</v>
      </c>
      <c r="I144" s="129"/>
      <c r="J144" s="129">
        <f>ROUND(I144*H144,2)</f>
        <v>0</v>
      </c>
      <c r="K144" s="126" t="s">
        <v>139</v>
      </c>
      <c r="L144" s="29"/>
      <c r="M144" s="130" t="s">
        <v>3</v>
      </c>
      <c r="N144" s="131" t="s">
        <v>42</v>
      </c>
      <c r="O144" s="132">
        <v>1.8</v>
      </c>
      <c r="P144" s="132">
        <f>O144*H144</f>
        <v>3.6</v>
      </c>
      <c r="Q144" s="132">
        <v>0</v>
      </c>
      <c r="R144" s="132">
        <f>Q144*H144</f>
        <v>0</v>
      </c>
      <c r="S144" s="132">
        <v>0</v>
      </c>
      <c r="T144" s="133">
        <f>S144*H144</f>
        <v>0</v>
      </c>
      <c r="AR144" s="134" t="s">
        <v>526</v>
      </c>
      <c r="AT144" s="134" t="s">
        <v>135</v>
      </c>
      <c r="AU144" s="134" t="s">
        <v>81</v>
      </c>
      <c r="AY144" s="17" t="s">
        <v>131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7" t="s">
        <v>79</v>
      </c>
      <c r="BK144" s="135">
        <f>ROUND(I144*H144,2)</f>
        <v>0</v>
      </c>
      <c r="BL144" s="17" t="s">
        <v>526</v>
      </c>
      <c r="BM144" s="134" t="s">
        <v>737</v>
      </c>
    </row>
    <row r="145" spans="2:65" s="1" customFormat="1">
      <c r="B145" s="29"/>
      <c r="D145" s="136" t="s">
        <v>142</v>
      </c>
      <c r="F145" s="137" t="s">
        <v>738</v>
      </c>
      <c r="L145" s="29"/>
      <c r="M145" s="138"/>
      <c r="T145" s="50"/>
      <c r="AT145" s="17" t="s">
        <v>142</v>
      </c>
      <c r="AU145" s="17" t="s">
        <v>81</v>
      </c>
    </row>
    <row r="146" spans="2:65" s="13" customFormat="1">
      <c r="B146" s="145"/>
      <c r="D146" s="140" t="s">
        <v>144</v>
      </c>
      <c r="E146" s="146" t="s">
        <v>3</v>
      </c>
      <c r="F146" s="147" t="s">
        <v>739</v>
      </c>
      <c r="H146" s="148">
        <v>2</v>
      </c>
      <c r="L146" s="145"/>
      <c r="M146" s="149"/>
      <c r="T146" s="150"/>
      <c r="AT146" s="146" t="s">
        <v>144</v>
      </c>
      <c r="AU146" s="146" t="s">
        <v>81</v>
      </c>
      <c r="AV146" s="13" t="s">
        <v>81</v>
      </c>
      <c r="AW146" s="13" t="s">
        <v>31</v>
      </c>
      <c r="AX146" s="13" t="s">
        <v>79</v>
      </c>
      <c r="AY146" s="146" t="s">
        <v>131</v>
      </c>
    </row>
    <row r="147" spans="2:65" s="1" customFormat="1" ht="24.15" customHeight="1">
      <c r="B147" s="123"/>
      <c r="C147" s="124" t="s">
        <v>740</v>
      </c>
      <c r="D147" s="124" t="s">
        <v>135</v>
      </c>
      <c r="E147" s="125" t="s">
        <v>741</v>
      </c>
      <c r="F147" s="126" t="s">
        <v>742</v>
      </c>
      <c r="G147" s="127" t="s">
        <v>166</v>
      </c>
      <c r="H147" s="128">
        <v>1.2</v>
      </c>
      <c r="I147" s="129"/>
      <c r="J147" s="129">
        <f>ROUND(I147*H147,2)</f>
        <v>0</v>
      </c>
      <c r="K147" s="126" t="s">
        <v>139</v>
      </c>
      <c r="L147" s="29"/>
      <c r="M147" s="130" t="s">
        <v>3</v>
      </c>
      <c r="N147" s="131" t="s">
        <v>42</v>
      </c>
      <c r="O147" s="132">
        <v>1.1379999999999999</v>
      </c>
      <c r="P147" s="132">
        <f>O147*H147</f>
        <v>1.3655999999999999</v>
      </c>
      <c r="Q147" s="132">
        <v>0</v>
      </c>
      <c r="R147" s="132">
        <f>Q147*H147</f>
        <v>0</v>
      </c>
      <c r="S147" s="132">
        <v>2.4E-2</v>
      </c>
      <c r="T147" s="133">
        <f>S147*H147</f>
        <v>2.8799999999999999E-2</v>
      </c>
      <c r="AR147" s="134" t="s">
        <v>526</v>
      </c>
      <c r="AT147" s="134" t="s">
        <v>135</v>
      </c>
      <c r="AU147" s="134" t="s">
        <v>81</v>
      </c>
      <c r="AY147" s="17" t="s">
        <v>131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7" t="s">
        <v>79</v>
      </c>
      <c r="BK147" s="135">
        <f>ROUND(I147*H147,2)</f>
        <v>0</v>
      </c>
      <c r="BL147" s="17" t="s">
        <v>526</v>
      </c>
      <c r="BM147" s="134" t="s">
        <v>743</v>
      </c>
    </row>
    <row r="148" spans="2:65" s="1" customFormat="1">
      <c r="B148" s="29"/>
      <c r="D148" s="136" t="s">
        <v>142</v>
      </c>
      <c r="F148" s="137" t="s">
        <v>744</v>
      </c>
      <c r="L148" s="29"/>
      <c r="M148" s="138"/>
      <c r="T148" s="50"/>
      <c r="AT148" s="17" t="s">
        <v>142</v>
      </c>
      <c r="AU148" s="17" t="s">
        <v>81</v>
      </c>
    </row>
    <row r="149" spans="2:65" s="13" customFormat="1">
      <c r="B149" s="145"/>
      <c r="D149" s="140" t="s">
        <v>144</v>
      </c>
      <c r="E149" s="146" t="s">
        <v>3</v>
      </c>
      <c r="F149" s="147" t="s">
        <v>745</v>
      </c>
      <c r="H149" s="148">
        <v>1.2</v>
      </c>
      <c r="L149" s="145"/>
      <c r="M149" s="167"/>
      <c r="N149" s="168"/>
      <c r="O149" s="168"/>
      <c r="P149" s="168"/>
      <c r="Q149" s="168"/>
      <c r="R149" s="168"/>
      <c r="S149" s="168"/>
      <c r="T149" s="169"/>
      <c r="AT149" s="146" t="s">
        <v>144</v>
      </c>
      <c r="AU149" s="146" t="s">
        <v>81</v>
      </c>
      <c r="AV149" s="13" t="s">
        <v>81</v>
      </c>
      <c r="AW149" s="13" t="s">
        <v>31</v>
      </c>
      <c r="AX149" s="13" t="s">
        <v>79</v>
      </c>
      <c r="AY149" s="146" t="s">
        <v>131</v>
      </c>
    </row>
    <row r="150" spans="2:65" s="1" customFormat="1" ht="6.9" customHeight="1"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29"/>
    </row>
  </sheetData>
  <autoFilter ref="C86:K149" xr:uid="{00000000-0009-0000-0000-000003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300-000000000000}"/>
    <hyperlink ref="F94" r:id="rId2" xr:uid="{00000000-0004-0000-0300-000001000000}"/>
    <hyperlink ref="F97" r:id="rId3" xr:uid="{00000000-0004-0000-0300-000002000000}"/>
    <hyperlink ref="F100" r:id="rId4" xr:uid="{00000000-0004-0000-0300-000003000000}"/>
    <hyperlink ref="F104" r:id="rId5" xr:uid="{00000000-0004-0000-0300-000004000000}"/>
    <hyperlink ref="F108" r:id="rId6" xr:uid="{00000000-0004-0000-0300-000005000000}"/>
    <hyperlink ref="F110" r:id="rId7" xr:uid="{00000000-0004-0000-0300-000006000000}"/>
    <hyperlink ref="F114" r:id="rId8" xr:uid="{00000000-0004-0000-0300-000007000000}"/>
    <hyperlink ref="F119" r:id="rId9" xr:uid="{00000000-0004-0000-0300-000008000000}"/>
    <hyperlink ref="F121" r:id="rId10" xr:uid="{00000000-0004-0000-0300-000009000000}"/>
    <hyperlink ref="F128" r:id="rId11" xr:uid="{00000000-0004-0000-0300-00000A000000}"/>
    <hyperlink ref="F130" r:id="rId12" xr:uid="{00000000-0004-0000-0300-00000B000000}"/>
    <hyperlink ref="F132" r:id="rId13" xr:uid="{00000000-0004-0000-0300-00000C000000}"/>
    <hyperlink ref="F134" r:id="rId14" xr:uid="{00000000-0004-0000-0300-00000D000000}"/>
    <hyperlink ref="F136" r:id="rId15" xr:uid="{00000000-0004-0000-0300-00000E000000}"/>
    <hyperlink ref="F138" r:id="rId16" xr:uid="{00000000-0004-0000-0300-00000F000000}"/>
    <hyperlink ref="F140" r:id="rId17" xr:uid="{00000000-0004-0000-0300-000010000000}"/>
    <hyperlink ref="F145" r:id="rId18" xr:uid="{00000000-0004-0000-0300-000011000000}"/>
    <hyperlink ref="F148" r:id="rId19" xr:uid="{00000000-0004-0000-0300-000012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20"/>
  <headerFooter>
    <oddFooter>&amp;CStrana &amp;P z &amp;N</oddFooter>
  </headerFooter>
  <drawing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0"/>
  <sheetViews>
    <sheetView showGridLines="0" topLeftCell="A74" workbookViewId="0">
      <selection activeCell="I88" sqref="I8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90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746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ROUND(J81,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ROUND((SUM(BE81:BE89)),  2)</f>
        <v>0</v>
      </c>
      <c r="I33" s="86">
        <v>0.21</v>
      </c>
      <c r="J33" s="85">
        <f>ROUND(((SUM(BE81:BE89))*I33),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ROUND((SUM(BF81:BF89)),  2)</f>
        <v>0</v>
      </c>
      <c r="I34" s="86">
        <v>0.15</v>
      </c>
      <c r="J34" s="85">
        <f>ROUND(((SUM(BF81:BF89))*I34),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ROUND((SUM(BG81:BG89)),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ROUND((SUM(BH81:BH89)),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ROUND((SUM(BI81:BI89)),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FVE1_4 - Výrobna 68,04 kWp_PŘEKOTVENÍ STŘEŠNÍ KRYTINY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J81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110</v>
      </c>
      <c r="E60" s="98"/>
      <c r="F60" s="98"/>
      <c r="G60" s="98"/>
      <c r="H60" s="98"/>
      <c r="I60" s="98"/>
      <c r="J60" s="99">
        <f>J82</f>
        <v>0</v>
      </c>
      <c r="L60" s="96"/>
    </row>
    <row r="61" spans="2:47" s="9" customFormat="1" ht="19.95" customHeight="1">
      <c r="B61" s="100"/>
      <c r="D61" s="101" t="s">
        <v>113</v>
      </c>
      <c r="E61" s="102"/>
      <c r="F61" s="102"/>
      <c r="G61" s="102"/>
      <c r="H61" s="102"/>
      <c r="I61" s="102"/>
      <c r="J61" s="103">
        <f>J83</f>
        <v>0</v>
      </c>
      <c r="L61" s="100"/>
    </row>
    <row r="62" spans="2:47" s="1" customFormat="1" ht="21.75" customHeight="1">
      <c r="B62" s="29"/>
      <c r="L62" s="29"/>
    </row>
    <row r="63" spans="2:47" s="1" customFormat="1" ht="6.9" customHeight="1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29"/>
    </row>
    <row r="67" spans="2:20" s="1" customFormat="1" ht="6.9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29"/>
    </row>
    <row r="68" spans="2:20" s="1" customFormat="1" ht="24.9" customHeight="1">
      <c r="B68" s="29"/>
      <c r="C68" s="21" t="s">
        <v>116</v>
      </c>
      <c r="L68" s="29"/>
    </row>
    <row r="69" spans="2:20" s="1" customFormat="1" ht="6.9" customHeight="1">
      <c r="B69" s="29"/>
      <c r="L69" s="29"/>
    </row>
    <row r="70" spans="2:20" s="1" customFormat="1" ht="12" customHeight="1">
      <c r="B70" s="29"/>
      <c r="C70" s="26" t="s">
        <v>15</v>
      </c>
      <c r="L70" s="29"/>
    </row>
    <row r="71" spans="2:20" s="1" customFormat="1" ht="16.5" customHeight="1">
      <c r="B71" s="29"/>
      <c r="E71" s="286" t="str">
        <f>E7</f>
        <v>Fotovoltaická výrobna Kněžice</v>
      </c>
      <c r="F71" s="287"/>
      <c r="G71" s="287"/>
      <c r="H71" s="287"/>
      <c r="L71" s="29"/>
    </row>
    <row r="72" spans="2:20" s="1" customFormat="1" ht="12" customHeight="1">
      <c r="B72" s="29"/>
      <c r="C72" s="26" t="s">
        <v>101</v>
      </c>
      <c r="L72" s="29"/>
    </row>
    <row r="73" spans="2:20" s="1" customFormat="1" ht="16.5" customHeight="1">
      <c r="B73" s="29"/>
      <c r="E73" s="252" t="str">
        <f>E9</f>
        <v>FVE1_4 - Výrobna 68,04 kWp_PŘEKOTVENÍ STŘEŠNÍ KRYTINY</v>
      </c>
      <c r="F73" s="285"/>
      <c r="G73" s="285"/>
      <c r="H73" s="285"/>
      <c r="L73" s="29"/>
    </row>
    <row r="74" spans="2:20" s="1" customFormat="1" ht="6.9" customHeight="1">
      <c r="B74" s="29"/>
      <c r="L74" s="29"/>
    </row>
    <row r="75" spans="2:20" s="1" customFormat="1" ht="12" customHeight="1">
      <c r="B75" s="29"/>
      <c r="C75" s="26" t="s">
        <v>19</v>
      </c>
      <c r="F75" s="24" t="str">
        <f>F12</f>
        <v xml:space="preserve">Kněžice </v>
      </c>
      <c r="I75" s="26" t="s">
        <v>21</v>
      </c>
      <c r="J75" s="46" t="str">
        <f>IF(J12="","",J12)</f>
        <v>14. 5. 2023</v>
      </c>
      <c r="L75" s="29"/>
    </row>
    <row r="76" spans="2:20" s="1" customFormat="1" ht="6.9" customHeight="1">
      <c r="B76" s="29"/>
      <c r="L76" s="29"/>
    </row>
    <row r="77" spans="2:20" s="1" customFormat="1" ht="15.15" customHeight="1">
      <c r="B77" s="29"/>
      <c r="C77" s="26" t="s">
        <v>23</v>
      </c>
      <c r="F77" s="24" t="str">
        <f>E15</f>
        <v>Obec Kněžice</v>
      </c>
      <c r="I77" s="26" t="s">
        <v>30</v>
      </c>
      <c r="J77" s="27" t="str">
        <f>E21</f>
        <v xml:space="preserve"> </v>
      </c>
      <c r="L77" s="29"/>
    </row>
    <row r="78" spans="2:20" s="1" customFormat="1" ht="15.15" customHeight="1">
      <c r="B78" s="29"/>
      <c r="C78" s="26" t="s">
        <v>28</v>
      </c>
      <c r="F78" s="24" t="str">
        <f>IF(E18="","",E18)</f>
        <v xml:space="preserve"> </v>
      </c>
      <c r="I78" s="26" t="s">
        <v>32</v>
      </c>
      <c r="J78" s="27" t="str">
        <f>E24</f>
        <v>Ing. Petr Týfa</v>
      </c>
      <c r="L78" s="29"/>
    </row>
    <row r="79" spans="2:20" s="1" customFormat="1" ht="10.35" customHeight="1">
      <c r="B79" s="29"/>
      <c r="L79" s="29"/>
    </row>
    <row r="80" spans="2:20" s="10" customFormat="1" ht="29.25" customHeight="1">
      <c r="B80" s="104"/>
      <c r="C80" s="105" t="s">
        <v>117</v>
      </c>
      <c r="D80" s="106" t="s">
        <v>56</v>
      </c>
      <c r="E80" s="106" t="s">
        <v>52</v>
      </c>
      <c r="F80" s="106" t="s">
        <v>53</v>
      </c>
      <c r="G80" s="106" t="s">
        <v>118</v>
      </c>
      <c r="H80" s="106" t="s">
        <v>119</v>
      </c>
      <c r="I80" s="106" t="s">
        <v>120</v>
      </c>
      <c r="J80" s="106" t="s">
        <v>105</v>
      </c>
      <c r="K80" s="107" t="s">
        <v>121</v>
      </c>
      <c r="L80" s="104"/>
      <c r="M80" s="53" t="s">
        <v>3</v>
      </c>
      <c r="N80" s="54" t="s">
        <v>41</v>
      </c>
      <c r="O80" s="54" t="s">
        <v>122</v>
      </c>
      <c r="P80" s="54" t="s">
        <v>123</v>
      </c>
      <c r="Q80" s="54" t="s">
        <v>124</v>
      </c>
      <c r="R80" s="54" t="s">
        <v>125</v>
      </c>
      <c r="S80" s="54" t="s">
        <v>126</v>
      </c>
      <c r="T80" s="55" t="s">
        <v>127</v>
      </c>
    </row>
    <row r="81" spans="2:65" s="1" customFormat="1" ht="22.8" customHeight="1">
      <c r="B81" s="29"/>
      <c r="C81" s="58" t="s">
        <v>128</v>
      </c>
      <c r="J81" s="108">
        <f>BK81</f>
        <v>0</v>
      </c>
      <c r="L81" s="29"/>
      <c r="M81" s="56"/>
      <c r="N81" s="47"/>
      <c r="O81" s="47"/>
      <c r="P81" s="109">
        <f>P82</f>
        <v>148.90410199999999</v>
      </c>
      <c r="Q81" s="47"/>
      <c r="R81" s="109">
        <f>R82</f>
        <v>7.567699999999998E-2</v>
      </c>
      <c r="S81" s="47"/>
      <c r="T81" s="110">
        <f>T82</f>
        <v>0</v>
      </c>
      <c r="AT81" s="17" t="s">
        <v>70</v>
      </c>
      <c r="AU81" s="17" t="s">
        <v>106</v>
      </c>
      <c r="BK81" s="111">
        <f>BK82</f>
        <v>0</v>
      </c>
    </row>
    <row r="82" spans="2:65" s="11" customFormat="1" ht="25.95" customHeight="1">
      <c r="B82" s="112"/>
      <c r="D82" s="113" t="s">
        <v>70</v>
      </c>
      <c r="E82" s="114" t="s">
        <v>159</v>
      </c>
      <c r="F82" s="114" t="s">
        <v>160</v>
      </c>
      <c r="J82" s="115">
        <f>BK82</f>
        <v>0</v>
      </c>
      <c r="L82" s="112"/>
      <c r="M82" s="116"/>
      <c r="P82" s="117">
        <f>P83</f>
        <v>148.90410199999999</v>
      </c>
      <c r="R82" s="117">
        <f>R83</f>
        <v>7.567699999999998E-2</v>
      </c>
      <c r="T82" s="118">
        <f>T83</f>
        <v>0</v>
      </c>
      <c r="AR82" s="113" t="s">
        <v>81</v>
      </c>
      <c r="AT82" s="119" t="s">
        <v>70</v>
      </c>
      <c r="AU82" s="119" t="s">
        <v>71</v>
      </c>
      <c r="AY82" s="113" t="s">
        <v>131</v>
      </c>
      <c r="BK82" s="120">
        <f>BK83</f>
        <v>0</v>
      </c>
    </row>
    <row r="83" spans="2:65" s="11" customFormat="1" ht="22.8" customHeight="1">
      <c r="B83" s="112"/>
      <c r="D83" s="113" t="s">
        <v>70</v>
      </c>
      <c r="E83" s="121" t="s">
        <v>500</v>
      </c>
      <c r="F83" s="121" t="s">
        <v>501</v>
      </c>
      <c r="J83" s="122">
        <f>BK83</f>
        <v>0</v>
      </c>
      <c r="L83" s="112"/>
      <c r="M83" s="116"/>
      <c r="P83" s="117">
        <f>SUM(P84:P89)</f>
        <v>148.90410199999999</v>
      </c>
      <c r="R83" s="117">
        <f>SUM(R84:R89)</f>
        <v>7.567699999999998E-2</v>
      </c>
      <c r="T83" s="118">
        <f>SUM(T84:T89)</f>
        <v>0</v>
      </c>
      <c r="AR83" s="113" t="s">
        <v>81</v>
      </c>
      <c r="AT83" s="119" t="s">
        <v>70</v>
      </c>
      <c r="AU83" s="119" t="s">
        <v>79</v>
      </c>
      <c r="AY83" s="113" t="s">
        <v>131</v>
      </c>
      <c r="BK83" s="120">
        <f>SUM(BK84:BK89)</f>
        <v>0</v>
      </c>
    </row>
    <row r="84" spans="2:65" s="1" customFormat="1" ht="16.5" customHeight="1">
      <c r="B84" s="123"/>
      <c r="C84" s="124" t="s">
        <v>79</v>
      </c>
      <c r="D84" s="124" t="s">
        <v>135</v>
      </c>
      <c r="E84" s="125" t="s">
        <v>747</v>
      </c>
      <c r="F84" s="126" t="s">
        <v>748</v>
      </c>
      <c r="G84" s="127" t="s">
        <v>549</v>
      </c>
      <c r="H84" s="128">
        <v>270.27499999999998</v>
      </c>
      <c r="I84" s="129"/>
      <c r="J84" s="129">
        <f>ROUND(I84*H84,2)</f>
        <v>0</v>
      </c>
      <c r="K84" s="126" t="s">
        <v>139</v>
      </c>
      <c r="L84" s="29"/>
      <c r="M84" s="130" t="s">
        <v>3</v>
      </c>
      <c r="N84" s="131" t="s">
        <v>42</v>
      </c>
      <c r="O84" s="132">
        <v>0.55000000000000004</v>
      </c>
      <c r="P84" s="132">
        <f>O84*H84</f>
        <v>148.65125</v>
      </c>
      <c r="Q84" s="132">
        <v>2.7999999999999998E-4</v>
      </c>
      <c r="R84" s="132">
        <f>Q84*H84</f>
        <v>7.567699999999998E-2</v>
      </c>
      <c r="S84" s="132">
        <v>0</v>
      </c>
      <c r="T84" s="133">
        <f>S84*H84</f>
        <v>0</v>
      </c>
      <c r="AR84" s="134" t="s">
        <v>167</v>
      </c>
      <c r="AT84" s="134" t="s">
        <v>135</v>
      </c>
      <c r="AU84" s="134" t="s">
        <v>81</v>
      </c>
      <c r="AY84" s="17" t="s">
        <v>131</v>
      </c>
      <c r="BE84" s="135">
        <f>IF(N84="základní",J84,0)</f>
        <v>0</v>
      </c>
      <c r="BF84" s="135">
        <f>IF(N84="snížená",J84,0)</f>
        <v>0</v>
      </c>
      <c r="BG84" s="135">
        <f>IF(N84="zákl. přenesená",J84,0)</f>
        <v>0</v>
      </c>
      <c r="BH84" s="135">
        <f>IF(N84="sníž. přenesená",J84,0)</f>
        <v>0</v>
      </c>
      <c r="BI84" s="135">
        <f>IF(N84="nulová",J84,0)</f>
        <v>0</v>
      </c>
      <c r="BJ84" s="17" t="s">
        <v>79</v>
      </c>
      <c r="BK84" s="135">
        <f>ROUND(I84*H84,2)</f>
        <v>0</v>
      </c>
      <c r="BL84" s="17" t="s">
        <v>167</v>
      </c>
      <c r="BM84" s="134" t="s">
        <v>749</v>
      </c>
    </row>
    <row r="85" spans="2:65" s="1" customFormat="1">
      <c r="B85" s="29"/>
      <c r="D85" s="136" t="s">
        <v>142</v>
      </c>
      <c r="F85" s="137" t="s">
        <v>750</v>
      </c>
      <c r="L85" s="29"/>
      <c r="M85" s="138"/>
      <c r="T85" s="50"/>
      <c r="AT85" s="17" t="s">
        <v>142</v>
      </c>
      <c r="AU85" s="17" t="s">
        <v>81</v>
      </c>
    </row>
    <row r="86" spans="2:65" s="13" customFormat="1">
      <c r="B86" s="145"/>
      <c r="D86" s="140" t="s">
        <v>144</v>
      </c>
      <c r="E86" s="146" t="s">
        <v>3</v>
      </c>
      <c r="F86" s="147" t="s">
        <v>751</v>
      </c>
      <c r="H86" s="148">
        <v>270.27499999999998</v>
      </c>
      <c r="L86" s="145"/>
      <c r="M86" s="149"/>
      <c r="T86" s="150"/>
      <c r="AT86" s="146" t="s">
        <v>144</v>
      </c>
      <c r="AU86" s="146" t="s">
        <v>81</v>
      </c>
      <c r="AV86" s="13" t="s">
        <v>81</v>
      </c>
      <c r="AW86" s="13" t="s">
        <v>31</v>
      </c>
      <c r="AX86" s="13" t="s">
        <v>79</v>
      </c>
      <c r="AY86" s="146" t="s">
        <v>131</v>
      </c>
    </row>
    <row r="87" spans="2:65" s="1" customFormat="1" ht="16.5" customHeight="1">
      <c r="B87" s="123"/>
      <c r="C87" s="157" t="s">
        <v>81</v>
      </c>
      <c r="D87" s="157" t="s">
        <v>172</v>
      </c>
      <c r="E87" s="158" t="s">
        <v>339</v>
      </c>
      <c r="F87" s="159" t="s">
        <v>752</v>
      </c>
      <c r="G87" s="160" t="s">
        <v>549</v>
      </c>
      <c r="H87" s="161">
        <v>270.27499999999998</v>
      </c>
      <c r="I87" s="162"/>
      <c r="J87" s="162">
        <f>ROUND(I87*H87,2)</f>
        <v>0</v>
      </c>
      <c r="K87" s="159" t="s">
        <v>3</v>
      </c>
      <c r="L87" s="163"/>
      <c r="M87" s="164" t="s">
        <v>3</v>
      </c>
      <c r="N87" s="165" t="s">
        <v>42</v>
      </c>
      <c r="O87" s="132">
        <v>0</v>
      </c>
      <c r="P87" s="132">
        <f>O87*H87</f>
        <v>0</v>
      </c>
      <c r="Q87" s="132">
        <v>0</v>
      </c>
      <c r="R87" s="132">
        <f>Q87*H87</f>
        <v>0</v>
      </c>
      <c r="S87" s="132">
        <v>0</v>
      </c>
      <c r="T87" s="133">
        <f>S87*H87</f>
        <v>0</v>
      </c>
      <c r="AR87" s="134" t="s">
        <v>175</v>
      </c>
      <c r="AT87" s="134" t="s">
        <v>172</v>
      </c>
      <c r="AU87" s="134" t="s">
        <v>81</v>
      </c>
      <c r="AY87" s="17" t="s">
        <v>131</v>
      </c>
      <c r="BE87" s="135">
        <f>IF(N87="základní",J87,0)</f>
        <v>0</v>
      </c>
      <c r="BF87" s="135">
        <f>IF(N87="snížená",J87,0)</f>
        <v>0</v>
      </c>
      <c r="BG87" s="135">
        <f>IF(N87="zákl. přenesená",J87,0)</f>
        <v>0</v>
      </c>
      <c r="BH87" s="135">
        <f>IF(N87="sníž. přenesená",J87,0)</f>
        <v>0</v>
      </c>
      <c r="BI87" s="135">
        <f>IF(N87="nulová",J87,0)</f>
        <v>0</v>
      </c>
      <c r="BJ87" s="17" t="s">
        <v>79</v>
      </c>
      <c r="BK87" s="135">
        <f>ROUND(I87*H87,2)</f>
        <v>0</v>
      </c>
      <c r="BL87" s="17" t="s">
        <v>167</v>
      </c>
      <c r="BM87" s="134" t="s">
        <v>753</v>
      </c>
    </row>
    <row r="88" spans="2:65" s="1" customFormat="1" ht="24.15" customHeight="1">
      <c r="B88" s="123"/>
      <c r="C88" s="124" t="s">
        <v>523</v>
      </c>
      <c r="D88" s="124" t="s">
        <v>135</v>
      </c>
      <c r="E88" s="125" t="s">
        <v>518</v>
      </c>
      <c r="F88" s="126" t="s">
        <v>519</v>
      </c>
      <c r="G88" s="127" t="s">
        <v>155</v>
      </c>
      <c r="H88" s="128">
        <v>7.5999999999999998E-2</v>
      </c>
      <c r="I88" s="129"/>
      <c r="J88" s="129">
        <f>ROUND(I88*H88,2)</f>
        <v>0</v>
      </c>
      <c r="K88" s="126" t="s">
        <v>139</v>
      </c>
      <c r="L88" s="29"/>
      <c r="M88" s="130" t="s">
        <v>3</v>
      </c>
      <c r="N88" s="131" t="s">
        <v>42</v>
      </c>
      <c r="O88" s="132">
        <v>3.327</v>
      </c>
      <c r="P88" s="132">
        <f>O88*H88</f>
        <v>0.25285199999999997</v>
      </c>
      <c r="Q88" s="132">
        <v>0</v>
      </c>
      <c r="R88" s="132">
        <f>Q88*H88</f>
        <v>0</v>
      </c>
      <c r="S88" s="132">
        <v>0</v>
      </c>
      <c r="T88" s="133">
        <f>S88*H88</f>
        <v>0</v>
      </c>
      <c r="AR88" s="134" t="s">
        <v>167</v>
      </c>
      <c r="AT88" s="134" t="s">
        <v>135</v>
      </c>
      <c r="AU88" s="134" t="s">
        <v>81</v>
      </c>
      <c r="AY88" s="17" t="s">
        <v>131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7" t="s">
        <v>79</v>
      </c>
      <c r="BK88" s="135">
        <f>ROUND(I88*H88,2)</f>
        <v>0</v>
      </c>
      <c r="BL88" s="17" t="s">
        <v>167</v>
      </c>
      <c r="BM88" s="134" t="s">
        <v>754</v>
      </c>
    </row>
    <row r="89" spans="2:65" s="1" customFormat="1">
      <c r="B89" s="29"/>
      <c r="D89" s="136" t="s">
        <v>142</v>
      </c>
      <c r="F89" s="137" t="s">
        <v>521</v>
      </c>
      <c r="L89" s="29"/>
      <c r="M89" s="170"/>
      <c r="N89" s="171"/>
      <c r="O89" s="171"/>
      <c r="P89" s="171"/>
      <c r="Q89" s="171"/>
      <c r="R89" s="171"/>
      <c r="S89" s="171"/>
      <c r="T89" s="172"/>
      <c r="AT89" s="17" t="s">
        <v>142</v>
      </c>
      <c r="AU89" s="17" t="s">
        <v>81</v>
      </c>
    </row>
    <row r="90" spans="2:65" s="1" customFormat="1" ht="6.9" customHeight="1"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29"/>
    </row>
  </sheetData>
  <autoFilter ref="C80:K89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400-000000000000}"/>
    <hyperlink ref="F89" r:id="rId2" xr:uid="{00000000-0004-0000-0400-000001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3"/>
  <headerFooter>
    <oddFooter>&amp;CStrana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6"/>
  <sheetViews>
    <sheetView showGridLines="0" topLeftCell="A104" workbookViewId="0">
      <selection activeCell="F150" sqref="F15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93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755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ROUND(J82,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ROUND((SUM(BE82:BE165)),  2)</f>
        <v>0</v>
      </c>
      <c r="I33" s="86">
        <v>0.21</v>
      </c>
      <c r="J33" s="85">
        <f>ROUND(((SUM(BE82:BE165))*I33),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ROUND((SUM(BF82:BF165)),  2)</f>
        <v>0</v>
      </c>
      <c r="I34" s="86">
        <v>0.15</v>
      </c>
      <c r="J34" s="85">
        <f>ROUND(((SUM(BF82:BF165))*I34),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ROUND((SUM(BG82:BG165)),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ROUND((SUM(BH82:BH165)),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ROUND((SUM(BI82:BI165)),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FVE2_1 - Výrobna 8,0 kWp_TECHNOLOGIE FVE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J82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110</v>
      </c>
      <c r="E60" s="98"/>
      <c r="F60" s="98"/>
      <c r="G60" s="98"/>
      <c r="H60" s="98"/>
      <c r="I60" s="98"/>
      <c r="J60" s="99">
        <f>J83</f>
        <v>0</v>
      </c>
      <c r="L60" s="96"/>
    </row>
    <row r="61" spans="2:47" s="9" customFormat="1" ht="19.95" customHeight="1">
      <c r="B61" s="100"/>
      <c r="D61" s="101" t="s">
        <v>111</v>
      </c>
      <c r="E61" s="102"/>
      <c r="F61" s="102"/>
      <c r="G61" s="102"/>
      <c r="H61" s="102"/>
      <c r="I61" s="102"/>
      <c r="J61" s="103">
        <f>J84</f>
        <v>0</v>
      </c>
      <c r="L61" s="100"/>
    </row>
    <row r="62" spans="2:47" s="9" customFormat="1" ht="19.95" customHeight="1">
      <c r="B62" s="100"/>
      <c r="D62" s="101" t="s">
        <v>112</v>
      </c>
      <c r="E62" s="102"/>
      <c r="F62" s="102"/>
      <c r="G62" s="102"/>
      <c r="H62" s="102"/>
      <c r="I62" s="102"/>
      <c r="J62" s="103">
        <f>J152</f>
        <v>0</v>
      </c>
      <c r="L62" s="100"/>
    </row>
    <row r="63" spans="2:47" s="1" customFormat="1" ht="21.75" customHeight="1">
      <c r="B63" s="29"/>
      <c r="L63" s="29"/>
    </row>
    <row r="64" spans="2:47" s="1" customFormat="1" ht="6.9" customHeight="1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" customHeight="1">
      <c r="B69" s="29"/>
      <c r="C69" s="21" t="s">
        <v>116</v>
      </c>
      <c r="L69" s="29"/>
    </row>
    <row r="70" spans="2:12" s="1" customFormat="1" ht="6.9" customHeight="1">
      <c r="B70" s="29"/>
      <c r="L70" s="29"/>
    </row>
    <row r="71" spans="2:12" s="1" customFormat="1" ht="12" customHeight="1">
      <c r="B71" s="29"/>
      <c r="C71" s="26" t="s">
        <v>15</v>
      </c>
      <c r="L71" s="29"/>
    </row>
    <row r="72" spans="2:12" s="1" customFormat="1" ht="16.5" customHeight="1">
      <c r="B72" s="29"/>
      <c r="E72" s="286" t="str">
        <f>E7</f>
        <v>Fotovoltaická výrobna Kněžice</v>
      </c>
      <c r="F72" s="287"/>
      <c r="G72" s="287"/>
      <c r="H72" s="287"/>
      <c r="L72" s="29"/>
    </row>
    <row r="73" spans="2:12" s="1" customFormat="1" ht="12" customHeight="1">
      <c r="B73" s="29"/>
      <c r="C73" s="26" t="s">
        <v>101</v>
      </c>
      <c r="L73" s="29"/>
    </row>
    <row r="74" spans="2:12" s="1" customFormat="1" ht="16.5" customHeight="1">
      <c r="B74" s="29"/>
      <c r="E74" s="252" t="str">
        <f>E9</f>
        <v>FVE2_1 - Výrobna 8,0 kWp_TECHNOLOGIE FVE</v>
      </c>
      <c r="F74" s="285"/>
      <c r="G74" s="285"/>
      <c r="H74" s="285"/>
      <c r="L74" s="29"/>
    </row>
    <row r="75" spans="2:12" s="1" customFormat="1" ht="6.9" customHeight="1">
      <c r="B75" s="29"/>
      <c r="L75" s="29"/>
    </row>
    <row r="76" spans="2:12" s="1" customFormat="1" ht="12" customHeight="1">
      <c r="B76" s="29"/>
      <c r="C76" s="26" t="s">
        <v>19</v>
      </c>
      <c r="F76" s="24" t="str">
        <f>F12</f>
        <v xml:space="preserve">Kněžice </v>
      </c>
      <c r="I76" s="26" t="s">
        <v>21</v>
      </c>
      <c r="J76" s="46" t="str">
        <f>IF(J12="","",J12)</f>
        <v>14. 5. 2023</v>
      </c>
      <c r="L76" s="29"/>
    </row>
    <row r="77" spans="2:12" s="1" customFormat="1" ht="6.9" customHeight="1">
      <c r="B77" s="29"/>
      <c r="L77" s="29"/>
    </row>
    <row r="78" spans="2:12" s="1" customFormat="1" ht="15.15" customHeight="1">
      <c r="B78" s="29"/>
      <c r="C78" s="26" t="s">
        <v>23</v>
      </c>
      <c r="F78" s="24" t="str">
        <f>E15</f>
        <v>Obec Kněžice</v>
      </c>
      <c r="I78" s="26" t="s">
        <v>30</v>
      </c>
      <c r="J78" s="27" t="str">
        <f>E21</f>
        <v xml:space="preserve"> </v>
      </c>
      <c r="L78" s="29"/>
    </row>
    <row r="79" spans="2:12" s="1" customFormat="1" ht="15.15" customHeight="1">
      <c r="B79" s="29"/>
      <c r="C79" s="26" t="s">
        <v>28</v>
      </c>
      <c r="F79" s="24" t="str">
        <f>IF(E18="","",E18)</f>
        <v xml:space="preserve"> </v>
      </c>
      <c r="I79" s="26" t="s">
        <v>32</v>
      </c>
      <c r="J79" s="27" t="str">
        <f>E24</f>
        <v>Ing. Petr Týfa</v>
      </c>
      <c r="L79" s="29"/>
    </row>
    <row r="80" spans="2:12" s="1" customFormat="1" ht="10.35" customHeight="1">
      <c r="B80" s="29"/>
      <c r="L80" s="29"/>
    </row>
    <row r="81" spans="2:65" s="10" customFormat="1" ht="29.25" customHeight="1">
      <c r="B81" s="104"/>
      <c r="C81" s="105" t="s">
        <v>117</v>
      </c>
      <c r="D81" s="106" t="s">
        <v>56</v>
      </c>
      <c r="E81" s="106" t="s">
        <v>52</v>
      </c>
      <c r="F81" s="106" t="s">
        <v>53</v>
      </c>
      <c r="G81" s="106" t="s">
        <v>118</v>
      </c>
      <c r="H81" s="106" t="s">
        <v>119</v>
      </c>
      <c r="I81" s="106" t="s">
        <v>120</v>
      </c>
      <c r="J81" s="106" t="s">
        <v>105</v>
      </c>
      <c r="K81" s="107" t="s">
        <v>121</v>
      </c>
      <c r="L81" s="104"/>
      <c r="M81" s="53" t="s">
        <v>3</v>
      </c>
      <c r="N81" s="54" t="s">
        <v>41</v>
      </c>
      <c r="O81" s="54" t="s">
        <v>122</v>
      </c>
      <c r="P81" s="54" t="s">
        <v>123</v>
      </c>
      <c r="Q81" s="54" t="s">
        <v>124</v>
      </c>
      <c r="R81" s="54" t="s">
        <v>125</v>
      </c>
      <c r="S81" s="54" t="s">
        <v>126</v>
      </c>
      <c r="T81" s="55" t="s">
        <v>127</v>
      </c>
    </row>
    <row r="82" spans="2:65" s="1" customFormat="1" ht="22.8" customHeight="1">
      <c r="B82" s="29"/>
      <c r="C82" s="58" t="s">
        <v>128</v>
      </c>
      <c r="J82" s="108">
        <f>BK82</f>
        <v>0</v>
      </c>
      <c r="L82" s="29"/>
      <c r="M82" s="56"/>
      <c r="N82" s="47"/>
      <c r="O82" s="47"/>
      <c r="P82" s="109">
        <f>P83</f>
        <v>126.91656999999998</v>
      </c>
      <c r="Q82" s="47"/>
      <c r="R82" s="109">
        <f>R83</f>
        <v>0.7614574999999999</v>
      </c>
      <c r="S82" s="47"/>
      <c r="T82" s="110">
        <f>T83</f>
        <v>0</v>
      </c>
      <c r="AT82" s="17" t="s">
        <v>70</v>
      </c>
      <c r="AU82" s="17" t="s">
        <v>106</v>
      </c>
      <c r="BK82" s="111">
        <f>BK83</f>
        <v>0</v>
      </c>
    </row>
    <row r="83" spans="2:65" s="11" customFormat="1" ht="25.95" customHeight="1">
      <c r="B83" s="112"/>
      <c r="D83" s="113" t="s">
        <v>70</v>
      </c>
      <c r="E83" s="114" t="s">
        <v>159</v>
      </c>
      <c r="F83" s="114" t="s">
        <v>160</v>
      </c>
      <c r="J83" s="115">
        <f>BK83</f>
        <v>0</v>
      </c>
      <c r="L83" s="112"/>
      <c r="M83" s="116"/>
      <c r="P83" s="117">
        <f>P84+P152</f>
        <v>126.91656999999998</v>
      </c>
      <c r="R83" s="117">
        <f>R84+R152</f>
        <v>0.7614574999999999</v>
      </c>
      <c r="T83" s="118">
        <f>T84+T152</f>
        <v>0</v>
      </c>
      <c r="AR83" s="113" t="s">
        <v>81</v>
      </c>
      <c r="AT83" s="119" t="s">
        <v>70</v>
      </c>
      <c r="AU83" s="119" t="s">
        <v>71</v>
      </c>
      <c r="AY83" s="113" t="s">
        <v>131</v>
      </c>
      <c r="BK83" s="120">
        <f>BK84+BK152</f>
        <v>0</v>
      </c>
    </row>
    <row r="84" spans="2:65" s="11" customFormat="1" ht="22.8" customHeight="1">
      <c r="B84" s="112"/>
      <c r="D84" s="113" t="s">
        <v>70</v>
      </c>
      <c r="E84" s="121" t="s">
        <v>161</v>
      </c>
      <c r="F84" s="121" t="s">
        <v>162</v>
      </c>
      <c r="J84" s="122">
        <f>BK84</f>
        <v>0</v>
      </c>
      <c r="L84" s="112"/>
      <c r="M84" s="116"/>
      <c r="P84" s="117">
        <f>SUM(P85:P151)</f>
        <v>123.19877999999999</v>
      </c>
      <c r="R84" s="117">
        <f>SUM(R85:R151)</f>
        <v>0.75061999999999995</v>
      </c>
      <c r="T84" s="118">
        <f>SUM(T85:T151)</f>
        <v>0</v>
      </c>
      <c r="AR84" s="113" t="s">
        <v>81</v>
      </c>
      <c r="AT84" s="119" t="s">
        <v>70</v>
      </c>
      <c r="AU84" s="119" t="s">
        <v>79</v>
      </c>
      <c r="AY84" s="113" t="s">
        <v>131</v>
      </c>
      <c r="BK84" s="120">
        <f>SUM(BK85:BK151)</f>
        <v>0</v>
      </c>
    </row>
    <row r="85" spans="2:65" s="1" customFormat="1" ht="21.75" customHeight="1">
      <c r="B85" s="123"/>
      <c r="C85" s="124" t="s">
        <v>79</v>
      </c>
      <c r="D85" s="124" t="s">
        <v>135</v>
      </c>
      <c r="E85" s="125" t="s">
        <v>178</v>
      </c>
      <c r="F85" s="126" t="s">
        <v>179</v>
      </c>
      <c r="G85" s="127" t="s">
        <v>166</v>
      </c>
      <c r="H85" s="128">
        <v>61.2</v>
      </c>
      <c r="I85" s="129"/>
      <c r="J85" s="129">
        <f>ROUND(I85*H85,2)</f>
        <v>0</v>
      </c>
      <c r="K85" s="126" t="s">
        <v>139</v>
      </c>
      <c r="L85" s="29"/>
      <c r="M85" s="130" t="s">
        <v>3</v>
      </c>
      <c r="N85" s="131" t="s">
        <v>42</v>
      </c>
      <c r="O85" s="132">
        <v>6.7000000000000004E-2</v>
      </c>
      <c r="P85" s="132">
        <f>O85*H85</f>
        <v>4.1004000000000005</v>
      </c>
      <c r="Q85" s="132">
        <v>0</v>
      </c>
      <c r="R85" s="132">
        <f>Q85*H85</f>
        <v>0</v>
      </c>
      <c r="S85" s="132">
        <v>0</v>
      </c>
      <c r="T85" s="133">
        <f>S85*H85</f>
        <v>0</v>
      </c>
      <c r="AR85" s="134" t="s">
        <v>167</v>
      </c>
      <c r="AT85" s="134" t="s">
        <v>135</v>
      </c>
      <c r="AU85" s="134" t="s">
        <v>81</v>
      </c>
      <c r="AY85" s="17" t="s">
        <v>131</v>
      </c>
      <c r="BE85" s="135">
        <f>IF(N85="základní",J85,0)</f>
        <v>0</v>
      </c>
      <c r="BF85" s="135">
        <f>IF(N85="snížená",J85,0)</f>
        <v>0</v>
      </c>
      <c r="BG85" s="135">
        <f>IF(N85="zákl. přenesená",J85,0)</f>
        <v>0</v>
      </c>
      <c r="BH85" s="135">
        <f>IF(N85="sníž. přenesená",J85,0)</f>
        <v>0</v>
      </c>
      <c r="BI85" s="135">
        <f>IF(N85="nulová",J85,0)</f>
        <v>0</v>
      </c>
      <c r="BJ85" s="17" t="s">
        <v>79</v>
      </c>
      <c r="BK85" s="135">
        <f>ROUND(I85*H85,2)</f>
        <v>0</v>
      </c>
      <c r="BL85" s="17" t="s">
        <v>167</v>
      </c>
      <c r="BM85" s="134" t="s">
        <v>756</v>
      </c>
    </row>
    <row r="86" spans="2:65" s="1" customFormat="1">
      <c r="B86" s="29"/>
      <c r="D86" s="136" t="s">
        <v>142</v>
      </c>
      <c r="F86" s="137" t="s">
        <v>181</v>
      </c>
      <c r="L86" s="29"/>
      <c r="M86" s="138"/>
      <c r="T86" s="50"/>
      <c r="AT86" s="17" t="s">
        <v>142</v>
      </c>
      <c r="AU86" s="17" t="s">
        <v>81</v>
      </c>
    </row>
    <row r="87" spans="2:65" s="13" customFormat="1">
      <c r="B87" s="145"/>
      <c r="D87" s="140" t="s">
        <v>144</v>
      </c>
      <c r="E87" s="146" t="s">
        <v>3</v>
      </c>
      <c r="F87" s="147" t="s">
        <v>1131</v>
      </c>
      <c r="H87" s="148">
        <v>33.4</v>
      </c>
      <c r="L87" s="145"/>
      <c r="M87" s="149"/>
      <c r="T87" s="150"/>
      <c r="AT87" s="146" t="s">
        <v>144</v>
      </c>
      <c r="AU87" s="146" t="s">
        <v>81</v>
      </c>
      <c r="AV87" s="13" t="s">
        <v>81</v>
      </c>
      <c r="AW87" s="13" t="s">
        <v>31</v>
      </c>
      <c r="AX87" s="13" t="s">
        <v>71</v>
      </c>
      <c r="AY87" s="146" t="s">
        <v>131</v>
      </c>
    </row>
    <row r="88" spans="2:65" s="13" customFormat="1">
      <c r="B88" s="145"/>
      <c r="D88" s="140" t="s">
        <v>144</v>
      </c>
      <c r="E88" s="146" t="s">
        <v>3</v>
      </c>
      <c r="F88" s="147" t="s">
        <v>1132</v>
      </c>
      <c r="H88" s="148">
        <v>27.8</v>
      </c>
      <c r="L88" s="145"/>
      <c r="M88" s="149"/>
      <c r="T88" s="150"/>
      <c r="AT88" s="146" t="s">
        <v>144</v>
      </c>
      <c r="AU88" s="146" t="s">
        <v>81</v>
      </c>
      <c r="AV88" s="13" t="s">
        <v>81</v>
      </c>
      <c r="AW88" s="13" t="s">
        <v>31</v>
      </c>
      <c r="AX88" s="13" t="s">
        <v>71</v>
      </c>
      <c r="AY88" s="146" t="s">
        <v>131</v>
      </c>
    </row>
    <row r="89" spans="2:65" s="14" customFormat="1">
      <c r="B89" s="151"/>
      <c r="D89" s="140" t="s">
        <v>144</v>
      </c>
      <c r="E89" s="152" t="s">
        <v>3</v>
      </c>
      <c r="F89" s="153" t="s">
        <v>149</v>
      </c>
      <c r="H89" s="154">
        <v>61.2</v>
      </c>
      <c r="L89" s="151"/>
      <c r="M89" s="155"/>
      <c r="T89" s="156"/>
      <c r="AT89" s="152" t="s">
        <v>144</v>
      </c>
      <c r="AU89" s="152" t="s">
        <v>81</v>
      </c>
      <c r="AV89" s="14" t="s">
        <v>140</v>
      </c>
      <c r="AW89" s="14" t="s">
        <v>31</v>
      </c>
      <c r="AX89" s="14" t="s">
        <v>79</v>
      </c>
      <c r="AY89" s="152" t="s">
        <v>131</v>
      </c>
    </row>
    <row r="90" spans="2:65" s="1" customFormat="1" ht="16.5" customHeight="1">
      <c r="B90" s="123"/>
      <c r="C90" s="157" t="s">
        <v>81</v>
      </c>
      <c r="D90" s="157" t="s">
        <v>172</v>
      </c>
      <c r="E90" s="158" t="s">
        <v>182</v>
      </c>
      <c r="F90" s="159" t="s">
        <v>183</v>
      </c>
      <c r="G90" s="160" t="s">
        <v>166</v>
      </c>
      <c r="H90" s="161">
        <v>70.38</v>
      </c>
      <c r="I90" s="162"/>
      <c r="J90" s="162">
        <f>ROUND(I90*H90,2)</f>
        <v>0</v>
      </c>
      <c r="K90" s="159" t="s">
        <v>139</v>
      </c>
      <c r="L90" s="163"/>
      <c r="M90" s="164" t="s">
        <v>3</v>
      </c>
      <c r="N90" s="165" t="s">
        <v>42</v>
      </c>
      <c r="O90" s="132">
        <v>0</v>
      </c>
      <c r="P90" s="132">
        <f>O90*H90</f>
        <v>0</v>
      </c>
      <c r="Q90" s="132">
        <v>0</v>
      </c>
      <c r="R90" s="132">
        <f>Q90*H90</f>
        <v>0</v>
      </c>
      <c r="S90" s="132">
        <v>0</v>
      </c>
      <c r="T90" s="133">
        <f>S90*H90</f>
        <v>0</v>
      </c>
      <c r="AR90" s="134" t="s">
        <v>175</v>
      </c>
      <c r="AT90" s="134" t="s">
        <v>172</v>
      </c>
      <c r="AU90" s="134" t="s">
        <v>81</v>
      </c>
      <c r="AY90" s="17" t="s">
        <v>131</v>
      </c>
      <c r="BE90" s="135">
        <f>IF(N90="základní",J90,0)</f>
        <v>0</v>
      </c>
      <c r="BF90" s="135">
        <f>IF(N90="snížená",J90,0)</f>
        <v>0</v>
      </c>
      <c r="BG90" s="135">
        <f>IF(N90="zákl. přenesená",J90,0)</f>
        <v>0</v>
      </c>
      <c r="BH90" s="135">
        <f>IF(N90="sníž. přenesená",J90,0)</f>
        <v>0</v>
      </c>
      <c r="BI90" s="135">
        <f>IF(N90="nulová",J90,0)</f>
        <v>0</v>
      </c>
      <c r="BJ90" s="17" t="s">
        <v>79</v>
      </c>
      <c r="BK90" s="135">
        <f>ROUND(I90*H90,2)</f>
        <v>0</v>
      </c>
      <c r="BL90" s="17" t="s">
        <v>167</v>
      </c>
      <c r="BM90" s="134" t="s">
        <v>757</v>
      </c>
    </row>
    <row r="91" spans="2:65" s="13" customFormat="1">
      <c r="B91" s="145"/>
      <c r="D91" s="140" t="s">
        <v>144</v>
      </c>
      <c r="F91" s="147" t="s">
        <v>758</v>
      </c>
      <c r="H91" s="148">
        <v>70.38</v>
      </c>
      <c r="L91" s="145"/>
      <c r="M91" s="149"/>
      <c r="T91" s="150"/>
      <c r="AT91" s="146" t="s">
        <v>144</v>
      </c>
      <c r="AU91" s="146" t="s">
        <v>81</v>
      </c>
      <c r="AV91" s="13" t="s">
        <v>81</v>
      </c>
      <c r="AW91" s="13" t="s">
        <v>4</v>
      </c>
      <c r="AX91" s="13" t="s">
        <v>79</v>
      </c>
      <c r="AY91" s="146" t="s">
        <v>131</v>
      </c>
    </row>
    <row r="92" spans="2:65" s="1" customFormat="1" ht="24.15" customHeight="1">
      <c r="B92" s="123"/>
      <c r="C92" s="124" t="s">
        <v>232</v>
      </c>
      <c r="D92" s="124" t="s">
        <v>135</v>
      </c>
      <c r="E92" s="125" t="s">
        <v>221</v>
      </c>
      <c r="F92" s="126" t="s">
        <v>222</v>
      </c>
      <c r="G92" s="127" t="s">
        <v>166</v>
      </c>
      <c r="H92" s="128">
        <v>12.7</v>
      </c>
      <c r="I92" s="129"/>
      <c r="J92" s="129">
        <f>ROUND(I92*H92,2)</f>
        <v>0</v>
      </c>
      <c r="K92" s="126" t="s">
        <v>139</v>
      </c>
      <c r="L92" s="29"/>
      <c r="M92" s="130" t="s">
        <v>3</v>
      </c>
      <c r="N92" s="131" t="s">
        <v>42</v>
      </c>
      <c r="O92" s="132">
        <v>4.5999999999999999E-2</v>
      </c>
      <c r="P92" s="132">
        <f>O92*H92</f>
        <v>0.58419999999999994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167</v>
      </c>
      <c r="AT92" s="134" t="s">
        <v>135</v>
      </c>
      <c r="AU92" s="134" t="s">
        <v>81</v>
      </c>
      <c r="AY92" s="17" t="s">
        <v>131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79</v>
      </c>
      <c r="BK92" s="135">
        <f>ROUND(I92*H92,2)</f>
        <v>0</v>
      </c>
      <c r="BL92" s="17" t="s">
        <v>167</v>
      </c>
      <c r="BM92" s="134" t="s">
        <v>759</v>
      </c>
    </row>
    <row r="93" spans="2:65" s="1" customFormat="1">
      <c r="B93" s="29"/>
      <c r="D93" s="136" t="s">
        <v>142</v>
      </c>
      <c r="F93" s="137" t="s">
        <v>224</v>
      </c>
      <c r="L93" s="29"/>
      <c r="M93" s="138"/>
      <c r="T93" s="50"/>
      <c r="AT93" s="17" t="s">
        <v>142</v>
      </c>
      <c r="AU93" s="17" t="s">
        <v>81</v>
      </c>
    </row>
    <row r="94" spans="2:65" s="12" customFormat="1">
      <c r="B94" s="139"/>
      <c r="D94" s="140" t="s">
        <v>144</v>
      </c>
      <c r="E94" s="141" t="s">
        <v>3</v>
      </c>
      <c r="F94" s="142" t="s">
        <v>225</v>
      </c>
      <c r="H94" s="141" t="s">
        <v>3</v>
      </c>
      <c r="L94" s="139"/>
      <c r="M94" s="143"/>
      <c r="T94" s="144"/>
      <c r="AT94" s="141" t="s">
        <v>144</v>
      </c>
      <c r="AU94" s="141" t="s">
        <v>81</v>
      </c>
      <c r="AV94" s="12" t="s">
        <v>79</v>
      </c>
      <c r="AW94" s="12" t="s">
        <v>31</v>
      </c>
      <c r="AX94" s="12" t="s">
        <v>71</v>
      </c>
      <c r="AY94" s="141" t="s">
        <v>131</v>
      </c>
    </row>
    <row r="95" spans="2:65" s="13" customFormat="1">
      <c r="B95" s="145"/>
      <c r="D95" s="140" t="s">
        <v>144</v>
      </c>
      <c r="E95" s="146" t="s">
        <v>3</v>
      </c>
      <c r="F95" s="147" t="s">
        <v>760</v>
      </c>
      <c r="H95" s="148">
        <v>12.7</v>
      </c>
      <c r="L95" s="145"/>
      <c r="M95" s="149"/>
      <c r="T95" s="150"/>
      <c r="AT95" s="146" t="s">
        <v>144</v>
      </c>
      <c r="AU95" s="146" t="s">
        <v>81</v>
      </c>
      <c r="AV95" s="13" t="s">
        <v>81</v>
      </c>
      <c r="AW95" s="13" t="s">
        <v>31</v>
      </c>
      <c r="AX95" s="13" t="s">
        <v>79</v>
      </c>
      <c r="AY95" s="146" t="s">
        <v>131</v>
      </c>
    </row>
    <row r="96" spans="2:65" s="1" customFormat="1" ht="16.5" customHeight="1">
      <c r="B96" s="123"/>
      <c r="C96" s="157" t="s">
        <v>239</v>
      </c>
      <c r="D96" s="157" t="s">
        <v>172</v>
      </c>
      <c r="E96" s="158" t="s">
        <v>227</v>
      </c>
      <c r="F96" s="159" t="s">
        <v>228</v>
      </c>
      <c r="G96" s="160" t="s">
        <v>166</v>
      </c>
      <c r="H96" s="161">
        <v>14.605</v>
      </c>
      <c r="I96" s="162"/>
      <c r="J96" s="162">
        <f>ROUND(I96*H96,2)</f>
        <v>0</v>
      </c>
      <c r="K96" s="159" t="s">
        <v>139</v>
      </c>
      <c r="L96" s="163"/>
      <c r="M96" s="164" t="s">
        <v>3</v>
      </c>
      <c r="N96" s="165" t="s">
        <v>42</v>
      </c>
      <c r="O96" s="132">
        <v>0</v>
      </c>
      <c r="P96" s="132">
        <f>O96*H96</f>
        <v>0</v>
      </c>
      <c r="Q96" s="132">
        <v>1.6000000000000001E-4</v>
      </c>
      <c r="R96" s="132">
        <f>Q96*H96</f>
        <v>2.3368000000000004E-3</v>
      </c>
      <c r="S96" s="132">
        <v>0</v>
      </c>
      <c r="T96" s="133">
        <f>S96*H96</f>
        <v>0</v>
      </c>
      <c r="AR96" s="134" t="s">
        <v>175</v>
      </c>
      <c r="AT96" s="134" t="s">
        <v>172</v>
      </c>
      <c r="AU96" s="134" t="s">
        <v>81</v>
      </c>
      <c r="AY96" s="17" t="s">
        <v>131</v>
      </c>
      <c r="BE96" s="135">
        <f>IF(N96="základní",J96,0)</f>
        <v>0</v>
      </c>
      <c r="BF96" s="135">
        <f>IF(N96="snížená",J96,0)</f>
        <v>0</v>
      </c>
      <c r="BG96" s="135">
        <f>IF(N96="zákl. přenesená",J96,0)</f>
        <v>0</v>
      </c>
      <c r="BH96" s="135">
        <f>IF(N96="sníž. přenesená",J96,0)</f>
        <v>0</v>
      </c>
      <c r="BI96" s="135">
        <f>IF(N96="nulová",J96,0)</f>
        <v>0</v>
      </c>
      <c r="BJ96" s="17" t="s">
        <v>79</v>
      </c>
      <c r="BK96" s="135">
        <f>ROUND(I96*H96,2)</f>
        <v>0</v>
      </c>
      <c r="BL96" s="17" t="s">
        <v>167</v>
      </c>
      <c r="BM96" s="134" t="s">
        <v>761</v>
      </c>
    </row>
    <row r="97" spans="2:65" s="1" customFormat="1" ht="19.2">
      <c r="B97" s="29"/>
      <c r="D97" s="140" t="s">
        <v>230</v>
      </c>
      <c r="F97" s="166" t="s">
        <v>231</v>
      </c>
      <c r="L97" s="29"/>
      <c r="M97" s="138"/>
      <c r="T97" s="50"/>
      <c r="AT97" s="17" t="s">
        <v>230</v>
      </c>
      <c r="AU97" s="17" t="s">
        <v>81</v>
      </c>
    </row>
    <row r="98" spans="2:65" s="13" customFormat="1">
      <c r="B98" s="145"/>
      <c r="D98" s="140" t="s">
        <v>144</v>
      </c>
      <c r="F98" s="147" t="s">
        <v>762</v>
      </c>
      <c r="H98" s="148">
        <v>14.605</v>
      </c>
      <c r="L98" s="145"/>
      <c r="M98" s="149"/>
      <c r="T98" s="150"/>
      <c r="AT98" s="146" t="s">
        <v>144</v>
      </c>
      <c r="AU98" s="146" t="s">
        <v>81</v>
      </c>
      <c r="AV98" s="13" t="s">
        <v>81</v>
      </c>
      <c r="AW98" s="13" t="s">
        <v>4</v>
      </c>
      <c r="AX98" s="13" t="s">
        <v>79</v>
      </c>
      <c r="AY98" s="146" t="s">
        <v>131</v>
      </c>
    </row>
    <row r="99" spans="2:65" s="1" customFormat="1" ht="16.5" customHeight="1">
      <c r="B99" s="123"/>
      <c r="C99" s="124" t="s">
        <v>264</v>
      </c>
      <c r="D99" s="124" t="s">
        <v>135</v>
      </c>
      <c r="E99" s="125" t="s">
        <v>265</v>
      </c>
      <c r="F99" s="126" t="s">
        <v>266</v>
      </c>
      <c r="G99" s="127" t="s">
        <v>260</v>
      </c>
      <c r="H99" s="128">
        <v>6</v>
      </c>
      <c r="I99" s="129"/>
      <c r="J99" s="129">
        <f>ROUND(I99*H99,2)</f>
        <v>0</v>
      </c>
      <c r="K99" s="126" t="s">
        <v>139</v>
      </c>
      <c r="L99" s="29"/>
      <c r="M99" s="130" t="s">
        <v>3</v>
      </c>
      <c r="N99" s="131" t="s">
        <v>42</v>
      </c>
      <c r="O99" s="132">
        <v>9.8000000000000004E-2</v>
      </c>
      <c r="P99" s="132">
        <f>O99*H99</f>
        <v>0.58800000000000008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167</v>
      </c>
      <c r="AT99" s="134" t="s">
        <v>135</v>
      </c>
      <c r="AU99" s="134" t="s">
        <v>81</v>
      </c>
      <c r="AY99" s="17" t="s">
        <v>131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79</v>
      </c>
      <c r="BK99" s="135">
        <f>ROUND(I99*H99,2)</f>
        <v>0</v>
      </c>
      <c r="BL99" s="17" t="s">
        <v>167</v>
      </c>
      <c r="BM99" s="134" t="s">
        <v>763</v>
      </c>
    </row>
    <row r="100" spans="2:65" s="1" customFormat="1">
      <c r="B100" s="29"/>
      <c r="D100" s="136" t="s">
        <v>142</v>
      </c>
      <c r="F100" s="137" t="s">
        <v>268</v>
      </c>
      <c r="L100" s="29"/>
      <c r="M100" s="138"/>
      <c r="T100" s="50"/>
      <c r="AT100" s="17" t="s">
        <v>142</v>
      </c>
      <c r="AU100" s="17" t="s">
        <v>81</v>
      </c>
    </row>
    <row r="101" spans="2:65" s="13" customFormat="1">
      <c r="B101" s="145"/>
      <c r="D101" s="140" t="s">
        <v>144</v>
      </c>
      <c r="E101" s="146" t="s">
        <v>3</v>
      </c>
      <c r="F101" s="147" t="s">
        <v>764</v>
      </c>
      <c r="H101" s="148">
        <v>4</v>
      </c>
      <c r="L101" s="145"/>
      <c r="M101" s="149"/>
      <c r="T101" s="150"/>
      <c r="AT101" s="146" t="s">
        <v>144</v>
      </c>
      <c r="AU101" s="146" t="s">
        <v>81</v>
      </c>
      <c r="AV101" s="13" t="s">
        <v>81</v>
      </c>
      <c r="AW101" s="13" t="s">
        <v>31</v>
      </c>
      <c r="AX101" s="13" t="s">
        <v>71</v>
      </c>
      <c r="AY101" s="146" t="s">
        <v>131</v>
      </c>
    </row>
    <row r="102" spans="2:65" s="13" customFormat="1">
      <c r="B102" s="145"/>
      <c r="D102" s="140" t="s">
        <v>144</v>
      </c>
      <c r="E102" s="146" t="s">
        <v>3</v>
      </c>
      <c r="F102" s="147" t="s">
        <v>765</v>
      </c>
      <c r="H102" s="148">
        <v>2</v>
      </c>
      <c r="L102" s="145"/>
      <c r="M102" s="149"/>
      <c r="T102" s="150"/>
      <c r="AT102" s="146" t="s">
        <v>144</v>
      </c>
      <c r="AU102" s="146" t="s">
        <v>81</v>
      </c>
      <c r="AV102" s="13" t="s">
        <v>81</v>
      </c>
      <c r="AW102" s="13" t="s">
        <v>31</v>
      </c>
      <c r="AX102" s="13" t="s">
        <v>71</v>
      </c>
      <c r="AY102" s="146" t="s">
        <v>131</v>
      </c>
    </row>
    <row r="103" spans="2:65" s="14" customFormat="1">
      <c r="B103" s="151"/>
      <c r="D103" s="140" t="s">
        <v>144</v>
      </c>
      <c r="E103" s="152" t="s">
        <v>3</v>
      </c>
      <c r="F103" s="153" t="s">
        <v>149</v>
      </c>
      <c r="H103" s="154">
        <v>6</v>
      </c>
      <c r="L103" s="151"/>
      <c r="M103" s="155"/>
      <c r="T103" s="156"/>
      <c r="AT103" s="152" t="s">
        <v>144</v>
      </c>
      <c r="AU103" s="152" t="s">
        <v>81</v>
      </c>
      <c r="AV103" s="14" t="s">
        <v>140</v>
      </c>
      <c r="AW103" s="14" t="s">
        <v>31</v>
      </c>
      <c r="AX103" s="14" t="s">
        <v>79</v>
      </c>
      <c r="AY103" s="152" t="s">
        <v>131</v>
      </c>
    </row>
    <row r="104" spans="2:65" s="1" customFormat="1" ht="16.5" customHeight="1">
      <c r="B104" s="123"/>
      <c r="C104" s="157" t="s">
        <v>272</v>
      </c>
      <c r="D104" s="157" t="s">
        <v>172</v>
      </c>
      <c r="E104" s="158" t="s">
        <v>273</v>
      </c>
      <c r="F104" s="159" t="s">
        <v>274</v>
      </c>
      <c r="G104" s="160" t="s">
        <v>260</v>
      </c>
      <c r="H104" s="161">
        <v>3</v>
      </c>
      <c r="I104" s="162"/>
      <c r="J104" s="162">
        <f>ROUND(I104*H104,2)</f>
        <v>0</v>
      </c>
      <c r="K104" s="159" t="s">
        <v>3</v>
      </c>
      <c r="L104" s="163"/>
      <c r="M104" s="164" t="s">
        <v>3</v>
      </c>
      <c r="N104" s="165" t="s">
        <v>42</v>
      </c>
      <c r="O104" s="132">
        <v>0</v>
      </c>
      <c r="P104" s="132">
        <f>O104*H104</f>
        <v>0</v>
      </c>
      <c r="Q104" s="132">
        <v>0</v>
      </c>
      <c r="R104" s="132">
        <f>Q104*H104</f>
        <v>0</v>
      </c>
      <c r="S104" s="132">
        <v>0</v>
      </c>
      <c r="T104" s="133">
        <f>S104*H104</f>
        <v>0</v>
      </c>
      <c r="AR104" s="134" t="s">
        <v>175</v>
      </c>
      <c r="AT104" s="134" t="s">
        <v>172</v>
      </c>
      <c r="AU104" s="134" t="s">
        <v>81</v>
      </c>
      <c r="AY104" s="17" t="s">
        <v>131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79</v>
      </c>
      <c r="BK104" s="135">
        <f>ROUND(I104*H104,2)</f>
        <v>0</v>
      </c>
      <c r="BL104" s="17" t="s">
        <v>167</v>
      </c>
      <c r="BM104" s="134" t="s">
        <v>766</v>
      </c>
    </row>
    <row r="105" spans="2:65" s="1" customFormat="1" ht="16.5" customHeight="1">
      <c r="B105" s="123"/>
      <c r="C105" s="157" t="s">
        <v>9</v>
      </c>
      <c r="D105" s="157" t="s">
        <v>172</v>
      </c>
      <c r="E105" s="158" t="s">
        <v>276</v>
      </c>
      <c r="F105" s="159" t="s">
        <v>277</v>
      </c>
      <c r="G105" s="160" t="s">
        <v>260</v>
      </c>
      <c r="H105" s="161">
        <v>3</v>
      </c>
      <c r="I105" s="162"/>
      <c r="J105" s="162">
        <f>ROUND(I105*H105,2)</f>
        <v>0</v>
      </c>
      <c r="K105" s="159" t="s">
        <v>3</v>
      </c>
      <c r="L105" s="163"/>
      <c r="M105" s="164" t="s">
        <v>3</v>
      </c>
      <c r="N105" s="165" t="s">
        <v>42</v>
      </c>
      <c r="O105" s="132">
        <v>0</v>
      </c>
      <c r="P105" s="132">
        <f>O105*H105</f>
        <v>0</v>
      </c>
      <c r="Q105" s="132">
        <v>0</v>
      </c>
      <c r="R105" s="132">
        <f>Q105*H105</f>
        <v>0</v>
      </c>
      <c r="S105" s="132">
        <v>0</v>
      </c>
      <c r="T105" s="133">
        <f>S105*H105</f>
        <v>0</v>
      </c>
      <c r="AR105" s="134" t="s">
        <v>175</v>
      </c>
      <c r="AT105" s="134" t="s">
        <v>172</v>
      </c>
      <c r="AU105" s="134" t="s">
        <v>81</v>
      </c>
      <c r="AY105" s="17" t="s">
        <v>131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79</v>
      </c>
      <c r="BK105" s="135">
        <f>ROUND(I105*H105,2)</f>
        <v>0</v>
      </c>
      <c r="BL105" s="17" t="s">
        <v>167</v>
      </c>
      <c r="BM105" s="134" t="s">
        <v>767</v>
      </c>
    </row>
    <row r="106" spans="2:65" s="1" customFormat="1" ht="21.75" customHeight="1">
      <c r="B106" s="123"/>
      <c r="C106" s="124" t="s">
        <v>502</v>
      </c>
      <c r="D106" s="124" t="s">
        <v>135</v>
      </c>
      <c r="E106" s="125" t="s">
        <v>768</v>
      </c>
      <c r="F106" s="126" t="s">
        <v>769</v>
      </c>
      <c r="G106" s="127" t="s">
        <v>260</v>
      </c>
      <c r="H106" s="128">
        <v>1</v>
      </c>
      <c r="I106" s="129"/>
      <c r="J106" s="129">
        <f>ROUND(I106*H106,2)</f>
        <v>0</v>
      </c>
      <c r="K106" s="126" t="s">
        <v>139</v>
      </c>
      <c r="L106" s="29"/>
      <c r="M106" s="130" t="s">
        <v>3</v>
      </c>
      <c r="N106" s="131" t="s">
        <v>42</v>
      </c>
      <c r="O106" s="132">
        <v>1.899</v>
      </c>
      <c r="P106" s="132">
        <f>O106*H106</f>
        <v>1.899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167</v>
      </c>
      <c r="AT106" s="134" t="s">
        <v>135</v>
      </c>
      <c r="AU106" s="134" t="s">
        <v>81</v>
      </c>
      <c r="AY106" s="17" t="s">
        <v>131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79</v>
      </c>
      <c r="BK106" s="135">
        <f>ROUND(I106*H106,2)</f>
        <v>0</v>
      </c>
      <c r="BL106" s="17" t="s">
        <v>167</v>
      </c>
      <c r="BM106" s="134" t="s">
        <v>770</v>
      </c>
    </row>
    <row r="107" spans="2:65" s="1" customFormat="1">
      <c r="B107" s="29"/>
      <c r="D107" s="136" t="s">
        <v>142</v>
      </c>
      <c r="F107" s="137" t="s">
        <v>771</v>
      </c>
      <c r="L107" s="29"/>
      <c r="M107" s="138"/>
      <c r="T107" s="50"/>
      <c r="AT107" s="17" t="s">
        <v>142</v>
      </c>
      <c r="AU107" s="17" t="s">
        <v>81</v>
      </c>
    </row>
    <row r="108" spans="2:65" s="1" customFormat="1" ht="16.5" customHeight="1">
      <c r="B108" s="123"/>
      <c r="C108" s="157" t="s">
        <v>507</v>
      </c>
      <c r="D108" s="157" t="s">
        <v>172</v>
      </c>
      <c r="E108" s="158" t="s">
        <v>772</v>
      </c>
      <c r="F108" s="159" t="s">
        <v>1133</v>
      </c>
      <c r="G108" s="160" t="s">
        <v>3</v>
      </c>
      <c r="H108" s="161">
        <v>1</v>
      </c>
      <c r="I108" s="162"/>
      <c r="J108" s="162">
        <f>ROUND(I108*H108,2)</f>
        <v>0</v>
      </c>
      <c r="K108" s="159" t="s">
        <v>3</v>
      </c>
      <c r="L108" s="163"/>
      <c r="M108" s="164" t="s">
        <v>3</v>
      </c>
      <c r="N108" s="165" t="s">
        <v>42</v>
      </c>
      <c r="O108" s="132">
        <v>0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175</v>
      </c>
      <c r="AT108" s="134" t="s">
        <v>172</v>
      </c>
      <c r="AU108" s="134" t="s">
        <v>81</v>
      </c>
      <c r="AY108" s="17" t="s">
        <v>131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79</v>
      </c>
      <c r="BK108" s="135">
        <f>ROUND(I108*H108,2)</f>
        <v>0</v>
      </c>
      <c r="BL108" s="17" t="s">
        <v>167</v>
      </c>
      <c r="BM108" s="134" t="s">
        <v>773</v>
      </c>
    </row>
    <row r="109" spans="2:65" s="1" customFormat="1" ht="16.5" customHeight="1">
      <c r="B109" s="123"/>
      <c r="C109" s="124" t="s">
        <v>167</v>
      </c>
      <c r="D109" s="124" t="s">
        <v>135</v>
      </c>
      <c r="E109" s="125" t="s">
        <v>298</v>
      </c>
      <c r="F109" s="126" t="s">
        <v>299</v>
      </c>
      <c r="G109" s="127" t="s">
        <v>260</v>
      </c>
      <c r="H109" s="128">
        <v>1</v>
      </c>
      <c r="I109" s="129"/>
      <c r="J109" s="129">
        <f>ROUND(I109*H109,2)</f>
        <v>0</v>
      </c>
      <c r="K109" s="126" t="s">
        <v>139</v>
      </c>
      <c r="L109" s="29"/>
      <c r="M109" s="130" t="s">
        <v>3</v>
      </c>
      <c r="N109" s="131" t="s">
        <v>42</v>
      </c>
      <c r="O109" s="132">
        <v>0.74</v>
      </c>
      <c r="P109" s="132">
        <f>O109*H109</f>
        <v>0.74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167</v>
      </c>
      <c r="AT109" s="134" t="s">
        <v>135</v>
      </c>
      <c r="AU109" s="134" t="s">
        <v>81</v>
      </c>
      <c r="AY109" s="17" t="s">
        <v>131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79</v>
      </c>
      <c r="BK109" s="135">
        <f>ROUND(I109*H109,2)</f>
        <v>0</v>
      </c>
      <c r="BL109" s="17" t="s">
        <v>167</v>
      </c>
      <c r="BM109" s="134" t="s">
        <v>774</v>
      </c>
    </row>
    <row r="110" spans="2:65" s="1" customFormat="1">
      <c r="B110" s="29"/>
      <c r="D110" s="136" t="s">
        <v>142</v>
      </c>
      <c r="F110" s="137" t="s">
        <v>301</v>
      </c>
      <c r="L110" s="29"/>
      <c r="M110" s="138"/>
      <c r="T110" s="50"/>
      <c r="AT110" s="17" t="s">
        <v>142</v>
      </c>
      <c r="AU110" s="17" t="s">
        <v>81</v>
      </c>
    </row>
    <row r="111" spans="2:65" s="13" customFormat="1">
      <c r="B111" s="145"/>
      <c r="D111" s="140" t="s">
        <v>144</v>
      </c>
      <c r="E111" s="146" t="s">
        <v>3</v>
      </c>
      <c r="F111" s="147" t="s">
        <v>775</v>
      </c>
      <c r="H111" s="148">
        <v>1</v>
      </c>
      <c r="L111" s="145"/>
      <c r="M111" s="149"/>
      <c r="T111" s="150"/>
      <c r="AT111" s="146" t="s">
        <v>144</v>
      </c>
      <c r="AU111" s="146" t="s">
        <v>81</v>
      </c>
      <c r="AV111" s="13" t="s">
        <v>81</v>
      </c>
      <c r="AW111" s="13" t="s">
        <v>31</v>
      </c>
      <c r="AX111" s="13" t="s">
        <v>79</v>
      </c>
      <c r="AY111" s="146" t="s">
        <v>131</v>
      </c>
    </row>
    <row r="112" spans="2:65" s="1" customFormat="1" ht="16.5" customHeight="1">
      <c r="B112" s="123"/>
      <c r="C112" s="157" t="s">
        <v>567</v>
      </c>
      <c r="D112" s="157" t="s">
        <v>172</v>
      </c>
      <c r="E112" s="158" t="s">
        <v>776</v>
      </c>
      <c r="F112" s="159" t="s">
        <v>777</v>
      </c>
      <c r="G112" s="160" t="s">
        <v>3</v>
      </c>
      <c r="H112" s="161">
        <v>1</v>
      </c>
      <c r="I112" s="162"/>
      <c r="J112" s="162">
        <f>ROUND(I112*H112,2)</f>
        <v>0</v>
      </c>
      <c r="K112" s="159" t="s">
        <v>3</v>
      </c>
      <c r="L112" s="163"/>
      <c r="M112" s="164" t="s">
        <v>3</v>
      </c>
      <c r="N112" s="165" t="s">
        <v>42</v>
      </c>
      <c r="O112" s="132">
        <v>0</v>
      </c>
      <c r="P112" s="132">
        <f>O112*H112</f>
        <v>0</v>
      </c>
      <c r="Q112" s="132">
        <v>0</v>
      </c>
      <c r="R112" s="132">
        <f>Q112*H112</f>
        <v>0</v>
      </c>
      <c r="S112" s="132">
        <v>0</v>
      </c>
      <c r="T112" s="133">
        <f>S112*H112</f>
        <v>0</v>
      </c>
      <c r="AR112" s="134" t="s">
        <v>175</v>
      </c>
      <c r="AT112" s="134" t="s">
        <v>172</v>
      </c>
      <c r="AU112" s="134" t="s">
        <v>81</v>
      </c>
      <c r="AY112" s="17" t="s">
        <v>131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7" t="s">
        <v>79</v>
      </c>
      <c r="BK112" s="135">
        <f>ROUND(I112*H112,2)</f>
        <v>0</v>
      </c>
      <c r="BL112" s="17" t="s">
        <v>167</v>
      </c>
      <c r="BM112" s="134" t="s">
        <v>778</v>
      </c>
    </row>
    <row r="113" spans="2:65" s="1" customFormat="1" ht="16.5" customHeight="1">
      <c r="B113" s="123"/>
      <c r="C113" s="124" t="s">
        <v>311</v>
      </c>
      <c r="D113" s="124" t="s">
        <v>135</v>
      </c>
      <c r="E113" s="125" t="s">
        <v>312</v>
      </c>
      <c r="F113" s="126" t="s">
        <v>313</v>
      </c>
      <c r="G113" s="127" t="s">
        <v>260</v>
      </c>
      <c r="H113" s="128">
        <v>1</v>
      </c>
      <c r="I113" s="129"/>
      <c r="J113" s="129">
        <f>ROUND(I113*H113,2)</f>
        <v>0</v>
      </c>
      <c r="K113" s="126" t="s">
        <v>139</v>
      </c>
      <c r="L113" s="29"/>
      <c r="M113" s="130" t="s">
        <v>3</v>
      </c>
      <c r="N113" s="131" t="s">
        <v>42</v>
      </c>
      <c r="O113" s="132">
        <v>2.94</v>
      </c>
      <c r="P113" s="132">
        <f>O113*H113</f>
        <v>2.94</v>
      </c>
      <c r="Q113" s="132">
        <v>0</v>
      </c>
      <c r="R113" s="132">
        <f>Q113*H113</f>
        <v>0</v>
      </c>
      <c r="S113" s="132">
        <v>0</v>
      </c>
      <c r="T113" s="133">
        <f>S113*H113</f>
        <v>0</v>
      </c>
      <c r="AR113" s="134" t="s">
        <v>167</v>
      </c>
      <c r="AT113" s="134" t="s">
        <v>135</v>
      </c>
      <c r="AU113" s="134" t="s">
        <v>81</v>
      </c>
      <c r="AY113" s="17" t="s">
        <v>131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79</v>
      </c>
      <c r="BK113" s="135">
        <f>ROUND(I113*H113,2)</f>
        <v>0</v>
      </c>
      <c r="BL113" s="17" t="s">
        <v>167</v>
      </c>
      <c r="BM113" s="134" t="s">
        <v>779</v>
      </c>
    </row>
    <row r="114" spans="2:65" s="1" customFormat="1">
      <c r="B114" s="29"/>
      <c r="D114" s="136" t="s">
        <v>142</v>
      </c>
      <c r="F114" s="137" t="s">
        <v>315</v>
      </c>
      <c r="L114" s="29"/>
      <c r="M114" s="138"/>
      <c r="T114" s="50"/>
      <c r="AT114" s="17" t="s">
        <v>142</v>
      </c>
      <c r="AU114" s="17" t="s">
        <v>81</v>
      </c>
    </row>
    <row r="115" spans="2:65" s="1" customFormat="1" ht="16.5" customHeight="1">
      <c r="B115" s="123"/>
      <c r="C115" s="157" t="s">
        <v>316</v>
      </c>
      <c r="D115" s="157" t="s">
        <v>172</v>
      </c>
      <c r="E115" s="158" t="s">
        <v>317</v>
      </c>
      <c r="F115" s="159" t="s">
        <v>780</v>
      </c>
      <c r="G115" s="160" t="s">
        <v>3</v>
      </c>
      <c r="H115" s="161">
        <v>1</v>
      </c>
      <c r="I115" s="162"/>
      <c r="J115" s="162">
        <f>ROUND(I115*H115,2)</f>
        <v>0</v>
      </c>
      <c r="K115" s="159" t="s">
        <v>3</v>
      </c>
      <c r="L115" s="163"/>
      <c r="M115" s="164" t="s">
        <v>3</v>
      </c>
      <c r="N115" s="165" t="s">
        <v>42</v>
      </c>
      <c r="O115" s="132">
        <v>0</v>
      </c>
      <c r="P115" s="132">
        <f>O115*H115</f>
        <v>0</v>
      </c>
      <c r="Q115" s="132">
        <v>0</v>
      </c>
      <c r="R115" s="132">
        <f>Q115*H115</f>
        <v>0</v>
      </c>
      <c r="S115" s="132">
        <v>0</v>
      </c>
      <c r="T115" s="133">
        <f>S115*H115</f>
        <v>0</v>
      </c>
      <c r="AR115" s="134" t="s">
        <v>175</v>
      </c>
      <c r="AT115" s="134" t="s">
        <v>172</v>
      </c>
      <c r="AU115" s="134" t="s">
        <v>81</v>
      </c>
      <c r="AY115" s="17" t="s">
        <v>131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7" t="s">
        <v>79</v>
      </c>
      <c r="BK115" s="135">
        <f>ROUND(I115*H115,2)</f>
        <v>0</v>
      </c>
      <c r="BL115" s="17" t="s">
        <v>167</v>
      </c>
      <c r="BM115" s="134" t="s">
        <v>781</v>
      </c>
    </row>
    <row r="116" spans="2:65" s="13" customFormat="1">
      <c r="B116" s="145"/>
      <c r="D116" s="140" t="s">
        <v>144</v>
      </c>
      <c r="E116" s="146" t="s">
        <v>3</v>
      </c>
      <c r="F116" s="147" t="s">
        <v>79</v>
      </c>
      <c r="H116" s="148">
        <v>1</v>
      </c>
      <c r="L116" s="145"/>
      <c r="M116" s="149"/>
      <c r="T116" s="150"/>
      <c r="AT116" s="146" t="s">
        <v>144</v>
      </c>
      <c r="AU116" s="146" t="s">
        <v>81</v>
      </c>
      <c r="AV116" s="13" t="s">
        <v>81</v>
      </c>
      <c r="AW116" s="13" t="s">
        <v>31</v>
      </c>
      <c r="AX116" s="13" t="s">
        <v>79</v>
      </c>
      <c r="AY116" s="146" t="s">
        <v>131</v>
      </c>
    </row>
    <row r="117" spans="2:65" s="1" customFormat="1" ht="37.799999999999997" customHeight="1">
      <c r="B117" s="123"/>
      <c r="C117" s="157" t="s">
        <v>526</v>
      </c>
      <c r="D117" s="157" t="s">
        <v>172</v>
      </c>
      <c r="E117" s="158" t="s">
        <v>782</v>
      </c>
      <c r="F117" s="159" t="s">
        <v>783</v>
      </c>
      <c r="G117" s="160" t="s">
        <v>260</v>
      </c>
      <c r="H117" s="161">
        <v>1</v>
      </c>
      <c r="I117" s="162"/>
      <c r="J117" s="162">
        <f>ROUND(I117*H117,2)</f>
        <v>0</v>
      </c>
      <c r="K117" s="159" t="s">
        <v>139</v>
      </c>
      <c r="L117" s="163"/>
      <c r="M117" s="164" t="s">
        <v>3</v>
      </c>
      <c r="N117" s="165" t="s">
        <v>42</v>
      </c>
      <c r="O117" s="132">
        <v>0</v>
      </c>
      <c r="P117" s="132">
        <f>O117*H117</f>
        <v>0</v>
      </c>
      <c r="Q117" s="132">
        <v>0.01</v>
      </c>
      <c r="R117" s="132">
        <f>Q117*H117</f>
        <v>0.01</v>
      </c>
      <c r="S117" s="132">
        <v>0</v>
      </c>
      <c r="T117" s="133">
        <f>S117*H117</f>
        <v>0</v>
      </c>
      <c r="AR117" s="134" t="s">
        <v>175</v>
      </c>
      <c r="AT117" s="134" t="s">
        <v>172</v>
      </c>
      <c r="AU117" s="134" t="s">
        <v>81</v>
      </c>
      <c r="AY117" s="17" t="s">
        <v>131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79</v>
      </c>
      <c r="BK117" s="135">
        <f>ROUND(I117*H117,2)</f>
        <v>0</v>
      </c>
      <c r="BL117" s="17" t="s">
        <v>167</v>
      </c>
      <c r="BM117" s="134" t="s">
        <v>784</v>
      </c>
    </row>
    <row r="118" spans="2:65" s="1" customFormat="1" ht="24.15" customHeight="1">
      <c r="B118" s="123"/>
      <c r="C118" s="124" t="s">
        <v>390</v>
      </c>
      <c r="D118" s="124" t="s">
        <v>135</v>
      </c>
      <c r="E118" s="125" t="s">
        <v>785</v>
      </c>
      <c r="F118" s="126" t="s">
        <v>786</v>
      </c>
      <c r="G118" s="127" t="s">
        <v>260</v>
      </c>
      <c r="H118" s="128">
        <v>20</v>
      </c>
      <c r="I118" s="129"/>
      <c r="J118" s="129">
        <f>ROUND(I118*H118,2)</f>
        <v>0</v>
      </c>
      <c r="K118" s="126" t="s">
        <v>139</v>
      </c>
      <c r="L118" s="29"/>
      <c r="M118" s="130" t="s">
        <v>3</v>
      </c>
      <c r="N118" s="131" t="s">
        <v>42</v>
      </c>
      <c r="O118" s="132">
        <v>1.05</v>
      </c>
      <c r="P118" s="132">
        <f>O118*H118</f>
        <v>21</v>
      </c>
      <c r="Q118" s="132">
        <v>0</v>
      </c>
      <c r="R118" s="132">
        <f>Q118*H118</f>
        <v>0</v>
      </c>
      <c r="S118" s="132">
        <v>0</v>
      </c>
      <c r="T118" s="133">
        <f>S118*H118</f>
        <v>0</v>
      </c>
      <c r="AR118" s="134" t="s">
        <v>167</v>
      </c>
      <c r="AT118" s="134" t="s">
        <v>135</v>
      </c>
      <c r="AU118" s="134" t="s">
        <v>81</v>
      </c>
      <c r="AY118" s="17" t="s">
        <v>131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7" t="s">
        <v>79</v>
      </c>
      <c r="BK118" s="135">
        <f>ROUND(I118*H118,2)</f>
        <v>0</v>
      </c>
      <c r="BL118" s="17" t="s">
        <v>167</v>
      </c>
      <c r="BM118" s="134" t="s">
        <v>787</v>
      </c>
    </row>
    <row r="119" spans="2:65" s="1" customFormat="1">
      <c r="B119" s="29"/>
      <c r="D119" s="136" t="s">
        <v>142</v>
      </c>
      <c r="F119" s="137" t="s">
        <v>788</v>
      </c>
      <c r="L119" s="29"/>
      <c r="M119" s="138"/>
      <c r="T119" s="50"/>
      <c r="AT119" s="17" t="s">
        <v>142</v>
      </c>
      <c r="AU119" s="17" t="s">
        <v>81</v>
      </c>
    </row>
    <row r="120" spans="2:65" s="1" customFormat="1" ht="24.15" customHeight="1">
      <c r="B120" s="123"/>
      <c r="C120" s="157" t="s">
        <v>395</v>
      </c>
      <c r="D120" s="157" t="s">
        <v>172</v>
      </c>
      <c r="E120" s="158" t="s">
        <v>789</v>
      </c>
      <c r="F120" s="159" t="s">
        <v>790</v>
      </c>
      <c r="G120" s="160" t="s">
        <v>260</v>
      </c>
      <c r="H120" s="161">
        <v>20</v>
      </c>
      <c r="I120" s="162"/>
      <c r="J120" s="162">
        <f>ROUND(I120*H120,2)</f>
        <v>0</v>
      </c>
      <c r="K120" s="159" t="s">
        <v>139</v>
      </c>
      <c r="L120" s="163"/>
      <c r="M120" s="164" t="s">
        <v>3</v>
      </c>
      <c r="N120" s="165" t="s">
        <v>42</v>
      </c>
      <c r="O120" s="132">
        <v>0</v>
      </c>
      <c r="P120" s="132">
        <f>O120*H120</f>
        <v>0</v>
      </c>
      <c r="Q120" s="132">
        <v>0.01</v>
      </c>
      <c r="R120" s="132">
        <f>Q120*H120</f>
        <v>0.2</v>
      </c>
      <c r="S120" s="132">
        <v>0</v>
      </c>
      <c r="T120" s="133">
        <f>S120*H120</f>
        <v>0</v>
      </c>
      <c r="AR120" s="134" t="s">
        <v>175</v>
      </c>
      <c r="AT120" s="134" t="s">
        <v>172</v>
      </c>
      <c r="AU120" s="134" t="s">
        <v>81</v>
      </c>
      <c r="AY120" s="17" t="s">
        <v>131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79</v>
      </c>
      <c r="BK120" s="135">
        <f>ROUND(I120*H120,2)</f>
        <v>0</v>
      </c>
      <c r="BL120" s="17" t="s">
        <v>167</v>
      </c>
      <c r="BM120" s="134" t="s">
        <v>791</v>
      </c>
    </row>
    <row r="121" spans="2:65" s="1" customFormat="1" ht="16.5" customHeight="1">
      <c r="B121" s="123"/>
      <c r="C121" s="124" t="s">
        <v>338</v>
      </c>
      <c r="D121" s="124" t="s">
        <v>135</v>
      </c>
      <c r="E121" s="125" t="s">
        <v>341</v>
      </c>
      <c r="F121" s="126" t="s">
        <v>342</v>
      </c>
      <c r="G121" s="127" t="s">
        <v>260</v>
      </c>
      <c r="H121" s="128">
        <v>20</v>
      </c>
      <c r="I121" s="129"/>
      <c r="J121" s="129">
        <f>ROUND(I121*H121,2)</f>
        <v>0</v>
      </c>
      <c r="K121" s="126" t="s">
        <v>139</v>
      </c>
      <c r="L121" s="29"/>
      <c r="M121" s="130" t="s">
        <v>3</v>
      </c>
      <c r="N121" s="131" t="s">
        <v>42</v>
      </c>
      <c r="O121" s="132">
        <v>1.0189999999999999</v>
      </c>
      <c r="P121" s="132">
        <f>O121*H121</f>
        <v>20.38</v>
      </c>
      <c r="Q121" s="132">
        <v>0</v>
      </c>
      <c r="R121" s="132">
        <f>Q121*H121</f>
        <v>0</v>
      </c>
      <c r="S121" s="132">
        <v>0</v>
      </c>
      <c r="T121" s="133">
        <f>S121*H121</f>
        <v>0</v>
      </c>
      <c r="AR121" s="134" t="s">
        <v>167</v>
      </c>
      <c r="AT121" s="134" t="s">
        <v>135</v>
      </c>
      <c r="AU121" s="134" t="s">
        <v>81</v>
      </c>
      <c r="AY121" s="17" t="s">
        <v>131</v>
      </c>
      <c r="BE121" s="135">
        <f>IF(N121="základní",J121,0)</f>
        <v>0</v>
      </c>
      <c r="BF121" s="135">
        <f>IF(N121="snížená",J121,0)</f>
        <v>0</v>
      </c>
      <c r="BG121" s="135">
        <f>IF(N121="zákl. přenesená",J121,0)</f>
        <v>0</v>
      </c>
      <c r="BH121" s="135">
        <f>IF(N121="sníž. přenesená",J121,0)</f>
        <v>0</v>
      </c>
      <c r="BI121" s="135">
        <f>IF(N121="nulová",J121,0)</f>
        <v>0</v>
      </c>
      <c r="BJ121" s="17" t="s">
        <v>79</v>
      </c>
      <c r="BK121" s="135">
        <f>ROUND(I121*H121,2)</f>
        <v>0</v>
      </c>
      <c r="BL121" s="17" t="s">
        <v>167</v>
      </c>
      <c r="BM121" s="134" t="s">
        <v>792</v>
      </c>
    </row>
    <row r="122" spans="2:65" s="1" customFormat="1">
      <c r="B122" s="29"/>
      <c r="D122" s="136" t="s">
        <v>142</v>
      </c>
      <c r="F122" s="137" t="s">
        <v>344</v>
      </c>
      <c r="L122" s="29"/>
      <c r="M122" s="138"/>
      <c r="T122" s="50"/>
      <c r="AT122" s="17" t="s">
        <v>142</v>
      </c>
      <c r="AU122" s="17" t="s">
        <v>81</v>
      </c>
    </row>
    <row r="123" spans="2:65" s="1" customFormat="1" ht="16.5" customHeight="1">
      <c r="B123" s="123"/>
      <c r="C123" s="157" t="s">
        <v>226</v>
      </c>
      <c r="D123" s="157" t="s">
        <v>172</v>
      </c>
      <c r="E123" s="158" t="s">
        <v>346</v>
      </c>
      <c r="F123" s="159" t="s">
        <v>1134</v>
      </c>
      <c r="G123" s="160" t="s">
        <v>260</v>
      </c>
      <c r="H123" s="161">
        <v>20</v>
      </c>
      <c r="I123" s="162"/>
      <c r="J123" s="162">
        <f>ROUND(I123*H123,2)</f>
        <v>0</v>
      </c>
      <c r="K123" s="159" t="s">
        <v>3</v>
      </c>
      <c r="L123" s="163"/>
      <c r="M123" s="164" t="s">
        <v>3</v>
      </c>
      <c r="N123" s="165" t="s">
        <v>42</v>
      </c>
      <c r="O123" s="132">
        <v>0</v>
      </c>
      <c r="P123" s="132">
        <f>O123*H123</f>
        <v>0</v>
      </c>
      <c r="Q123" s="132">
        <v>2.1000000000000001E-2</v>
      </c>
      <c r="R123" s="132">
        <f>Q123*H123</f>
        <v>0.42000000000000004</v>
      </c>
      <c r="S123" s="132">
        <v>0</v>
      </c>
      <c r="T123" s="133">
        <f>S123*H123</f>
        <v>0</v>
      </c>
      <c r="AR123" s="134" t="s">
        <v>175</v>
      </c>
      <c r="AT123" s="134" t="s">
        <v>172</v>
      </c>
      <c r="AU123" s="134" t="s">
        <v>81</v>
      </c>
      <c r="AY123" s="17" t="s">
        <v>131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7" t="s">
        <v>79</v>
      </c>
      <c r="BK123" s="135">
        <f>ROUND(I123*H123,2)</f>
        <v>0</v>
      </c>
      <c r="BL123" s="17" t="s">
        <v>167</v>
      </c>
      <c r="BM123" s="134" t="s">
        <v>793</v>
      </c>
    </row>
    <row r="124" spans="2:65" s="1" customFormat="1" ht="24.15" customHeight="1">
      <c r="B124" s="123"/>
      <c r="C124" s="124" t="s">
        <v>399</v>
      </c>
      <c r="D124" s="124" t="s">
        <v>135</v>
      </c>
      <c r="E124" s="125" t="s">
        <v>365</v>
      </c>
      <c r="F124" s="126" t="s">
        <v>366</v>
      </c>
      <c r="G124" s="127" t="s">
        <v>260</v>
      </c>
      <c r="H124" s="128">
        <v>1</v>
      </c>
      <c r="I124" s="129"/>
      <c r="J124" s="129">
        <f>ROUND(I124*H124,2)</f>
        <v>0</v>
      </c>
      <c r="K124" s="126" t="s">
        <v>139</v>
      </c>
      <c r="L124" s="29"/>
      <c r="M124" s="130" t="s">
        <v>3</v>
      </c>
      <c r="N124" s="131" t="s">
        <v>42</v>
      </c>
      <c r="O124" s="132">
        <v>17.292999999999999</v>
      </c>
      <c r="P124" s="132">
        <f>O124*H124</f>
        <v>17.292999999999999</v>
      </c>
      <c r="Q124" s="132">
        <v>0</v>
      </c>
      <c r="R124" s="132">
        <f>Q124*H124</f>
        <v>0</v>
      </c>
      <c r="S124" s="132">
        <v>0</v>
      </c>
      <c r="T124" s="133">
        <f>S124*H124</f>
        <v>0</v>
      </c>
      <c r="AR124" s="134" t="s">
        <v>167</v>
      </c>
      <c r="AT124" s="134" t="s">
        <v>135</v>
      </c>
      <c r="AU124" s="134" t="s">
        <v>81</v>
      </c>
      <c r="AY124" s="17" t="s">
        <v>131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7" t="s">
        <v>79</v>
      </c>
      <c r="BK124" s="135">
        <f>ROUND(I124*H124,2)</f>
        <v>0</v>
      </c>
      <c r="BL124" s="17" t="s">
        <v>167</v>
      </c>
      <c r="BM124" s="134" t="s">
        <v>794</v>
      </c>
    </row>
    <row r="125" spans="2:65" s="1" customFormat="1">
      <c r="B125" s="29"/>
      <c r="D125" s="136" t="s">
        <v>142</v>
      </c>
      <c r="F125" s="137" t="s">
        <v>368</v>
      </c>
      <c r="L125" s="29"/>
      <c r="M125" s="138"/>
      <c r="T125" s="50"/>
      <c r="AT125" s="17" t="s">
        <v>142</v>
      </c>
      <c r="AU125" s="17" t="s">
        <v>81</v>
      </c>
    </row>
    <row r="126" spans="2:65" s="13" customFormat="1">
      <c r="B126" s="145"/>
      <c r="D126" s="140" t="s">
        <v>144</v>
      </c>
      <c r="E126" s="146" t="s">
        <v>3</v>
      </c>
      <c r="F126" s="147" t="s">
        <v>1135</v>
      </c>
      <c r="H126" s="148">
        <v>1</v>
      </c>
      <c r="L126" s="145"/>
      <c r="M126" s="149"/>
      <c r="T126" s="150"/>
      <c r="AT126" s="146" t="s">
        <v>144</v>
      </c>
      <c r="AU126" s="146" t="s">
        <v>81</v>
      </c>
      <c r="AV126" s="13" t="s">
        <v>81</v>
      </c>
      <c r="AW126" s="13" t="s">
        <v>31</v>
      </c>
      <c r="AX126" s="13" t="s">
        <v>79</v>
      </c>
      <c r="AY126" s="146" t="s">
        <v>131</v>
      </c>
    </row>
    <row r="127" spans="2:65" s="1" customFormat="1" ht="16.5" customHeight="1">
      <c r="B127" s="123"/>
      <c r="C127" s="157" t="s">
        <v>175</v>
      </c>
      <c r="D127" s="157" t="s">
        <v>172</v>
      </c>
      <c r="E127" s="158" t="s">
        <v>370</v>
      </c>
      <c r="F127" s="159" t="s">
        <v>1136</v>
      </c>
      <c r="G127" s="160" t="s">
        <v>260</v>
      </c>
      <c r="H127" s="161">
        <v>1</v>
      </c>
      <c r="I127" s="162"/>
      <c r="J127" s="162">
        <f>ROUND(I127*H127,2)</f>
        <v>0</v>
      </c>
      <c r="K127" s="159" t="s">
        <v>3</v>
      </c>
      <c r="L127" s="163"/>
      <c r="M127" s="164" t="s">
        <v>3</v>
      </c>
      <c r="N127" s="165" t="s">
        <v>42</v>
      </c>
      <c r="O127" s="132">
        <v>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175</v>
      </c>
      <c r="AT127" s="134" t="s">
        <v>172</v>
      </c>
      <c r="AU127" s="134" t="s">
        <v>81</v>
      </c>
      <c r="AY127" s="17" t="s">
        <v>131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79</v>
      </c>
      <c r="BK127" s="135">
        <f>ROUND(I127*H127,2)</f>
        <v>0</v>
      </c>
      <c r="BL127" s="17" t="s">
        <v>167</v>
      </c>
      <c r="BM127" s="134" t="s">
        <v>795</v>
      </c>
    </row>
    <row r="128" spans="2:65" s="1" customFormat="1" ht="21.75" customHeight="1">
      <c r="B128" s="123"/>
      <c r="C128" s="124" t="s">
        <v>406</v>
      </c>
      <c r="D128" s="124" t="s">
        <v>135</v>
      </c>
      <c r="E128" s="125" t="s">
        <v>373</v>
      </c>
      <c r="F128" s="126" t="s">
        <v>374</v>
      </c>
      <c r="G128" s="127" t="s">
        <v>260</v>
      </c>
      <c r="H128" s="128">
        <v>1</v>
      </c>
      <c r="I128" s="129"/>
      <c r="J128" s="129">
        <f>ROUND(I128*H128,2)</f>
        <v>0</v>
      </c>
      <c r="K128" s="126" t="s">
        <v>139</v>
      </c>
      <c r="L128" s="29"/>
      <c r="M128" s="130" t="s">
        <v>3</v>
      </c>
      <c r="N128" s="131" t="s">
        <v>42</v>
      </c>
      <c r="O128" s="132">
        <v>1.68</v>
      </c>
      <c r="P128" s="132">
        <f>O128*H128</f>
        <v>1.68</v>
      </c>
      <c r="Q128" s="132">
        <v>0</v>
      </c>
      <c r="R128" s="132">
        <f>Q128*H128</f>
        <v>0</v>
      </c>
      <c r="S128" s="132">
        <v>0</v>
      </c>
      <c r="T128" s="133">
        <f>S128*H128</f>
        <v>0</v>
      </c>
      <c r="AR128" s="134" t="s">
        <v>167</v>
      </c>
      <c r="AT128" s="134" t="s">
        <v>135</v>
      </c>
      <c r="AU128" s="134" t="s">
        <v>81</v>
      </c>
      <c r="AY128" s="17" t="s">
        <v>131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7" t="s">
        <v>79</v>
      </c>
      <c r="BK128" s="135">
        <f>ROUND(I128*H128,2)</f>
        <v>0</v>
      </c>
      <c r="BL128" s="17" t="s">
        <v>167</v>
      </c>
      <c r="BM128" s="134" t="s">
        <v>796</v>
      </c>
    </row>
    <row r="129" spans="2:65" s="1" customFormat="1">
      <c r="B129" s="29"/>
      <c r="D129" s="136" t="s">
        <v>142</v>
      </c>
      <c r="F129" s="137" t="s">
        <v>376</v>
      </c>
      <c r="L129" s="29"/>
      <c r="M129" s="138"/>
      <c r="T129" s="50"/>
      <c r="AT129" s="17" t="s">
        <v>142</v>
      </c>
      <c r="AU129" s="17" t="s">
        <v>81</v>
      </c>
    </row>
    <row r="130" spans="2:65" s="1" customFormat="1" ht="16.5" customHeight="1">
      <c r="B130" s="123"/>
      <c r="C130" s="157" t="s">
        <v>411</v>
      </c>
      <c r="D130" s="157" t="s">
        <v>172</v>
      </c>
      <c r="E130" s="158" t="s">
        <v>378</v>
      </c>
      <c r="F130" s="159" t="s">
        <v>379</v>
      </c>
      <c r="G130" s="160" t="s">
        <v>260</v>
      </c>
      <c r="H130" s="161">
        <v>1</v>
      </c>
      <c r="I130" s="162"/>
      <c r="J130" s="162">
        <f>ROUND(I130*H130,2)</f>
        <v>0</v>
      </c>
      <c r="K130" s="159" t="s">
        <v>139</v>
      </c>
      <c r="L130" s="163"/>
      <c r="M130" s="164" t="s">
        <v>3</v>
      </c>
      <c r="N130" s="165" t="s">
        <v>42</v>
      </c>
      <c r="O130" s="132">
        <v>0</v>
      </c>
      <c r="P130" s="132">
        <f>O130*H130</f>
        <v>0</v>
      </c>
      <c r="Q130" s="132">
        <v>8.2000000000000007E-3</v>
      </c>
      <c r="R130" s="132">
        <f>Q130*H130</f>
        <v>8.2000000000000007E-3</v>
      </c>
      <c r="S130" s="132">
        <v>0</v>
      </c>
      <c r="T130" s="133">
        <f>S130*H130</f>
        <v>0</v>
      </c>
      <c r="AR130" s="134" t="s">
        <v>175</v>
      </c>
      <c r="AT130" s="134" t="s">
        <v>172</v>
      </c>
      <c r="AU130" s="134" t="s">
        <v>81</v>
      </c>
      <c r="AY130" s="17" t="s">
        <v>131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7" t="s">
        <v>79</v>
      </c>
      <c r="BK130" s="135">
        <f>ROUND(I130*H130,2)</f>
        <v>0</v>
      </c>
      <c r="BL130" s="17" t="s">
        <v>167</v>
      </c>
      <c r="BM130" s="134" t="s">
        <v>797</v>
      </c>
    </row>
    <row r="131" spans="2:65" s="1" customFormat="1" ht="24.15" customHeight="1">
      <c r="B131" s="123"/>
      <c r="C131" s="124" t="s">
        <v>415</v>
      </c>
      <c r="D131" s="124" t="s">
        <v>135</v>
      </c>
      <c r="E131" s="125" t="s">
        <v>382</v>
      </c>
      <c r="F131" s="126" t="s">
        <v>383</v>
      </c>
      <c r="G131" s="127" t="s">
        <v>260</v>
      </c>
      <c r="H131" s="128">
        <v>3</v>
      </c>
      <c r="I131" s="129"/>
      <c r="J131" s="129">
        <f>ROUND(I131*H131,2)</f>
        <v>0</v>
      </c>
      <c r="K131" s="126" t="s">
        <v>139</v>
      </c>
      <c r="L131" s="29"/>
      <c r="M131" s="130" t="s">
        <v>3</v>
      </c>
      <c r="N131" s="131" t="s">
        <v>42</v>
      </c>
      <c r="O131" s="132">
        <v>2.2000000000000002</v>
      </c>
      <c r="P131" s="132">
        <f>O131*H131</f>
        <v>6.6000000000000005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167</v>
      </c>
      <c r="AT131" s="134" t="s">
        <v>135</v>
      </c>
      <c r="AU131" s="134" t="s">
        <v>81</v>
      </c>
      <c r="AY131" s="17" t="s">
        <v>131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79</v>
      </c>
      <c r="BK131" s="135">
        <f>ROUND(I131*H131,2)</f>
        <v>0</v>
      </c>
      <c r="BL131" s="17" t="s">
        <v>167</v>
      </c>
      <c r="BM131" s="134" t="s">
        <v>798</v>
      </c>
    </row>
    <row r="132" spans="2:65" s="1" customFormat="1">
      <c r="B132" s="29"/>
      <c r="D132" s="136" t="s">
        <v>142</v>
      </c>
      <c r="F132" s="137" t="s">
        <v>385</v>
      </c>
      <c r="L132" s="29"/>
      <c r="M132" s="138"/>
      <c r="T132" s="50"/>
      <c r="AT132" s="17" t="s">
        <v>142</v>
      </c>
      <c r="AU132" s="17" t="s">
        <v>81</v>
      </c>
    </row>
    <row r="133" spans="2:65" s="1" customFormat="1" ht="21.75" customHeight="1">
      <c r="B133" s="123"/>
      <c r="C133" s="157" t="s">
        <v>420</v>
      </c>
      <c r="D133" s="157" t="s">
        <v>172</v>
      </c>
      <c r="E133" s="158" t="s">
        <v>387</v>
      </c>
      <c r="F133" s="159" t="s">
        <v>388</v>
      </c>
      <c r="G133" s="160" t="s">
        <v>260</v>
      </c>
      <c r="H133" s="161">
        <v>3</v>
      </c>
      <c r="I133" s="162"/>
      <c r="J133" s="162">
        <f>ROUND(I133*H133,2)</f>
        <v>0</v>
      </c>
      <c r="K133" s="159" t="s">
        <v>139</v>
      </c>
      <c r="L133" s="163"/>
      <c r="M133" s="164" t="s">
        <v>3</v>
      </c>
      <c r="N133" s="165" t="s">
        <v>42</v>
      </c>
      <c r="O133" s="132">
        <v>0</v>
      </c>
      <c r="P133" s="132">
        <f>O133*H133</f>
        <v>0</v>
      </c>
      <c r="Q133" s="132">
        <v>3.2000000000000001E-2</v>
      </c>
      <c r="R133" s="132">
        <f>Q133*H133</f>
        <v>9.6000000000000002E-2</v>
      </c>
      <c r="S133" s="132">
        <v>0</v>
      </c>
      <c r="T133" s="133">
        <f>S133*H133</f>
        <v>0</v>
      </c>
      <c r="AR133" s="134" t="s">
        <v>175</v>
      </c>
      <c r="AT133" s="134" t="s">
        <v>172</v>
      </c>
      <c r="AU133" s="134" t="s">
        <v>81</v>
      </c>
      <c r="AY133" s="17" t="s">
        <v>131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79</v>
      </c>
      <c r="BK133" s="135">
        <f>ROUND(I133*H133,2)</f>
        <v>0</v>
      </c>
      <c r="BL133" s="17" t="s">
        <v>167</v>
      </c>
      <c r="BM133" s="134" t="s">
        <v>799</v>
      </c>
    </row>
    <row r="134" spans="2:65" s="1" customFormat="1" ht="16.5" customHeight="1">
      <c r="B134" s="123"/>
      <c r="C134" s="124" t="s">
        <v>424</v>
      </c>
      <c r="D134" s="124" t="s">
        <v>135</v>
      </c>
      <c r="E134" s="125" t="s">
        <v>391</v>
      </c>
      <c r="F134" s="126" t="s">
        <v>392</v>
      </c>
      <c r="G134" s="127" t="s">
        <v>260</v>
      </c>
      <c r="H134" s="128">
        <v>1</v>
      </c>
      <c r="I134" s="129"/>
      <c r="J134" s="129">
        <f>ROUND(I134*H134,2)</f>
        <v>0</v>
      </c>
      <c r="K134" s="126" t="s">
        <v>139</v>
      </c>
      <c r="L134" s="29"/>
      <c r="M134" s="130" t="s">
        <v>3</v>
      </c>
      <c r="N134" s="131" t="s">
        <v>42</v>
      </c>
      <c r="O134" s="132">
        <v>0.42299999999999999</v>
      </c>
      <c r="P134" s="132">
        <f>O134*H134</f>
        <v>0.42299999999999999</v>
      </c>
      <c r="Q134" s="132">
        <v>0</v>
      </c>
      <c r="R134" s="132">
        <f>Q134*H134</f>
        <v>0</v>
      </c>
      <c r="S134" s="132">
        <v>0</v>
      </c>
      <c r="T134" s="133">
        <f>S134*H134</f>
        <v>0</v>
      </c>
      <c r="AR134" s="134" t="s">
        <v>167</v>
      </c>
      <c r="AT134" s="134" t="s">
        <v>135</v>
      </c>
      <c r="AU134" s="134" t="s">
        <v>81</v>
      </c>
      <c r="AY134" s="17" t="s">
        <v>131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7" t="s">
        <v>79</v>
      </c>
      <c r="BK134" s="135">
        <f>ROUND(I134*H134,2)</f>
        <v>0</v>
      </c>
      <c r="BL134" s="17" t="s">
        <v>167</v>
      </c>
      <c r="BM134" s="134" t="s">
        <v>800</v>
      </c>
    </row>
    <row r="135" spans="2:65" s="1" customFormat="1">
      <c r="B135" s="29"/>
      <c r="D135" s="136" t="s">
        <v>142</v>
      </c>
      <c r="F135" s="137" t="s">
        <v>394</v>
      </c>
      <c r="L135" s="29"/>
      <c r="M135" s="138"/>
      <c r="T135" s="50"/>
      <c r="AT135" s="17" t="s">
        <v>142</v>
      </c>
      <c r="AU135" s="17" t="s">
        <v>81</v>
      </c>
    </row>
    <row r="136" spans="2:65" s="1" customFormat="1" ht="21.75" customHeight="1">
      <c r="B136" s="123"/>
      <c r="C136" s="157" t="s">
        <v>429</v>
      </c>
      <c r="D136" s="157" t="s">
        <v>172</v>
      </c>
      <c r="E136" s="158" t="s">
        <v>396</v>
      </c>
      <c r="F136" s="159" t="s">
        <v>397</v>
      </c>
      <c r="G136" s="160" t="s">
        <v>260</v>
      </c>
      <c r="H136" s="161">
        <v>1</v>
      </c>
      <c r="I136" s="162"/>
      <c r="J136" s="162">
        <f>ROUND(I136*H136,2)</f>
        <v>0</v>
      </c>
      <c r="K136" s="159" t="s">
        <v>139</v>
      </c>
      <c r="L136" s="163"/>
      <c r="M136" s="164" t="s">
        <v>3</v>
      </c>
      <c r="N136" s="165" t="s">
        <v>42</v>
      </c>
      <c r="O136" s="132">
        <v>0</v>
      </c>
      <c r="P136" s="132">
        <f>O136*H136</f>
        <v>0</v>
      </c>
      <c r="Q136" s="132">
        <v>8.0000000000000004E-4</v>
      </c>
      <c r="R136" s="132">
        <f>Q136*H136</f>
        <v>8.0000000000000004E-4</v>
      </c>
      <c r="S136" s="132">
        <v>0</v>
      </c>
      <c r="T136" s="133">
        <f>S136*H136</f>
        <v>0</v>
      </c>
      <c r="AR136" s="134" t="s">
        <v>175</v>
      </c>
      <c r="AT136" s="134" t="s">
        <v>172</v>
      </c>
      <c r="AU136" s="134" t="s">
        <v>81</v>
      </c>
      <c r="AY136" s="17" t="s">
        <v>131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7" t="s">
        <v>79</v>
      </c>
      <c r="BK136" s="135">
        <f>ROUND(I136*H136,2)</f>
        <v>0</v>
      </c>
      <c r="BL136" s="17" t="s">
        <v>167</v>
      </c>
      <c r="BM136" s="134" t="s">
        <v>801</v>
      </c>
    </row>
    <row r="137" spans="2:65" s="1" customFormat="1" ht="16.5" customHeight="1">
      <c r="B137" s="123"/>
      <c r="C137" s="124" t="s">
        <v>452</v>
      </c>
      <c r="D137" s="124" t="s">
        <v>135</v>
      </c>
      <c r="E137" s="125" t="s">
        <v>407</v>
      </c>
      <c r="F137" s="126" t="s">
        <v>408</v>
      </c>
      <c r="G137" s="127" t="s">
        <v>260</v>
      </c>
      <c r="H137" s="128">
        <v>1</v>
      </c>
      <c r="I137" s="129"/>
      <c r="J137" s="129">
        <f>ROUND(I137*H137,2)</f>
        <v>0</v>
      </c>
      <c r="K137" s="126" t="s">
        <v>139</v>
      </c>
      <c r="L137" s="29"/>
      <c r="M137" s="130" t="s">
        <v>3</v>
      </c>
      <c r="N137" s="131" t="s">
        <v>42</v>
      </c>
      <c r="O137" s="132">
        <v>0.26600000000000001</v>
      </c>
      <c r="P137" s="132">
        <f>O137*H137</f>
        <v>0.26600000000000001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167</v>
      </c>
      <c r="AT137" s="134" t="s">
        <v>135</v>
      </c>
      <c r="AU137" s="134" t="s">
        <v>81</v>
      </c>
      <c r="AY137" s="17" t="s">
        <v>131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79</v>
      </c>
      <c r="BK137" s="135">
        <f>ROUND(I137*H137,2)</f>
        <v>0</v>
      </c>
      <c r="BL137" s="17" t="s">
        <v>167</v>
      </c>
      <c r="BM137" s="134" t="s">
        <v>802</v>
      </c>
    </row>
    <row r="138" spans="2:65" s="1" customFormat="1">
      <c r="B138" s="29"/>
      <c r="D138" s="136" t="s">
        <v>142</v>
      </c>
      <c r="F138" s="137" t="s">
        <v>410</v>
      </c>
      <c r="L138" s="29"/>
      <c r="M138" s="138"/>
      <c r="T138" s="50"/>
      <c r="AT138" s="17" t="s">
        <v>142</v>
      </c>
      <c r="AU138" s="17" t="s">
        <v>81</v>
      </c>
    </row>
    <row r="139" spans="2:65" s="1" customFormat="1" ht="16.5" customHeight="1">
      <c r="B139" s="123"/>
      <c r="C139" s="157" t="s">
        <v>803</v>
      </c>
      <c r="D139" s="157" t="s">
        <v>172</v>
      </c>
      <c r="E139" s="158" t="s">
        <v>430</v>
      </c>
      <c r="F139" s="159" t="s">
        <v>431</v>
      </c>
      <c r="G139" s="160" t="s">
        <v>260</v>
      </c>
      <c r="H139" s="161">
        <v>1</v>
      </c>
      <c r="I139" s="162"/>
      <c r="J139" s="162">
        <f>ROUND(I139*H139,2)</f>
        <v>0</v>
      </c>
      <c r="K139" s="159" t="s">
        <v>139</v>
      </c>
      <c r="L139" s="163"/>
      <c r="M139" s="164" t="s">
        <v>3</v>
      </c>
      <c r="N139" s="165" t="s">
        <v>42</v>
      </c>
      <c r="O139" s="132">
        <v>0</v>
      </c>
      <c r="P139" s="132">
        <f>O139*H139</f>
        <v>0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175</v>
      </c>
      <c r="AT139" s="134" t="s">
        <v>172</v>
      </c>
      <c r="AU139" s="134" t="s">
        <v>81</v>
      </c>
      <c r="AY139" s="17" t="s">
        <v>131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79</v>
      </c>
      <c r="BK139" s="135">
        <f>ROUND(I139*H139,2)</f>
        <v>0</v>
      </c>
      <c r="BL139" s="17" t="s">
        <v>167</v>
      </c>
      <c r="BM139" s="134" t="s">
        <v>804</v>
      </c>
    </row>
    <row r="140" spans="2:65" s="1" customFormat="1" ht="16.5" customHeight="1">
      <c r="B140" s="123"/>
      <c r="C140" s="124" t="s">
        <v>805</v>
      </c>
      <c r="D140" s="124" t="s">
        <v>135</v>
      </c>
      <c r="E140" s="125" t="s">
        <v>434</v>
      </c>
      <c r="F140" s="126" t="s">
        <v>435</v>
      </c>
      <c r="G140" s="127" t="s">
        <v>260</v>
      </c>
      <c r="H140" s="128">
        <v>1</v>
      </c>
      <c r="I140" s="129"/>
      <c r="J140" s="129">
        <f>ROUND(I140*H140,2)</f>
        <v>0</v>
      </c>
      <c r="K140" s="126" t="s">
        <v>139</v>
      </c>
      <c r="L140" s="29"/>
      <c r="M140" s="130" t="s">
        <v>3</v>
      </c>
      <c r="N140" s="131" t="s">
        <v>42</v>
      </c>
      <c r="O140" s="132">
        <v>0.439</v>
      </c>
      <c r="P140" s="132">
        <f>O140*H140</f>
        <v>0.439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167</v>
      </c>
      <c r="AT140" s="134" t="s">
        <v>135</v>
      </c>
      <c r="AU140" s="134" t="s">
        <v>81</v>
      </c>
      <c r="AY140" s="17" t="s">
        <v>131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7" t="s">
        <v>79</v>
      </c>
      <c r="BK140" s="135">
        <f>ROUND(I140*H140,2)</f>
        <v>0</v>
      </c>
      <c r="BL140" s="17" t="s">
        <v>167</v>
      </c>
      <c r="BM140" s="134" t="s">
        <v>806</v>
      </c>
    </row>
    <row r="141" spans="2:65" s="1" customFormat="1">
      <c r="B141" s="29"/>
      <c r="D141" s="136" t="s">
        <v>142</v>
      </c>
      <c r="F141" s="137" t="s">
        <v>437</v>
      </c>
      <c r="L141" s="29"/>
      <c r="M141" s="138"/>
      <c r="T141" s="50"/>
      <c r="AT141" s="17" t="s">
        <v>142</v>
      </c>
      <c r="AU141" s="17" t="s">
        <v>81</v>
      </c>
    </row>
    <row r="142" spans="2:65" s="1" customFormat="1" ht="24.15" customHeight="1">
      <c r="B142" s="123"/>
      <c r="C142" s="157" t="s">
        <v>807</v>
      </c>
      <c r="D142" s="157" t="s">
        <v>172</v>
      </c>
      <c r="E142" s="158" t="s">
        <v>439</v>
      </c>
      <c r="F142" s="159" t="s">
        <v>440</v>
      </c>
      <c r="G142" s="160" t="s">
        <v>260</v>
      </c>
      <c r="H142" s="161">
        <v>1</v>
      </c>
      <c r="I142" s="162"/>
      <c r="J142" s="162">
        <f>ROUND(I142*H142,2)</f>
        <v>0</v>
      </c>
      <c r="K142" s="159" t="s">
        <v>139</v>
      </c>
      <c r="L142" s="163"/>
      <c r="M142" s="164" t="s">
        <v>3</v>
      </c>
      <c r="N142" s="165" t="s">
        <v>42</v>
      </c>
      <c r="O142" s="132">
        <v>0</v>
      </c>
      <c r="P142" s="132">
        <f>O142*H142</f>
        <v>0</v>
      </c>
      <c r="Q142" s="132">
        <v>4.0000000000000002E-4</v>
      </c>
      <c r="R142" s="132">
        <f>Q142*H142</f>
        <v>4.0000000000000002E-4</v>
      </c>
      <c r="S142" s="132">
        <v>0</v>
      </c>
      <c r="T142" s="133">
        <f>S142*H142</f>
        <v>0</v>
      </c>
      <c r="AR142" s="134" t="s">
        <v>175</v>
      </c>
      <c r="AT142" s="134" t="s">
        <v>172</v>
      </c>
      <c r="AU142" s="134" t="s">
        <v>81</v>
      </c>
      <c r="AY142" s="17" t="s">
        <v>131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7" t="s">
        <v>79</v>
      </c>
      <c r="BK142" s="135">
        <f>ROUND(I142*H142,2)</f>
        <v>0</v>
      </c>
      <c r="BL142" s="17" t="s">
        <v>167</v>
      </c>
      <c r="BM142" s="134" t="s">
        <v>808</v>
      </c>
    </row>
    <row r="143" spans="2:65" s="1" customFormat="1" ht="24.15" customHeight="1">
      <c r="B143" s="123"/>
      <c r="C143" s="124" t="s">
        <v>209</v>
      </c>
      <c r="D143" s="124" t="s">
        <v>135</v>
      </c>
      <c r="E143" s="125" t="s">
        <v>443</v>
      </c>
      <c r="F143" s="126" t="s">
        <v>444</v>
      </c>
      <c r="G143" s="127" t="s">
        <v>260</v>
      </c>
      <c r="H143" s="128">
        <v>1</v>
      </c>
      <c r="I143" s="129"/>
      <c r="J143" s="129">
        <f>ROUND(I143*H143,2)</f>
        <v>0</v>
      </c>
      <c r="K143" s="126" t="s">
        <v>139</v>
      </c>
      <c r="L143" s="29"/>
      <c r="M143" s="130" t="s">
        <v>3</v>
      </c>
      <c r="N143" s="131" t="s">
        <v>42</v>
      </c>
      <c r="O143" s="132">
        <v>31.841999999999999</v>
      </c>
      <c r="P143" s="132">
        <f>O143*H143</f>
        <v>31.841999999999999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167</v>
      </c>
      <c r="AT143" s="134" t="s">
        <v>135</v>
      </c>
      <c r="AU143" s="134" t="s">
        <v>81</v>
      </c>
      <c r="AY143" s="17" t="s">
        <v>131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7" t="s">
        <v>79</v>
      </c>
      <c r="BK143" s="135">
        <f>ROUND(I143*H143,2)</f>
        <v>0</v>
      </c>
      <c r="BL143" s="17" t="s">
        <v>167</v>
      </c>
      <c r="BM143" s="134" t="s">
        <v>809</v>
      </c>
    </row>
    <row r="144" spans="2:65" s="1" customFormat="1">
      <c r="B144" s="29"/>
      <c r="D144" s="136" t="s">
        <v>142</v>
      </c>
      <c r="F144" s="137" t="s">
        <v>446</v>
      </c>
      <c r="L144" s="29"/>
      <c r="M144" s="138"/>
      <c r="T144" s="50"/>
      <c r="AT144" s="17" t="s">
        <v>142</v>
      </c>
      <c r="AU144" s="17" t="s">
        <v>81</v>
      </c>
    </row>
    <row r="145" spans="2:65" s="1" customFormat="1" ht="16.5" customHeight="1">
      <c r="B145" s="123"/>
      <c r="C145" s="124" t="s">
        <v>486</v>
      </c>
      <c r="D145" s="124" t="s">
        <v>135</v>
      </c>
      <c r="E145" s="125" t="s">
        <v>810</v>
      </c>
      <c r="F145" s="126" t="s">
        <v>811</v>
      </c>
      <c r="G145" s="127" t="s">
        <v>166</v>
      </c>
      <c r="H145" s="128">
        <v>9.76</v>
      </c>
      <c r="I145" s="129"/>
      <c r="J145" s="129">
        <f>ROUND(I145*H145,2)</f>
        <v>0</v>
      </c>
      <c r="K145" s="126" t="s">
        <v>139</v>
      </c>
      <c r="L145" s="29"/>
      <c r="M145" s="130" t="s">
        <v>3</v>
      </c>
      <c r="N145" s="131" t="s">
        <v>42</v>
      </c>
      <c r="O145" s="132">
        <v>0.622</v>
      </c>
      <c r="P145" s="132">
        <f>O145*H145</f>
        <v>6.0707199999999997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167</v>
      </c>
      <c r="AT145" s="134" t="s">
        <v>135</v>
      </c>
      <c r="AU145" s="134" t="s">
        <v>81</v>
      </c>
      <c r="AY145" s="17" t="s">
        <v>131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79</v>
      </c>
      <c r="BK145" s="135">
        <f>ROUND(I145*H145,2)</f>
        <v>0</v>
      </c>
      <c r="BL145" s="17" t="s">
        <v>167</v>
      </c>
      <c r="BM145" s="134" t="s">
        <v>812</v>
      </c>
    </row>
    <row r="146" spans="2:65" s="1" customFormat="1">
      <c r="B146" s="29"/>
      <c r="D146" s="136" t="s">
        <v>142</v>
      </c>
      <c r="F146" s="137" t="s">
        <v>813</v>
      </c>
      <c r="L146" s="29"/>
      <c r="M146" s="138"/>
      <c r="T146" s="50"/>
      <c r="AT146" s="17" t="s">
        <v>142</v>
      </c>
      <c r="AU146" s="17" t="s">
        <v>81</v>
      </c>
    </row>
    <row r="147" spans="2:65" s="13" customFormat="1">
      <c r="B147" s="145"/>
      <c r="D147" s="140" t="s">
        <v>144</v>
      </c>
      <c r="E147" s="146" t="s">
        <v>3</v>
      </c>
      <c r="F147" s="147" t="s">
        <v>814</v>
      </c>
      <c r="H147" s="148">
        <v>9.76</v>
      </c>
      <c r="L147" s="145"/>
      <c r="M147" s="149"/>
      <c r="T147" s="150"/>
      <c r="AT147" s="146" t="s">
        <v>144</v>
      </c>
      <c r="AU147" s="146" t="s">
        <v>81</v>
      </c>
      <c r="AV147" s="13" t="s">
        <v>81</v>
      </c>
      <c r="AW147" s="13" t="s">
        <v>31</v>
      </c>
      <c r="AX147" s="13" t="s">
        <v>79</v>
      </c>
      <c r="AY147" s="146" t="s">
        <v>131</v>
      </c>
    </row>
    <row r="148" spans="2:65" s="1" customFormat="1" ht="16.5" customHeight="1">
      <c r="B148" s="123"/>
      <c r="C148" s="157" t="s">
        <v>491</v>
      </c>
      <c r="D148" s="157" t="s">
        <v>172</v>
      </c>
      <c r="E148" s="158"/>
      <c r="F148" s="159" t="s">
        <v>1137</v>
      </c>
      <c r="G148" s="160" t="s">
        <v>166</v>
      </c>
      <c r="H148" s="161">
        <v>10.736000000000001</v>
      </c>
      <c r="I148" s="162"/>
      <c r="J148" s="162">
        <f>ROUND(I148*H148,2)</f>
        <v>0</v>
      </c>
      <c r="K148" s="159" t="s">
        <v>3</v>
      </c>
      <c r="L148" s="163"/>
      <c r="M148" s="164" t="s">
        <v>3</v>
      </c>
      <c r="N148" s="165" t="s">
        <v>42</v>
      </c>
      <c r="O148" s="132">
        <v>0</v>
      </c>
      <c r="P148" s="132">
        <f>O148*H148</f>
        <v>0</v>
      </c>
      <c r="Q148" s="132">
        <v>1.1999999999999999E-3</v>
      </c>
      <c r="R148" s="132">
        <f>Q148*H148</f>
        <v>1.2883199999999999E-2</v>
      </c>
      <c r="S148" s="132">
        <v>0</v>
      </c>
      <c r="T148" s="133">
        <f>S148*H148</f>
        <v>0</v>
      </c>
      <c r="AR148" s="134" t="s">
        <v>175</v>
      </c>
      <c r="AT148" s="134" t="s">
        <v>172</v>
      </c>
      <c r="AU148" s="134" t="s">
        <v>81</v>
      </c>
      <c r="AY148" s="17" t="s">
        <v>131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7" t="s">
        <v>79</v>
      </c>
      <c r="BK148" s="135">
        <f>ROUND(I148*H148,2)</f>
        <v>0</v>
      </c>
      <c r="BL148" s="17" t="s">
        <v>167</v>
      </c>
      <c r="BM148" s="134" t="s">
        <v>815</v>
      </c>
    </row>
    <row r="149" spans="2:65" s="13" customFormat="1">
      <c r="B149" s="145"/>
      <c r="D149" s="140" t="s">
        <v>144</v>
      </c>
      <c r="F149" s="147" t="s">
        <v>816</v>
      </c>
      <c r="H149" s="148">
        <v>10.736000000000001</v>
      </c>
      <c r="L149" s="145"/>
      <c r="M149" s="149"/>
      <c r="T149" s="150"/>
      <c r="AT149" s="146" t="s">
        <v>144</v>
      </c>
      <c r="AU149" s="146" t="s">
        <v>81</v>
      </c>
      <c r="AV149" s="13" t="s">
        <v>81</v>
      </c>
      <c r="AW149" s="13" t="s">
        <v>4</v>
      </c>
      <c r="AX149" s="13" t="s">
        <v>79</v>
      </c>
      <c r="AY149" s="146" t="s">
        <v>131</v>
      </c>
    </row>
    <row r="150" spans="2:65" s="1" customFormat="1" ht="24.15" customHeight="1">
      <c r="B150" s="123"/>
      <c r="C150" s="124" t="s">
        <v>215</v>
      </c>
      <c r="D150" s="124" t="s">
        <v>135</v>
      </c>
      <c r="E150" s="125" t="s">
        <v>453</v>
      </c>
      <c r="F150" s="126" t="s">
        <v>454</v>
      </c>
      <c r="G150" s="127" t="s">
        <v>155</v>
      </c>
      <c r="H150" s="128">
        <v>0.751</v>
      </c>
      <c r="I150" s="129"/>
      <c r="J150" s="129">
        <f>ROUND(I150*H150,2)</f>
        <v>0</v>
      </c>
      <c r="K150" s="126" t="s">
        <v>139</v>
      </c>
      <c r="L150" s="29"/>
      <c r="M150" s="130" t="s">
        <v>3</v>
      </c>
      <c r="N150" s="131" t="s">
        <v>42</v>
      </c>
      <c r="O150" s="132">
        <v>8.4600000000000009</v>
      </c>
      <c r="P150" s="132">
        <f>O150*H150</f>
        <v>6.353460000000001</v>
      </c>
      <c r="Q150" s="132">
        <v>0</v>
      </c>
      <c r="R150" s="132">
        <f>Q150*H150</f>
        <v>0</v>
      </c>
      <c r="S150" s="132">
        <v>0</v>
      </c>
      <c r="T150" s="133">
        <f>S150*H150</f>
        <v>0</v>
      </c>
      <c r="AR150" s="134" t="s">
        <v>167</v>
      </c>
      <c r="AT150" s="134" t="s">
        <v>135</v>
      </c>
      <c r="AU150" s="134" t="s">
        <v>81</v>
      </c>
      <c r="AY150" s="17" t="s">
        <v>131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7" t="s">
        <v>79</v>
      </c>
      <c r="BK150" s="135">
        <f>ROUND(I150*H150,2)</f>
        <v>0</v>
      </c>
      <c r="BL150" s="17" t="s">
        <v>167</v>
      </c>
      <c r="BM150" s="134" t="s">
        <v>817</v>
      </c>
    </row>
    <row r="151" spans="2:65" s="1" customFormat="1">
      <c r="B151" s="29"/>
      <c r="D151" s="136" t="s">
        <v>142</v>
      </c>
      <c r="F151" s="137" t="s">
        <v>456</v>
      </c>
      <c r="L151" s="29"/>
      <c r="M151" s="138"/>
      <c r="T151" s="50"/>
      <c r="AT151" s="17" t="s">
        <v>142</v>
      </c>
      <c r="AU151" s="17" t="s">
        <v>81</v>
      </c>
    </row>
    <row r="152" spans="2:65" s="11" customFormat="1" ht="22.8" customHeight="1">
      <c r="B152" s="112"/>
      <c r="D152" s="113" t="s">
        <v>70</v>
      </c>
      <c r="E152" s="121" t="s">
        <v>465</v>
      </c>
      <c r="F152" s="121" t="s">
        <v>466</v>
      </c>
      <c r="J152" s="122">
        <f>BK152</f>
        <v>0</v>
      </c>
      <c r="L152" s="112"/>
      <c r="M152" s="116"/>
      <c r="P152" s="117">
        <f>SUM(P153:P165)</f>
        <v>3.7177899999999999</v>
      </c>
      <c r="R152" s="117">
        <f>SUM(R153:R165)</f>
        <v>1.08375E-2</v>
      </c>
      <c r="T152" s="118">
        <f>SUM(T153:T165)</f>
        <v>0</v>
      </c>
      <c r="AR152" s="113" t="s">
        <v>81</v>
      </c>
      <c r="AT152" s="119" t="s">
        <v>70</v>
      </c>
      <c r="AU152" s="119" t="s">
        <v>79</v>
      </c>
      <c r="AY152" s="113" t="s">
        <v>131</v>
      </c>
      <c r="BK152" s="120">
        <f>SUM(BK153:BK165)</f>
        <v>0</v>
      </c>
    </row>
    <row r="153" spans="2:65" s="1" customFormat="1" ht="16.5" customHeight="1">
      <c r="B153" s="123"/>
      <c r="C153" s="124" t="s">
        <v>348</v>
      </c>
      <c r="D153" s="124" t="s">
        <v>135</v>
      </c>
      <c r="E153" s="125" t="s">
        <v>468</v>
      </c>
      <c r="F153" s="126" t="s">
        <v>469</v>
      </c>
      <c r="G153" s="127" t="s">
        <v>166</v>
      </c>
      <c r="H153" s="128">
        <v>5.5</v>
      </c>
      <c r="I153" s="129"/>
      <c r="J153" s="129">
        <f>ROUND(I153*H153,2)</f>
        <v>0</v>
      </c>
      <c r="K153" s="126" t="s">
        <v>139</v>
      </c>
      <c r="L153" s="29"/>
      <c r="M153" s="130" t="s">
        <v>3</v>
      </c>
      <c r="N153" s="131" t="s">
        <v>42</v>
      </c>
      <c r="O153" s="132">
        <v>0.34</v>
      </c>
      <c r="P153" s="132">
        <f>O153*H153</f>
        <v>1.87</v>
      </c>
      <c r="Q153" s="132">
        <v>0</v>
      </c>
      <c r="R153" s="132">
        <f>Q153*H153</f>
        <v>0</v>
      </c>
      <c r="S153" s="132">
        <v>0</v>
      </c>
      <c r="T153" s="133">
        <f>S153*H153</f>
        <v>0</v>
      </c>
      <c r="AR153" s="134" t="s">
        <v>167</v>
      </c>
      <c r="AT153" s="134" t="s">
        <v>135</v>
      </c>
      <c r="AU153" s="134" t="s">
        <v>81</v>
      </c>
      <c r="AY153" s="17" t="s">
        <v>131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7" t="s">
        <v>79</v>
      </c>
      <c r="BK153" s="135">
        <f>ROUND(I153*H153,2)</f>
        <v>0</v>
      </c>
      <c r="BL153" s="17" t="s">
        <v>167</v>
      </c>
      <c r="BM153" s="134" t="s">
        <v>818</v>
      </c>
    </row>
    <row r="154" spans="2:65" s="1" customFormat="1">
      <c r="B154" s="29"/>
      <c r="D154" s="136" t="s">
        <v>142</v>
      </c>
      <c r="F154" s="137" t="s">
        <v>471</v>
      </c>
      <c r="L154" s="29"/>
      <c r="M154" s="138"/>
      <c r="T154" s="50"/>
      <c r="AT154" s="17" t="s">
        <v>142</v>
      </c>
      <c r="AU154" s="17" t="s">
        <v>81</v>
      </c>
    </row>
    <row r="155" spans="2:65" s="12" customFormat="1">
      <c r="B155" s="139"/>
      <c r="D155" s="140" t="s">
        <v>144</v>
      </c>
      <c r="E155" s="141" t="s">
        <v>3</v>
      </c>
      <c r="F155" s="142" t="s">
        <v>819</v>
      </c>
      <c r="H155" s="141" t="s">
        <v>3</v>
      </c>
      <c r="L155" s="139"/>
      <c r="M155" s="143"/>
      <c r="T155" s="144"/>
      <c r="AT155" s="141" t="s">
        <v>144</v>
      </c>
      <c r="AU155" s="141" t="s">
        <v>81</v>
      </c>
      <c r="AV155" s="12" t="s">
        <v>79</v>
      </c>
      <c r="AW155" s="12" t="s">
        <v>31</v>
      </c>
      <c r="AX155" s="12" t="s">
        <v>71</v>
      </c>
      <c r="AY155" s="141" t="s">
        <v>131</v>
      </c>
    </row>
    <row r="156" spans="2:65" s="13" customFormat="1">
      <c r="B156" s="145"/>
      <c r="D156" s="140" t="s">
        <v>144</v>
      </c>
      <c r="E156" s="146" t="s">
        <v>3</v>
      </c>
      <c r="F156" s="147" t="s">
        <v>820</v>
      </c>
      <c r="H156" s="148">
        <v>5.5</v>
      </c>
      <c r="L156" s="145"/>
      <c r="M156" s="149"/>
      <c r="T156" s="150"/>
      <c r="AT156" s="146" t="s">
        <v>144</v>
      </c>
      <c r="AU156" s="146" t="s">
        <v>81</v>
      </c>
      <c r="AV156" s="13" t="s">
        <v>81</v>
      </c>
      <c r="AW156" s="13" t="s">
        <v>31</v>
      </c>
      <c r="AX156" s="13" t="s">
        <v>79</v>
      </c>
      <c r="AY156" s="146" t="s">
        <v>131</v>
      </c>
    </row>
    <row r="157" spans="2:65" s="1" customFormat="1" ht="16.5" customHeight="1">
      <c r="B157" s="123"/>
      <c r="C157" s="157" t="s">
        <v>821</v>
      </c>
      <c r="D157" s="157" t="s">
        <v>172</v>
      </c>
      <c r="E157" s="158" t="s">
        <v>476</v>
      </c>
      <c r="F157" s="159" t="s">
        <v>477</v>
      </c>
      <c r="G157" s="160" t="s">
        <v>166</v>
      </c>
      <c r="H157" s="161">
        <v>6.05</v>
      </c>
      <c r="I157" s="162"/>
      <c r="J157" s="162">
        <f>ROUND(I157*H157,2)</f>
        <v>0</v>
      </c>
      <c r="K157" s="159" t="s">
        <v>139</v>
      </c>
      <c r="L157" s="163"/>
      <c r="M157" s="164" t="s">
        <v>3</v>
      </c>
      <c r="N157" s="165" t="s">
        <v>42</v>
      </c>
      <c r="O157" s="132">
        <v>0</v>
      </c>
      <c r="P157" s="132">
        <f>O157*H157</f>
        <v>0</v>
      </c>
      <c r="Q157" s="132">
        <v>1.5E-3</v>
      </c>
      <c r="R157" s="132">
        <f>Q157*H157</f>
        <v>9.0749999999999997E-3</v>
      </c>
      <c r="S157" s="132">
        <v>0</v>
      </c>
      <c r="T157" s="133">
        <f>S157*H157</f>
        <v>0</v>
      </c>
      <c r="AR157" s="134" t="s">
        <v>175</v>
      </c>
      <c r="AT157" s="134" t="s">
        <v>172</v>
      </c>
      <c r="AU157" s="134" t="s">
        <v>81</v>
      </c>
      <c r="AY157" s="17" t="s">
        <v>131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7" t="s">
        <v>79</v>
      </c>
      <c r="BK157" s="135">
        <f>ROUND(I157*H157,2)</f>
        <v>0</v>
      </c>
      <c r="BL157" s="17" t="s">
        <v>167</v>
      </c>
      <c r="BM157" s="134" t="s">
        <v>822</v>
      </c>
    </row>
    <row r="158" spans="2:65" s="13" customFormat="1">
      <c r="B158" s="145"/>
      <c r="D158" s="140" t="s">
        <v>144</v>
      </c>
      <c r="F158" s="147" t="s">
        <v>823</v>
      </c>
      <c r="H158" s="148">
        <v>6.05</v>
      </c>
      <c r="L158" s="145"/>
      <c r="M158" s="149"/>
      <c r="T158" s="150"/>
      <c r="AT158" s="146" t="s">
        <v>144</v>
      </c>
      <c r="AU158" s="146" t="s">
        <v>81</v>
      </c>
      <c r="AV158" s="13" t="s">
        <v>81</v>
      </c>
      <c r="AW158" s="13" t="s">
        <v>4</v>
      </c>
      <c r="AX158" s="13" t="s">
        <v>79</v>
      </c>
      <c r="AY158" s="146" t="s">
        <v>131</v>
      </c>
    </row>
    <row r="159" spans="2:65" s="1" customFormat="1" ht="16.5" customHeight="1">
      <c r="B159" s="123"/>
      <c r="C159" s="157" t="s">
        <v>353</v>
      </c>
      <c r="D159" s="157" t="s">
        <v>172</v>
      </c>
      <c r="E159" s="158" t="s">
        <v>481</v>
      </c>
      <c r="F159" s="159" t="s">
        <v>482</v>
      </c>
      <c r="G159" s="160" t="s">
        <v>483</v>
      </c>
      <c r="H159" s="161">
        <v>2.75</v>
      </c>
      <c r="I159" s="162"/>
      <c r="J159" s="162">
        <f>ROUND(I159*H159,2)</f>
        <v>0</v>
      </c>
      <c r="K159" s="159" t="s">
        <v>139</v>
      </c>
      <c r="L159" s="163"/>
      <c r="M159" s="164" t="s">
        <v>3</v>
      </c>
      <c r="N159" s="165" t="s">
        <v>42</v>
      </c>
      <c r="O159" s="132">
        <v>0</v>
      </c>
      <c r="P159" s="132">
        <f>O159*H159</f>
        <v>0</v>
      </c>
      <c r="Q159" s="132">
        <v>3.0000000000000001E-5</v>
      </c>
      <c r="R159" s="132">
        <f>Q159*H159</f>
        <v>8.25E-5</v>
      </c>
      <c r="S159" s="132">
        <v>0</v>
      </c>
      <c r="T159" s="133">
        <f>S159*H159</f>
        <v>0</v>
      </c>
      <c r="AR159" s="134" t="s">
        <v>175</v>
      </c>
      <c r="AT159" s="134" t="s">
        <v>172</v>
      </c>
      <c r="AU159" s="134" t="s">
        <v>81</v>
      </c>
      <c r="AY159" s="17" t="s">
        <v>131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7" t="s">
        <v>79</v>
      </c>
      <c r="BK159" s="135">
        <f>ROUND(I159*H159,2)</f>
        <v>0</v>
      </c>
      <c r="BL159" s="17" t="s">
        <v>167</v>
      </c>
      <c r="BM159" s="134" t="s">
        <v>824</v>
      </c>
    </row>
    <row r="160" spans="2:65" s="13" customFormat="1">
      <c r="B160" s="145"/>
      <c r="D160" s="140" t="s">
        <v>144</v>
      </c>
      <c r="F160" s="147" t="s">
        <v>825</v>
      </c>
      <c r="H160" s="148">
        <v>2.75</v>
      </c>
      <c r="L160" s="145"/>
      <c r="M160" s="149"/>
      <c r="T160" s="150"/>
      <c r="AT160" s="146" t="s">
        <v>144</v>
      </c>
      <c r="AU160" s="146" t="s">
        <v>81</v>
      </c>
      <c r="AV160" s="13" t="s">
        <v>81</v>
      </c>
      <c r="AW160" s="13" t="s">
        <v>4</v>
      </c>
      <c r="AX160" s="13" t="s">
        <v>79</v>
      </c>
      <c r="AY160" s="146" t="s">
        <v>131</v>
      </c>
    </row>
    <row r="161" spans="2:65" s="1" customFormat="1" ht="16.5" customHeight="1">
      <c r="B161" s="123"/>
      <c r="C161" s="124" t="s">
        <v>364</v>
      </c>
      <c r="D161" s="124" t="s">
        <v>135</v>
      </c>
      <c r="E161" s="125" t="s">
        <v>487</v>
      </c>
      <c r="F161" s="126" t="s">
        <v>488</v>
      </c>
      <c r="G161" s="127" t="s">
        <v>260</v>
      </c>
      <c r="H161" s="128">
        <v>7</v>
      </c>
      <c r="I161" s="129"/>
      <c r="J161" s="129">
        <f>ROUND(I161*H161,2)</f>
        <v>0</v>
      </c>
      <c r="K161" s="126" t="s">
        <v>139</v>
      </c>
      <c r="L161" s="29"/>
      <c r="M161" s="130" t="s">
        <v>3</v>
      </c>
      <c r="N161" s="131" t="s">
        <v>42</v>
      </c>
      <c r="O161" s="132">
        <v>0.25</v>
      </c>
      <c r="P161" s="132">
        <f>O161*H161</f>
        <v>1.75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167</v>
      </c>
      <c r="AT161" s="134" t="s">
        <v>135</v>
      </c>
      <c r="AU161" s="134" t="s">
        <v>81</v>
      </c>
      <c r="AY161" s="17" t="s">
        <v>131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7" t="s">
        <v>79</v>
      </c>
      <c r="BK161" s="135">
        <f>ROUND(I161*H161,2)</f>
        <v>0</v>
      </c>
      <c r="BL161" s="17" t="s">
        <v>167</v>
      </c>
      <c r="BM161" s="134" t="s">
        <v>826</v>
      </c>
    </row>
    <row r="162" spans="2:65" s="1" customFormat="1">
      <c r="B162" s="29"/>
      <c r="D162" s="136" t="s">
        <v>142</v>
      </c>
      <c r="F162" s="137" t="s">
        <v>490</v>
      </c>
      <c r="L162" s="29"/>
      <c r="M162" s="138"/>
      <c r="T162" s="50"/>
      <c r="AT162" s="17" t="s">
        <v>142</v>
      </c>
      <c r="AU162" s="17" t="s">
        <v>81</v>
      </c>
    </row>
    <row r="163" spans="2:65" s="1" customFormat="1" ht="16.5" customHeight="1">
      <c r="B163" s="123"/>
      <c r="C163" s="157" t="s">
        <v>369</v>
      </c>
      <c r="D163" s="157" t="s">
        <v>172</v>
      </c>
      <c r="E163" s="158" t="s">
        <v>492</v>
      </c>
      <c r="F163" s="159" t="s">
        <v>493</v>
      </c>
      <c r="G163" s="160" t="s">
        <v>260</v>
      </c>
      <c r="H163" s="161">
        <v>7</v>
      </c>
      <c r="I163" s="162"/>
      <c r="J163" s="162">
        <f>ROUND(I163*H163,2)</f>
        <v>0</v>
      </c>
      <c r="K163" s="159" t="s">
        <v>139</v>
      </c>
      <c r="L163" s="163"/>
      <c r="M163" s="164" t="s">
        <v>3</v>
      </c>
      <c r="N163" s="165" t="s">
        <v>42</v>
      </c>
      <c r="O163" s="132">
        <v>0</v>
      </c>
      <c r="P163" s="132">
        <f>O163*H163</f>
        <v>0</v>
      </c>
      <c r="Q163" s="132">
        <v>2.4000000000000001E-4</v>
      </c>
      <c r="R163" s="132">
        <f>Q163*H163</f>
        <v>1.6800000000000001E-3</v>
      </c>
      <c r="S163" s="132">
        <v>0</v>
      </c>
      <c r="T163" s="133">
        <f>S163*H163</f>
        <v>0</v>
      </c>
      <c r="AR163" s="134" t="s">
        <v>175</v>
      </c>
      <c r="AT163" s="134" t="s">
        <v>172</v>
      </c>
      <c r="AU163" s="134" t="s">
        <v>81</v>
      </c>
      <c r="AY163" s="17" t="s">
        <v>131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7" t="s">
        <v>79</v>
      </c>
      <c r="BK163" s="135">
        <f>ROUND(I163*H163,2)</f>
        <v>0</v>
      </c>
      <c r="BL163" s="17" t="s">
        <v>167</v>
      </c>
      <c r="BM163" s="134" t="s">
        <v>827</v>
      </c>
    </row>
    <row r="164" spans="2:65" s="1" customFormat="1" ht="24.15" customHeight="1">
      <c r="B164" s="123"/>
      <c r="C164" s="124" t="s">
        <v>372</v>
      </c>
      <c r="D164" s="124" t="s">
        <v>135</v>
      </c>
      <c r="E164" s="125" t="s">
        <v>496</v>
      </c>
      <c r="F164" s="126" t="s">
        <v>497</v>
      </c>
      <c r="G164" s="127" t="s">
        <v>155</v>
      </c>
      <c r="H164" s="128">
        <v>1.0999999999999999E-2</v>
      </c>
      <c r="I164" s="129"/>
      <c r="J164" s="129">
        <f>ROUND(I164*H164,2)</f>
        <v>0</v>
      </c>
      <c r="K164" s="126" t="s">
        <v>139</v>
      </c>
      <c r="L164" s="29"/>
      <c r="M164" s="130" t="s">
        <v>3</v>
      </c>
      <c r="N164" s="131" t="s">
        <v>42</v>
      </c>
      <c r="O164" s="132">
        <v>8.89</v>
      </c>
      <c r="P164" s="132">
        <f>O164*H164</f>
        <v>9.7790000000000002E-2</v>
      </c>
      <c r="Q164" s="132">
        <v>0</v>
      </c>
      <c r="R164" s="132">
        <f>Q164*H164</f>
        <v>0</v>
      </c>
      <c r="S164" s="132">
        <v>0</v>
      </c>
      <c r="T164" s="133">
        <f>S164*H164</f>
        <v>0</v>
      </c>
      <c r="AR164" s="134" t="s">
        <v>167</v>
      </c>
      <c r="AT164" s="134" t="s">
        <v>135</v>
      </c>
      <c r="AU164" s="134" t="s">
        <v>81</v>
      </c>
      <c r="AY164" s="17" t="s">
        <v>131</v>
      </c>
      <c r="BE164" s="135">
        <f>IF(N164="základní",J164,0)</f>
        <v>0</v>
      </c>
      <c r="BF164" s="135">
        <f>IF(N164="snížená",J164,0)</f>
        <v>0</v>
      </c>
      <c r="BG164" s="135">
        <f>IF(N164="zákl. přenesená",J164,0)</f>
        <v>0</v>
      </c>
      <c r="BH164" s="135">
        <f>IF(N164="sníž. přenesená",J164,0)</f>
        <v>0</v>
      </c>
      <c r="BI164" s="135">
        <f>IF(N164="nulová",J164,0)</f>
        <v>0</v>
      </c>
      <c r="BJ164" s="17" t="s">
        <v>79</v>
      </c>
      <c r="BK164" s="135">
        <f>ROUND(I164*H164,2)</f>
        <v>0</v>
      </c>
      <c r="BL164" s="17" t="s">
        <v>167</v>
      </c>
      <c r="BM164" s="134" t="s">
        <v>828</v>
      </c>
    </row>
    <row r="165" spans="2:65" s="1" customFormat="1">
      <c r="B165" s="29"/>
      <c r="D165" s="136" t="s">
        <v>142</v>
      </c>
      <c r="F165" s="137" t="s">
        <v>499</v>
      </c>
      <c r="L165" s="29"/>
      <c r="M165" s="170"/>
      <c r="N165" s="171"/>
      <c r="O165" s="171"/>
      <c r="P165" s="171"/>
      <c r="Q165" s="171"/>
      <c r="R165" s="171"/>
      <c r="S165" s="171"/>
      <c r="T165" s="172"/>
      <c r="AT165" s="17" t="s">
        <v>142</v>
      </c>
      <c r="AU165" s="17" t="s">
        <v>81</v>
      </c>
    </row>
    <row r="166" spans="2:65" s="1" customFormat="1" ht="6.9" customHeight="1"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29"/>
    </row>
  </sheetData>
  <autoFilter ref="C81:K165" xr:uid="{00000000-0009-0000-0000-000005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3" r:id="rId2" xr:uid="{00000000-0004-0000-0500-000001000000}"/>
    <hyperlink ref="F100" r:id="rId3" xr:uid="{00000000-0004-0000-0500-000002000000}"/>
    <hyperlink ref="F107" r:id="rId4" xr:uid="{00000000-0004-0000-0500-000003000000}"/>
    <hyperlink ref="F110" r:id="rId5" xr:uid="{00000000-0004-0000-0500-000004000000}"/>
    <hyperlink ref="F114" r:id="rId6" xr:uid="{00000000-0004-0000-0500-000005000000}"/>
    <hyperlink ref="F119" r:id="rId7" xr:uid="{00000000-0004-0000-0500-000006000000}"/>
    <hyperlink ref="F122" r:id="rId8" xr:uid="{00000000-0004-0000-0500-000007000000}"/>
    <hyperlink ref="F125" r:id="rId9" xr:uid="{00000000-0004-0000-0500-000008000000}"/>
    <hyperlink ref="F129" r:id="rId10" xr:uid="{00000000-0004-0000-0500-000009000000}"/>
    <hyperlink ref="F132" r:id="rId11" xr:uid="{00000000-0004-0000-0500-00000A000000}"/>
    <hyperlink ref="F135" r:id="rId12" xr:uid="{00000000-0004-0000-0500-00000B000000}"/>
    <hyperlink ref="F138" r:id="rId13" xr:uid="{00000000-0004-0000-0500-00000C000000}"/>
    <hyperlink ref="F141" r:id="rId14" xr:uid="{00000000-0004-0000-0500-00000D000000}"/>
    <hyperlink ref="F144" r:id="rId15" xr:uid="{00000000-0004-0000-0500-00000E000000}"/>
    <hyperlink ref="F146" r:id="rId16" xr:uid="{00000000-0004-0000-0500-00000F000000}"/>
    <hyperlink ref="F151" r:id="rId17" xr:uid="{00000000-0004-0000-0500-000010000000}"/>
    <hyperlink ref="F154" r:id="rId18" xr:uid="{00000000-0004-0000-0500-000011000000}"/>
    <hyperlink ref="F162" r:id="rId19" xr:uid="{00000000-0004-0000-0500-000012000000}"/>
    <hyperlink ref="F165" r:id="rId20" xr:uid="{00000000-0004-0000-0500-000013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21"/>
  <headerFooter>
    <oddFooter>&amp;CStrana &amp;P z &amp;N</oddFooter>
  </headerFooter>
  <drawing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95"/>
  <sheetViews>
    <sheetView showGridLines="0" topLeftCell="A80" workbookViewId="0">
      <selection activeCell="I86" sqref="I86:I9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96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829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ROUND(J83,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ROUND((SUM(BE83:BE94)),  2)</f>
        <v>0</v>
      </c>
      <c r="I33" s="86">
        <v>0.21</v>
      </c>
      <c r="J33" s="85">
        <f>ROUND(((SUM(BE83:BE94))*I33),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ROUND((SUM(BF83:BF94)),  2)</f>
        <v>0</v>
      </c>
      <c r="I34" s="86">
        <v>0.15</v>
      </c>
      <c r="J34" s="85">
        <f>ROUND(((SUM(BF83:BF94))*I34),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ROUND((SUM(BG83:BG94)),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ROUND((SUM(BH83:BH94)),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ROUND((SUM(BI83:BI94)),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FVE2_2 - Výrobna 8,0 kWp_OCHRANA PŘED ÚDEREM BLESKU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J83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110</v>
      </c>
      <c r="E60" s="98"/>
      <c r="F60" s="98"/>
      <c r="G60" s="98"/>
      <c r="H60" s="98"/>
      <c r="I60" s="98"/>
      <c r="J60" s="99">
        <f>J84</f>
        <v>0</v>
      </c>
      <c r="L60" s="96"/>
    </row>
    <row r="61" spans="2:47" s="9" customFormat="1" ht="19.95" customHeight="1">
      <c r="B61" s="100"/>
      <c r="D61" s="101" t="s">
        <v>111</v>
      </c>
      <c r="E61" s="102"/>
      <c r="F61" s="102"/>
      <c r="G61" s="102"/>
      <c r="H61" s="102"/>
      <c r="I61" s="102"/>
      <c r="J61" s="103">
        <f>J85</f>
        <v>0</v>
      </c>
      <c r="L61" s="100"/>
    </row>
    <row r="62" spans="2:47" s="8" customFormat="1" ht="24.9" customHeight="1">
      <c r="B62" s="96"/>
      <c r="D62" s="97" t="s">
        <v>114</v>
      </c>
      <c r="E62" s="98"/>
      <c r="F62" s="98"/>
      <c r="G62" s="98"/>
      <c r="H62" s="98"/>
      <c r="I62" s="98"/>
      <c r="J62" s="99">
        <f>J89</f>
        <v>0</v>
      </c>
      <c r="L62" s="96"/>
    </row>
    <row r="63" spans="2:47" s="9" customFormat="1" ht="19.95" customHeight="1">
      <c r="B63" s="100"/>
      <c r="D63" s="101" t="s">
        <v>830</v>
      </c>
      <c r="E63" s="102"/>
      <c r="F63" s="102"/>
      <c r="G63" s="102"/>
      <c r="H63" s="102"/>
      <c r="I63" s="102"/>
      <c r="J63" s="103">
        <f>J90</f>
        <v>0</v>
      </c>
      <c r="L63" s="100"/>
    </row>
    <row r="64" spans="2:47" s="1" customFormat="1" ht="21.75" customHeight="1">
      <c r="B64" s="29"/>
      <c r="L64" s="29"/>
    </row>
    <row r="65" spans="2:12" s="1" customFormat="1" ht="6.9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" customHeight="1">
      <c r="B70" s="29"/>
      <c r="C70" s="21" t="s">
        <v>116</v>
      </c>
      <c r="L70" s="29"/>
    </row>
    <row r="71" spans="2:12" s="1" customFormat="1" ht="6.9" customHeight="1">
      <c r="B71" s="29"/>
      <c r="L71" s="29"/>
    </row>
    <row r="72" spans="2:12" s="1" customFormat="1" ht="12" customHeight="1">
      <c r="B72" s="29"/>
      <c r="C72" s="26" t="s">
        <v>15</v>
      </c>
      <c r="L72" s="29"/>
    </row>
    <row r="73" spans="2:12" s="1" customFormat="1" ht="16.5" customHeight="1">
      <c r="B73" s="29"/>
      <c r="E73" s="286" t="str">
        <f>E7</f>
        <v>Fotovoltaická výrobna Kněžice</v>
      </c>
      <c r="F73" s="287"/>
      <c r="G73" s="287"/>
      <c r="H73" s="287"/>
      <c r="L73" s="29"/>
    </row>
    <row r="74" spans="2:12" s="1" customFormat="1" ht="12" customHeight="1">
      <c r="B74" s="29"/>
      <c r="C74" s="26" t="s">
        <v>101</v>
      </c>
      <c r="L74" s="29"/>
    </row>
    <row r="75" spans="2:12" s="1" customFormat="1" ht="16.5" customHeight="1">
      <c r="B75" s="29"/>
      <c r="E75" s="252" t="str">
        <f>E9</f>
        <v>FVE2_2 - Výrobna 8,0 kWp_OCHRANA PŘED ÚDEREM BLESKU</v>
      </c>
      <c r="F75" s="285"/>
      <c r="G75" s="285"/>
      <c r="H75" s="285"/>
      <c r="L75" s="29"/>
    </row>
    <row r="76" spans="2:12" s="1" customFormat="1" ht="6.9" customHeight="1">
      <c r="B76" s="29"/>
      <c r="L76" s="29"/>
    </row>
    <row r="77" spans="2:12" s="1" customFormat="1" ht="12" customHeight="1">
      <c r="B77" s="29"/>
      <c r="C77" s="26" t="s">
        <v>19</v>
      </c>
      <c r="F77" s="24" t="str">
        <f>F12</f>
        <v xml:space="preserve">Kněžice </v>
      </c>
      <c r="I77" s="26" t="s">
        <v>21</v>
      </c>
      <c r="J77" s="46" t="str">
        <f>IF(J12="","",J12)</f>
        <v>14. 5. 2023</v>
      </c>
      <c r="L77" s="29"/>
    </row>
    <row r="78" spans="2:12" s="1" customFormat="1" ht="6.9" customHeight="1">
      <c r="B78" s="29"/>
      <c r="L78" s="29"/>
    </row>
    <row r="79" spans="2:12" s="1" customFormat="1" ht="15.15" customHeight="1">
      <c r="B79" s="29"/>
      <c r="C79" s="26" t="s">
        <v>23</v>
      </c>
      <c r="F79" s="24" t="str">
        <f>E15</f>
        <v>Obec Kněžice</v>
      </c>
      <c r="I79" s="26" t="s">
        <v>30</v>
      </c>
      <c r="J79" s="27" t="str">
        <f>E21</f>
        <v xml:space="preserve"> </v>
      </c>
      <c r="L79" s="29"/>
    </row>
    <row r="80" spans="2:12" s="1" customFormat="1" ht="15.15" customHeight="1">
      <c r="B80" s="29"/>
      <c r="C80" s="26" t="s">
        <v>28</v>
      </c>
      <c r="F80" s="24" t="str">
        <f>IF(E18="","",E18)</f>
        <v xml:space="preserve"> </v>
      </c>
      <c r="I80" s="26" t="s">
        <v>32</v>
      </c>
      <c r="J80" s="27" t="str">
        <f>E24</f>
        <v>Ing. Petr Týfa</v>
      </c>
      <c r="L80" s="29"/>
    </row>
    <row r="81" spans="2:65" s="1" customFormat="1" ht="10.35" customHeight="1">
      <c r="B81" s="29"/>
      <c r="L81" s="29"/>
    </row>
    <row r="82" spans="2:65" s="10" customFormat="1" ht="29.25" customHeight="1">
      <c r="B82" s="104"/>
      <c r="C82" s="105" t="s">
        <v>117</v>
      </c>
      <c r="D82" s="106" t="s">
        <v>56</v>
      </c>
      <c r="E82" s="106" t="s">
        <v>52</v>
      </c>
      <c r="F82" s="106" t="s">
        <v>53</v>
      </c>
      <c r="G82" s="106" t="s">
        <v>118</v>
      </c>
      <c r="H82" s="106" t="s">
        <v>119</v>
      </c>
      <c r="I82" s="106" t="s">
        <v>120</v>
      </c>
      <c r="J82" s="106" t="s">
        <v>105</v>
      </c>
      <c r="K82" s="107" t="s">
        <v>121</v>
      </c>
      <c r="L82" s="104"/>
      <c r="M82" s="53" t="s">
        <v>3</v>
      </c>
      <c r="N82" s="54" t="s">
        <v>41</v>
      </c>
      <c r="O82" s="54" t="s">
        <v>122</v>
      </c>
      <c r="P82" s="54" t="s">
        <v>123</v>
      </c>
      <c r="Q82" s="54" t="s">
        <v>124</v>
      </c>
      <c r="R82" s="54" t="s">
        <v>125</v>
      </c>
      <c r="S82" s="54" t="s">
        <v>126</v>
      </c>
      <c r="T82" s="55" t="s">
        <v>127</v>
      </c>
    </row>
    <row r="83" spans="2:65" s="1" customFormat="1" ht="22.8" customHeight="1">
      <c r="B83" s="29"/>
      <c r="C83" s="58" t="s">
        <v>128</v>
      </c>
      <c r="J83" s="108">
        <f>BK83</f>
        <v>0</v>
      </c>
      <c r="L83" s="29"/>
      <c r="M83" s="56"/>
      <c r="N83" s="47"/>
      <c r="O83" s="47"/>
      <c r="P83" s="109">
        <f>P84+P89</f>
        <v>6.4659999999999993</v>
      </c>
      <c r="Q83" s="47"/>
      <c r="R83" s="109">
        <f>R84+R89</f>
        <v>6.8999999999999999E-3</v>
      </c>
      <c r="S83" s="47"/>
      <c r="T83" s="110">
        <f>T84+T89</f>
        <v>0</v>
      </c>
      <c r="AT83" s="17" t="s">
        <v>70</v>
      </c>
      <c r="AU83" s="17" t="s">
        <v>106</v>
      </c>
      <c r="BK83" s="111">
        <f>BK84+BK89</f>
        <v>0</v>
      </c>
    </row>
    <row r="84" spans="2:65" s="11" customFormat="1" ht="25.95" customHeight="1">
      <c r="B84" s="112"/>
      <c r="D84" s="113" t="s">
        <v>70</v>
      </c>
      <c r="E84" s="114" t="s">
        <v>159</v>
      </c>
      <c r="F84" s="114" t="s">
        <v>160</v>
      </c>
      <c r="J84" s="115">
        <f>BK84</f>
        <v>0</v>
      </c>
      <c r="L84" s="112"/>
      <c r="M84" s="116"/>
      <c r="P84" s="117">
        <f>P85</f>
        <v>3.5459999999999998</v>
      </c>
      <c r="R84" s="117">
        <f>R85</f>
        <v>6.8999999999999999E-3</v>
      </c>
      <c r="T84" s="118">
        <f>T85</f>
        <v>0</v>
      </c>
      <c r="AR84" s="113" t="s">
        <v>81</v>
      </c>
      <c r="AT84" s="119" t="s">
        <v>70</v>
      </c>
      <c r="AU84" s="119" t="s">
        <v>71</v>
      </c>
      <c r="AY84" s="113" t="s">
        <v>131</v>
      </c>
      <c r="BK84" s="120">
        <f>BK85</f>
        <v>0</v>
      </c>
    </row>
    <row r="85" spans="2:65" s="11" customFormat="1" ht="22.8" customHeight="1">
      <c r="B85" s="112"/>
      <c r="D85" s="113" t="s">
        <v>70</v>
      </c>
      <c r="E85" s="121" t="s">
        <v>161</v>
      </c>
      <c r="F85" s="121" t="s">
        <v>162</v>
      </c>
      <c r="J85" s="122">
        <f>BK85</f>
        <v>0</v>
      </c>
      <c r="L85" s="112"/>
      <c r="M85" s="116"/>
      <c r="P85" s="117">
        <f>SUM(P86:P88)</f>
        <v>3.5459999999999998</v>
      </c>
      <c r="R85" s="117">
        <f>SUM(R86:R88)</f>
        <v>6.8999999999999999E-3</v>
      </c>
      <c r="T85" s="118">
        <f>SUM(T86:T88)</f>
        <v>0</v>
      </c>
      <c r="AR85" s="113" t="s">
        <v>81</v>
      </c>
      <c r="AT85" s="119" t="s">
        <v>70</v>
      </c>
      <c r="AU85" s="119" t="s">
        <v>79</v>
      </c>
      <c r="AY85" s="113" t="s">
        <v>131</v>
      </c>
      <c r="BK85" s="120">
        <f>SUM(BK86:BK88)</f>
        <v>0</v>
      </c>
    </row>
    <row r="86" spans="2:65" s="1" customFormat="1" ht="16.5" customHeight="1">
      <c r="B86" s="123"/>
      <c r="C86" s="124" t="s">
        <v>523</v>
      </c>
      <c r="D86" s="124" t="s">
        <v>135</v>
      </c>
      <c r="E86" s="125" t="s">
        <v>623</v>
      </c>
      <c r="F86" s="126" t="s">
        <v>624</v>
      </c>
      <c r="G86" s="127" t="s">
        <v>260</v>
      </c>
      <c r="H86" s="128">
        <v>2</v>
      </c>
      <c r="I86" s="129"/>
      <c r="J86" s="129">
        <f>ROUND(I86*H86,2)</f>
        <v>0</v>
      </c>
      <c r="K86" s="126" t="s">
        <v>139</v>
      </c>
      <c r="L86" s="29"/>
      <c r="M86" s="130" t="s">
        <v>3</v>
      </c>
      <c r="N86" s="131" t="s">
        <v>42</v>
      </c>
      <c r="O86" s="132">
        <v>1.7729999999999999</v>
      </c>
      <c r="P86" s="132">
        <f>O86*H86</f>
        <v>3.5459999999999998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167</v>
      </c>
      <c r="AT86" s="134" t="s">
        <v>135</v>
      </c>
      <c r="AU86" s="134" t="s">
        <v>81</v>
      </c>
      <c r="AY86" s="17" t="s">
        <v>131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79</v>
      </c>
      <c r="BK86" s="135">
        <f>ROUND(I86*H86,2)</f>
        <v>0</v>
      </c>
      <c r="BL86" s="17" t="s">
        <v>167</v>
      </c>
      <c r="BM86" s="134" t="s">
        <v>831</v>
      </c>
    </row>
    <row r="87" spans="2:65" s="1" customFormat="1">
      <c r="B87" s="29"/>
      <c r="D87" s="136" t="s">
        <v>142</v>
      </c>
      <c r="F87" s="137" t="s">
        <v>626</v>
      </c>
      <c r="L87" s="29"/>
      <c r="M87" s="138"/>
      <c r="T87" s="50"/>
      <c r="AT87" s="17" t="s">
        <v>142</v>
      </c>
      <c r="AU87" s="17" t="s">
        <v>81</v>
      </c>
    </row>
    <row r="88" spans="2:65" s="1" customFormat="1" ht="16.5" customHeight="1">
      <c r="B88" s="123"/>
      <c r="C88" s="157" t="s">
        <v>140</v>
      </c>
      <c r="D88" s="157" t="s">
        <v>172</v>
      </c>
      <c r="E88" s="158" t="s">
        <v>832</v>
      </c>
      <c r="F88" s="159" t="s">
        <v>833</v>
      </c>
      <c r="G88" s="160" t="s">
        <v>260</v>
      </c>
      <c r="H88" s="161">
        <v>2</v>
      </c>
      <c r="I88" s="162"/>
      <c r="J88" s="162">
        <f>ROUND(I88*H88,2)</f>
        <v>0</v>
      </c>
      <c r="K88" s="159" t="s">
        <v>139</v>
      </c>
      <c r="L88" s="163"/>
      <c r="M88" s="164" t="s">
        <v>3</v>
      </c>
      <c r="N88" s="165" t="s">
        <v>42</v>
      </c>
      <c r="O88" s="132">
        <v>0</v>
      </c>
      <c r="P88" s="132">
        <f>O88*H88</f>
        <v>0</v>
      </c>
      <c r="Q88" s="132">
        <v>3.4499999999999999E-3</v>
      </c>
      <c r="R88" s="132">
        <f>Q88*H88</f>
        <v>6.8999999999999999E-3</v>
      </c>
      <c r="S88" s="132">
        <v>0</v>
      </c>
      <c r="T88" s="133">
        <f>S88*H88</f>
        <v>0</v>
      </c>
      <c r="AR88" s="134" t="s">
        <v>175</v>
      </c>
      <c r="AT88" s="134" t="s">
        <v>172</v>
      </c>
      <c r="AU88" s="134" t="s">
        <v>81</v>
      </c>
      <c r="AY88" s="17" t="s">
        <v>131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7" t="s">
        <v>79</v>
      </c>
      <c r="BK88" s="135">
        <f>ROUND(I88*H88,2)</f>
        <v>0</v>
      </c>
      <c r="BL88" s="17" t="s">
        <v>167</v>
      </c>
      <c r="BM88" s="134" t="s">
        <v>834</v>
      </c>
    </row>
    <row r="89" spans="2:65" s="11" customFormat="1" ht="25.95" customHeight="1">
      <c r="B89" s="112"/>
      <c r="D89" s="113" t="s">
        <v>70</v>
      </c>
      <c r="E89" s="114" t="s">
        <v>172</v>
      </c>
      <c r="F89" s="114" t="s">
        <v>522</v>
      </c>
      <c r="J89" s="115">
        <f>BK89</f>
        <v>0</v>
      </c>
      <c r="L89" s="112"/>
      <c r="M89" s="116"/>
      <c r="P89" s="117">
        <f>P90</f>
        <v>2.92</v>
      </c>
      <c r="R89" s="117">
        <f>R90</f>
        <v>0</v>
      </c>
      <c r="T89" s="118">
        <f>T90</f>
        <v>0</v>
      </c>
      <c r="AR89" s="113" t="s">
        <v>523</v>
      </c>
      <c r="AT89" s="119" t="s">
        <v>70</v>
      </c>
      <c r="AU89" s="119" t="s">
        <v>71</v>
      </c>
      <c r="AY89" s="113" t="s">
        <v>131</v>
      </c>
      <c r="BK89" s="120">
        <f>BK90</f>
        <v>0</v>
      </c>
    </row>
    <row r="90" spans="2:65" s="11" customFormat="1" ht="22.8" customHeight="1">
      <c r="B90" s="112"/>
      <c r="D90" s="113" t="s">
        <v>70</v>
      </c>
      <c r="E90" s="121" t="s">
        <v>835</v>
      </c>
      <c r="F90" s="121" t="s">
        <v>836</v>
      </c>
      <c r="J90" s="122">
        <f>BK90</f>
        <v>0</v>
      </c>
      <c r="L90" s="112"/>
      <c r="M90" s="116"/>
      <c r="P90" s="117">
        <f>SUM(P91:P94)</f>
        <v>2.92</v>
      </c>
      <c r="R90" s="117">
        <f>SUM(R91:R94)</f>
        <v>0</v>
      </c>
      <c r="T90" s="118">
        <f>SUM(T91:T94)</f>
        <v>0</v>
      </c>
      <c r="AR90" s="113" t="s">
        <v>523</v>
      </c>
      <c r="AT90" s="119" t="s">
        <v>70</v>
      </c>
      <c r="AU90" s="119" t="s">
        <v>79</v>
      </c>
      <c r="AY90" s="113" t="s">
        <v>131</v>
      </c>
      <c r="BK90" s="120">
        <f>SUM(BK91:BK94)</f>
        <v>0</v>
      </c>
    </row>
    <row r="91" spans="2:65" s="1" customFormat="1" ht="24.15" customHeight="1">
      <c r="B91" s="123"/>
      <c r="C91" s="124" t="s">
        <v>220</v>
      </c>
      <c r="D91" s="124" t="s">
        <v>135</v>
      </c>
      <c r="E91" s="125" t="s">
        <v>837</v>
      </c>
      <c r="F91" s="126" t="s">
        <v>838</v>
      </c>
      <c r="G91" s="127" t="s">
        <v>839</v>
      </c>
      <c r="H91" s="128">
        <v>4</v>
      </c>
      <c r="I91" s="129"/>
      <c r="J91" s="129">
        <f>ROUND(I91*H91,2)</f>
        <v>0</v>
      </c>
      <c r="K91" s="126" t="s">
        <v>139</v>
      </c>
      <c r="L91" s="29"/>
      <c r="M91" s="130" t="s">
        <v>3</v>
      </c>
      <c r="N91" s="131" t="s">
        <v>42</v>
      </c>
      <c r="O91" s="132">
        <v>0.23</v>
      </c>
      <c r="P91" s="132">
        <f>O91*H91</f>
        <v>0.92</v>
      </c>
      <c r="Q91" s="132">
        <v>0</v>
      </c>
      <c r="R91" s="132">
        <f>Q91*H91</f>
        <v>0</v>
      </c>
      <c r="S91" s="132">
        <v>0</v>
      </c>
      <c r="T91" s="133">
        <f>S91*H91</f>
        <v>0</v>
      </c>
      <c r="AR91" s="134" t="s">
        <v>526</v>
      </c>
      <c r="AT91" s="134" t="s">
        <v>135</v>
      </c>
      <c r="AU91" s="134" t="s">
        <v>81</v>
      </c>
      <c r="AY91" s="17" t="s">
        <v>131</v>
      </c>
      <c r="BE91" s="135">
        <f>IF(N91="základní",J91,0)</f>
        <v>0</v>
      </c>
      <c r="BF91" s="135">
        <f>IF(N91="snížená",J91,0)</f>
        <v>0</v>
      </c>
      <c r="BG91" s="135">
        <f>IF(N91="zákl. přenesená",J91,0)</f>
        <v>0</v>
      </c>
      <c r="BH91" s="135">
        <f>IF(N91="sníž. přenesená",J91,0)</f>
        <v>0</v>
      </c>
      <c r="BI91" s="135">
        <f>IF(N91="nulová",J91,0)</f>
        <v>0</v>
      </c>
      <c r="BJ91" s="17" t="s">
        <v>79</v>
      </c>
      <c r="BK91" s="135">
        <f>ROUND(I91*H91,2)</f>
        <v>0</v>
      </c>
      <c r="BL91" s="17" t="s">
        <v>526</v>
      </c>
      <c r="BM91" s="134" t="s">
        <v>840</v>
      </c>
    </row>
    <row r="92" spans="2:65" s="1" customFormat="1">
      <c r="B92" s="29"/>
      <c r="D92" s="136" t="s">
        <v>142</v>
      </c>
      <c r="F92" s="137" t="s">
        <v>841</v>
      </c>
      <c r="L92" s="29"/>
      <c r="M92" s="138"/>
      <c r="T92" s="50"/>
      <c r="AT92" s="17" t="s">
        <v>142</v>
      </c>
      <c r="AU92" s="17" t="s">
        <v>81</v>
      </c>
    </row>
    <row r="93" spans="2:65" s="1" customFormat="1" ht="24.15" customHeight="1">
      <c r="B93" s="123"/>
      <c r="C93" s="124" t="s">
        <v>132</v>
      </c>
      <c r="D93" s="124" t="s">
        <v>135</v>
      </c>
      <c r="E93" s="125" t="s">
        <v>842</v>
      </c>
      <c r="F93" s="126" t="s">
        <v>843</v>
      </c>
      <c r="G93" s="127" t="s">
        <v>844</v>
      </c>
      <c r="H93" s="128">
        <v>4</v>
      </c>
      <c r="I93" s="129"/>
      <c r="J93" s="129">
        <f>ROUND(I93*H93,2)</f>
        <v>0</v>
      </c>
      <c r="K93" s="126" t="s">
        <v>139</v>
      </c>
      <c r="L93" s="29"/>
      <c r="M93" s="130" t="s">
        <v>3</v>
      </c>
      <c r="N93" s="131" t="s">
        <v>42</v>
      </c>
      <c r="O93" s="132">
        <v>0.5</v>
      </c>
      <c r="P93" s="132">
        <f>O93*H93</f>
        <v>2</v>
      </c>
      <c r="Q93" s="132">
        <v>0</v>
      </c>
      <c r="R93" s="132">
        <f>Q93*H93</f>
        <v>0</v>
      </c>
      <c r="S93" s="132">
        <v>0</v>
      </c>
      <c r="T93" s="133">
        <f>S93*H93</f>
        <v>0</v>
      </c>
      <c r="AR93" s="134" t="s">
        <v>526</v>
      </c>
      <c r="AT93" s="134" t="s">
        <v>135</v>
      </c>
      <c r="AU93" s="134" t="s">
        <v>81</v>
      </c>
      <c r="AY93" s="17" t="s">
        <v>131</v>
      </c>
      <c r="BE93" s="135">
        <f>IF(N93="základní",J93,0)</f>
        <v>0</v>
      </c>
      <c r="BF93" s="135">
        <f>IF(N93="snížená",J93,0)</f>
        <v>0</v>
      </c>
      <c r="BG93" s="135">
        <f>IF(N93="zákl. přenesená",J93,0)</f>
        <v>0</v>
      </c>
      <c r="BH93" s="135">
        <f>IF(N93="sníž. přenesená",J93,0)</f>
        <v>0</v>
      </c>
      <c r="BI93" s="135">
        <f>IF(N93="nulová",J93,0)</f>
        <v>0</v>
      </c>
      <c r="BJ93" s="17" t="s">
        <v>79</v>
      </c>
      <c r="BK93" s="135">
        <f>ROUND(I93*H93,2)</f>
        <v>0</v>
      </c>
      <c r="BL93" s="17" t="s">
        <v>526</v>
      </c>
      <c r="BM93" s="134" t="s">
        <v>845</v>
      </c>
    </row>
    <row r="94" spans="2:65" s="1" customFormat="1">
      <c r="B94" s="29"/>
      <c r="D94" s="136" t="s">
        <v>142</v>
      </c>
      <c r="F94" s="137" t="s">
        <v>846</v>
      </c>
      <c r="L94" s="29"/>
      <c r="M94" s="170"/>
      <c r="N94" s="171"/>
      <c r="O94" s="171"/>
      <c r="P94" s="171"/>
      <c r="Q94" s="171"/>
      <c r="R94" s="171"/>
      <c r="S94" s="171"/>
      <c r="T94" s="172"/>
      <c r="AT94" s="17" t="s">
        <v>142</v>
      </c>
      <c r="AU94" s="17" t="s">
        <v>81</v>
      </c>
    </row>
    <row r="95" spans="2:65" s="1" customFormat="1" ht="6.9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29"/>
    </row>
  </sheetData>
  <autoFilter ref="C82:K94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600-000000000000}"/>
    <hyperlink ref="F92" r:id="rId2" xr:uid="{00000000-0004-0000-0600-000001000000}"/>
    <hyperlink ref="F94" r:id="rId3" xr:uid="{00000000-0004-0000-0600-000002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4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4"/>
  <sheetViews>
    <sheetView showGridLines="0" topLeftCell="A73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99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100</v>
      </c>
      <c r="L4" s="20"/>
      <c r="M4" s="8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Fotovoltaická výrobna Kněžice</v>
      </c>
      <c r="F7" s="287"/>
      <c r="G7" s="287"/>
      <c r="H7" s="287"/>
      <c r="L7" s="20"/>
    </row>
    <row r="8" spans="2:46" s="1" customFormat="1" ht="12" customHeight="1">
      <c r="B8" s="29"/>
      <c r="D8" s="26" t="s">
        <v>101</v>
      </c>
      <c r="L8" s="29"/>
    </row>
    <row r="9" spans="2:46" s="1" customFormat="1" ht="16.5" customHeight="1">
      <c r="B9" s="29"/>
      <c r="E9" s="252" t="s">
        <v>847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14. 5. 2023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>00239241</v>
      </c>
      <c r="L14" s="29"/>
    </row>
    <row r="15" spans="2:46" s="1" customFormat="1" ht="18" customHeight="1">
      <c r="B15" s="29"/>
      <c r="E15" s="24" t="str">
        <f>IF('Rekapitulace stavby'!E11="","",'Rekapitulace stavby'!E11)</f>
        <v>Obec Kněžice</v>
      </c>
      <c r="I15" s="26" t="s">
        <v>27</v>
      </c>
      <c r="J15" s="24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27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30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24</v>
      </c>
      <c r="J23" s="24" t="str">
        <f>IF('Rekapitulace stavby'!AN19="","",'Rekapitulace stavby'!AN19)</f>
        <v>72926317</v>
      </c>
      <c r="L23" s="29"/>
    </row>
    <row r="24" spans="2:12" s="1" customFormat="1" ht="18" customHeight="1">
      <c r="B24" s="29"/>
      <c r="E24" s="24" t="str">
        <f>IF('Rekapitulace stavby'!E20="","",'Rekapitulace stavby'!E20)</f>
        <v>Ing. Petr Týfa</v>
      </c>
      <c r="I24" s="26" t="s">
        <v>27</v>
      </c>
      <c r="J24" s="24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3"/>
      <c r="E27" s="276" t="s">
        <v>3</v>
      </c>
      <c r="F27" s="276"/>
      <c r="G27" s="276"/>
      <c r="H27" s="276"/>
      <c r="L27" s="83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37</v>
      </c>
      <c r="J30" s="60">
        <f>ROUND(J84,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" customHeight="1">
      <c r="B33" s="29"/>
      <c r="D33" s="49" t="s">
        <v>41</v>
      </c>
      <c r="E33" s="26" t="s">
        <v>42</v>
      </c>
      <c r="F33" s="85">
        <f>ROUND((SUM(BE84:BE133)),  2)</f>
        <v>0</v>
      </c>
      <c r="I33" s="86">
        <v>0.21</v>
      </c>
      <c r="J33" s="85">
        <f>ROUND(((SUM(BE84:BE133))*I33),  2)</f>
        <v>0</v>
      </c>
      <c r="L33" s="29"/>
    </row>
    <row r="34" spans="2:12" s="1" customFormat="1" ht="14.4" customHeight="1">
      <c r="B34" s="29"/>
      <c r="E34" s="26" t="s">
        <v>43</v>
      </c>
      <c r="F34" s="85">
        <f>ROUND((SUM(BF84:BF133)),  2)</f>
        <v>0</v>
      </c>
      <c r="I34" s="86">
        <v>0.15</v>
      </c>
      <c r="J34" s="85">
        <f>ROUND(((SUM(BF84:BF133))*I34),  2)</f>
        <v>0</v>
      </c>
      <c r="L34" s="29"/>
    </row>
    <row r="35" spans="2:12" s="1" customFormat="1" ht="14.4" hidden="1" customHeight="1">
      <c r="B35" s="29"/>
      <c r="E35" s="26" t="s">
        <v>44</v>
      </c>
      <c r="F35" s="85">
        <f>ROUND((SUM(BG84:BG133)),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45</v>
      </c>
      <c r="F36" s="85">
        <f>ROUND((SUM(BH84:BH133)),  2)</f>
        <v>0</v>
      </c>
      <c r="I36" s="86">
        <v>0.15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46</v>
      </c>
      <c r="F37" s="85">
        <f>ROUND((SUM(BI84:BI133)),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103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Fotovoltaická výrobna Kněžice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101</v>
      </c>
      <c r="L49" s="29"/>
    </row>
    <row r="50" spans="2:47" s="1" customFormat="1" ht="16.5" customHeight="1">
      <c r="B50" s="29"/>
      <c r="E50" s="252" t="str">
        <f>E9</f>
        <v>FVE2_3 - Výrobna 8,0 kWp_ÚPRAVA STŘEŠNÍ KONSTRUKCE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Kněžice </v>
      </c>
      <c r="I52" s="26" t="s">
        <v>21</v>
      </c>
      <c r="J52" s="46" t="str">
        <f>IF(J12="","",J12)</f>
        <v>14. 5. 2023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23</v>
      </c>
      <c r="F54" s="24" t="str">
        <f>E15</f>
        <v>Obec Kněžice</v>
      </c>
      <c r="I54" s="26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6" t="s">
        <v>28</v>
      </c>
      <c r="F55" s="24" t="str">
        <f>IF(E18="","",E18)</f>
        <v xml:space="preserve"> </v>
      </c>
      <c r="I55" s="26" t="s">
        <v>32</v>
      </c>
      <c r="J55" s="27" t="str">
        <f>E24</f>
        <v>Ing. Petr Týfa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104</v>
      </c>
      <c r="D57" s="87"/>
      <c r="E57" s="87"/>
      <c r="F57" s="87"/>
      <c r="G57" s="87"/>
      <c r="H57" s="87"/>
      <c r="I57" s="87"/>
      <c r="J57" s="94" t="s">
        <v>105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5" t="s">
        <v>69</v>
      </c>
      <c r="J59" s="60">
        <f>J84</f>
        <v>0</v>
      </c>
      <c r="L59" s="29"/>
      <c r="AU59" s="17" t="s">
        <v>106</v>
      </c>
    </row>
    <row r="60" spans="2:47" s="8" customFormat="1" ht="24.9" customHeight="1">
      <c r="B60" s="96"/>
      <c r="D60" s="97" t="s">
        <v>110</v>
      </c>
      <c r="E60" s="98"/>
      <c r="F60" s="98"/>
      <c r="G60" s="98"/>
      <c r="H60" s="98"/>
      <c r="I60" s="98"/>
      <c r="J60" s="99">
        <f>J85</f>
        <v>0</v>
      </c>
      <c r="L60" s="96"/>
    </row>
    <row r="61" spans="2:47" s="9" customFormat="1" ht="19.95" customHeight="1">
      <c r="B61" s="100"/>
      <c r="D61" s="101" t="s">
        <v>848</v>
      </c>
      <c r="E61" s="102"/>
      <c r="F61" s="102"/>
      <c r="G61" s="102"/>
      <c r="H61" s="102"/>
      <c r="I61" s="102"/>
      <c r="J61" s="103">
        <f>J86</f>
        <v>0</v>
      </c>
      <c r="L61" s="100"/>
    </row>
    <row r="62" spans="2:47" s="9" customFormat="1" ht="19.95" customHeight="1">
      <c r="B62" s="100"/>
      <c r="D62" s="101" t="s">
        <v>849</v>
      </c>
      <c r="E62" s="102"/>
      <c r="F62" s="102"/>
      <c r="G62" s="102"/>
      <c r="H62" s="102"/>
      <c r="I62" s="102"/>
      <c r="J62" s="103">
        <f>J109</f>
        <v>0</v>
      </c>
      <c r="L62" s="100"/>
    </row>
    <row r="63" spans="2:47" s="9" customFormat="1" ht="19.95" customHeight="1">
      <c r="B63" s="100"/>
      <c r="D63" s="101" t="s">
        <v>113</v>
      </c>
      <c r="E63" s="102"/>
      <c r="F63" s="102"/>
      <c r="G63" s="102"/>
      <c r="H63" s="102"/>
      <c r="I63" s="102"/>
      <c r="J63" s="103">
        <f>J118</f>
        <v>0</v>
      </c>
      <c r="L63" s="100"/>
    </row>
    <row r="64" spans="2:47" s="9" customFormat="1" ht="19.95" customHeight="1">
      <c r="B64" s="100"/>
      <c r="D64" s="101" t="s">
        <v>850</v>
      </c>
      <c r="E64" s="102"/>
      <c r="F64" s="102"/>
      <c r="G64" s="102"/>
      <c r="H64" s="102"/>
      <c r="I64" s="102"/>
      <c r="J64" s="103">
        <f>J125</f>
        <v>0</v>
      </c>
      <c r="L64" s="100"/>
    </row>
    <row r="65" spans="2:12" s="1" customFormat="1" ht="21.75" customHeight="1">
      <c r="B65" s="29"/>
      <c r="L65" s="29"/>
    </row>
    <row r="66" spans="2:12" s="1" customFormat="1" ht="6.9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9"/>
    </row>
    <row r="70" spans="2:12" s="1" customFormat="1" ht="6.9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29"/>
    </row>
    <row r="71" spans="2:12" s="1" customFormat="1" ht="24.9" customHeight="1">
      <c r="B71" s="29"/>
      <c r="C71" s="21" t="s">
        <v>116</v>
      </c>
      <c r="L71" s="29"/>
    </row>
    <row r="72" spans="2:12" s="1" customFormat="1" ht="6.9" customHeight="1">
      <c r="B72" s="29"/>
      <c r="L72" s="29"/>
    </row>
    <row r="73" spans="2:12" s="1" customFormat="1" ht="12" customHeight="1">
      <c r="B73" s="29"/>
      <c r="C73" s="26" t="s">
        <v>15</v>
      </c>
      <c r="L73" s="29"/>
    </row>
    <row r="74" spans="2:12" s="1" customFormat="1" ht="16.5" customHeight="1">
      <c r="B74" s="29"/>
      <c r="E74" s="286" t="str">
        <f>E7</f>
        <v>Fotovoltaická výrobna Kněžice</v>
      </c>
      <c r="F74" s="287"/>
      <c r="G74" s="287"/>
      <c r="H74" s="287"/>
      <c r="L74" s="29"/>
    </row>
    <row r="75" spans="2:12" s="1" customFormat="1" ht="12" customHeight="1">
      <c r="B75" s="29"/>
      <c r="C75" s="26" t="s">
        <v>101</v>
      </c>
      <c r="L75" s="29"/>
    </row>
    <row r="76" spans="2:12" s="1" customFormat="1" ht="16.5" customHeight="1">
      <c r="B76" s="29"/>
      <c r="E76" s="252" t="str">
        <f>E9</f>
        <v>FVE2_3 - Výrobna 8,0 kWp_ÚPRAVA STŘEŠNÍ KONSTRUKCE</v>
      </c>
      <c r="F76" s="285"/>
      <c r="G76" s="285"/>
      <c r="H76" s="285"/>
      <c r="L76" s="29"/>
    </row>
    <row r="77" spans="2:12" s="1" customFormat="1" ht="6.9" customHeight="1">
      <c r="B77" s="29"/>
      <c r="L77" s="29"/>
    </row>
    <row r="78" spans="2:12" s="1" customFormat="1" ht="12" customHeight="1">
      <c r="B78" s="29"/>
      <c r="C78" s="26" t="s">
        <v>19</v>
      </c>
      <c r="F78" s="24" t="str">
        <f>F12</f>
        <v xml:space="preserve">Kněžice </v>
      </c>
      <c r="I78" s="26" t="s">
        <v>21</v>
      </c>
      <c r="J78" s="46" t="str">
        <f>IF(J12="","",J12)</f>
        <v>14. 5. 2023</v>
      </c>
      <c r="L78" s="29"/>
    </row>
    <row r="79" spans="2:12" s="1" customFormat="1" ht="6.9" customHeight="1">
      <c r="B79" s="29"/>
      <c r="L79" s="29"/>
    </row>
    <row r="80" spans="2:12" s="1" customFormat="1" ht="15.15" customHeight="1">
      <c r="B80" s="29"/>
      <c r="C80" s="26" t="s">
        <v>23</v>
      </c>
      <c r="F80" s="24" t="str">
        <f>E15</f>
        <v>Obec Kněžice</v>
      </c>
      <c r="I80" s="26" t="s">
        <v>30</v>
      </c>
      <c r="J80" s="27" t="str">
        <f>E21</f>
        <v xml:space="preserve"> </v>
      </c>
      <c r="L80" s="29"/>
    </row>
    <row r="81" spans="2:65" s="1" customFormat="1" ht="15.15" customHeight="1">
      <c r="B81" s="29"/>
      <c r="C81" s="26" t="s">
        <v>28</v>
      </c>
      <c r="F81" s="24" t="str">
        <f>IF(E18="","",E18)</f>
        <v xml:space="preserve"> </v>
      </c>
      <c r="I81" s="26" t="s">
        <v>32</v>
      </c>
      <c r="J81" s="27" t="str">
        <f>E24</f>
        <v>Ing. Petr Týfa</v>
      </c>
      <c r="L81" s="29"/>
    </row>
    <row r="82" spans="2:65" s="1" customFormat="1" ht="10.35" customHeight="1">
      <c r="B82" s="29"/>
      <c r="L82" s="29"/>
    </row>
    <row r="83" spans="2:65" s="10" customFormat="1" ht="29.25" customHeight="1">
      <c r="B83" s="104"/>
      <c r="C83" s="105" t="s">
        <v>117</v>
      </c>
      <c r="D83" s="106" t="s">
        <v>56</v>
      </c>
      <c r="E83" s="106" t="s">
        <v>52</v>
      </c>
      <c r="F83" s="106" t="s">
        <v>53</v>
      </c>
      <c r="G83" s="106" t="s">
        <v>118</v>
      </c>
      <c r="H83" s="106" t="s">
        <v>119</v>
      </c>
      <c r="I83" s="106" t="s">
        <v>120</v>
      </c>
      <c r="J83" s="106" t="s">
        <v>105</v>
      </c>
      <c r="K83" s="107" t="s">
        <v>121</v>
      </c>
      <c r="L83" s="104"/>
      <c r="M83" s="53" t="s">
        <v>3</v>
      </c>
      <c r="N83" s="54" t="s">
        <v>41</v>
      </c>
      <c r="O83" s="54" t="s">
        <v>122</v>
      </c>
      <c r="P83" s="54" t="s">
        <v>123</v>
      </c>
      <c r="Q83" s="54" t="s">
        <v>124</v>
      </c>
      <c r="R83" s="54" t="s">
        <v>125</v>
      </c>
      <c r="S83" s="54" t="s">
        <v>126</v>
      </c>
      <c r="T83" s="55" t="s">
        <v>127</v>
      </c>
    </row>
    <row r="84" spans="2:65" s="1" customFormat="1" ht="22.8" customHeight="1">
      <c r="B84" s="29"/>
      <c r="C84" s="58" t="s">
        <v>128</v>
      </c>
      <c r="J84" s="108">
        <f>BK84</f>
        <v>0</v>
      </c>
      <c r="L84" s="29"/>
      <c r="M84" s="56"/>
      <c r="N84" s="47"/>
      <c r="O84" s="47"/>
      <c r="P84" s="109">
        <f>P85</f>
        <v>112.24120600000001</v>
      </c>
      <c r="Q84" s="47"/>
      <c r="R84" s="109">
        <f>R85</f>
        <v>1.3169776999999998</v>
      </c>
      <c r="S84" s="47"/>
      <c r="T84" s="110">
        <f>T85</f>
        <v>0</v>
      </c>
      <c r="AT84" s="17" t="s">
        <v>70</v>
      </c>
      <c r="AU84" s="17" t="s">
        <v>106</v>
      </c>
      <c r="BK84" s="111">
        <f>BK85</f>
        <v>0</v>
      </c>
    </row>
    <row r="85" spans="2:65" s="11" customFormat="1" ht="25.95" customHeight="1">
      <c r="B85" s="112"/>
      <c r="D85" s="113" t="s">
        <v>70</v>
      </c>
      <c r="E85" s="114" t="s">
        <v>159</v>
      </c>
      <c r="F85" s="114" t="s">
        <v>160</v>
      </c>
      <c r="J85" s="115">
        <f>BK85</f>
        <v>0</v>
      </c>
      <c r="L85" s="112"/>
      <c r="M85" s="116"/>
      <c r="P85" s="117">
        <f>P86+P109+P118+P125</f>
        <v>112.24120600000001</v>
      </c>
      <c r="R85" s="117">
        <f>R86+R109+R118+R125</f>
        <v>1.3169776999999998</v>
      </c>
      <c r="T85" s="118">
        <f>T86+T109+T118+T125</f>
        <v>0</v>
      </c>
      <c r="AR85" s="113" t="s">
        <v>81</v>
      </c>
      <c r="AT85" s="119" t="s">
        <v>70</v>
      </c>
      <c r="AU85" s="119" t="s">
        <v>71</v>
      </c>
      <c r="AY85" s="113" t="s">
        <v>131</v>
      </c>
      <c r="BK85" s="120">
        <f>BK86+BK109+BK118+BK125</f>
        <v>0</v>
      </c>
    </row>
    <row r="86" spans="2:65" s="11" customFormat="1" ht="22.8" customHeight="1">
      <c r="B86" s="112"/>
      <c r="D86" s="113" t="s">
        <v>70</v>
      </c>
      <c r="E86" s="121" t="s">
        <v>851</v>
      </c>
      <c r="F86" s="121" t="s">
        <v>852</v>
      </c>
      <c r="J86" s="122">
        <f>BK86</f>
        <v>0</v>
      </c>
      <c r="L86" s="112"/>
      <c r="M86" s="116"/>
      <c r="P86" s="117">
        <f>SUM(P87:P108)</f>
        <v>74.857739999999993</v>
      </c>
      <c r="R86" s="117">
        <f>SUM(R87:R108)</f>
        <v>1.2726753</v>
      </c>
      <c r="T86" s="118">
        <f>SUM(T87:T108)</f>
        <v>0</v>
      </c>
      <c r="AR86" s="113" t="s">
        <v>81</v>
      </c>
      <c r="AT86" s="119" t="s">
        <v>70</v>
      </c>
      <c r="AU86" s="119" t="s">
        <v>79</v>
      </c>
      <c r="AY86" s="113" t="s">
        <v>131</v>
      </c>
      <c r="BK86" s="120">
        <f>SUM(BK87:BK108)</f>
        <v>0</v>
      </c>
    </row>
    <row r="87" spans="2:65" s="1" customFormat="1" ht="24.15" customHeight="1">
      <c r="B87" s="123"/>
      <c r="C87" s="124" t="s">
        <v>79</v>
      </c>
      <c r="D87" s="124" t="s">
        <v>135</v>
      </c>
      <c r="E87" s="125" t="s">
        <v>853</v>
      </c>
      <c r="F87" s="126" t="s">
        <v>854</v>
      </c>
      <c r="G87" s="127" t="s">
        <v>166</v>
      </c>
      <c r="H87" s="128">
        <v>113.77</v>
      </c>
      <c r="I87" s="129"/>
      <c r="J87" s="129">
        <f>ROUND(I87*H87,2)</f>
        <v>0</v>
      </c>
      <c r="K87" s="126" t="s">
        <v>139</v>
      </c>
      <c r="L87" s="29"/>
      <c r="M87" s="130" t="s">
        <v>3</v>
      </c>
      <c r="N87" s="131" t="s">
        <v>42</v>
      </c>
      <c r="O87" s="132">
        <v>0.59799999999999998</v>
      </c>
      <c r="P87" s="132">
        <f>O87*H87</f>
        <v>68.034459999999996</v>
      </c>
      <c r="Q87" s="132">
        <v>8.0000000000000007E-5</v>
      </c>
      <c r="R87" s="132">
        <f>Q87*H87</f>
        <v>9.1015999999999996E-3</v>
      </c>
      <c r="S87" s="132">
        <v>0</v>
      </c>
      <c r="T87" s="133">
        <f>S87*H87</f>
        <v>0</v>
      </c>
      <c r="AR87" s="134" t="s">
        <v>167</v>
      </c>
      <c r="AT87" s="134" t="s">
        <v>135</v>
      </c>
      <c r="AU87" s="134" t="s">
        <v>81</v>
      </c>
      <c r="AY87" s="17" t="s">
        <v>131</v>
      </c>
      <c r="BE87" s="135">
        <f>IF(N87="základní",J87,0)</f>
        <v>0</v>
      </c>
      <c r="BF87" s="135">
        <f>IF(N87="snížená",J87,0)</f>
        <v>0</v>
      </c>
      <c r="BG87" s="135">
        <f>IF(N87="zákl. přenesená",J87,0)</f>
        <v>0</v>
      </c>
      <c r="BH87" s="135">
        <f>IF(N87="sníž. přenesená",J87,0)</f>
        <v>0</v>
      </c>
      <c r="BI87" s="135">
        <f>IF(N87="nulová",J87,0)</f>
        <v>0</v>
      </c>
      <c r="BJ87" s="17" t="s">
        <v>79</v>
      </c>
      <c r="BK87" s="135">
        <f>ROUND(I87*H87,2)</f>
        <v>0</v>
      </c>
      <c r="BL87" s="17" t="s">
        <v>167</v>
      </c>
      <c r="BM87" s="134" t="s">
        <v>855</v>
      </c>
    </row>
    <row r="88" spans="2:65" s="1" customFormat="1">
      <c r="B88" s="29"/>
      <c r="D88" s="136" t="s">
        <v>142</v>
      </c>
      <c r="F88" s="137" t="s">
        <v>856</v>
      </c>
      <c r="L88" s="29"/>
      <c r="M88" s="138"/>
      <c r="T88" s="50"/>
      <c r="AT88" s="17" t="s">
        <v>142</v>
      </c>
      <c r="AU88" s="17" t="s">
        <v>81</v>
      </c>
    </row>
    <row r="89" spans="2:65" s="13" customFormat="1">
      <c r="B89" s="145"/>
      <c r="D89" s="140" t="s">
        <v>144</v>
      </c>
      <c r="E89" s="146" t="s">
        <v>3</v>
      </c>
      <c r="F89" s="147" t="s">
        <v>857</v>
      </c>
      <c r="H89" s="148">
        <v>73.400000000000006</v>
      </c>
      <c r="L89" s="145"/>
      <c r="M89" s="149"/>
      <c r="T89" s="150"/>
      <c r="AT89" s="146" t="s">
        <v>144</v>
      </c>
      <c r="AU89" s="146" t="s">
        <v>81</v>
      </c>
      <c r="AV89" s="13" t="s">
        <v>81</v>
      </c>
      <c r="AW89" s="13" t="s">
        <v>31</v>
      </c>
      <c r="AX89" s="13" t="s">
        <v>71</v>
      </c>
      <c r="AY89" s="146" t="s">
        <v>131</v>
      </c>
    </row>
    <row r="90" spans="2:65" s="13" customFormat="1">
      <c r="B90" s="145"/>
      <c r="D90" s="140" t="s">
        <v>144</v>
      </c>
      <c r="E90" s="146" t="s">
        <v>3</v>
      </c>
      <c r="F90" s="147" t="s">
        <v>858</v>
      </c>
      <c r="H90" s="148">
        <v>17.93</v>
      </c>
      <c r="L90" s="145"/>
      <c r="M90" s="149"/>
      <c r="T90" s="150"/>
      <c r="AT90" s="146" t="s">
        <v>144</v>
      </c>
      <c r="AU90" s="146" t="s">
        <v>81</v>
      </c>
      <c r="AV90" s="13" t="s">
        <v>81</v>
      </c>
      <c r="AW90" s="13" t="s">
        <v>31</v>
      </c>
      <c r="AX90" s="13" t="s">
        <v>71</v>
      </c>
      <c r="AY90" s="146" t="s">
        <v>131</v>
      </c>
    </row>
    <row r="91" spans="2:65" s="13" customFormat="1">
      <c r="B91" s="145"/>
      <c r="D91" s="140" t="s">
        <v>144</v>
      </c>
      <c r="E91" s="146" t="s">
        <v>3</v>
      </c>
      <c r="F91" s="147" t="s">
        <v>859</v>
      </c>
      <c r="H91" s="148">
        <v>22.44</v>
      </c>
      <c r="L91" s="145"/>
      <c r="M91" s="149"/>
      <c r="T91" s="150"/>
      <c r="AT91" s="146" t="s">
        <v>144</v>
      </c>
      <c r="AU91" s="146" t="s">
        <v>81</v>
      </c>
      <c r="AV91" s="13" t="s">
        <v>81</v>
      </c>
      <c r="AW91" s="13" t="s">
        <v>31</v>
      </c>
      <c r="AX91" s="13" t="s">
        <v>71</v>
      </c>
      <c r="AY91" s="146" t="s">
        <v>131</v>
      </c>
    </row>
    <row r="92" spans="2:65" s="14" customFormat="1">
      <c r="B92" s="151"/>
      <c r="D92" s="140" t="s">
        <v>144</v>
      </c>
      <c r="E92" s="152" t="s">
        <v>3</v>
      </c>
      <c r="F92" s="153" t="s">
        <v>149</v>
      </c>
      <c r="H92" s="154">
        <v>113.77000000000001</v>
      </c>
      <c r="L92" s="151"/>
      <c r="M92" s="155"/>
      <c r="T92" s="156"/>
      <c r="AT92" s="152" t="s">
        <v>144</v>
      </c>
      <c r="AU92" s="152" t="s">
        <v>81</v>
      </c>
      <c r="AV92" s="14" t="s">
        <v>140</v>
      </c>
      <c r="AW92" s="14" t="s">
        <v>31</v>
      </c>
      <c r="AX92" s="14" t="s">
        <v>79</v>
      </c>
      <c r="AY92" s="152" t="s">
        <v>131</v>
      </c>
    </row>
    <row r="93" spans="2:65" s="1" customFormat="1" ht="16.5" customHeight="1">
      <c r="B93" s="123"/>
      <c r="C93" s="157" t="s">
        <v>81</v>
      </c>
      <c r="D93" s="157" t="s">
        <v>172</v>
      </c>
      <c r="E93" s="158" t="s">
        <v>860</v>
      </c>
      <c r="F93" s="159" t="s">
        <v>861</v>
      </c>
      <c r="G93" s="160" t="s">
        <v>538</v>
      </c>
      <c r="H93" s="161">
        <v>1.825</v>
      </c>
      <c r="I93" s="162"/>
      <c r="J93" s="162">
        <f>ROUND(I93*H93,2)</f>
        <v>0</v>
      </c>
      <c r="K93" s="159" t="s">
        <v>139</v>
      </c>
      <c r="L93" s="163"/>
      <c r="M93" s="164" t="s">
        <v>3</v>
      </c>
      <c r="N93" s="165" t="s">
        <v>42</v>
      </c>
      <c r="O93" s="132">
        <v>0</v>
      </c>
      <c r="P93" s="132">
        <f>O93*H93</f>
        <v>0</v>
      </c>
      <c r="Q93" s="132">
        <v>0.55000000000000004</v>
      </c>
      <c r="R93" s="132">
        <f>Q93*H93</f>
        <v>1.0037500000000001</v>
      </c>
      <c r="S93" s="132">
        <v>0</v>
      </c>
      <c r="T93" s="133">
        <f>S93*H93</f>
        <v>0</v>
      </c>
      <c r="AR93" s="134" t="s">
        <v>175</v>
      </c>
      <c r="AT93" s="134" t="s">
        <v>172</v>
      </c>
      <c r="AU93" s="134" t="s">
        <v>81</v>
      </c>
      <c r="AY93" s="17" t="s">
        <v>131</v>
      </c>
      <c r="BE93" s="135">
        <f>IF(N93="základní",J93,0)</f>
        <v>0</v>
      </c>
      <c r="BF93" s="135">
        <f>IF(N93="snížená",J93,0)</f>
        <v>0</v>
      </c>
      <c r="BG93" s="135">
        <f>IF(N93="zákl. přenesená",J93,0)</f>
        <v>0</v>
      </c>
      <c r="BH93" s="135">
        <f>IF(N93="sníž. přenesená",J93,0)</f>
        <v>0</v>
      </c>
      <c r="BI93" s="135">
        <f>IF(N93="nulová",J93,0)</f>
        <v>0</v>
      </c>
      <c r="BJ93" s="17" t="s">
        <v>79</v>
      </c>
      <c r="BK93" s="135">
        <f>ROUND(I93*H93,2)</f>
        <v>0</v>
      </c>
      <c r="BL93" s="17" t="s">
        <v>167</v>
      </c>
      <c r="BM93" s="134" t="s">
        <v>862</v>
      </c>
    </row>
    <row r="94" spans="2:65" s="13" customFormat="1">
      <c r="B94" s="145"/>
      <c r="D94" s="140" t="s">
        <v>144</v>
      </c>
      <c r="E94" s="146" t="s">
        <v>3</v>
      </c>
      <c r="F94" s="147" t="s">
        <v>863</v>
      </c>
      <c r="H94" s="148">
        <v>1.351</v>
      </c>
      <c r="L94" s="145"/>
      <c r="M94" s="149"/>
      <c r="T94" s="150"/>
      <c r="AT94" s="146" t="s">
        <v>144</v>
      </c>
      <c r="AU94" s="146" t="s">
        <v>81</v>
      </c>
      <c r="AV94" s="13" t="s">
        <v>81</v>
      </c>
      <c r="AW94" s="13" t="s">
        <v>31</v>
      </c>
      <c r="AX94" s="13" t="s">
        <v>71</v>
      </c>
      <c r="AY94" s="146" t="s">
        <v>131</v>
      </c>
    </row>
    <row r="95" spans="2:65" s="13" customFormat="1">
      <c r="B95" s="145"/>
      <c r="D95" s="140" t="s">
        <v>144</v>
      </c>
      <c r="E95" s="146" t="s">
        <v>3</v>
      </c>
      <c r="F95" s="147" t="s">
        <v>864</v>
      </c>
      <c r="H95" s="148">
        <v>0.47399999999999998</v>
      </c>
      <c r="L95" s="145"/>
      <c r="M95" s="149"/>
      <c r="T95" s="150"/>
      <c r="AT95" s="146" t="s">
        <v>144</v>
      </c>
      <c r="AU95" s="146" t="s">
        <v>81</v>
      </c>
      <c r="AV95" s="13" t="s">
        <v>81</v>
      </c>
      <c r="AW95" s="13" t="s">
        <v>31</v>
      </c>
      <c r="AX95" s="13" t="s">
        <v>71</v>
      </c>
      <c r="AY95" s="146" t="s">
        <v>131</v>
      </c>
    </row>
    <row r="96" spans="2:65" s="14" customFormat="1">
      <c r="B96" s="151"/>
      <c r="D96" s="140" t="s">
        <v>144</v>
      </c>
      <c r="E96" s="152" t="s">
        <v>3</v>
      </c>
      <c r="F96" s="153" t="s">
        <v>149</v>
      </c>
      <c r="H96" s="154">
        <v>1.825</v>
      </c>
      <c r="L96" s="151"/>
      <c r="M96" s="155"/>
      <c r="T96" s="156"/>
      <c r="AT96" s="152" t="s">
        <v>144</v>
      </c>
      <c r="AU96" s="152" t="s">
        <v>81</v>
      </c>
      <c r="AV96" s="14" t="s">
        <v>140</v>
      </c>
      <c r="AW96" s="14" t="s">
        <v>31</v>
      </c>
      <c r="AX96" s="14" t="s">
        <v>79</v>
      </c>
      <c r="AY96" s="152" t="s">
        <v>131</v>
      </c>
    </row>
    <row r="97" spans="2:65" s="1" customFormat="1" ht="16.5" customHeight="1">
      <c r="B97" s="123"/>
      <c r="C97" s="157" t="s">
        <v>523</v>
      </c>
      <c r="D97" s="157" t="s">
        <v>172</v>
      </c>
      <c r="E97" s="158" t="s">
        <v>865</v>
      </c>
      <c r="F97" s="159" t="s">
        <v>866</v>
      </c>
      <c r="G97" s="160" t="s">
        <v>538</v>
      </c>
      <c r="H97" s="161">
        <v>0.38700000000000001</v>
      </c>
      <c r="I97" s="162"/>
      <c r="J97" s="162">
        <f>ROUND(I97*H97,2)</f>
        <v>0</v>
      </c>
      <c r="K97" s="159" t="s">
        <v>139</v>
      </c>
      <c r="L97" s="163"/>
      <c r="M97" s="164" t="s">
        <v>3</v>
      </c>
      <c r="N97" s="165" t="s">
        <v>42</v>
      </c>
      <c r="O97" s="132">
        <v>0</v>
      </c>
      <c r="P97" s="132">
        <f>O97*H97</f>
        <v>0</v>
      </c>
      <c r="Q97" s="132">
        <v>0.55000000000000004</v>
      </c>
      <c r="R97" s="132">
        <f>Q97*H97</f>
        <v>0.21285000000000001</v>
      </c>
      <c r="S97" s="132">
        <v>0</v>
      </c>
      <c r="T97" s="133">
        <f>S97*H97</f>
        <v>0</v>
      </c>
      <c r="AR97" s="134" t="s">
        <v>175</v>
      </c>
      <c r="AT97" s="134" t="s">
        <v>172</v>
      </c>
      <c r="AU97" s="134" t="s">
        <v>81</v>
      </c>
      <c r="AY97" s="17" t="s">
        <v>131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79</v>
      </c>
      <c r="BK97" s="135">
        <f>ROUND(I97*H97,2)</f>
        <v>0</v>
      </c>
      <c r="BL97" s="17" t="s">
        <v>167</v>
      </c>
      <c r="BM97" s="134" t="s">
        <v>867</v>
      </c>
    </row>
    <row r="98" spans="2:65" s="13" customFormat="1">
      <c r="B98" s="145"/>
      <c r="D98" s="140" t="s">
        <v>144</v>
      </c>
      <c r="E98" s="146" t="s">
        <v>3</v>
      </c>
      <c r="F98" s="147" t="s">
        <v>868</v>
      </c>
      <c r="H98" s="148">
        <v>0.38700000000000001</v>
      </c>
      <c r="L98" s="145"/>
      <c r="M98" s="149"/>
      <c r="T98" s="150"/>
      <c r="AT98" s="146" t="s">
        <v>144</v>
      </c>
      <c r="AU98" s="146" t="s">
        <v>81</v>
      </c>
      <c r="AV98" s="13" t="s">
        <v>81</v>
      </c>
      <c r="AW98" s="13" t="s">
        <v>31</v>
      </c>
      <c r="AX98" s="13" t="s">
        <v>79</v>
      </c>
      <c r="AY98" s="146" t="s">
        <v>131</v>
      </c>
    </row>
    <row r="99" spans="2:65" s="1" customFormat="1" ht="21.75" customHeight="1">
      <c r="B99" s="123"/>
      <c r="C99" s="124" t="s">
        <v>140</v>
      </c>
      <c r="D99" s="124" t="s">
        <v>135</v>
      </c>
      <c r="E99" s="125" t="s">
        <v>869</v>
      </c>
      <c r="F99" s="126" t="s">
        <v>870</v>
      </c>
      <c r="G99" s="127" t="s">
        <v>538</v>
      </c>
      <c r="H99" s="128">
        <v>2.0099999999999998</v>
      </c>
      <c r="I99" s="129"/>
      <c r="J99" s="129">
        <f>ROUND(I99*H99,2)</f>
        <v>0</v>
      </c>
      <c r="K99" s="126" t="s">
        <v>139</v>
      </c>
      <c r="L99" s="29"/>
      <c r="M99" s="130" t="s">
        <v>3</v>
      </c>
      <c r="N99" s="131" t="s">
        <v>42</v>
      </c>
      <c r="O99" s="132">
        <v>0</v>
      </c>
      <c r="P99" s="132">
        <f>O99*H99</f>
        <v>0</v>
      </c>
      <c r="Q99" s="132">
        <v>2.3369999999999998E-2</v>
      </c>
      <c r="R99" s="132">
        <f>Q99*H99</f>
        <v>4.6973699999999993E-2</v>
      </c>
      <c r="S99" s="132">
        <v>0</v>
      </c>
      <c r="T99" s="133">
        <f>S99*H99</f>
        <v>0</v>
      </c>
      <c r="AR99" s="134" t="s">
        <v>167</v>
      </c>
      <c r="AT99" s="134" t="s">
        <v>135</v>
      </c>
      <c r="AU99" s="134" t="s">
        <v>81</v>
      </c>
      <c r="AY99" s="17" t="s">
        <v>131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79</v>
      </c>
      <c r="BK99" s="135">
        <f>ROUND(I99*H99,2)</f>
        <v>0</v>
      </c>
      <c r="BL99" s="17" t="s">
        <v>167</v>
      </c>
      <c r="BM99" s="134" t="s">
        <v>871</v>
      </c>
    </row>
    <row r="100" spans="2:65" s="1" customFormat="1">
      <c r="B100" s="29"/>
      <c r="D100" s="136" t="s">
        <v>142</v>
      </c>
      <c r="F100" s="137" t="s">
        <v>872</v>
      </c>
      <c r="L100" s="29"/>
      <c r="M100" s="138"/>
      <c r="T100" s="50"/>
      <c r="AT100" s="17" t="s">
        <v>142</v>
      </c>
      <c r="AU100" s="17" t="s">
        <v>81</v>
      </c>
    </row>
    <row r="101" spans="2:65" s="13" customFormat="1">
      <c r="B101" s="145"/>
      <c r="D101" s="140" t="s">
        <v>144</v>
      </c>
      <c r="E101" s="146" t="s">
        <v>3</v>
      </c>
      <c r="F101" s="147" t="s">
        <v>873</v>
      </c>
      <c r="H101" s="148">
        <v>0.35099999999999998</v>
      </c>
      <c r="L101" s="145"/>
      <c r="M101" s="149"/>
      <c r="T101" s="150"/>
      <c r="AT101" s="146" t="s">
        <v>144</v>
      </c>
      <c r="AU101" s="146" t="s">
        <v>81</v>
      </c>
      <c r="AV101" s="13" t="s">
        <v>81</v>
      </c>
      <c r="AW101" s="13" t="s">
        <v>31</v>
      </c>
      <c r="AX101" s="13" t="s">
        <v>71</v>
      </c>
      <c r="AY101" s="146" t="s">
        <v>131</v>
      </c>
    </row>
    <row r="102" spans="2:65" s="13" customFormat="1">
      <c r="B102" s="145"/>
      <c r="D102" s="140" t="s">
        <v>144</v>
      </c>
      <c r="E102" s="146" t="s">
        <v>3</v>
      </c>
      <c r="F102" s="147" t="s">
        <v>874</v>
      </c>
      <c r="H102" s="148">
        <v>1.228</v>
      </c>
      <c r="L102" s="145"/>
      <c r="M102" s="149"/>
      <c r="T102" s="150"/>
      <c r="AT102" s="146" t="s">
        <v>144</v>
      </c>
      <c r="AU102" s="146" t="s">
        <v>81</v>
      </c>
      <c r="AV102" s="13" t="s">
        <v>81</v>
      </c>
      <c r="AW102" s="13" t="s">
        <v>31</v>
      </c>
      <c r="AX102" s="13" t="s">
        <v>71</v>
      </c>
      <c r="AY102" s="146" t="s">
        <v>131</v>
      </c>
    </row>
    <row r="103" spans="2:65" s="13" customFormat="1">
      <c r="B103" s="145"/>
      <c r="D103" s="140" t="s">
        <v>144</v>
      </c>
      <c r="E103" s="146" t="s">
        <v>3</v>
      </c>
      <c r="F103" s="147" t="s">
        <v>875</v>
      </c>
      <c r="H103" s="148">
        <v>0.43099999999999999</v>
      </c>
      <c r="L103" s="145"/>
      <c r="M103" s="149"/>
      <c r="T103" s="150"/>
      <c r="AT103" s="146" t="s">
        <v>144</v>
      </c>
      <c r="AU103" s="146" t="s">
        <v>81</v>
      </c>
      <c r="AV103" s="13" t="s">
        <v>81</v>
      </c>
      <c r="AW103" s="13" t="s">
        <v>31</v>
      </c>
      <c r="AX103" s="13" t="s">
        <v>71</v>
      </c>
      <c r="AY103" s="146" t="s">
        <v>131</v>
      </c>
    </row>
    <row r="104" spans="2:65" s="14" customFormat="1">
      <c r="B104" s="151"/>
      <c r="D104" s="140" t="s">
        <v>144</v>
      </c>
      <c r="E104" s="152" t="s">
        <v>3</v>
      </c>
      <c r="F104" s="153" t="s">
        <v>149</v>
      </c>
      <c r="H104" s="154">
        <v>2.0099999999999998</v>
      </c>
      <c r="L104" s="151"/>
      <c r="M104" s="155"/>
      <c r="T104" s="156"/>
      <c r="AT104" s="152" t="s">
        <v>144</v>
      </c>
      <c r="AU104" s="152" t="s">
        <v>81</v>
      </c>
      <c r="AV104" s="14" t="s">
        <v>140</v>
      </c>
      <c r="AW104" s="14" t="s">
        <v>31</v>
      </c>
      <c r="AX104" s="14" t="s">
        <v>79</v>
      </c>
      <c r="AY104" s="152" t="s">
        <v>131</v>
      </c>
    </row>
    <row r="105" spans="2:65" s="1" customFormat="1" ht="24.15" customHeight="1">
      <c r="B105" s="123"/>
      <c r="C105" s="124" t="s">
        <v>245</v>
      </c>
      <c r="D105" s="124" t="s">
        <v>135</v>
      </c>
      <c r="E105" s="125" t="s">
        <v>876</v>
      </c>
      <c r="F105" s="126" t="s">
        <v>877</v>
      </c>
      <c r="G105" s="127" t="s">
        <v>155</v>
      </c>
      <c r="H105" s="128">
        <v>1.2729999999999999</v>
      </c>
      <c r="I105" s="129"/>
      <c r="J105" s="129">
        <f>ROUND(I105*H105,2)</f>
        <v>0</v>
      </c>
      <c r="K105" s="126" t="s">
        <v>139</v>
      </c>
      <c r="L105" s="29"/>
      <c r="M105" s="130" t="s">
        <v>3</v>
      </c>
      <c r="N105" s="131" t="s">
        <v>42</v>
      </c>
      <c r="O105" s="132">
        <v>3.79</v>
      </c>
      <c r="P105" s="132">
        <f>O105*H105</f>
        <v>4.8246699999999993</v>
      </c>
      <c r="Q105" s="132">
        <v>0</v>
      </c>
      <c r="R105" s="132">
        <f>Q105*H105</f>
        <v>0</v>
      </c>
      <c r="S105" s="132">
        <v>0</v>
      </c>
      <c r="T105" s="133">
        <f>S105*H105</f>
        <v>0</v>
      </c>
      <c r="AR105" s="134" t="s">
        <v>167</v>
      </c>
      <c r="AT105" s="134" t="s">
        <v>135</v>
      </c>
      <c r="AU105" s="134" t="s">
        <v>81</v>
      </c>
      <c r="AY105" s="17" t="s">
        <v>131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79</v>
      </c>
      <c r="BK105" s="135">
        <f>ROUND(I105*H105,2)</f>
        <v>0</v>
      </c>
      <c r="BL105" s="17" t="s">
        <v>167</v>
      </c>
      <c r="BM105" s="134" t="s">
        <v>878</v>
      </c>
    </row>
    <row r="106" spans="2:65" s="1" customFormat="1">
      <c r="B106" s="29"/>
      <c r="D106" s="136" t="s">
        <v>142</v>
      </c>
      <c r="F106" s="137" t="s">
        <v>879</v>
      </c>
      <c r="L106" s="29"/>
      <c r="M106" s="138"/>
      <c r="T106" s="50"/>
      <c r="AT106" s="17" t="s">
        <v>142</v>
      </c>
      <c r="AU106" s="17" t="s">
        <v>81</v>
      </c>
    </row>
    <row r="107" spans="2:65" s="1" customFormat="1" ht="24.15" customHeight="1">
      <c r="B107" s="123"/>
      <c r="C107" s="124" t="s">
        <v>251</v>
      </c>
      <c r="D107" s="124" t="s">
        <v>135</v>
      </c>
      <c r="E107" s="125" t="s">
        <v>880</v>
      </c>
      <c r="F107" s="126" t="s">
        <v>881</v>
      </c>
      <c r="G107" s="127" t="s">
        <v>155</v>
      </c>
      <c r="H107" s="128">
        <v>1.2729999999999999</v>
      </c>
      <c r="I107" s="129"/>
      <c r="J107" s="129">
        <f>ROUND(I107*H107,2)</f>
        <v>0</v>
      </c>
      <c r="K107" s="126" t="s">
        <v>139</v>
      </c>
      <c r="L107" s="29"/>
      <c r="M107" s="130" t="s">
        <v>3</v>
      </c>
      <c r="N107" s="131" t="s">
        <v>42</v>
      </c>
      <c r="O107" s="132">
        <v>1.57</v>
      </c>
      <c r="P107" s="132">
        <f>O107*H107</f>
        <v>1.99861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167</v>
      </c>
      <c r="AT107" s="134" t="s">
        <v>135</v>
      </c>
      <c r="AU107" s="134" t="s">
        <v>81</v>
      </c>
      <c r="AY107" s="17" t="s">
        <v>131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79</v>
      </c>
      <c r="BK107" s="135">
        <f>ROUND(I107*H107,2)</f>
        <v>0</v>
      </c>
      <c r="BL107" s="17" t="s">
        <v>167</v>
      </c>
      <c r="BM107" s="134" t="s">
        <v>882</v>
      </c>
    </row>
    <row r="108" spans="2:65" s="1" customFormat="1">
      <c r="B108" s="29"/>
      <c r="D108" s="136" t="s">
        <v>142</v>
      </c>
      <c r="F108" s="137" t="s">
        <v>883</v>
      </c>
      <c r="L108" s="29"/>
      <c r="M108" s="138"/>
      <c r="T108" s="50"/>
      <c r="AT108" s="17" t="s">
        <v>142</v>
      </c>
      <c r="AU108" s="17" t="s">
        <v>81</v>
      </c>
    </row>
    <row r="109" spans="2:65" s="11" customFormat="1" ht="22.8" customHeight="1">
      <c r="B109" s="112"/>
      <c r="D109" s="113" t="s">
        <v>70</v>
      </c>
      <c r="E109" s="121" t="s">
        <v>884</v>
      </c>
      <c r="F109" s="121" t="s">
        <v>885</v>
      </c>
      <c r="J109" s="122">
        <f>BK109</f>
        <v>0</v>
      </c>
      <c r="L109" s="112"/>
      <c r="M109" s="116"/>
      <c r="P109" s="117">
        <f>SUM(P110:P117)</f>
        <v>2.3496699999999997</v>
      </c>
      <c r="R109" s="117">
        <f>SUM(R110:R117)</f>
        <v>1.04E-2</v>
      </c>
      <c r="T109" s="118">
        <f>SUM(T110:T117)</f>
        <v>0</v>
      </c>
      <c r="AR109" s="113" t="s">
        <v>81</v>
      </c>
      <c r="AT109" s="119" t="s">
        <v>70</v>
      </c>
      <c r="AU109" s="119" t="s">
        <v>79</v>
      </c>
      <c r="AY109" s="113" t="s">
        <v>131</v>
      </c>
      <c r="BK109" s="120">
        <f>SUM(BK110:BK117)</f>
        <v>0</v>
      </c>
    </row>
    <row r="110" spans="2:65" s="1" customFormat="1" ht="21.75" customHeight="1">
      <c r="B110" s="123"/>
      <c r="C110" s="124" t="s">
        <v>220</v>
      </c>
      <c r="D110" s="124" t="s">
        <v>135</v>
      </c>
      <c r="E110" s="125" t="s">
        <v>886</v>
      </c>
      <c r="F110" s="126" t="s">
        <v>887</v>
      </c>
      <c r="G110" s="127" t="s">
        <v>260</v>
      </c>
      <c r="H110" s="128">
        <v>16</v>
      </c>
      <c r="I110" s="129"/>
      <c r="J110" s="129">
        <f>ROUND(I110*H110,2)</f>
        <v>0</v>
      </c>
      <c r="K110" s="126" t="s">
        <v>139</v>
      </c>
      <c r="L110" s="29"/>
      <c r="M110" s="130" t="s">
        <v>3</v>
      </c>
      <c r="N110" s="131" t="s">
        <v>42</v>
      </c>
      <c r="O110" s="132">
        <v>0.14599999999999999</v>
      </c>
      <c r="P110" s="132">
        <f>O110*H110</f>
        <v>2.3359999999999999</v>
      </c>
      <c r="Q110" s="132">
        <v>0</v>
      </c>
      <c r="R110" s="132">
        <f>Q110*H110</f>
        <v>0</v>
      </c>
      <c r="S110" s="132">
        <v>0</v>
      </c>
      <c r="T110" s="133">
        <f>S110*H110</f>
        <v>0</v>
      </c>
      <c r="AR110" s="134" t="s">
        <v>167</v>
      </c>
      <c r="AT110" s="134" t="s">
        <v>135</v>
      </c>
      <c r="AU110" s="134" t="s">
        <v>81</v>
      </c>
      <c r="AY110" s="17" t="s">
        <v>131</v>
      </c>
      <c r="BE110" s="135">
        <f>IF(N110="základní",J110,0)</f>
        <v>0</v>
      </c>
      <c r="BF110" s="135">
        <f>IF(N110="snížená",J110,0)</f>
        <v>0</v>
      </c>
      <c r="BG110" s="135">
        <f>IF(N110="zákl. přenesená",J110,0)</f>
        <v>0</v>
      </c>
      <c r="BH110" s="135">
        <f>IF(N110="sníž. přenesená",J110,0)</f>
        <v>0</v>
      </c>
      <c r="BI110" s="135">
        <f>IF(N110="nulová",J110,0)</f>
        <v>0</v>
      </c>
      <c r="BJ110" s="17" t="s">
        <v>79</v>
      </c>
      <c r="BK110" s="135">
        <f>ROUND(I110*H110,2)</f>
        <v>0</v>
      </c>
      <c r="BL110" s="17" t="s">
        <v>167</v>
      </c>
      <c r="BM110" s="134" t="s">
        <v>888</v>
      </c>
    </row>
    <row r="111" spans="2:65" s="1" customFormat="1">
      <c r="B111" s="29"/>
      <c r="D111" s="136" t="s">
        <v>142</v>
      </c>
      <c r="F111" s="137" t="s">
        <v>889</v>
      </c>
      <c r="L111" s="29"/>
      <c r="M111" s="138"/>
      <c r="T111" s="50"/>
      <c r="AT111" s="17" t="s">
        <v>142</v>
      </c>
      <c r="AU111" s="17" t="s">
        <v>81</v>
      </c>
    </row>
    <row r="112" spans="2:65" s="13" customFormat="1">
      <c r="B112" s="145"/>
      <c r="D112" s="140" t="s">
        <v>144</v>
      </c>
      <c r="E112" s="146" t="s">
        <v>3</v>
      </c>
      <c r="F112" s="147" t="s">
        <v>890</v>
      </c>
      <c r="H112" s="148">
        <v>16</v>
      </c>
      <c r="L112" s="145"/>
      <c r="M112" s="149"/>
      <c r="T112" s="150"/>
      <c r="AT112" s="146" t="s">
        <v>144</v>
      </c>
      <c r="AU112" s="146" t="s">
        <v>81</v>
      </c>
      <c r="AV112" s="13" t="s">
        <v>81</v>
      </c>
      <c r="AW112" s="13" t="s">
        <v>31</v>
      </c>
      <c r="AX112" s="13" t="s">
        <v>71</v>
      </c>
      <c r="AY112" s="146" t="s">
        <v>131</v>
      </c>
    </row>
    <row r="113" spans="2:65" s="14" customFormat="1">
      <c r="B113" s="151"/>
      <c r="D113" s="140" t="s">
        <v>144</v>
      </c>
      <c r="E113" s="152" t="s">
        <v>3</v>
      </c>
      <c r="F113" s="153" t="s">
        <v>149</v>
      </c>
      <c r="H113" s="154">
        <v>16</v>
      </c>
      <c r="L113" s="151"/>
      <c r="M113" s="155"/>
      <c r="T113" s="156"/>
      <c r="AT113" s="152" t="s">
        <v>144</v>
      </c>
      <c r="AU113" s="152" t="s">
        <v>81</v>
      </c>
      <c r="AV113" s="14" t="s">
        <v>140</v>
      </c>
      <c r="AW113" s="14" t="s">
        <v>31</v>
      </c>
      <c r="AX113" s="14" t="s">
        <v>79</v>
      </c>
      <c r="AY113" s="152" t="s">
        <v>131</v>
      </c>
    </row>
    <row r="114" spans="2:65" s="1" customFormat="1" ht="16.5" customHeight="1">
      <c r="B114" s="123"/>
      <c r="C114" s="157" t="s">
        <v>132</v>
      </c>
      <c r="D114" s="157" t="s">
        <v>172</v>
      </c>
      <c r="E114" s="158" t="s">
        <v>891</v>
      </c>
      <c r="F114" s="159" t="s">
        <v>892</v>
      </c>
      <c r="G114" s="160" t="s">
        <v>166</v>
      </c>
      <c r="H114" s="161">
        <v>8</v>
      </c>
      <c r="I114" s="162"/>
      <c r="J114" s="162">
        <f>ROUND(I114*H114,2)</f>
        <v>0</v>
      </c>
      <c r="K114" s="159" t="s">
        <v>139</v>
      </c>
      <c r="L114" s="163"/>
      <c r="M114" s="164" t="s">
        <v>3</v>
      </c>
      <c r="N114" s="165" t="s">
        <v>42</v>
      </c>
      <c r="O114" s="132">
        <v>0</v>
      </c>
      <c r="P114" s="132">
        <f>O114*H114</f>
        <v>0</v>
      </c>
      <c r="Q114" s="132">
        <v>1.2999999999999999E-3</v>
      </c>
      <c r="R114" s="132">
        <f>Q114*H114</f>
        <v>1.04E-2</v>
      </c>
      <c r="S114" s="132">
        <v>0</v>
      </c>
      <c r="T114" s="133">
        <f>S114*H114</f>
        <v>0</v>
      </c>
      <c r="AR114" s="134" t="s">
        <v>175</v>
      </c>
      <c r="AT114" s="134" t="s">
        <v>172</v>
      </c>
      <c r="AU114" s="134" t="s">
        <v>81</v>
      </c>
      <c r="AY114" s="17" t="s">
        <v>131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79</v>
      </c>
      <c r="BK114" s="135">
        <f>ROUND(I114*H114,2)</f>
        <v>0</v>
      </c>
      <c r="BL114" s="17" t="s">
        <v>167</v>
      </c>
      <c r="BM114" s="134" t="s">
        <v>893</v>
      </c>
    </row>
    <row r="115" spans="2:65" s="13" customFormat="1">
      <c r="B115" s="145"/>
      <c r="D115" s="140" t="s">
        <v>144</v>
      </c>
      <c r="E115" s="146" t="s">
        <v>3</v>
      </c>
      <c r="F115" s="147" t="s">
        <v>894</v>
      </c>
      <c r="H115" s="148">
        <v>8</v>
      </c>
      <c r="L115" s="145"/>
      <c r="M115" s="149"/>
      <c r="T115" s="150"/>
      <c r="AT115" s="146" t="s">
        <v>144</v>
      </c>
      <c r="AU115" s="146" t="s">
        <v>81</v>
      </c>
      <c r="AV115" s="13" t="s">
        <v>81</v>
      </c>
      <c r="AW115" s="13" t="s">
        <v>31</v>
      </c>
      <c r="AX115" s="13" t="s">
        <v>79</v>
      </c>
      <c r="AY115" s="146" t="s">
        <v>131</v>
      </c>
    </row>
    <row r="116" spans="2:65" s="1" customFormat="1" ht="24.15" customHeight="1">
      <c r="B116" s="123"/>
      <c r="C116" s="124" t="s">
        <v>272</v>
      </c>
      <c r="D116" s="124" t="s">
        <v>135</v>
      </c>
      <c r="E116" s="125" t="s">
        <v>895</v>
      </c>
      <c r="F116" s="126" t="s">
        <v>896</v>
      </c>
      <c r="G116" s="127" t="s">
        <v>155</v>
      </c>
      <c r="H116" s="128">
        <v>0.01</v>
      </c>
      <c r="I116" s="129"/>
      <c r="J116" s="129">
        <f>ROUND(I116*H116,2)</f>
        <v>0</v>
      </c>
      <c r="K116" s="126" t="s">
        <v>139</v>
      </c>
      <c r="L116" s="29"/>
      <c r="M116" s="130" t="s">
        <v>3</v>
      </c>
      <c r="N116" s="131" t="s">
        <v>42</v>
      </c>
      <c r="O116" s="132">
        <v>1.367</v>
      </c>
      <c r="P116" s="132">
        <f>O116*H116</f>
        <v>1.367E-2</v>
      </c>
      <c r="Q116" s="132">
        <v>0</v>
      </c>
      <c r="R116" s="132">
        <f>Q116*H116</f>
        <v>0</v>
      </c>
      <c r="S116" s="132">
        <v>0</v>
      </c>
      <c r="T116" s="133">
        <f>S116*H116</f>
        <v>0</v>
      </c>
      <c r="AR116" s="134" t="s">
        <v>167</v>
      </c>
      <c r="AT116" s="134" t="s">
        <v>135</v>
      </c>
      <c r="AU116" s="134" t="s">
        <v>81</v>
      </c>
      <c r="AY116" s="17" t="s">
        <v>131</v>
      </c>
      <c r="BE116" s="135">
        <f>IF(N116="základní",J116,0)</f>
        <v>0</v>
      </c>
      <c r="BF116" s="135">
        <f>IF(N116="snížená",J116,0)</f>
        <v>0</v>
      </c>
      <c r="BG116" s="135">
        <f>IF(N116="zákl. přenesená",J116,0)</f>
        <v>0</v>
      </c>
      <c r="BH116" s="135">
        <f>IF(N116="sníž. přenesená",J116,0)</f>
        <v>0</v>
      </c>
      <c r="BI116" s="135">
        <f>IF(N116="nulová",J116,0)</f>
        <v>0</v>
      </c>
      <c r="BJ116" s="17" t="s">
        <v>79</v>
      </c>
      <c r="BK116" s="135">
        <f>ROUND(I116*H116,2)</f>
        <v>0</v>
      </c>
      <c r="BL116" s="17" t="s">
        <v>167</v>
      </c>
      <c r="BM116" s="134" t="s">
        <v>897</v>
      </c>
    </row>
    <row r="117" spans="2:65" s="1" customFormat="1">
      <c r="B117" s="29"/>
      <c r="D117" s="136" t="s">
        <v>142</v>
      </c>
      <c r="F117" s="137" t="s">
        <v>898</v>
      </c>
      <c r="L117" s="29"/>
      <c r="M117" s="138"/>
      <c r="T117" s="50"/>
      <c r="AT117" s="17" t="s">
        <v>142</v>
      </c>
      <c r="AU117" s="17" t="s">
        <v>81</v>
      </c>
    </row>
    <row r="118" spans="2:65" s="11" customFormat="1" ht="22.8" customHeight="1">
      <c r="B118" s="112"/>
      <c r="D118" s="113" t="s">
        <v>70</v>
      </c>
      <c r="E118" s="121" t="s">
        <v>500</v>
      </c>
      <c r="F118" s="121" t="s">
        <v>501</v>
      </c>
      <c r="J118" s="122">
        <f>BK118</f>
        <v>0</v>
      </c>
      <c r="L118" s="112"/>
      <c r="M118" s="116"/>
      <c r="P118" s="117">
        <f>SUM(P119:P124)</f>
        <v>20.428700000000003</v>
      </c>
      <c r="R118" s="117">
        <f>SUM(R119:R124)</f>
        <v>6.0288000000000008E-3</v>
      </c>
      <c r="T118" s="118">
        <f>SUM(T119:T124)</f>
        <v>0</v>
      </c>
      <c r="AR118" s="113" t="s">
        <v>81</v>
      </c>
      <c r="AT118" s="119" t="s">
        <v>70</v>
      </c>
      <c r="AU118" s="119" t="s">
        <v>79</v>
      </c>
      <c r="AY118" s="113" t="s">
        <v>131</v>
      </c>
      <c r="BK118" s="120">
        <f>SUM(BK119:BK124)</f>
        <v>0</v>
      </c>
    </row>
    <row r="119" spans="2:65" s="1" customFormat="1" ht="16.5" customHeight="1">
      <c r="B119" s="123"/>
      <c r="C119" s="124" t="s">
        <v>232</v>
      </c>
      <c r="D119" s="124" t="s">
        <v>135</v>
      </c>
      <c r="E119" s="125" t="s">
        <v>899</v>
      </c>
      <c r="F119" s="126" t="s">
        <v>900</v>
      </c>
      <c r="G119" s="127" t="s">
        <v>138</v>
      </c>
      <c r="H119" s="128">
        <v>100.48</v>
      </c>
      <c r="I119" s="129"/>
      <c r="J119" s="129">
        <f>ROUND(I119*H119,2)</f>
        <v>0</v>
      </c>
      <c r="K119" s="126" t="s">
        <v>139</v>
      </c>
      <c r="L119" s="29"/>
      <c r="M119" s="130" t="s">
        <v>3</v>
      </c>
      <c r="N119" s="131" t="s">
        <v>42</v>
      </c>
      <c r="O119" s="132">
        <v>0.2</v>
      </c>
      <c r="P119" s="132">
        <f>O119*H119</f>
        <v>20.096000000000004</v>
      </c>
      <c r="Q119" s="132">
        <v>6.0000000000000002E-5</v>
      </c>
      <c r="R119" s="132">
        <f>Q119*H119</f>
        <v>6.0288000000000008E-3</v>
      </c>
      <c r="S119" s="132">
        <v>0</v>
      </c>
      <c r="T119" s="133">
        <f>S119*H119</f>
        <v>0</v>
      </c>
      <c r="AR119" s="134" t="s">
        <v>167</v>
      </c>
      <c r="AT119" s="134" t="s">
        <v>135</v>
      </c>
      <c r="AU119" s="134" t="s">
        <v>81</v>
      </c>
      <c r="AY119" s="17" t="s">
        <v>131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7" t="s">
        <v>79</v>
      </c>
      <c r="BK119" s="135">
        <f>ROUND(I119*H119,2)</f>
        <v>0</v>
      </c>
      <c r="BL119" s="17" t="s">
        <v>167</v>
      </c>
      <c r="BM119" s="134" t="s">
        <v>901</v>
      </c>
    </row>
    <row r="120" spans="2:65" s="1" customFormat="1">
      <c r="B120" s="29"/>
      <c r="D120" s="136" t="s">
        <v>142</v>
      </c>
      <c r="F120" s="137" t="s">
        <v>902</v>
      </c>
      <c r="L120" s="29"/>
      <c r="M120" s="138"/>
      <c r="T120" s="50"/>
      <c r="AT120" s="17" t="s">
        <v>142</v>
      </c>
      <c r="AU120" s="17" t="s">
        <v>81</v>
      </c>
    </row>
    <row r="121" spans="2:65" s="13" customFormat="1">
      <c r="B121" s="145"/>
      <c r="D121" s="140" t="s">
        <v>144</v>
      </c>
      <c r="E121" s="146" t="s">
        <v>3</v>
      </c>
      <c r="F121" s="147" t="s">
        <v>903</v>
      </c>
      <c r="H121" s="148">
        <v>100.48</v>
      </c>
      <c r="L121" s="145"/>
      <c r="M121" s="149"/>
      <c r="T121" s="150"/>
      <c r="AT121" s="146" t="s">
        <v>144</v>
      </c>
      <c r="AU121" s="146" t="s">
        <v>81</v>
      </c>
      <c r="AV121" s="13" t="s">
        <v>81</v>
      </c>
      <c r="AW121" s="13" t="s">
        <v>31</v>
      </c>
      <c r="AX121" s="13" t="s">
        <v>79</v>
      </c>
      <c r="AY121" s="146" t="s">
        <v>131</v>
      </c>
    </row>
    <row r="122" spans="2:65" s="1" customFormat="1" ht="16.5" customHeight="1">
      <c r="B122" s="123"/>
      <c r="C122" s="157" t="s">
        <v>239</v>
      </c>
      <c r="D122" s="157" t="s">
        <v>172</v>
      </c>
      <c r="E122" s="158" t="s">
        <v>339</v>
      </c>
      <c r="F122" s="159" t="s">
        <v>904</v>
      </c>
      <c r="G122" s="160" t="s">
        <v>3</v>
      </c>
      <c r="H122" s="161">
        <v>100.48</v>
      </c>
      <c r="I122" s="162"/>
      <c r="J122" s="162">
        <f>ROUND(I122*H122,2)</f>
        <v>0</v>
      </c>
      <c r="K122" s="159" t="s">
        <v>3</v>
      </c>
      <c r="L122" s="163"/>
      <c r="M122" s="164" t="s">
        <v>3</v>
      </c>
      <c r="N122" s="165" t="s">
        <v>42</v>
      </c>
      <c r="O122" s="132">
        <v>0</v>
      </c>
      <c r="P122" s="132">
        <f>O122*H122</f>
        <v>0</v>
      </c>
      <c r="Q122" s="132">
        <v>0</v>
      </c>
      <c r="R122" s="132">
        <f>Q122*H122</f>
        <v>0</v>
      </c>
      <c r="S122" s="132">
        <v>0</v>
      </c>
      <c r="T122" s="133">
        <f>S122*H122</f>
        <v>0</v>
      </c>
      <c r="AR122" s="134" t="s">
        <v>175</v>
      </c>
      <c r="AT122" s="134" t="s">
        <v>172</v>
      </c>
      <c r="AU122" s="134" t="s">
        <v>81</v>
      </c>
      <c r="AY122" s="17" t="s">
        <v>131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79</v>
      </c>
      <c r="BK122" s="135">
        <f>ROUND(I122*H122,2)</f>
        <v>0</v>
      </c>
      <c r="BL122" s="17" t="s">
        <v>167</v>
      </c>
      <c r="BM122" s="134" t="s">
        <v>905</v>
      </c>
    </row>
    <row r="123" spans="2:65" s="1" customFormat="1" ht="24.15" customHeight="1">
      <c r="B123" s="123"/>
      <c r="C123" s="124" t="s">
        <v>264</v>
      </c>
      <c r="D123" s="124" t="s">
        <v>135</v>
      </c>
      <c r="E123" s="125" t="s">
        <v>518</v>
      </c>
      <c r="F123" s="126" t="s">
        <v>519</v>
      </c>
      <c r="G123" s="127" t="s">
        <v>155</v>
      </c>
      <c r="H123" s="128">
        <v>0.1</v>
      </c>
      <c r="I123" s="129"/>
      <c r="J123" s="129">
        <f>ROUND(I123*H123,2)</f>
        <v>0</v>
      </c>
      <c r="K123" s="126" t="s">
        <v>139</v>
      </c>
      <c r="L123" s="29"/>
      <c r="M123" s="130" t="s">
        <v>3</v>
      </c>
      <c r="N123" s="131" t="s">
        <v>42</v>
      </c>
      <c r="O123" s="132">
        <v>3.327</v>
      </c>
      <c r="P123" s="132">
        <f>O123*H123</f>
        <v>0.3327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167</v>
      </c>
      <c r="AT123" s="134" t="s">
        <v>135</v>
      </c>
      <c r="AU123" s="134" t="s">
        <v>81</v>
      </c>
      <c r="AY123" s="17" t="s">
        <v>131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7" t="s">
        <v>79</v>
      </c>
      <c r="BK123" s="135">
        <f>ROUND(I123*H123,2)</f>
        <v>0</v>
      </c>
      <c r="BL123" s="17" t="s">
        <v>167</v>
      </c>
      <c r="BM123" s="134" t="s">
        <v>906</v>
      </c>
    </row>
    <row r="124" spans="2:65" s="1" customFormat="1">
      <c r="B124" s="29"/>
      <c r="D124" s="136" t="s">
        <v>142</v>
      </c>
      <c r="F124" s="137" t="s">
        <v>521</v>
      </c>
      <c r="L124" s="29"/>
      <c r="M124" s="138"/>
      <c r="T124" s="50"/>
      <c r="AT124" s="17" t="s">
        <v>142</v>
      </c>
      <c r="AU124" s="17" t="s">
        <v>81</v>
      </c>
    </row>
    <row r="125" spans="2:65" s="11" customFormat="1" ht="22.8" customHeight="1">
      <c r="B125" s="112"/>
      <c r="D125" s="113" t="s">
        <v>70</v>
      </c>
      <c r="E125" s="121" t="s">
        <v>907</v>
      </c>
      <c r="F125" s="121" t="s">
        <v>908</v>
      </c>
      <c r="J125" s="122">
        <f>BK125</f>
        <v>0</v>
      </c>
      <c r="L125" s="112"/>
      <c r="M125" s="116"/>
      <c r="P125" s="117">
        <f>SUM(P126:P133)</f>
        <v>14.605096</v>
      </c>
      <c r="R125" s="117">
        <f>SUM(R126:R133)</f>
        <v>2.7873600000000002E-2</v>
      </c>
      <c r="T125" s="118">
        <f>SUM(T126:T133)</f>
        <v>0</v>
      </c>
      <c r="AR125" s="113" t="s">
        <v>81</v>
      </c>
      <c r="AT125" s="119" t="s">
        <v>70</v>
      </c>
      <c r="AU125" s="119" t="s">
        <v>79</v>
      </c>
      <c r="AY125" s="113" t="s">
        <v>131</v>
      </c>
      <c r="BK125" s="120">
        <f>SUM(BK126:BK133)</f>
        <v>0</v>
      </c>
    </row>
    <row r="126" spans="2:65" s="1" customFormat="1" ht="24.15" customHeight="1">
      <c r="B126" s="123"/>
      <c r="C126" s="124" t="s">
        <v>631</v>
      </c>
      <c r="D126" s="124" t="s">
        <v>135</v>
      </c>
      <c r="E126" s="125" t="s">
        <v>909</v>
      </c>
      <c r="F126" s="126" t="s">
        <v>910</v>
      </c>
      <c r="G126" s="127" t="s">
        <v>549</v>
      </c>
      <c r="H126" s="128">
        <v>61.886000000000003</v>
      </c>
      <c r="I126" s="129"/>
      <c r="J126" s="129">
        <f>ROUND(I126*H126,2)</f>
        <v>0</v>
      </c>
      <c r="K126" s="126" t="s">
        <v>139</v>
      </c>
      <c r="L126" s="29"/>
      <c r="M126" s="130" t="s">
        <v>3</v>
      </c>
      <c r="N126" s="131" t="s">
        <v>42</v>
      </c>
      <c r="O126" s="132">
        <v>0.23599999999999999</v>
      </c>
      <c r="P126" s="132">
        <f>O126*H126</f>
        <v>14.605096</v>
      </c>
      <c r="Q126" s="132">
        <v>0</v>
      </c>
      <c r="R126" s="132">
        <f>Q126*H126</f>
        <v>0</v>
      </c>
      <c r="S126" s="132">
        <v>0</v>
      </c>
      <c r="T126" s="133">
        <f>S126*H126</f>
        <v>0</v>
      </c>
      <c r="AR126" s="134" t="s">
        <v>167</v>
      </c>
      <c r="AT126" s="134" t="s">
        <v>135</v>
      </c>
      <c r="AU126" s="134" t="s">
        <v>81</v>
      </c>
      <c r="AY126" s="17" t="s">
        <v>131</v>
      </c>
      <c r="BE126" s="135">
        <f>IF(N126="základní",J126,0)</f>
        <v>0</v>
      </c>
      <c r="BF126" s="135">
        <f>IF(N126="snížená",J126,0)</f>
        <v>0</v>
      </c>
      <c r="BG126" s="135">
        <f>IF(N126="zákl. přenesená",J126,0)</f>
        <v>0</v>
      </c>
      <c r="BH126" s="135">
        <f>IF(N126="sníž. přenesená",J126,0)</f>
        <v>0</v>
      </c>
      <c r="BI126" s="135">
        <f>IF(N126="nulová",J126,0)</f>
        <v>0</v>
      </c>
      <c r="BJ126" s="17" t="s">
        <v>79</v>
      </c>
      <c r="BK126" s="135">
        <f>ROUND(I126*H126,2)</f>
        <v>0</v>
      </c>
      <c r="BL126" s="17" t="s">
        <v>167</v>
      </c>
      <c r="BM126" s="134" t="s">
        <v>911</v>
      </c>
    </row>
    <row r="127" spans="2:65" s="1" customFormat="1">
      <c r="B127" s="29"/>
      <c r="D127" s="136" t="s">
        <v>142</v>
      </c>
      <c r="F127" s="137" t="s">
        <v>912</v>
      </c>
      <c r="L127" s="29"/>
      <c r="M127" s="138"/>
      <c r="T127" s="50"/>
      <c r="AT127" s="17" t="s">
        <v>142</v>
      </c>
      <c r="AU127" s="17" t="s">
        <v>81</v>
      </c>
    </row>
    <row r="128" spans="2:65" s="13" customFormat="1">
      <c r="B128" s="145"/>
      <c r="D128" s="140" t="s">
        <v>144</v>
      </c>
      <c r="E128" s="146" t="s">
        <v>3</v>
      </c>
      <c r="F128" s="147" t="s">
        <v>913</v>
      </c>
      <c r="H128" s="148">
        <v>38.021999999999998</v>
      </c>
      <c r="L128" s="145"/>
      <c r="M128" s="149"/>
      <c r="T128" s="150"/>
      <c r="AT128" s="146" t="s">
        <v>144</v>
      </c>
      <c r="AU128" s="146" t="s">
        <v>81</v>
      </c>
      <c r="AV128" s="13" t="s">
        <v>81</v>
      </c>
      <c r="AW128" s="13" t="s">
        <v>31</v>
      </c>
      <c r="AX128" s="13" t="s">
        <v>71</v>
      </c>
      <c r="AY128" s="146" t="s">
        <v>131</v>
      </c>
    </row>
    <row r="129" spans="2:65" s="13" customFormat="1">
      <c r="B129" s="145"/>
      <c r="D129" s="140" t="s">
        <v>144</v>
      </c>
      <c r="E129" s="146" t="s">
        <v>3</v>
      </c>
      <c r="F129" s="147" t="s">
        <v>914</v>
      </c>
      <c r="H129" s="148">
        <v>10.041</v>
      </c>
      <c r="L129" s="145"/>
      <c r="M129" s="149"/>
      <c r="T129" s="150"/>
      <c r="AT129" s="146" t="s">
        <v>144</v>
      </c>
      <c r="AU129" s="146" t="s">
        <v>81</v>
      </c>
      <c r="AV129" s="13" t="s">
        <v>81</v>
      </c>
      <c r="AW129" s="13" t="s">
        <v>31</v>
      </c>
      <c r="AX129" s="13" t="s">
        <v>71</v>
      </c>
      <c r="AY129" s="146" t="s">
        <v>131</v>
      </c>
    </row>
    <row r="130" spans="2:65" s="13" customFormat="1">
      <c r="B130" s="145"/>
      <c r="D130" s="140" t="s">
        <v>144</v>
      </c>
      <c r="E130" s="146" t="s">
        <v>3</v>
      </c>
      <c r="F130" s="147" t="s">
        <v>915</v>
      </c>
      <c r="H130" s="148">
        <v>13.823</v>
      </c>
      <c r="L130" s="145"/>
      <c r="M130" s="149"/>
      <c r="T130" s="150"/>
      <c r="AT130" s="146" t="s">
        <v>144</v>
      </c>
      <c r="AU130" s="146" t="s">
        <v>81</v>
      </c>
      <c r="AV130" s="13" t="s">
        <v>81</v>
      </c>
      <c r="AW130" s="13" t="s">
        <v>31</v>
      </c>
      <c r="AX130" s="13" t="s">
        <v>71</v>
      </c>
      <c r="AY130" s="146" t="s">
        <v>131</v>
      </c>
    </row>
    <row r="131" spans="2:65" s="14" customFormat="1">
      <c r="B131" s="151"/>
      <c r="D131" s="140" t="s">
        <v>144</v>
      </c>
      <c r="E131" s="152" t="s">
        <v>3</v>
      </c>
      <c r="F131" s="153" t="s">
        <v>149</v>
      </c>
      <c r="H131" s="154">
        <v>61.886000000000003</v>
      </c>
      <c r="L131" s="151"/>
      <c r="M131" s="155"/>
      <c r="T131" s="156"/>
      <c r="AT131" s="152" t="s">
        <v>144</v>
      </c>
      <c r="AU131" s="152" t="s">
        <v>81</v>
      </c>
      <c r="AV131" s="14" t="s">
        <v>140</v>
      </c>
      <c r="AW131" s="14" t="s">
        <v>31</v>
      </c>
      <c r="AX131" s="14" t="s">
        <v>79</v>
      </c>
      <c r="AY131" s="152" t="s">
        <v>131</v>
      </c>
    </row>
    <row r="132" spans="2:65" s="1" customFormat="1" ht="16.5" customHeight="1">
      <c r="B132" s="123"/>
      <c r="C132" s="157" t="s">
        <v>740</v>
      </c>
      <c r="D132" s="157" t="s">
        <v>172</v>
      </c>
      <c r="E132" s="158" t="s">
        <v>916</v>
      </c>
      <c r="F132" s="159" t="s">
        <v>917</v>
      </c>
      <c r="G132" s="160" t="s">
        <v>918</v>
      </c>
      <c r="H132" s="161">
        <v>34.841999999999999</v>
      </c>
      <c r="I132" s="162"/>
      <c r="J132" s="162">
        <f>ROUND(I132*H132,2)</f>
        <v>0</v>
      </c>
      <c r="K132" s="159" t="s">
        <v>139</v>
      </c>
      <c r="L132" s="163"/>
      <c r="M132" s="164" t="s">
        <v>3</v>
      </c>
      <c r="N132" s="165" t="s">
        <v>42</v>
      </c>
      <c r="O132" s="132">
        <v>0</v>
      </c>
      <c r="P132" s="132">
        <f>O132*H132</f>
        <v>0</v>
      </c>
      <c r="Q132" s="132">
        <v>8.0000000000000004E-4</v>
      </c>
      <c r="R132" s="132">
        <f>Q132*H132</f>
        <v>2.7873600000000002E-2</v>
      </c>
      <c r="S132" s="132">
        <v>0</v>
      </c>
      <c r="T132" s="133">
        <f>S132*H132</f>
        <v>0</v>
      </c>
      <c r="AR132" s="134" t="s">
        <v>175</v>
      </c>
      <c r="AT132" s="134" t="s">
        <v>172</v>
      </c>
      <c r="AU132" s="134" t="s">
        <v>81</v>
      </c>
      <c r="AY132" s="17" t="s">
        <v>131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79</v>
      </c>
      <c r="BK132" s="135">
        <f>ROUND(I132*H132,2)</f>
        <v>0</v>
      </c>
      <c r="BL132" s="17" t="s">
        <v>167</v>
      </c>
      <c r="BM132" s="134" t="s">
        <v>919</v>
      </c>
    </row>
    <row r="133" spans="2:65" s="13" customFormat="1">
      <c r="B133" s="145"/>
      <c r="D133" s="140" t="s">
        <v>144</v>
      </c>
      <c r="F133" s="147" t="s">
        <v>920</v>
      </c>
      <c r="H133" s="148">
        <v>34.841999999999999</v>
      </c>
      <c r="L133" s="145"/>
      <c r="M133" s="167"/>
      <c r="N133" s="168"/>
      <c r="O133" s="168"/>
      <c r="P133" s="168"/>
      <c r="Q133" s="168"/>
      <c r="R133" s="168"/>
      <c r="S133" s="168"/>
      <c r="T133" s="169"/>
      <c r="AT133" s="146" t="s">
        <v>144</v>
      </c>
      <c r="AU133" s="146" t="s">
        <v>81</v>
      </c>
      <c r="AV133" s="13" t="s">
        <v>81</v>
      </c>
      <c r="AW133" s="13" t="s">
        <v>4</v>
      </c>
      <c r="AX133" s="13" t="s">
        <v>79</v>
      </c>
      <c r="AY133" s="146" t="s">
        <v>131</v>
      </c>
    </row>
    <row r="134" spans="2:65" s="1" customFormat="1" ht="6.9" customHeight="1"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29"/>
    </row>
  </sheetData>
  <autoFilter ref="C83:K133" xr:uid="{00000000-0009-0000-0000-000007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100" r:id="rId2" xr:uid="{00000000-0004-0000-0700-000001000000}"/>
    <hyperlink ref="F106" r:id="rId3" xr:uid="{00000000-0004-0000-0700-000002000000}"/>
    <hyperlink ref="F108" r:id="rId4" xr:uid="{00000000-0004-0000-0700-000003000000}"/>
    <hyperlink ref="F111" r:id="rId5" xr:uid="{00000000-0004-0000-0700-000004000000}"/>
    <hyperlink ref="F117" r:id="rId6" xr:uid="{00000000-0004-0000-0700-000005000000}"/>
    <hyperlink ref="F120" r:id="rId7" xr:uid="{00000000-0004-0000-0700-000006000000}"/>
    <hyperlink ref="F124" r:id="rId8" xr:uid="{00000000-0004-0000-0700-000007000000}"/>
    <hyperlink ref="F127" r:id="rId9" xr:uid="{00000000-0004-0000-0700-000008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10"/>
  <headerFooter>
    <oddFooter>&amp;CStrana &amp;P z &amp;N</oddFooter>
  </headerFooter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8"/>
  <sheetViews>
    <sheetView showGridLines="0" topLeftCell="A235" zoomScale="110" zoomScaleNormal="110" workbookViewId="0"/>
  </sheetViews>
  <sheetFormatPr defaultRowHeight="10.199999999999999"/>
  <cols>
    <col min="1" max="1" width="8.28515625" style="173" customWidth="1"/>
    <col min="2" max="2" width="1.7109375" style="173" customWidth="1"/>
    <col min="3" max="4" width="5" style="173" customWidth="1"/>
    <col min="5" max="5" width="11.7109375" style="173" customWidth="1"/>
    <col min="6" max="6" width="9.140625" style="173" customWidth="1"/>
    <col min="7" max="7" width="5" style="173" customWidth="1"/>
    <col min="8" max="8" width="77.85546875" style="173" customWidth="1"/>
    <col min="9" max="10" width="20" style="173" customWidth="1"/>
    <col min="11" max="11" width="1.7109375" style="173" customWidth="1"/>
  </cols>
  <sheetData>
    <row r="1" spans="2:11" customFormat="1" ht="37.5" customHeight="1"/>
    <row r="2" spans="2:11" customFormat="1" ht="7.5" customHeight="1">
      <c r="B2" s="174"/>
      <c r="C2" s="175"/>
      <c r="D2" s="175"/>
      <c r="E2" s="175"/>
      <c r="F2" s="175"/>
      <c r="G2" s="175"/>
      <c r="H2" s="175"/>
      <c r="I2" s="175"/>
      <c r="J2" s="175"/>
      <c r="K2" s="176"/>
    </row>
    <row r="3" spans="2:11" s="15" customFormat="1" ht="45" customHeight="1">
      <c r="B3" s="177"/>
      <c r="C3" s="289" t="s">
        <v>921</v>
      </c>
      <c r="D3" s="289"/>
      <c r="E3" s="289"/>
      <c r="F3" s="289"/>
      <c r="G3" s="289"/>
      <c r="H3" s="289"/>
      <c r="I3" s="289"/>
      <c r="J3" s="289"/>
      <c r="K3" s="178"/>
    </row>
    <row r="4" spans="2:11" customFormat="1" ht="25.5" customHeight="1">
      <c r="B4" s="179"/>
      <c r="C4" s="294" t="s">
        <v>922</v>
      </c>
      <c r="D4" s="294"/>
      <c r="E4" s="294"/>
      <c r="F4" s="294"/>
      <c r="G4" s="294"/>
      <c r="H4" s="294"/>
      <c r="I4" s="294"/>
      <c r="J4" s="294"/>
      <c r="K4" s="180"/>
    </row>
    <row r="5" spans="2:11" customFormat="1" ht="5.25" customHeight="1">
      <c r="B5" s="179"/>
      <c r="C5" s="181"/>
      <c r="D5" s="181"/>
      <c r="E5" s="181"/>
      <c r="F5" s="181"/>
      <c r="G5" s="181"/>
      <c r="H5" s="181"/>
      <c r="I5" s="181"/>
      <c r="J5" s="181"/>
      <c r="K5" s="180"/>
    </row>
    <row r="6" spans="2:11" customFormat="1" ht="15" customHeight="1">
      <c r="B6" s="179"/>
      <c r="C6" s="293" t="s">
        <v>923</v>
      </c>
      <c r="D6" s="293"/>
      <c r="E6" s="293"/>
      <c r="F6" s="293"/>
      <c r="G6" s="293"/>
      <c r="H6" s="293"/>
      <c r="I6" s="293"/>
      <c r="J6" s="293"/>
      <c r="K6" s="180"/>
    </row>
    <row r="7" spans="2:11" customFormat="1" ht="15" customHeight="1">
      <c r="B7" s="183"/>
      <c r="C7" s="293" t="s">
        <v>924</v>
      </c>
      <c r="D7" s="293"/>
      <c r="E7" s="293"/>
      <c r="F7" s="293"/>
      <c r="G7" s="293"/>
      <c r="H7" s="293"/>
      <c r="I7" s="293"/>
      <c r="J7" s="293"/>
      <c r="K7" s="180"/>
    </row>
    <row r="8" spans="2:11" customFormat="1" ht="12.75" customHeight="1">
      <c r="B8" s="183"/>
      <c r="C8" s="182"/>
      <c r="D8" s="182"/>
      <c r="E8" s="182"/>
      <c r="F8" s="182"/>
      <c r="G8" s="182"/>
      <c r="H8" s="182"/>
      <c r="I8" s="182"/>
      <c r="J8" s="182"/>
      <c r="K8" s="180"/>
    </row>
    <row r="9" spans="2:11" customFormat="1" ht="15" customHeight="1">
      <c r="B9" s="183"/>
      <c r="C9" s="293" t="s">
        <v>925</v>
      </c>
      <c r="D9" s="293"/>
      <c r="E9" s="293"/>
      <c r="F9" s="293"/>
      <c r="G9" s="293"/>
      <c r="H9" s="293"/>
      <c r="I9" s="293"/>
      <c r="J9" s="293"/>
      <c r="K9" s="180"/>
    </row>
    <row r="10" spans="2:11" customFormat="1" ht="15" customHeight="1">
      <c r="B10" s="183"/>
      <c r="C10" s="182"/>
      <c r="D10" s="293" t="s">
        <v>926</v>
      </c>
      <c r="E10" s="293"/>
      <c r="F10" s="293"/>
      <c r="G10" s="293"/>
      <c r="H10" s="293"/>
      <c r="I10" s="293"/>
      <c r="J10" s="293"/>
      <c r="K10" s="180"/>
    </row>
    <row r="11" spans="2:11" customFormat="1" ht="15" customHeight="1">
      <c r="B11" s="183"/>
      <c r="C11" s="184"/>
      <c r="D11" s="293" t="s">
        <v>927</v>
      </c>
      <c r="E11" s="293"/>
      <c r="F11" s="293"/>
      <c r="G11" s="293"/>
      <c r="H11" s="293"/>
      <c r="I11" s="293"/>
      <c r="J11" s="293"/>
      <c r="K11" s="180"/>
    </row>
    <row r="12" spans="2:11" customFormat="1" ht="15" customHeight="1">
      <c r="B12" s="183"/>
      <c r="C12" s="184"/>
      <c r="D12" s="182"/>
      <c r="E12" s="182"/>
      <c r="F12" s="182"/>
      <c r="G12" s="182"/>
      <c r="H12" s="182"/>
      <c r="I12" s="182"/>
      <c r="J12" s="182"/>
      <c r="K12" s="180"/>
    </row>
    <row r="13" spans="2:11" customFormat="1" ht="15" customHeight="1">
      <c r="B13" s="183"/>
      <c r="C13" s="184"/>
      <c r="D13" s="185" t="s">
        <v>928</v>
      </c>
      <c r="E13" s="182"/>
      <c r="F13" s="182"/>
      <c r="G13" s="182"/>
      <c r="H13" s="182"/>
      <c r="I13" s="182"/>
      <c r="J13" s="182"/>
      <c r="K13" s="180"/>
    </row>
    <row r="14" spans="2:11" customFormat="1" ht="12.75" customHeight="1">
      <c r="B14" s="183"/>
      <c r="C14" s="184"/>
      <c r="D14" s="184"/>
      <c r="E14" s="184"/>
      <c r="F14" s="184"/>
      <c r="G14" s="184"/>
      <c r="H14" s="184"/>
      <c r="I14" s="184"/>
      <c r="J14" s="184"/>
      <c r="K14" s="180"/>
    </row>
    <row r="15" spans="2:11" customFormat="1" ht="15" customHeight="1">
      <c r="B15" s="183"/>
      <c r="C15" s="184"/>
      <c r="D15" s="293" t="s">
        <v>929</v>
      </c>
      <c r="E15" s="293"/>
      <c r="F15" s="293"/>
      <c r="G15" s="293"/>
      <c r="H15" s="293"/>
      <c r="I15" s="293"/>
      <c r="J15" s="293"/>
      <c r="K15" s="180"/>
    </row>
    <row r="16" spans="2:11" customFormat="1" ht="15" customHeight="1">
      <c r="B16" s="183"/>
      <c r="C16" s="184"/>
      <c r="D16" s="293" t="s">
        <v>930</v>
      </c>
      <c r="E16" s="293"/>
      <c r="F16" s="293"/>
      <c r="G16" s="293"/>
      <c r="H16" s="293"/>
      <c r="I16" s="293"/>
      <c r="J16" s="293"/>
      <c r="K16" s="180"/>
    </row>
    <row r="17" spans="2:11" customFormat="1" ht="15" customHeight="1">
      <c r="B17" s="183"/>
      <c r="C17" s="184"/>
      <c r="D17" s="293" t="s">
        <v>931</v>
      </c>
      <c r="E17" s="293"/>
      <c r="F17" s="293"/>
      <c r="G17" s="293"/>
      <c r="H17" s="293"/>
      <c r="I17" s="293"/>
      <c r="J17" s="293"/>
      <c r="K17" s="180"/>
    </row>
    <row r="18" spans="2:11" customFormat="1" ht="15" customHeight="1">
      <c r="B18" s="183"/>
      <c r="C18" s="184"/>
      <c r="D18" s="184"/>
      <c r="E18" s="186" t="s">
        <v>78</v>
      </c>
      <c r="F18" s="293" t="s">
        <v>932</v>
      </c>
      <c r="G18" s="293"/>
      <c r="H18" s="293"/>
      <c r="I18" s="293"/>
      <c r="J18" s="293"/>
      <c r="K18" s="180"/>
    </row>
    <row r="19" spans="2:11" customFormat="1" ht="15" customHeight="1">
      <c r="B19" s="183"/>
      <c r="C19" s="184"/>
      <c r="D19" s="184"/>
      <c r="E19" s="186" t="s">
        <v>933</v>
      </c>
      <c r="F19" s="293" t="s">
        <v>934</v>
      </c>
      <c r="G19" s="293"/>
      <c r="H19" s="293"/>
      <c r="I19" s="293"/>
      <c r="J19" s="293"/>
      <c r="K19" s="180"/>
    </row>
    <row r="20" spans="2:11" customFormat="1" ht="15" customHeight="1">
      <c r="B20" s="183"/>
      <c r="C20" s="184"/>
      <c r="D20" s="184"/>
      <c r="E20" s="186" t="s">
        <v>935</v>
      </c>
      <c r="F20" s="293" t="s">
        <v>936</v>
      </c>
      <c r="G20" s="293"/>
      <c r="H20" s="293"/>
      <c r="I20" s="293"/>
      <c r="J20" s="293"/>
      <c r="K20" s="180"/>
    </row>
    <row r="21" spans="2:11" customFormat="1" ht="15" customHeight="1">
      <c r="B21" s="183"/>
      <c r="C21" s="184"/>
      <c r="D21" s="184"/>
      <c r="E21" s="186" t="s">
        <v>937</v>
      </c>
      <c r="F21" s="293" t="s">
        <v>938</v>
      </c>
      <c r="G21" s="293"/>
      <c r="H21" s="293"/>
      <c r="I21" s="293"/>
      <c r="J21" s="293"/>
      <c r="K21" s="180"/>
    </row>
    <row r="22" spans="2:11" customFormat="1" ht="15" customHeight="1">
      <c r="B22" s="183"/>
      <c r="C22" s="184"/>
      <c r="D22" s="184"/>
      <c r="E22" s="186" t="s">
        <v>939</v>
      </c>
      <c r="F22" s="293" t="s">
        <v>940</v>
      </c>
      <c r="G22" s="293"/>
      <c r="H22" s="293"/>
      <c r="I22" s="293"/>
      <c r="J22" s="293"/>
      <c r="K22" s="180"/>
    </row>
    <row r="23" spans="2:11" customFormat="1" ht="15" customHeight="1">
      <c r="B23" s="183"/>
      <c r="C23" s="184"/>
      <c r="D23" s="184"/>
      <c r="E23" s="186" t="s">
        <v>941</v>
      </c>
      <c r="F23" s="293" t="s">
        <v>942</v>
      </c>
      <c r="G23" s="293"/>
      <c r="H23" s="293"/>
      <c r="I23" s="293"/>
      <c r="J23" s="293"/>
      <c r="K23" s="180"/>
    </row>
    <row r="24" spans="2:11" customFormat="1" ht="12.75" customHeight="1">
      <c r="B24" s="183"/>
      <c r="C24" s="184"/>
      <c r="D24" s="184"/>
      <c r="E24" s="184"/>
      <c r="F24" s="184"/>
      <c r="G24" s="184"/>
      <c r="H24" s="184"/>
      <c r="I24" s="184"/>
      <c r="J24" s="184"/>
      <c r="K24" s="180"/>
    </row>
    <row r="25" spans="2:11" customFormat="1" ht="15" customHeight="1">
      <c r="B25" s="183"/>
      <c r="C25" s="293" t="s">
        <v>943</v>
      </c>
      <c r="D25" s="293"/>
      <c r="E25" s="293"/>
      <c r="F25" s="293"/>
      <c r="G25" s="293"/>
      <c r="H25" s="293"/>
      <c r="I25" s="293"/>
      <c r="J25" s="293"/>
      <c r="K25" s="180"/>
    </row>
    <row r="26" spans="2:11" customFormat="1" ht="15" customHeight="1">
      <c r="B26" s="183"/>
      <c r="C26" s="293" t="s">
        <v>944</v>
      </c>
      <c r="D26" s="293"/>
      <c r="E26" s="293"/>
      <c r="F26" s="293"/>
      <c r="G26" s="293"/>
      <c r="H26" s="293"/>
      <c r="I26" s="293"/>
      <c r="J26" s="293"/>
      <c r="K26" s="180"/>
    </row>
    <row r="27" spans="2:11" customFormat="1" ht="15" customHeight="1">
      <c r="B27" s="183"/>
      <c r="C27" s="182"/>
      <c r="D27" s="293" t="s">
        <v>945</v>
      </c>
      <c r="E27" s="293"/>
      <c r="F27" s="293"/>
      <c r="G27" s="293"/>
      <c r="H27" s="293"/>
      <c r="I27" s="293"/>
      <c r="J27" s="293"/>
      <c r="K27" s="180"/>
    </row>
    <row r="28" spans="2:11" customFormat="1" ht="15" customHeight="1">
      <c r="B28" s="183"/>
      <c r="C28" s="184"/>
      <c r="D28" s="293" t="s">
        <v>946</v>
      </c>
      <c r="E28" s="293"/>
      <c r="F28" s="293"/>
      <c r="G28" s="293"/>
      <c r="H28" s="293"/>
      <c r="I28" s="293"/>
      <c r="J28" s="293"/>
      <c r="K28" s="180"/>
    </row>
    <row r="29" spans="2:11" customFormat="1" ht="12.75" customHeight="1">
      <c r="B29" s="183"/>
      <c r="C29" s="184"/>
      <c r="D29" s="184"/>
      <c r="E29" s="184"/>
      <c r="F29" s="184"/>
      <c r="G29" s="184"/>
      <c r="H29" s="184"/>
      <c r="I29" s="184"/>
      <c r="J29" s="184"/>
      <c r="K29" s="180"/>
    </row>
    <row r="30" spans="2:11" customFormat="1" ht="15" customHeight="1">
      <c r="B30" s="183"/>
      <c r="C30" s="184"/>
      <c r="D30" s="293" t="s">
        <v>947</v>
      </c>
      <c r="E30" s="293"/>
      <c r="F30" s="293"/>
      <c r="G30" s="293"/>
      <c r="H30" s="293"/>
      <c r="I30" s="293"/>
      <c r="J30" s="293"/>
      <c r="K30" s="180"/>
    </row>
    <row r="31" spans="2:11" customFormat="1" ht="15" customHeight="1">
      <c r="B31" s="183"/>
      <c r="C31" s="184"/>
      <c r="D31" s="293" t="s">
        <v>948</v>
      </c>
      <c r="E31" s="293"/>
      <c r="F31" s="293"/>
      <c r="G31" s="293"/>
      <c r="H31" s="293"/>
      <c r="I31" s="293"/>
      <c r="J31" s="293"/>
      <c r="K31" s="180"/>
    </row>
    <row r="32" spans="2:11" customFormat="1" ht="12.75" customHeight="1">
      <c r="B32" s="183"/>
      <c r="C32" s="184"/>
      <c r="D32" s="184"/>
      <c r="E32" s="184"/>
      <c r="F32" s="184"/>
      <c r="G32" s="184"/>
      <c r="H32" s="184"/>
      <c r="I32" s="184"/>
      <c r="J32" s="184"/>
      <c r="K32" s="180"/>
    </row>
    <row r="33" spans="2:11" customFormat="1" ht="15" customHeight="1">
      <c r="B33" s="183"/>
      <c r="C33" s="184"/>
      <c r="D33" s="293" t="s">
        <v>949</v>
      </c>
      <c r="E33" s="293"/>
      <c r="F33" s="293"/>
      <c r="G33" s="293"/>
      <c r="H33" s="293"/>
      <c r="I33" s="293"/>
      <c r="J33" s="293"/>
      <c r="K33" s="180"/>
    </row>
    <row r="34" spans="2:11" customFormat="1" ht="15" customHeight="1">
      <c r="B34" s="183"/>
      <c r="C34" s="184"/>
      <c r="D34" s="293" t="s">
        <v>950</v>
      </c>
      <c r="E34" s="293"/>
      <c r="F34" s="293"/>
      <c r="G34" s="293"/>
      <c r="H34" s="293"/>
      <c r="I34" s="293"/>
      <c r="J34" s="293"/>
      <c r="K34" s="180"/>
    </row>
    <row r="35" spans="2:11" customFormat="1" ht="15" customHeight="1">
      <c r="B35" s="183"/>
      <c r="C35" s="184"/>
      <c r="D35" s="293" t="s">
        <v>951</v>
      </c>
      <c r="E35" s="293"/>
      <c r="F35" s="293"/>
      <c r="G35" s="293"/>
      <c r="H35" s="293"/>
      <c r="I35" s="293"/>
      <c r="J35" s="293"/>
      <c r="K35" s="180"/>
    </row>
    <row r="36" spans="2:11" customFormat="1" ht="15" customHeight="1">
      <c r="B36" s="183"/>
      <c r="C36" s="184"/>
      <c r="D36" s="182"/>
      <c r="E36" s="185" t="s">
        <v>117</v>
      </c>
      <c r="F36" s="182"/>
      <c r="G36" s="293" t="s">
        <v>952</v>
      </c>
      <c r="H36" s="293"/>
      <c r="I36" s="293"/>
      <c r="J36" s="293"/>
      <c r="K36" s="180"/>
    </row>
    <row r="37" spans="2:11" customFormat="1" ht="30.75" customHeight="1">
      <c r="B37" s="183"/>
      <c r="C37" s="184"/>
      <c r="D37" s="182"/>
      <c r="E37" s="185" t="s">
        <v>953</v>
      </c>
      <c r="F37" s="182"/>
      <c r="G37" s="293" t="s">
        <v>954</v>
      </c>
      <c r="H37" s="293"/>
      <c r="I37" s="293"/>
      <c r="J37" s="293"/>
      <c r="K37" s="180"/>
    </row>
    <row r="38" spans="2:11" customFormat="1" ht="15" customHeight="1">
      <c r="B38" s="183"/>
      <c r="C38" s="184"/>
      <c r="D38" s="182"/>
      <c r="E38" s="185" t="s">
        <v>52</v>
      </c>
      <c r="F38" s="182"/>
      <c r="G38" s="293" t="s">
        <v>955</v>
      </c>
      <c r="H38" s="293"/>
      <c r="I38" s="293"/>
      <c r="J38" s="293"/>
      <c r="K38" s="180"/>
    </row>
    <row r="39" spans="2:11" customFormat="1" ht="15" customHeight="1">
      <c r="B39" s="183"/>
      <c r="C39" s="184"/>
      <c r="D39" s="182"/>
      <c r="E39" s="185" t="s">
        <v>53</v>
      </c>
      <c r="F39" s="182"/>
      <c r="G39" s="293" t="s">
        <v>956</v>
      </c>
      <c r="H39" s="293"/>
      <c r="I39" s="293"/>
      <c r="J39" s="293"/>
      <c r="K39" s="180"/>
    </row>
    <row r="40" spans="2:11" customFormat="1" ht="15" customHeight="1">
      <c r="B40" s="183"/>
      <c r="C40" s="184"/>
      <c r="D40" s="182"/>
      <c r="E40" s="185" t="s">
        <v>118</v>
      </c>
      <c r="F40" s="182"/>
      <c r="G40" s="293" t="s">
        <v>957</v>
      </c>
      <c r="H40" s="293"/>
      <c r="I40" s="293"/>
      <c r="J40" s="293"/>
      <c r="K40" s="180"/>
    </row>
    <row r="41" spans="2:11" customFormat="1" ht="15" customHeight="1">
      <c r="B41" s="183"/>
      <c r="C41" s="184"/>
      <c r="D41" s="182"/>
      <c r="E41" s="185" t="s">
        <v>119</v>
      </c>
      <c r="F41" s="182"/>
      <c r="G41" s="293" t="s">
        <v>958</v>
      </c>
      <c r="H41" s="293"/>
      <c r="I41" s="293"/>
      <c r="J41" s="293"/>
      <c r="K41" s="180"/>
    </row>
    <row r="42" spans="2:11" customFormat="1" ht="15" customHeight="1">
      <c r="B42" s="183"/>
      <c r="C42" s="184"/>
      <c r="D42" s="182"/>
      <c r="E42" s="185" t="s">
        <v>959</v>
      </c>
      <c r="F42" s="182"/>
      <c r="G42" s="293" t="s">
        <v>960</v>
      </c>
      <c r="H42" s="293"/>
      <c r="I42" s="293"/>
      <c r="J42" s="293"/>
      <c r="K42" s="180"/>
    </row>
    <row r="43" spans="2:11" customFormat="1" ht="15" customHeight="1">
      <c r="B43" s="183"/>
      <c r="C43" s="184"/>
      <c r="D43" s="182"/>
      <c r="E43" s="185"/>
      <c r="F43" s="182"/>
      <c r="G43" s="293" t="s">
        <v>961</v>
      </c>
      <c r="H43" s="293"/>
      <c r="I43" s="293"/>
      <c r="J43" s="293"/>
      <c r="K43" s="180"/>
    </row>
    <row r="44" spans="2:11" customFormat="1" ht="15" customHeight="1">
      <c r="B44" s="183"/>
      <c r="C44" s="184"/>
      <c r="D44" s="182"/>
      <c r="E44" s="185" t="s">
        <v>962</v>
      </c>
      <c r="F44" s="182"/>
      <c r="G44" s="293" t="s">
        <v>963</v>
      </c>
      <c r="H44" s="293"/>
      <c r="I44" s="293"/>
      <c r="J44" s="293"/>
      <c r="K44" s="180"/>
    </row>
    <row r="45" spans="2:11" customFormat="1" ht="15" customHeight="1">
      <c r="B45" s="183"/>
      <c r="C45" s="184"/>
      <c r="D45" s="182"/>
      <c r="E45" s="185" t="s">
        <v>121</v>
      </c>
      <c r="F45" s="182"/>
      <c r="G45" s="293" t="s">
        <v>964</v>
      </c>
      <c r="H45" s="293"/>
      <c r="I45" s="293"/>
      <c r="J45" s="293"/>
      <c r="K45" s="180"/>
    </row>
    <row r="46" spans="2:11" customFormat="1" ht="12.75" customHeight="1">
      <c r="B46" s="183"/>
      <c r="C46" s="184"/>
      <c r="D46" s="182"/>
      <c r="E46" s="182"/>
      <c r="F46" s="182"/>
      <c r="G46" s="182"/>
      <c r="H46" s="182"/>
      <c r="I46" s="182"/>
      <c r="J46" s="182"/>
      <c r="K46" s="180"/>
    </row>
    <row r="47" spans="2:11" customFormat="1" ht="15" customHeight="1">
      <c r="B47" s="183"/>
      <c r="C47" s="184"/>
      <c r="D47" s="293" t="s">
        <v>965</v>
      </c>
      <c r="E47" s="293"/>
      <c r="F47" s="293"/>
      <c r="G47" s="293"/>
      <c r="H47" s="293"/>
      <c r="I47" s="293"/>
      <c r="J47" s="293"/>
      <c r="K47" s="180"/>
    </row>
    <row r="48" spans="2:11" customFormat="1" ht="15" customHeight="1">
      <c r="B48" s="183"/>
      <c r="C48" s="184"/>
      <c r="D48" s="184"/>
      <c r="E48" s="293" t="s">
        <v>966</v>
      </c>
      <c r="F48" s="293"/>
      <c r="G48" s="293"/>
      <c r="H48" s="293"/>
      <c r="I48" s="293"/>
      <c r="J48" s="293"/>
      <c r="K48" s="180"/>
    </row>
    <row r="49" spans="2:11" customFormat="1" ht="15" customHeight="1">
      <c r="B49" s="183"/>
      <c r="C49" s="184"/>
      <c r="D49" s="184"/>
      <c r="E49" s="293" t="s">
        <v>967</v>
      </c>
      <c r="F49" s="293"/>
      <c r="G49" s="293"/>
      <c r="H49" s="293"/>
      <c r="I49" s="293"/>
      <c r="J49" s="293"/>
      <c r="K49" s="180"/>
    </row>
    <row r="50" spans="2:11" customFormat="1" ht="15" customHeight="1">
      <c r="B50" s="183"/>
      <c r="C50" s="184"/>
      <c r="D50" s="184"/>
      <c r="E50" s="293" t="s">
        <v>968</v>
      </c>
      <c r="F50" s="293"/>
      <c r="G50" s="293"/>
      <c r="H50" s="293"/>
      <c r="I50" s="293"/>
      <c r="J50" s="293"/>
      <c r="K50" s="180"/>
    </row>
    <row r="51" spans="2:11" customFormat="1" ht="15" customHeight="1">
      <c r="B51" s="183"/>
      <c r="C51" s="184"/>
      <c r="D51" s="293" t="s">
        <v>969</v>
      </c>
      <c r="E51" s="293"/>
      <c r="F51" s="293"/>
      <c r="G51" s="293"/>
      <c r="H51" s="293"/>
      <c r="I51" s="293"/>
      <c r="J51" s="293"/>
      <c r="K51" s="180"/>
    </row>
    <row r="52" spans="2:11" customFormat="1" ht="25.5" customHeight="1">
      <c r="B52" s="179"/>
      <c r="C52" s="294" t="s">
        <v>970</v>
      </c>
      <c r="D52" s="294"/>
      <c r="E52" s="294"/>
      <c r="F52" s="294"/>
      <c r="G52" s="294"/>
      <c r="H52" s="294"/>
      <c r="I52" s="294"/>
      <c r="J52" s="294"/>
      <c r="K52" s="180"/>
    </row>
    <row r="53" spans="2:11" customFormat="1" ht="5.25" customHeight="1">
      <c r="B53" s="179"/>
      <c r="C53" s="181"/>
      <c r="D53" s="181"/>
      <c r="E53" s="181"/>
      <c r="F53" s="181"/>
      <c r="G53" s="181"/>
      <c r="H53" s="181"/>
      <c r="I53" s="181"/>
      <c r="J53" s="181"/>
      <c r="K53" s="180"/>
    </row>
    <row r="54" spans="2:11" customFormat="1" ht="15" customHeight="1">
      <c r="B54" s="179"/>
      <c r="C54" s="293" t="s">
        <v>971</v>
      </c>
      <c r="D54" s="293"/>
      <c r="E54" s="293"/>
      <c r="F54" s="293"/>
      <c r="G54" s="293"/>
      <c r="H54" s="293"/>
      <c r="I54" s="293"/>
      <c r="J54" s="293"/>
      <c r="K54" s="180"/>
    </row>
    <row r="55" spans="2:11" customFormat="1" ht="15" customHeight="1">
      <c r="B55" s="179"/>
      <c r="C55" s="293" t="s">
        <v>972</v>
      </c>
      <c r="D55" s="293"/>
      <c r="E55" s="293"/>
      <c r="F55" s="293"/>
      <c r="G55" s="293"/>
      <c r="H55" s="293"/>
      <c r="I55" s="293"/>
      <c r="J55" s="293"/>
      <c r="K55" s="180"/>
    </row>
    <row r="56" spans="2:11" customFormat="1" ht="12.75" customHeight="1">
      <c r="B56" s="179"/>
      <c r="C56" s="182"/>
      <c r="D56" s="182"/>
      <c r="E56" s="182"/>
      <c r="F56" s="182"/>
      <c r="G56" s="182"/>
      <c r="H56" s="182"/>
      <c r="I56" s="182"/>
      <c r="J56" s="182"/>
      <c r="K56" s="180"/>
    </row>
    <row r="57" spans="2:11" customFormat="1" ht="15" customHeight="1">
      <c r="B57" s="179"/>
      <c r="C57" s="293" t="s">
        <v>973</v>
      </c>
      <c r="D57" s="293"/>
      <c r="E57" s="293"/>
      <c r="F57" s="293"/>
      <c r="G57" s="293"/>
      <c r="H57" s="293"/>
      <c r="I57" s="293"/>
      <c r="J57" s="293"/>
      <c r="K57" s="180"/>
    </row>
    <row r="58" spans="2:11" customFormat="1" ht="15" customHeight="1">
      <c r="B58" s="179"/>
      <c r="C58" s="184"/>
      <c r="D58" s="293" t="s">
        <v>974</v>
      </c>
      <c r="E58" s="293"/>
      <c r="F58" s="293"/>
      <c r="G58" s="293"/>
      <c r="H58" s="293"/>
      <c r="I58" s="293"/>
      <c r="J58" s="293"/>
      <c r="K58" s="180"/>
    </row>
    <row r="59" spans="2:11" customFormat="1" ht="15" customHeight="1">
      <c r="B59" s="179"/>
      <c r="C59" s="184"/>
      <c r="D59" s="293" t="s">
        <v>975</v>
      </c>
      <c r="E59" s="293"/>
      <c r="F59" s="293"/>
      <c r="G59" s="293"/>
      <c r="H59" s="293"/>
      <c r="I59" s="293"/>
      <c r="J59" s="293"/>
      <c r="K59" s="180"/>
    </row>
    <row r="60" spans="2:11" customFormat="1" ht="15" customHeight="1">
      <c r="B60" s="179"/>
      <c r="C60" s="184"/>
      <c r="D60" s="293" t="s">
        <v>976</v>
      </c>
      <c r="E60" s="293"/>
      <c r="F60" s="293"/>
      <c r="G60" s="293"/>
      <c r="H60" s="293"/>
      <c r="I60" s="293"/>
      <c r="J60" s="293"/>
      <c r="K60" s="180"/>
    </row>
    <row r="61" spans="2:11" customFormat="1" ht="15" customHeight="1">
      <c r="B61" s="179"/>
      <c r="C61" s="184"/>
      <c r="D61" s="293" t="s">
        <v>977</v>
      </c>
      <c r="E61" s="293"/>
      <c r="F61" s="293"/>
      <c r="G61" s="293"/>
      <c r="H61" s="293"/>
      <c r="I61" s="293"/>
      <c r="J61" s="293"/>
      <c r="K61" s="180"/>
    </row>
    <row r="62" spans="2:11" customFormat="1" ht="15" customHeight="1">
      <c r="B62" s="179"/>
      <c r="C62" s="184"/>
      <c r="D62" s="295" t="s">
        <v>978</v>
      </c>
      <c r="E62" s="295"/>
      <c r="F62" s="295"/>
      <c r="G62" s="295"/>
      <c r="H62" s="295"/>
      <c r="I62" s="295"/>
      <c r="J62" s="295"/>
      <c r="K62" s="180"/>
    </row>
    <row r="63" spans="2:11" customFormat="1" ht="15" customHeight="1">
      <c r="B63" s="179"/>
      <c r="C63" s="184"/>
      <c r="D63" s="293" t="s">
        <v>979</v>
      </c>
      <c r="E63" s="293"/>
      <c r="F63" s="293"/>
      <c r="G63" s="293"/>
      <c r="H63" s="293"/>
      <c r="I63" s="293"/>
      <c r="J63" s="293"/>
      <c r="K63" s="180"/>
    </row>
    <row r="64" spans="2:11" customFormat="1" ht="12.75" customHeight="1">
      <c r="B64" s="179"/>
      <c r="C64" s="184"/>
      <c r="D64" s="184"/>
      <c r="E64" s="187"/>
      <c r="F64" s="184"/>
      <c r="G64" s="184"/>
      <c r="H64" s="184"/>
      <c r="I64" s="184"/>
      <c r="J64" s="184"/>
      <c r="K64" s="180"/>
    </row>
    <row r="65" spans="2:11" customFormat="1" ht="15" customHeight="1">
      <c r="B65" s="179"/>
      <c r="C65" s="184"/>
      <c r="D65" s="293" t="s">
        <v>980</v>
      </c>
      <c r="E65" s="293"/>
      <c r="F65" s="293"/>
      <c r="G65" s="293"/>
      <c r="H65" s="293"/>
      <c r="I65" s="293"/>
      <c r="J65" s="293"/>
      <c r="K65" s="180"/>
    </row>
    <row r="66" spans="2:11" customFormat="1" ht="15" customHeight="1">
      <c r="B66" s="179"/>
      <c r="C66" s="184"/>
      <c r="D66" s="295" t="s">
        <v>981</v>
      </c>
      <c r="E66" s="295"/>
      <c r="F66" s="295"/>
      <c r="G66" s="295"/>
      <c r="H66" s="295"/>
      <c r="I66" s="295"/>
      <c r="J66" s="295"/>
      <c r="K66" s="180"/>
    </row>
    <row r="67" spans="2:11" customFormat="1" ht="15" customHeight="1">
      <c r="B67" s="179"/>
      <c r="C67" s="184"/>
      <c r="D67" s="293" t="s">
        <v>982</v>
      </c>
      <c r="E67" s="293"/>
      <c r="F67" s="293"/>
      <c r="G67" s="293"/>
      <c r="H67" s="293"/>
      <c r="I67" s="293"/>
      <c r="J67" s="293"/>
      <c r="K67" s="180"/>
    </row>
    <row r="68" spans="2:11" customFormat="1" ht="15" customHeight="1">
      <c r="B68" s="179"/>
      <c r="C68" s="184"/>
      <c r="D68" s="293" t="s">
        <v>983</v>
      </c>
      <c r="E68" s="293"/>
      <c r="F68" s="293"/>
      <c r="G68" s="293"/>
      <c r="H68" s="293"/>
      <c r="I68" s="293"/>
      <c r="J68" s="293"/>
      <c r="K68" s="180"/>
    </row>
    <row r="69" spans="2:11" customFormat="1" ht="15" customHeight="1">
      <c r="B69" s="179"/>
      <c r="C69" s="184"/>
      <c r="D69" s="293" t="s">
        <v>984</v>
      </c>
      <c r="E69" s="293"/>
      <c r="F69" s="293"/>
      <c r="G69" s="293"/>
      <c r="H69" s="293"/>
      <c r="I69" s="293"/>
      <c r="J69" s="293"/>
      <c r="K69" s="180"/>
    </row>
    <row r="70" spans="2:11" customFormat="1" ht="15" customHeight="1">
      <c r="B70" s="179"/>
      <c r="C70" s="184"/>
      <c r="D70" s="293" t="s">
        <v>985</v>
      </c>
      <c r="E70" s="293"/>
      <c r="F70" s="293"/>
      <c r="G70" s="293"/>
      <c r="H70" s="293"/>
      <c r="I70" s="293"/>
      <c r="J70" s="293"/>
      <c r="K70" s="180"/>
    </row>
    <row r="71" spans="2:11" customFormat="1" ht="12.75" customHeight="1">
      <c r="B71" s="188"/>
      <c r="C71" s="189"/>
      <c r="D71" s="189"/>
      <c r="E71" s="189"/>
      <c r="F71" s="189"/>
      <c r="G71" s="189"/>
      <c r="H71" s="189"/>
      <c r="I71" s="189"/>
      <c r="J71" s="189"/>
      <c r="K71" s="190"/>
    </row>
    <row r="72" spans="2:11" customFormat="1" ht="18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2"/>
    </row>
    <row r="73" spans="2:11" customFormat="1" ht="18.75" customHeight="1">
      <c r="B73" s="192"/>
      <c r="C73" s="192"/>
      <c r="D73" s="192"/>
      <c r="E73" s="192"/>
      <c r="F73" s="192"/>
      <c r="G73" s="192"/>
      <c r="H73" s="192"/>
      <c r="I73" s="192"/>
      <c r="J73" s="192"/>
      <c r="K73" s="192"/>
    </row>
    <row r="74" spans="2:11" customFormat="1" ht="7.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pans="2:11" customFormat="1" ht="45" customHeight="1">
      <c r="B75" s="196"/>
      <c r="C75" s="288" t="s">
        <v>986</v>
      </c>
      <c r="D75" s="288"/>
      <c r="E75" s="288"/>
      <c r="F75" s="288"/>
      <c r="G75" s="288"/>
      <c r="H75" s="288"/>
      <c r="I75" s="288"/>
      <c r="J75" s="288"/>
      <c r="K75" s="197"/>
    </row>
    <row r="76" spans="2:11" customFormat="1" ht="17.25" customHeight="1">
      <c r="B76" s="196"/>
      <c r="C76" s="198" t="s">
        <v>987</v>
      </c>
      <c r="D76" s="198"/>
      <c r="E76" s="198"/>
      <c r="F76" s="198" t="s">
        <v>988</v>
      </c>
      <c r="G76" s="199"/>
      <c r="H76" s="198" t="s">
        <v>53</v>
      </c>
      <c r="I76" s="198" t="s">
        <v>56</v>
      </c>
      <c r="J76" s="198" t="s">
        <v>989</v>
      </c>
      <c r="K76" s="197"/>
    </row>
    <row r="77" spans="2:11" customFormat="1" ht="17.25" customHeight="1">
      <c r="B77" s="196"/>
      <c r="C77" s="200" t="s">
        <v>990</v>
      </c>
      <c r="D77" s="200"/>
      <c r="E77" s="200"/>
      <c r="F77" s="201" t="s">
        <v>991</v>
      </c>
      <c r="G77" s="202"/>
      <c r="H77" s="200"/>
      <c r="I77" s="200"/>
      <c r="J77" s="200" t="s">
        <v>992</v>
      </c>
      <c r="K77" s="197"/>
    </row>
    <row r="78" spans="2:11" customFormat="1" ht="5.25" customHeight="1">
      <c r="B78" s="196"/>
      <c r="C78" s="203"/>
      <c r="D78" s="203"/>
      <c r="E78" s="203"/>
      <c r="F78" s="203"/>
      <c r="G78" s="204"/>
      <c r="H78" s="203"/>
      <c r="I78" s="203"/>
      <c r="J78" s="203"/>
      <c r="K78" s="197"/>
    </row>
    <row r="79" spans="2:11" customFormat="1" ht="15" customHeight="1">
      <c r="B79" s="196"/>
      <c r="C79" s="185" t="s">
        <v>52</v>
      </c>
      <c r="D79" s="205"/>
      <c r="E79" s="205"/>
      <c r="F79" s="206" t="s">
        <v>993</v>
      </c>
      <c r="G79" s="207"/>
      <c r="H79" s="185" t="s">
        <v>994</v>
      </c>
      <c r="I79" s="185" t="s">
        <v>995</v>
      </c>
      <c r="J79" s="185">
        <v>20</v>
      </c>
      <c r="K79" s="197"/>
    </row>
    <row r="80" spans="2:11" customFormat="1" ht="15" customHeight="1">
      <c r="B80" s="196"/>
      <c r="C80" s="185" t="s">
        <v>996</v>
      </c>
      <c r="D80" s="185"/>
      <c r="E80" s="185"/>
      <c r="F80" s="206" t="s">
        <v>993</v>
      </c>
      <c r="G80" s="207"/>
      <c r="H80" s="185" t="s">
        <v>997</v>
      </c>
      <c r="I80" s="185" t="s">
        <v>995</v>
      </c>
      <c r="J80" s="185">
        <v>120</v>
      </c>
      <c r="K80" s="197"/>
    </row>
    <row r="81" spans="2:11" customFormat="1" ht="15" customHeight="1">
      <c r="B81" s="208"/>
      <c r="C81" s="185" t="s">
        <v>998</v>
      </c>
      <c r="D81" s="185"/>
      <c r="E81" s="185"/>
      <c r="F81" s="206" t="s">
        <v>999</v>
      </c>
      <c r="G81" s="207"/>
      <c r="H81" s="185" t="s">
        <v>1000</v>
      </c>
      <c r="I81" s="185" t="s">
        <v>995</v>
      </c>
      <c r="J81" s="185">
        <v>50</v>
      </c>
      <c r="K81" s="197"/>
    </row>
    <row r="82" spans="2:11" customFormat="1" ht="15" customHeight="1">
      <c r="B82" s="208"/>
      <c r="C82" s="185" t="s">
        <v>1001</v>
      </c>
      <c r="D82" s="185"/>
      <c r="E82" s="185"/>
      <c r="F82" s="206" t="s">
        <v>993</v>
      </c>
      <c r="G82" s="207"/>
      <c r="H82" s="185" t="s">
        <v>1002</v>
      </c>
      <c r="I82" s="185" t="s">
        <v>1003</v>
      </c>
      <c r="J82" s="185"/>
      <c r="K82" s="197"/>
    </row>
    <row r="83" spans="2:11" customFormat="1" ht="15" customHeight="1">
      <c r="B83" s="208"/>
      <c r="C83" s="185" t="s">
        <v>1004</v>
      </c>
      <c r="D83" s="185"/>
      <c r="E83" s="185"/>
      <c r="F83" s="206" t="s">
        <v>999</v>
      </c>
      <c r="G83" s="185"/>
      <c r="H83" s="185" t="s">
        <v>1005</v>
      </c>
      <c r="I83" s="185" t="s">
        <v>995</v>
      </c>
      <c r="J83" s="185">
        <v>15</v>
      </c>
      <c r="K83" s="197"/>
    </row>
    <row r="84" spans="2:11" customFormat="1" ht="15" customHeight="1">
      <c r="B84" s="208"/>
      <c r="C84" s="185" t="s">
        <v>1006</v>
      </c>
      <c r="D84" s="185"/>
      <c r="E84" s="185"/>
      <c r="F84" s="206" t="s">
        <v>999</v>
      </c>
      <c r="G84" s="185"/>
      <c r="H84" s="185" t="s">
        <v>1007</v>
      </c>
      <c r="I84" s="185" t="s">
        <v>995</v>
      </c>
      <c r="J84" s="185">
        <v>15</v>
      </c>
      <c r="K84" s="197"/>
    </row>
    <row r="85" spans="2:11" customFormat="1" ht="15" customHeight="1">
      <c r="B85" s="208"/>
      <c r="C85" s="185" t="s">
        <v>1008</v>
      </c>
      <c r="D85" s="185"/>
      <c r="E85" s="185"/>
      <c r="F85" s="206" t="s">
        <v>999</v>
      </c>
      <c r="G85" s="185"/>
      <c r="H85" s="185" t="s">
        <v>1009</v>
      </c>
      <c r="I85" s="185" t="s">
        <v>995</v>
      </c>
      <c r="J85" s="185">
        <v>20</v>
      </c>
      <c r="K85" s="197"/>
    </row>
    <row r="86" spans="2:11" customFormat="1" ht="15" customHeight="1">
      <c r="B86" s="208"/>
      <c r="C86" s="185" t="s">
        <v>1010</v>
      </c>
      <c r="D86" s="185"/>
      <c r="E86" s="185"/>
      <c r="F86" s="206" t="s">
        <v>999</v>
      </c>
      <c r="G86" s="185"/>
      <c r="H86" s="185" t="s">
        <v>1011</v>
      </c>
      <c r="I86" s="185" t="s">
        <v>995</v>
      </c>
      <c r="J86" s="185">
        <v>20</v>
      </c>
      <c r="K86" s="197"/>
    </row>
    <row r="87" spans="2:11" customFormat="1" ht="15" customHeight="1">
      <c r="B87" s="208"/>
      <c r="C87" s="185" t="s">
        <v>1012</v>
      </c>
      <c r="D87" s="185"/>
      <c r="E87" s="185"/>
      <c r="F87" s="206" t="s">
        <v>999</v>
      </c>
      <c r="G87" s="207"/>
      <c r="H87" s="185" t="s">
        <v>1013</v>
      </c>
      <c r="I87" s="185" t="s">
        <v>995</v>
      </c>
      <c r="J87" s="185">
        <v>50</v>
      </c>
      <c r="K87" s="197"/>
    </row>
    <row r="88" spans="2:11" customFormat="1" ht="15" customHeight="1">
      <c r="B88" s="208"/>
      <c r="C88" s="185" t="s">
        <v>1014</v>
      </c>
      <c r="D88" s="185"/>
      <c r="E88" s="185"/>
      <c r="F88" s="206" t="s">
        <v>999</v>
      </c>
      <c r="G88" s="207"/>
      <c r="H88" s="185" t="s">
        <v>1015</v>
      </c>
      <c r="I88" s="185" t="s">
        <v>995</v>
      </c>
      <c r="J88" s="185">
        <v>20</v>
      </c>
      <c r="K88" s="197"/>
    </row>
    <row r="89" spans="2:11" customFormat="1" ht="15" customHeight="1">
      <c r="B89" s="208"/>
      <c r="C89" s="185" t="s">
        <v>1016</v>
      </c>
      <c r="D89" s="185"/>
      <c r="E89" s="185"/>
      <c r="F89" s="206" t="s">
        <v>999</v>
      </c>
      <c r="G89" s="207"/>
      <c r="H89" s="185" t="s">
        <v>1017</v>
      </c>
      <c r="I89" s="185" t="s">
        <v>995</v>
      </c>
      <c r="J89" s="185">
        <v>20</v>
      </c>
      <c r="K89" s="197"/>
    </row>
    <row r="90" spans="2:11" customFormat="1" ht="15" customHeight="1">
      <c r="B90" s="208"/>
      <c r="C90" s="185" t="s">
        <v>1018</v>
      </c>
      <c r="D90" s="185"/>
      <c r="E90" s="185"/>
      <c r="F90" s="206" t="s">
        <v>999</v>
      </c>
      <c r="G90" s="207"/>
      <c r="H90" s="185" t="s">
        <v>1019</v>
      </c>
      <c r="I90" s="185" t="s">
        <v>995</v>
      </c>
      <c r="J90" s="185">
        <v>50</v>
      </c>
      <c r="K90" s="197"/>
    </row>
    <row r="91" spans="2:11" customFormat="1" ht="15" customHeight="1">
      <c r="B91" s="208"/>
      <c r="C91" s="185" t="s">
        <v>1020</v>
      </c>
      <c r="D91" s="185"/>
      <c r="E91" s="185"/>
      <c r="F91" s="206" t="s">
        <v>999</v>
      </c>
      <c r="G91" s="207"/>
      <c r="H91" s="185" t="s">
        <v>1020</v>
      </c>
      <c r="I91" s="185" t="s">
        <v>995</v>
      </c>
      <c r="J91" s="185">
        <v>50</v>
      </c>
      <c r="K91" s="197"/>
    </row>
    <row r="92" spans="2:11" customFormat="1" ht="15" customHeight="1">
      <c r="B92" s="208"/>
      <c r="C92" s="185" t="s">
        <v>1021</v>
      </c>
      <c r="D92" s="185"/>
      <c r="E92" s="185"/>
      <c r="F92" s="206" t="s">
        <v>999</v>
      </c>
      <c r="G92" s="207"/>
      <c r="H92" s="185" t="s">
        <v>1022</v>
      </c>
      <c r="I92" s="185" t="s">
        <v>995</v>
      </c>
      <c r="J92" s="185">
        <v>255</v>
      </c>
      <c r="K92" s="197"/>
    </row>
    <row r="93" spans="2:11" customFormat="1" ht="15" customHeight="1">
      <c r="B93" s="208"/>
      <c r="C93" s="185" t="s">
        <v>1023</v>
      </c>
      <c r="D93" s="185"/>
      <c r="E93" s="185"/>
      <c r="F93" s="206" t="s">
        <v>993</v>
      </c>
      <c r="G93" s="207"/>
      <c r="H93" s="185" t="s">
        <v>1024</v>
      </c>
      <c r="I93" s="185" t="s">
        <v>1025</v>
      </c>
      <c r="J93" s="185"/>
      <c r="K93" s="197"/>
    </row>
    <row r="94" spans="2:11" customFormat="1" ht="15" customHeight="1">
      <c r="B94" s="208"/>
      <c r="C94" s="185" t="s">
        <v>1026</v>
      </c>
      <c r="D94" s="185"/>
      <c r="E94" s="185"/>
      <c r="F94" s="206" t="s">
        <v>993</v>
      </c>
      <c r="G94" s="207"/>
      <c r="H94" s="185" t="s">
        <v>1027</v>
      </c>
      <c r="I94" s="185" t="s">
        <v>1028</v>
      </c>
      <c r="J94" s="185"/>
      <c r="K94" s="197"/>
    </row>
    <row r="95" spans="2:11" customFormat="1" ht="15" customHeight="1">
      <c r="B95" s="208"/>
      <c r="C95" s="185" t="s">
        <v>1029</v>
      </c>
      <c r="D95" s="185"/>
      <c r="E95" s="185"/>
      <c r="F95" s="206" t="s">
        <v>993</v>
      </c>
      <c r="G95" s="207"/>
      <c r="H95" s="185" t="s">
        <v>1029</v>
      </c>
      <c r="I95" s="185" t="s">
        <v>1028</v>
      </c>
      <c r="J95" s="185"/>
      <c r="K95" s="197"/>
    </row>
    <row r="96" spans="2:11" customFormat="1" ht="15" customHeight="1">
      <c r="B96" s="208"/>
      <c r="C96" s="185" t="s">
        <v>37</v>
      </c>
      <c r="D96" s="185"/>
      <c r="E96" s="185"/>
      <c r="F96" s="206" t="s">
        <v>993</v>
      </c>
      <c r="G96" s="207"/>
      <c r="H96" s="185" t="s">
        <v>1030</v>
      </c>
      <c r="I96" s="185" t="s">
        <v>1028</v>
      </c>
      <c r="J96" s="185"/>
      <c r="K96" s="197"/>
    </row>
    <row r="97" spans="2:11" customFormat="1" ht="15" customHeight="1">
      <c r="B97" s="208"/>
      <c r="C97" s="185" t="s">
        <v>47</v>
      </c>
      <c r="D97" s="185"/>
      <c r="E97" s="185"/>
      <c r="F97" s="206" t="s">
        <v>993</v>
      </c>
      <c r="G97" s="207"/>
      <c r="H97" s="185" t="s">
        <v>1031</v>
      </c>
      <c r="I97" s="185" t="s">
        <v>1028</v>
      </c>
      <c r="J97" s="185"/>
      <c r="K97" s="197"/>
    </row>
    <row r="98" spans="2:11" customFormat="1" ht="15" customHeight="1">
      <c r="B98" s="209"/>
      <c r="C98" s="210"/>
      <c r="D98" s="210"/>
      <c r="E98" s="210"/>
      <c r="F98" s="210"/>
      <c r="G98" s="210"/>
      <c r="H98" s="210"/>
      <c r="I98" s="210"/>
      <c r="J98" s="210"/>
      <c r="K98" s="211"/>
    </row>
    <row r="99" spans="2:11" customFormat="1" ht="18.75" customHeight="1">
      <c r="B99" s="212"/>
      <c r="C99" s="213"/>
      <c r="D99" s="213"/>
      <c r="E99" s="213"/>
      <c r="F99" s="213"/>
      <c r="G99" s="213"/>
      <c r="H99" s="213"/>
      <c r="I99" s="213"/>
      <c r="J99" s="213"/>
      <c r="K99" s="212"/>
    </row>
    <row r="100" spans="2:11" customFormat="1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</row>
    <row r="101" spans="2:11" customFormat="1" ht="7.5" customHeight="1">
      <c r="B101" s="193"/>
      <c r="C101" s="194"/>
      <c r="D101" s="194"/>
      <c r="E101" s="194"/>
      <c r="F101" s="194"/>
      <c r="G101" s="194"/>
      <c r="H101" s="194"/>
      <c r="I101" s="194"/>
      <c r="J101" s="194"/>
      <c r="K101" s="195"/>
    </row>
    <row r="102" spans="2:11" customFormat="1" ht="45" customHeight="1">
      <c r="B102" s="196"/>
      <c r="C102" s="288" t="s">
        <v>1032</v>
      </c>
      <c r="D102" s="288"/>
      <c r="E102" s="288"/>
      <c r="F102" s="288"/>
      <c r="G102" s="288"/>
      <c r="H102" s="288"/>
      <c r="I102" s="288"/>
      <c r="J102" s="288"/>
      <c r="K102" s="197"/>
    </row>
    <row r="103" spans="2:11" customFormat="1" ht="17.25" customHeight="1">
      <c r="B103" s="196"/>
      <c r="C103" s="198" t="s">
        <v>987</v>
      </c>
      <c r="D103" s="198"/>
      <c r="E103" s="198"/>
      <c r="F103" s="198" t="s">
        <v>988</v>
      </c>
      <c r="G103" s="199"/>
      <c r="H103" s="198" t="s">
        <v>53</v>
      </c>
      <c r="I103" s="198" t="s">
        <v>56</v>
      </c>
      <c r="J103" s="198" t="s">
        <v>989</v>
      </c>
      <c r="K103" s="197"/>
    </row>
    <row r="104" spans="2:11" customFormat="1" ht="17.25" customHeight="1">
      <c r="B104" s="196"/>
      <c r="C104" s="200" t="s">
        <v>990</v>
      </c>
      <c r="D104" s="200"/>
      <c r="E104" s="200"/>
      <c r="F104" s="201" t="s">
        <v>991</v>
      </c>
      <c r="G104" s="202"/>
      <c r="H104" s="200"/>
      <c r="I104" s="200"/>
      <c r="J104" s="200" t="s">
        <v>992</v>
      </c>
      <c r="K104" s="197"/>
    </row>
    <row r="105" spans="2:11" customFormat="1" ht="5.25" customHeight="1">
      <c r="B105" s="196"/>
      <c r="C105" s="198"/>
      <c r="D105" s="198"/>
      <c r="E105" s="198"/>
      <c r="F105" s="198"/>
      <c r="G105" s="214"/>
      <c r="H105" s="198"/>
      <c r="I105" s="198"/>
      <c r="J105" s="198"/>
      <c r="K105" s="197"/>
    </row>
    <row r="106" spans="2:11" customFormat="1" ht="15" customHeight="1">
      <c r="B106" s="196"/>
      <c r="C106" s="185" t="s">
        <v>52</v>
      </c>
      <c r="D106" s="205"/>
      <c r="E106" s="205"/>
      <c r="F106" s="206" t="s">
        <v>993</v>
      </c>
      <c r="G106" s="185"/>
      <c r="H106" s="185" t="s">
        <v>1033</v>
      </c>
      <c r="I106" s="185" t="s">
        <v>995</v>
      </c>
      <c r="J106" s="185">
        <v>20</v>
      </c>
      <c r="K106" s="197"/>
    </row>
    <row r="107" spans="2:11" customFormat="1" ht="15" customHeight="1">
      <c r="B107" s="196"/>
      <c r="C107" s="185" t="s">
        <v>996</v>
      </c>
      <c r="D107" s="185"/>
      <c r="E107" s="185"/>
      <c r="F107" s="206" t="s">
        <v>993</v>
      </c>
      <c r="G107" s="185"/>
      <c r="H107" s="185" t="s">
        <v>1033</v>
      </c>
      <c r="I107" s="185" t="s">
        <v>995</v>
      </c>
      <c r="J107" s="185">
        <v>120</v>
      </c>
      <c r="K107" s="197"/>
    </row>
    <row r="108" spans="2:11" customFormat="1" ht="15" customHeight="1">
      <c r="B108" s="208"/>
      <c r="C108" s="185" t="s">
        <v>998</v>
      </c>
      <c r="D108" s="185"/>
      <c r="E108" s="185"/>
      <c r="F108" s="206" t="s">
        <v>999</v>
      </c>
      <c r="G108" s="185"/>
      <c r="H108" s="185" t="s">
        <v>1033</v>
      </c>
      <c r="I108" s="185" t="s">
        <v>995</v>
      </c>
      <c r="J108" s="185">
        <v>50</v>
      </c>
      <c r="K108" s="197"/>
    </row>
    <row r="109" spans="2:11" customFormat="1" ht="15" customHeight="1">
      <c r="B109" s="208"/>
      <c r="C109" s="185" t="s">
        <v>1001</v>
      </c>
      <c r="D109" s="185"/>
      <c r="E109" s="185"/>
      <c r="F109" s="206" t="s">
        <v>993</v>
      </c>
      <c r="G109" s="185"/>
      <c r="H109" s="185" t="s">
        <v>1033</v>
      </c>
      <c r="I109" s="185" t="s">
        <v>1003</v>
      </c>
      <c r="J109" s="185"/>
      <c r="K109" s="197"/>
    </row>
    <row r="110" spans="2:11" customFormat="1" ht="15" customHeight="1">
      <c r="B110" s="208"/>
      <c r="C110" s="185" t="s">
        <v>1012</v>
      </c>
      <c r="D110" s="185"/>
      <c r="E110" s="185"/>
      <c r="F110" s="206" t="s">
        <v>999</v>
      </c>
      <c r="G110" s="185"/>
      <c r="H110" s="185" t="s">
        <v>1033</v>
      </c>
      <c r="I110" s="185" t="s">
        <v>995</v>
      </c>
      <c r="J110" s="185">
        <v>50</v>
      </c>
      <c r="K110" s="197"/>
    </row>
    <row r="111" spans="2:11" customFormat="1" ht="15" customHeight="1">
      <c r="B111" s="208"/>
      <c r="C111" s="185" t="s">
        <v>1020</v>
      </c>
      <c r="D111" s="185"/>
      <c r="E111" s="185"/>
      <c r="F111" s="206" t="s">
        <v>999</v>
      </c>
      <c r="G111" s="185"/>
      <c r="H111" s="185" t="s">
        <v>1033</v>
      </c>
      <c r="I111" s="185" t="s">
        <v>995</v>
      </c>
      <c r="J111" s="185">
        <v>50</v>
      </c>
      <c r="K111" s="197"/>
    </row>
    <row r="112" spans="2:11" customFormat="1" ht="15" customHeight="1">
      <c r="B112" s="208"/>
      <c r="C112" s="185" t="s">
        <v>1018</v>
      </c>
      <c r="D112" s="185"/>
      <c r="E112" s="185"/>
      <c r="F112" s="206" t="s">
        <v>999</v>
      </c>
      <c r="G112" s="185"/>
      <c r="H112" s="185" t="s">
        <v>1033</v>
      </c>
      <c r="I112" s="185" t="s">
        <v>995</v>
      </c>
      <c r="J112" s="185">
        <v>50</v>
      </c>
      <c r="K112" s="197"/>
    </row>
    <row r="113" spans="2:11" customFormat="1" ht="15" customHeight="1">
      <c r="B113" s="208"/>
      <c r="C113" s="185" t="s">
        <v>52</v>
      </c>
      <c r="D113" s="185"/>
      <c r="E113" s="185"/>
      <c r="F113" s="206" t="s">
        <v>993</v>
      </c>
      <c r="G113" s="185"/>
      <c r="H113" s="185" t="s">
        <v>1034</v>
      </c>
      <c r="I113" s="185" t="s">
        <v>995</v>
      </c>
      <c r="J113" s="185">
        <v>20</v>
      </c>
      <c r="K113" s="197"/>
    </row>
    <row r="114" spans="2:11" customFormat="1" ht="15" customHeight="1">
      <c r="B114" s="208"/>
      <c r="C114" s="185" t="s">
        <v>1035</v>
      </c>
      <c r="D114" s="185"/>
      <c r="E114" s="185"/>
      <c r="F114" s="206" t="s">
        <v>993</v>
      </c>
      <c r="G114" s="185"/>
      <c r="H114" s="185" t="s">
        <v>1036</v>
      </c>
      <c r="I114" s="185" t="s">
        <v>995</v>
      </c>
      <c r="J114" s="185">
        <v>120</v>
      </c>
      <c r="K114" s="197"/>
    </row>
    <row r="115" spans="2:11" customFormat="1" ht="15" customHeight="1">
      <c r="B115" s="208"/>
      <c r="C115" s="185" t="s">
        <v>37</v>
      </c>
      <c r="D115" s="185"/>
      <c r="E115" s="185"/>
      <c r="F115" s="206" t="s">
        <v>993</v>
      </c>
      <c r="G115" s="185"/>
      <c r="H115" s="185" t="s">
        <v>1037</v>
      </c>
      <c r="I115" s="185" t="s">
        <v>1028</v>
      </c>
      <c r="J115" s="185"/>
      <c r="K115" s="197"/>
    </row>
    <row r="116" spans="2:11" customFormat="1" ht="15" customHeight="1">
      <c r="B116" s="208"/>
      <c r="C116" s="185" t="s">
        <v>47</v>
      </c>
      <c r="D116" s="185"/>
      <c r="E116" s="185"/>
      <c r="F116" s="206" t="s">
        <v>993</v>
      </c>
      <c r="G116" s="185"/>
      <c r="H116" s="185" t="s">
        <v>1038</v>
      </c>
      <c r="I116" s="185" t="s">
        <v>1028</v>
      </c>
      <c r="J116" s="185"/>
      <c r="K116" s="197"/>
    </row>
    <row r="117" spans="2:11" customFormat="1" ht="15" customHeight="1">
      <c r="B117" s="208"/>
      <c r="C117" s="185" t="s">
        <v>56</v>
      </c>
      <c r="D117" s="185"/>
      <c r="E117" s="185"/>
      <c r="F117" s="206" t="s">
        <v>993</v>
      </c>
      <c r="G117" s="185"/>
      <c r="H117" s="185" t="s">
        <v>1039</v>
      </c>
      <c r="I117" s="185" t="s">
        <v>1040</v>
      </c>
      <c r="J117" s="185"/>
      <c r="K117" s="197"/>
    </row>
    <row r="118" spans="2:11" customFormat="1" ht="15" customHeight="1">
      <c r="B118" s="209"/>
      <c r="C118" s="215"/>
      <c r="D118" s="215"/>
      <c r="E118" s="215"/>
      <c r="F118" s="215"/>
      <c r="G118" s="215"/>
      <c r="H118" s="215"/>
      <c r="I118" s="215"/>
      <c r="J118" s="215"/>
      <c r="K118" s="211"/>
    </row>
    <row r="119" spans="2:11" customFormat="1" ht="18.75" customHeight="1">
      <c r="B119" s="216"/>
      <c r="C119" s="217"/>
      <c r="D119" s="217"/>
      <c r="E119" s="217"/>
      <c r="F119" s="218"/>
      <c r="G119" s="217"/>
      <c r="H119" s="217"/>
      <c r="I119" s="217"/>
      <c r="J119" s="217"/>
      <c r="K119" s="216"/>
    </row>
    <row r="120" spans="2:11" customFormat="1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</row>
    <row r="121" spans="2:11" customFormat="1" ht="7.5" customHeight="1">
      <c r="B121" s="219"/>
      <c r="C121" s="220"/>
      <c r="D121" s="220"/>
      <c r="E121" s="220"/>
      <c r="F121" s="220"/>
      <c r="G121" s="220"/>
      <c r="H121" s="220"/>
      <c r="I121" s="220"/>
      <c r="J121" s="220"/>
      <c r="K121" s="221"/>
    </row>
    <row r="122" spans="2:11" customFormat="1" ht="45" customHeight="1">
      <c r="B122" s="222"/>
      <c r="C122" s="289" t="s">
        <v>1041</v>
      </c>
      <c r="D122" s="289"/>
      <c r="E122" s="289"/>
      <c r="F122" s="289"/>
      <c r="G122" s="289"/>
      <c r="H122" s="289"/>
      <c r="I122" s="289"/>
      <c r="J122" s="289"/>
      <c r="K122" s="223"/>
    </row>
    <row r="123" spans="2:11" customFormat="1" ht="17.25" customHeight="1">
      <c r="B123" s="224"/>
      <c r="C123" s="198" t="s">
        <v>987</v>
      </c>
      <c r="D123" s="198"/>
      <c r="E123" s="198"/>
      <c r="F123" s="198" t="s">
        <v>988</v>
      </c>
      <c r="G123" s="199"/>
      <c r="H123" s="198" t="s">
        <v>53</v>
      </c>
      <c r="I123" s="198" t="s">
        <v>56</v>
      </c>
      <c r="J123" s="198" t="s">
        <v>989</v>
      </c>
      <c r="K123" s="225"/>
    </row>
    <row r="124" spans="2:11" customFormat="1" ht="17.25" customHeight="1">
      <c r="B124" s="224"/>
      <c r="C124" s="200" t="s">
        <v>990</v>
      </c>
      <c r="D124" s="200"/>
      <c r="E124" s="200"/>
      <c r="F124" s="201" t="s">
        <v>991</v>
      </c>
      <c r="G124" s="202"/>
      <c r="H124" s="200"/>
      <c r="I124" s="200"/>
      <c r="J124" s="200" t="s">
        <v>992</v>
      </c>
      <c r="K124" s="225"/>
    </row>
    <row r="125" spans="2:11" customFormat="1" ht="5.25" customHeight="1">
      <c r="B125" s="226"/>
      <c r="C125" s="203"/>
      <c r="D125" s="203"/>
      <c r="E125" s="203"/>
      <c r="F125" s="203"/>
      <c r="G125" s="227"/>
      <c r="H125" s="203"/>
      <c r="I125" s="203"/>
      <c r="J125" s="203"/>
      <c r="K125" s="228"/>
    </row>
    <row r="126" spans="2:11" customFormat="1" ht="15" customHeight="1">
      <c r="B126" s="226"/>
      <c r="C126" s="185" t="s">
        <v>996</v>
      </c>
      <c r="D126" s="205"/>
      <c r="E126" s="205"/>
      <c r="F126" s="206" t="s">
        <v>993</v>
      </c>
      <c r="G126" s="185"/>
      <c r="H126" s="185" t="s">
        <v>1033</v>
      </c>
      <c r="I126" s="185" t="s">
        <v>995</v>
      </c>
      <c r="J126" s="185">
        <v>120</v>
      </c>
      <c r="K126" s="229"/>
    </row>
    <row r="127" spans="2:11" customFormat="1" ht="15" customHeight="1">
      <c r="B127" s="226"/>
      <c r="C127" s="185" t="s">
        <v>1042</v>
      </c>
      <c r="D127" s="185"/>
      <c r="E127" s="185"/>
      <c r="F127" s="206" t="s">
        <v>993</v>
      </c>
      <c r="G127" s="185"/>
      <c r="H127" s="185" t="s">
        <v>1043</v>
      </c>
      <c r="I127" s="185" t="s">
        <v>995</v>
      </c>
      <c r="J127" s="185" t="s">
        <v>1044</v>
      </c>
      <c r="K127" s="229"/>
    </row>
    <row r="128" spans="2:11" customFormat="1" ht="15" customHeight="1">
      <c r="B128" s="226"/>
      <c r="C128" s="185" t="s">
        <v>941</v>
      </c>
      <c r="D128" s="185"/>
      <c r="E128" s="185"/>
      <c r="F128" s="206" t="s">
        <v>993</v>
      </c>
      <c r="G128" s="185"/>
      <c r="H128" s="185" t="s">
        <v>1045</v>
      </c>
      <c r="I128" s="185" t="s">
        <v>995</v>
      </c>
      <c r="J128" s="185" t="s">
        <v>1044</v>
      </c>
      <c r="K128" s="229"/>
    </row>
    <row r="129" spans="2:11" customFormat="1" ht="15" customHeight="1">
      <c r="B129" s="226"/>
      <c r="C129" s="185" t="s">
        <v>1004</v>
      </c>
      <c r="D129" s="185"/>
      <c r="E129" s="185"/>
      <c r="F129" s="206" t="s">
        <v>999</v>
      </c>
      <c r="G129" s="185"/>
      <c r="H129" s="185" t="s">
        <v>1005</v>
      </c>
      <c r="I129" s="185" t="s">
        <v>995</v>
      </c>
      <c r="J129" s="185">
        <v>15</v>
      </c>
      <c r="K129" s="229"/>
    </row>
    <row r="130" spans="2:11" customFormat="1" ht="15" customHeight="1">
      <c r="B130" s="226"/>
      <c r="C130" s="185" t="s">
        <v>1006</v>
      </c>
      <c r="D130" s="185"/>
      <c r="E130" s="185"/>
      <c r="F130" s="206" t="s">
        <v>999</v>
      </c>
      <c r="G130" s="185"/>
      <c r="H130" s="185" t="s">
        <v>1007</v>
      </c>
      <c r="I130" s="185" t="s">
        <v>995</v>
      </c>
      <c r="J130" s="185">
        <v>15</v>
      </c>
      <c r="K130" s="229"/>
    </row>
    <row r="131" spans="2:11" customFormat="1" ht="15" customHeight="1">
      <c r="B131" s="226"/>
      <c r="C131" s="185" t="s">
        <v>1008</v>
      </c>
      <c r="D131" s="185"/>
      <c r="E131" s="185"/>
      <c r="F131" s="206" t="s">
        <v>999</v>
      </c>
      <c r="G131" s="185"/>
      <c r="H131" s="185" t="s">
        <v>1009</v>
      </c>
      <c r="I131" s="185" t="s">
        <v>995</v>
      </c>
      <c r="J131" s="185">
        <v>20</v>
      </c>
      <c r="K131" s="229"/>
    </row>
    <row r="132" spans="2:11" customFormat="1" ht="15" customHeight="1">
      <c r="B132" s="226"/>
      <c r="C132" s="185" t="s">
        <v>1010</v>
      </c>
      <c r="D132" s="185"/>
      <c r="E132" s="185"/>
      <c r="F132" s="206" t="s">
        <v>999</v>
      </c>
      <c r="G132" s="185"/>
      <c r="H132" s="185" t="s">
        <v>1011</v>
      </c>
      <c r="I132" s="185" t="s">
        <v>995</v>
      </c>
      <c r="J132" s="185">
        <v>20</v>
      </c>
      <c r="K132" s="229"/>
    </row>
    <row r="133" spans="2:11" customFormat="1" ht="15" customHeight="1">
      <c r="B133" s="226"/>
      <c r="C133" s="185" t="s">
        <v>998</v>
      </c>
      <c r="D133" s="185"/>
      <c r="E133" s="185"/>
      <c r="F133" s="206" t="s">
        <v>999</v>
      </c>
      <c r="G133" s="185"/>
      <c r="H133" s="185" t="s">
        <v>1033</v>
      </c>
      <c r="I133" s="185" t="s">
        <v>995</v>
      </c>
      <c r="J133" s="185">
        <v>50</v>
      </c>
      <c r="K133" s="229"/>
    </row>
    <row r="134" spans="2:11" customFormat="1" ht="15" customHeight="1">
      <c r="B134" s="226"/>
      <c r="C134" s="185" t="s">
        <v>1012</v>
      </c>
      <c r="D134" s="185"/>
      <c r="E134" s="185"/>
      <c r="F134" s="206" t="s">
        <v>999</v>
      </c>
      <c r="G134" s="185"/>
      <c r="H134" s="185" t="s">
        <v>1033</v>
      </c>
      <c r="I134" s="185" t="s">
        <v>995</v>
      </c>
      <c r="J134" s="185">
        <v>50</v>
      </c>
      <c r="K134" s="229"/>
    </row>
    <row r="135" spans="2:11" customFormat="1" ht="15" customHeight="1">
      <c r="B135" s="226"/>
      <c r="C135" s="185" t="s">
        <v>1018</v>
      </c>
      <c r="D135" s="185"/>
      <c r="E135" s="185"/>
      <c r="F135" s="206" t="s">
        <v>999</v>
      </c>
      <c r="G135" s="185"/>
      <c r="H135" s="185" t="s">
        <v>1033</v>
      </c>
      <c r="I135" s="185" t="s">
        <v>995</v>
      </c>
      <c r="J135" s="185">
        <v>50</v>
      </c>
      <c r="K135" s="229"/>
    </row>
    <row r="136" spans="2:11" customFormat="1" ht="15" customHeight="1">
      <c r="B136" s="226"/>
      <c r="C136" s="185" t="s">
        <v>1020</v>
      </c>
      <c r="D136" s="185"/>
      <c r="E136" s="185"/>
      <c r="F136" s="206" t="s">
        <v>999</v>
      </c>
      <c r="G136" s="185"/>
      <c r="H136" s="185" t="s">
        <v>1033</v>
      </c>
      <c r="I136" s="185" t="s">
        <v>995</v>
      </c>
      <c r="J136" s="185">
        <v>50</v>
      </c>
      <c r="K136" s="229"/>
    </row>
    <row r="137" spans="2:11" customFormat="1" ht="15" customHeight="1">
      <c r="B137" s="226"/>
      <c r="C137" s="185" t="s">
        <v>1021</v>
      </c>
      <c r="D137" s="185"/>
      <c r="E137" s="185"/>
      <c r="F137" s="206" t="s">
        <v>999</v>
      </c>
      <c r="G137" s="185"/>
      <c r="H137" s="185" t="s">
        <v>1046</v>
      </c>
      <c r="I137" s="185" t="s">
        <v>995</v>
      </c>
      <c r="J137" s="185">
        <v>255</v>
      </c>
      <c r="K137" s="229"/>
    </row>
    <row r="138" spans="2:11" customFormat="1" ht="15" customHeight="1">
      <c r="B138" s="226"/>
      <c r="C138" s="185" t="s">
        <v>1023</v>
      </c>
      <c r="D138" s="185"/>
      <c r="E138" s="185"/>
      <c r="F138" s="206" t="s">
        <v>993</v>
      </c>
      <c r="G138" s="185"/>
      <c r="H138" s="185" t="s">
        <v>1047</v>
      </c>
      <c r="I138" s="185" t="s">
        <v>1025</v>
      </c>
      <c r="J138" s="185"/>
      <c r="K138" s="229"/>
    </row>
    <row r="139" spans="2:11" customFormat="1" ht="15" customHeight="1">
      <c r="B139" s="226"/>
      <c r="C139" s="185" t="s">
        <v>1026</v>
      </c>
      <c r="D139" s="185"/>
      <c r="E139" s="185"/>
      <c r="F139" s="206" t="s">
        <v>993</v>
      </c>
      <c r="G139" s="185"/>
      <c r="H139" s="185" t="s">
        <v>1048</v>
      </c>
      <c r="I139" s="185" t="s">
        <v>1028</v>
      </c>
      <c r="J139" s="185"/>
      <c r="K139" s="229"/>
    </row>
    <row r="140" spans="2:11" customFormat="1" ht="15" customHeight="1">
      <c r="B140" s="226"/>
      <c r="C140" s="185" t="s">
        <v>1029</v>
      </c>
      <c r="D140" s="185"/>
      <c r="E140" s="185"/>
      <c r="F140" s="206" t="s">
        <v>993</v>
      </c>
      <c r="G140" s="185"/>
      <c r="H140" s="185" t="s">
        <v>1029</v>
      </c>
      <c r="I140" s="185" t="s">
        <v>1028</v>
      </c>
      <c r="J140" s="185"/>
      <c r="K140" s="229"/>
    </row>
    <row r="141" spans="2:11" customFormat="1" ht="15" customHeight="1">
      <c r="B141" s="226"/>
      <c r="C141" s="185" t="s">
        <v>37</v>
      </c>
      <c r="D141" s="185"/>
      <c r="E141" s="185"/>
      <c r="F141" s="206" t="s">
        <v>993</v>
      </c>
      <c r="G141" s="185"/>
      <c r="H141" s="185" t="s">
        <v>1049</v>
      </c>
      <c r="I141" s="185" t="s">
        <v>1028</v>
      </c>
      <c r="J141" s="185"/>
      <c r="K141" s="229"/>
    </row>
    <row r="142" spans="2:11" customFormat="1" ht="15" customHeight="1">
      <c r="B142" s="226"/>
      <c r="C142" s="185" t="s">
        <v>1050</v>
      </c>
      <c r="D142" s="185"/>
      <c r="E142" s="185"/>
      <c r="F142" s="206" t="s">
        <v>993</v>
      </c>
      <c r="G142" s="185"/>
      <c r="H142" s="185" t="s">
        <v>1051</v>
      </c>
      <c r="I142" s="185" t="s">
        <v>1028</v>
      </c>
      <c r="J142" s="185"/>
      <c r="K142" s="229"/>
    </row>
    <row r="143" spans="2:11" customFormat="1" ht="15" customHeight="1">
      <c r="B143" s="230"/>
      <c r="C143" s="231"/>
      <c r="D143" s="231"/>
      <c r="E143" s="231"/>
      <c r="F143" s="231"/>
      <c r="G143" s="231"/>
      <c r="H143" s="231"/>
      <c r="I143" s="231"/>
      <c r="J143" s="231"/>
      <c r="K143" s="232"/>
    </row>
    <row r="144" spans="2:11" customFormat="1" ht="18.75" customHeight="1">
      <c r="B144" s="217"/>
      <c r="C144" s="217"/>
      <c r="D144" s="217"/>
      <c r="E144" s="217"/>
      <c r="F144" s="218"/>
      <c r="G144" s="217"/>
      <c r="H144" s="217"/>
      <c r="I144" s="217"/>
      <c r="J144" s="217"/>
      <c r="K144" s="217"/>
    </row>
    <row r="145" spans="2:11" customFormat="1" ht="18.75" customHeight="1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</row>
    <row r="146" spans="2:11" customFormat="1" ht="7.5" customHeight="1">
      <c r="B146" s="193"/>
      <c r="C146" s="194"/>
      <c r="D146" s="194"/>
      <c r="E146" s="194"/>
      <c r="F146" s="194"/>
      <c r="G146" s="194"/>
      <c r="H146" s="194"/>
      <c r="I146" s="194"/>
      <c r="J146" s="194"/>
      <c r="K146" s="195"/>
    </row>
    <row r="147" spans="2:11" customFormat="1" ht="45" customHeight="1">
      <c r="B147" s="196"/>
      <c r="C147" s="288" t="s">
        <v>1052</v>
      </c>
      <c r="D147" s="288"/>
      <c r="E147" s="288"/>
      <c r="F147" s="288"/>
      <c r="G147" s="288"/>
      <c r="H147" s="288"/>
      <c r="I147" s="288"/>
      <c r="J147" s="288"/>
      <c r="K147" s="197"/>
    </row>
    <row r="148" spans="2:11" customFormat="1" ht="17.25" customHeight="1">
      <c r="B148" s="196"/>
      <c r="C148" s="198" t="s">
        <v>987</v>
      </c>
      <c r="D148" s="198"/>
      <c r="E148" s="198"/>
      <c r="F148" s="198" t="s">
        <v>988</v>
      </c>
      <c r="G148" s="199"/>
      <c r="H148" s="198" t="s">
        <v>53</v>
      </c>
      <c r="I148" s="198" t="s">
        <v>56</v>
      </c>
      <c r="J148" s="198" t="s">
        <v>989</v>
      </c>
      <c r="K148" s="197"/>
    </row>
    <row r="149" spans="2:11" customFormat="1" ht="17.25" customHeight="1">
      <c r="B149" s="196"/>
      <c r="C149" s="200" t="s">
        <v>990</v>
      </c>
      <c r="D149" s="200"/>
      <c r="E149" s="200"/>
      <c r="F149" s="201" t="s">
        <v>991</v>
      </c>
      <c r="G149" s="202"/>
      <c r="H149" s="200"/>
      <c r="I149" s="200"/>
      <c r="J149" s="200" t="s">
        <v>992</v>
      </c>
      <c r="K149" s="197"/>
    </row>
    <row r="150" spans="2:11" customFormat="1" ht="5.25" customHeight="1">
      <c r="B150" s="208"/>
      <c r="C150" s="203"/>
      <c r="D150" s="203"/>
      <c r="E150" s="203"/>
      <c r="F150" s="203"/>
      <c r="G150" s="204"/>
      <c r="H150" s="203"/>
      <c r="I150" s="203"/>
      <c r="J150" s="203"/>
      <c r="K150" s="229"/>
    </row>
    <row r="151" spans="2:11" customFormat="1" ht="15" customHeight="1">
      <c r="B151" s="208"/>
      <c r="C151" s="233" t="s">
        <v>996</v>
      </c>
      <c r="D151" s="185"/>
      <c r="E151" s="185"/>
      <c r="F151" s="234" t="s">
        <v>993</v>
      </c>
      <c r="G151" s="185"/>
      <c r="H151" s="233" t="s">
        <v>1033</v>
      </c>
      <c r="I151" s="233" t="s">
        <v>995</v>
      </c>
      <c r="J151" s="233">
        <v>120</v>
      </c>
      <c r="K151" s="229"/>
    </row>
    <row r="152" spans="2:11" customFormat="1" ht="15" customHeight="1">
      <c r="B152" s="208"/>
      <c r="C152" s="233" t="s">
        <v>1042</v>
      </c>
      <c r="D152" s="185"/>
      <c r="E152" s="185"/>
      <c r="F152" s="234" t="s">
        <v>993</v>
      </c>
      <c r="G152" s="185"/>
      <c r="H152" s="233" t="s">
        <v>1053</v>
      </c>
      <c r="I152" s="233" t="s">
        <v>995</v>
      </c>
      <c r="J152" s="233" t="s">
        <v>1044</v>
      </c>
      <c r="K152" s="229"/>
    </row>
    <row r="153" spans="2:11" customFormat="1" ht="15" customHeight="1">
      <c r="B153" s="208"/>
      <c r="C153" s="233" t="s">
        <v>941</v>
      </c>
      <c r="D153" s="185"/>
      <c r="E153" s="185"/>
      <c r="F153" s="234" t="s">
        <v>993</v>
      </c>
      <c r="G153" s="185"/>
      <c r="H153" s="233" t="s">
        <v>1054</v>
      </c>
      <c r="I153" s="233" t="s">
        <v>995</v>
      </c>
      <c r="J153" s="233" t="s">
        <v>1044</v>
      </c>
      <c r="K153" s="229"/>
    </row>
    <row r="154" spans="2:11" customFormat="1" ht="15" customHeight="1">
      <c r="B154" s="208"/>
      <c r="C154" s="233" t="s">
        <v>998</v>
      </c>
      <c r="D154" s="185"/>
      <c r="E154" s="185"/>
      <c r="F154" s="234" t="s">
        <v>999</v>
      </c>
      <c r="G154" s="185"/>
      <c r="H154" s="233" t="s">
        <v>1033</v>
      </c>
      <c r="I154" s="233" t="s">
        <v>995</v>
      </c>
      <c r="J154" s="233">
        <v>50</v>
      </c>
      <c r="K154" s="229"/>
    </row>
    <row r="155" spans="2:11" customFormat="1" ht="15" customHeight="1">
      <c r="B155" s="208"/>
      <c r="C155" s="233" t="s">
        <v>1001</v>
      </c>
      <c r="D155" s="185"/>
      <c r="E155" s="185"/>
      <c r="F155" s="234" t="s">
        <v>993</v>
      </c>
      <c r="G155" s="185"/>
      <c r="H155" s="233" t="s">
        <v>1033</v>
      </c>
      <c r="I155" s="233" t="s">
        <v>1003</v>
      </c>
      <c r="J155" s="233"/>
      <c r="K155" s="229"/>
    </row>
    <row r="156" spans="2:11" customFormat="1" ht="15" customHeight="1">
      <c r="B156" s="208"/>
      <c r="C156" s="233" t="s">
        <v>1012</v>
      </c>
      <c r="D156" s="185"/>
      <c r="E156" s="185"/>
      <c r="F156" s="234" t="s">
        <v>999</v>
      </c>
      <c r="G156" s="185"/>
      <c r="H156" s="233" t="s">
        <v>1033</v>
      </c>
      <c r="I156" s="233" t="s">
        <v>995</v>
      </c>
      <c r="J156" s="233">
        <v>50</v>
      </c>
      <c r="K156" s="229"/>
    </row>
    <row r="157" spans="2:11" customFormat="1" ht="15" customHeight="1">
      <c r="B157" s="208"/>
      <c r="C157" s="233" t="s">
        <v>1020</v>
      </c>
      <c r="D157" s="185"/>
      <c r="E157" s="185"/>
      <c r="F157" s="234" t="s">
        <v>999</v>
      </c>
      <c r="G157" s="185"/>
      <c r="H157" s="233" t="s">
        <v>1033</v>
      </c>
      <c r="I157" s="233" t="s">
        <v>995</v>
      </c>
      <c r="J157" s="233">
        <v>50</v>
      </c>
      <c r="K157" s="229"/>
    </row>
    <row r="158" spans="2:11" customFormat="1" ht="15" customHeight="1">
      <c r="B158" s="208"/>
      <c r="C158" s="233" t="s">
        <v>1018</v>
      </c>
      <c r="D158" s="185"/>
      <c r="E158" s="185"/>
      <c r="F158" s="234" t="s">
        <v>999</v>
      </c>
      <c r="G158" s="185"/>
      <c r="H158" s="233" t="s">
        <v>1033</v>
      </c>
      <c r="I158" s="233" t="s">
        <v>995</v>
      </c>
      <c r="J158" s="233">
        <v>50</v>
      </c>
      <c r="K158" s="229"/>
    </row>
    <row r="159" spans="2:11" customFormat="1" ht="15" customHeight="1">
      <c r="B159" s="208"/>
      <c r="C159" s="233" t="s">
        <v>104</v>
      </c>
      <c r="D159" s="185"/>
      <c r="E159" s="185"/>
      <c r="F159" s="234" t="s">
        <v>993</v>
      </c>
      <c r="G159" s="185"/>
      <c r="H159" s="233" t="s">
        <v>1055</v>
      </c>
      <c r="I159" s="233" t="s">
        <v>995</v>
      </c>
      <c r="J159" s="233" t="s">
        <v>1056</v>
      </c>
      <c r="K159" s="229"/>
    </row>
    <row r="160" spans="2:11" customFormat="1" ht="15" customHeight="1">
      <c r="B160" s="208"/>
      <c r="C160" s="233" t="s">
        <v>1057</v>
      </c>
      <c r="D160" s="185"/>
      <c r="E160" s="185"/>
      <c r="F160" s="234" t="s">
        <v>993</v>
      </c>
      <c r="G160" s="185"/>
      <c r="H160" s="233" t="s">
        <v>1058</v>
      </c>
      <c r="I160" s="233" t="s">
        <v>1028</v>
      </c>
      <c r="J160" s="233"/>
      <c r="K160" s="229"/>
    </row>
    <row r="161" spans="2:11" customFormat="1" ht="15" customHeight="1">
      <c r="B161" s="235"/>
      <c r="C161" s="215"/>
      <c r="D161" s="215"/>
      <c r="E161" s="215"/>
      <c r="F161" s="215"/>
      <c r="G161" s="215"/>
      <c r="H161" s="215"/>
      <c r="I161" s="215"/>
      <c r="J161" s="215"/>
      <c r="K161" s="236"/>
    </row>
    <row r="162" spans="2:11" customFormat="1" ht="18.75" customHeight="1">
      <c r="B162" s="217"/>
      <c r="C162" s="227"/>
      <c r="D162" s="227"/>
      <c r="E162" s="227"/>
      <c r="F162" s="237"/>
      <c r="G162" s="227"/>
      <c r="H162" s="227"/>
      <c r="I162" s="227"/>
      <c r="J162" s="227"/>
      <c r="K162" s="217"/>
    </row>
    <row r="163" spans="2:11" customFormat="1" ht="18.75" customHeight="1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</row>
    <row r="164" spans="2:11" customFormat="1" ht="7.5" customHeight="1">
      <c r="B164" s="174"/>
      <c r="C164" s="175"/>
      <c r="D164" s="175"/>
      <c r="E164" s="175"/>
      <c r="F164" s="175"/>
      <c r="G164" s="175"/>
      <c r="H164" s="175"/>
      <c r="I164" s="175"/>
      <c r="J164" s="175"/>
      <c r="K164" s="176"/>
    </row>
    <row r="165" spans="2:11" customFormat="1" ht="45" customHeight="1">
      <c r="B165" s="177"/>
      <c r="C165" s="289" t="s">
        <v>1059</v>
      </c>
      <c r="D165" s="289"/>
      <c r="E165" s="289"/>
      <c r="F165" s="289"/>
      <c r="G165" s="289"/>
      <c r="H165" s="289"/>
      <c r="I165" s="289"/>
      <c r="J165" s="289"/>
      <c r="K165" s="178"/>
    </row>
    <row r="166" spans="2:11" customFormat="1" ht="17.25" customHeight="1">
      <c r="B166" s="177"/>
      <c r="C166" s="198" t="s">
        <v>987</v>
      </c>
      <c r="D166" s="198"/>
      <c r="E166" s="198"/>
      <c r="F166" s="198" t="s">
        <v>988</v>
      </c>
      <c r="G166" s="238"/>
      <c r="H166" s="239" t="s">
        <v>53</v>
      </c>
      <c r="I166" s="239" t="s">
        <v>56</v>
      </c>
      <c r="J166" s="198" t="s">
        <v>989</v>
      </c>
      <c r="K166" s="178"/>
    </row>
    <row r="167" spans="2:11" customFormat="1" ht="17.25" customHeight="1">
      <c r="B167" s="179"/>
      <c r="C167" s="200" t="s">
        <v>990</v>
      </c>
      <c r="D167" s="200"/>
      <c r="E167" s="200"/>
      <c r="F167" s="201" t="s">
        <v>991</v>
      </c>
      <c r="G167" s="240"/>
      <c r="H167" s="241"/>
      <c r="I167" s="241"/>
      <c r="J167" s="200" t="s">
        <v>992</v>
      </c>
      <c r="K167" s="180"/>
    </row>
    <row r="168" spans="2:11" customFormat="1" ht="5.25" customHeight="1">
      <c r="B168" s="208"/>
      <c r="C168" s="203"/>
      <c r="D168" s="203"/>
      <c r="E168" s="203"/>
      <c r="F168" s="203"/>
      <c r="G168" s="204"/>
      <c r="H168" s="203"/>
      <c r="I168" s="203"/>
      <c r="J168" s="203"/>
      <c r="K168" s="229"/>
    </row>
    <row r="169" spans="2:11" customFormat="1" ht="15" customHeight="1">
      <c r="B169" s="208"/>
      <c r="C169" s="185" t="s">
        <v>996</v>
      </c>
      <c r="D169" s="185"/>
      <c r="E169" s="185"/>
      <c r="F169" s="206" t="s">
        <v>993</v>
      </c>
      <c r="G169" s="185"/>
      <c r="H169" s="185" t="s">
        <v>1033</v>
      </c>
      <c r="I169" s="185" t="s">
        <v>995</v>
      </c>
      <c r="J169" s="185">
        <v>120</v>
      </c>
      <c r="K169" s="229"/>
    </row>
    <row r="170" spans="2:11" customFormat="1" ht="15" customHeight="1">
      <c r="B170" s="208"/>
      <c r="C170" s="185" t="s">
        <v>1042</v>
      </c>
      <c r="D170" s="185"/>
      <c r="E170" s="185"/>
      <c r="F170" s="206" t="s">
        <v>993</v>
      </c>
      <c r="G170" s="185"/>
      <c r="H170" s="185" t="s">
        <v>1043</v>
      </c>
      <c r="I170" s="185" t="s">
        <v>995</v>
      </c>
      <c r="J170" s="185" t="s">
        <v>1044</v>
      </c>
      <c r="K170" s="229"/>
    </row>
    <row r="171" spans="2:11" customFormat="1" ht="15" customHeight="1">
      <c r="B171" s="208"/>
      <c r="C171" s="185" t="s">
        <v>941</v>
      </c>
      <c r="D171" s="185"/>
      <c r="E171" s="185"/>
      <c r="F171" s="206" t="s">
        <v>993</v>
      </c>
      <c r="G171" s="185"/>
      <c r="H171" s="185" t="s">
        <v>1060</v>
      </c>
      <c r="I171" s="185" t="s">
        <v>995</v>
      </c>
      <c r="J171" s="185" t="s">
        <v>1044</v>
      </c>
      <c r="K171" s="229"/>
    </row>
    <row r="172" spans="2:11" customFormat="1" ht="15" customHeight="1">
      <c r="B172" s="208"/>
      <c r="C172" s="185" t="s">
        <v>998</v>
      </c>
      <c r="D172" s="185"/>
      <c r="E172" s="185"/>
      <c r="F172" s="206" t="s">
        <v>999</v>
      </c>
      <c r="G172" s="185"/>
      <c r="H172" s="185" t="s">
        <v>1060</v>
      </c>
      <c r="I172" s="185" t="s">
        <v>995</v>
      </c>
      <c r="J172" s="185">
        <v>50</v>
      </c>
      <c r="K172" s="229"/>
    </row>
    <row r="173" spans="2:11" customFormat="1" ht="15" customHeight="1">
      <c r="B173" s="208"/>
      <c r="C173" s="185" t="s">
        <v>1001</v>
      </c>
      <c r="D173" s="185"/>
      <c r="E173" s="185"/>
      <c r="F173" s="206" t="s">
        <v>993</v>
      </c>
      <c r="G173" s="185"/>
      <c r="H173" s="185" t="s">
        <v>1060</v>
      </c>
      <c r="I173" s="185" t="s">
        <v>1003</v>
      </c>
      <c r="J173" s="185"/>
      <c r="K173" s="229"/>
    </row>
    <row r="174" spans="2:11" customFormat="1" ht="15" customHeight="1">
      <c r="B174" s="208"/>
      <c r="C174" s="185" t="s">
        <v>1012</v>
      </c>
      <c r="D174" s="185"/>
      <c r="E174" s="185"/>
      <c r="F174" s="206" t="s">
        <v>999</v>
      </c>
      <c r="G174" s="185"/>
      <c r="H174" s="185" t="s">
        <v>1060</v>
      </c>
      <c r="I174" s="185" t="s">
        <v>995</v>
      </c>
      <c r="J174" s="185">
        <v>50</v>
      </c>
      <c r="K174" s="229"/>
    </row>
    <row r="175" spans="2:11" customFormat="1" ht="15" customHeight="1">
      <c r="B175" s="208"/>
      <c r="C175" s="185" t="s">
        <v>1020</v>
      </c>
      <c r="D175" s="185"/>
      <c r="E175" s="185"/>
      <c r="F175" s="206" t="s">
        <v>999</v>
      </c>
      <c r="G175" s="185"/>
      <c r="H175" s="185" t="s">
        <v>1060</v>
      </c>
      <c r="I175" s="185" t="s">
        <v>995</v>
      </c>
      <c r="J175" s="185">
        <v>50</v>
      </c>
      <c r="K175" s="229"/>
    </row>
    <row r="176" spans="2:11" customFormat="1" ht="15" customHeight="1">
      <c r="B176" s="208"/>
      <c r="C176" s="185" t="s">
        <v>1018</v>
      </c>
      <c r="D176" s="185"/>
      <c r="E176" s="185"/>
      <c r="F176" s="206" t="s">
        <v>999</v>
      </c>
      <c r="G176" s="185"/>
      <c r="H176" s="185" t="s">
        <v>1060</v>
      </c>
      <c r="I176" s="185" t="s">
        <v>995</v>
      </c>
      <c r="J176" s="185">
        <v>50</v>
      </c>
      <c r="K176" s="229"/>
    </row>
    <row r="177" spans="2:11" customFormat="1" ht="15" customHeight="1">
      <c r="B177" s="208"/>
      <c r="C177" s="185" t="s">
        <v>117</v>
      </c>
      <c r="D177" s="185"/>
      <c r="E177" s="185"/>
      <c r="F177" s="206" t="s">
        <v>993</v>
      </c>
      <c r="G177" s="185"/>
      <c r="H177" s="185" t="s">
        <v>1061</v>
      </c>
      <c r="I177" s="185" t="s">
        <v>1062</v>
      </c>
      <c r="J177" s="185"/>
      <c r="K177" s="229"/>
    </row>
    <row r="178" spans="2:11" customFormat="1" ht="15" customHeight="1">
      <c r="B178" s="208"/>
      <c r="C178" s="185" t="s">
        <v>56</v>
      </c>
      <c r="D178" s="185"/>
      <c r="E178" s="185"/>
      <c r="F178" s="206" t="s">
        <v>993</v>
      </c>
      <c r="G178" s="185"/>
      <c r="H178" s="185" t="s">
        <v>1063</v>
      </c>
      <c r="I178" s="185" t="s">
        <v>1064</v>
      </c>
      <c r="J178" s="185">
        <v>1</v>
      </c>
      <c r="K178" s="229"/>
    </row>
    <row r="179" spans="2:11" customFormat="1" ht="15" customHeight="1">
      <c r="B179" s="208"/>
      <c r="C179" s="185" t="s">
        <v>52</v>
      </c>
      <c r="D179" s="185"/>
      <c r="E179" s="185"/>
      <c r="F179" s="206" t="s">
        <v>993</v>
      </c>
      <c r="G179" s="185"/>
      <c r="H179" s="185" t="s">
        <v>1065</v>
      </c>
      <c r="I179" s="185" t="s">
        <v>995</v>
      </c>
      <c r="J179" s="185">
        <v>20</v>
      </c>
      <c r="K179" s="229"/>
    </row>
    <row r="180" spans="2:11" customFormat="1" ht="15" customHeight="1">
      <c r="B180" s="208"/>
      <c r="C180" s="185" t="s">
        <v>53</v>
      </c>
      <c r="D180" s="185"/>
      <c r="E180" s="185"/>
      <c r="F180" s="206" t="s">
        <v>993</v>
      </c>
      <c r="G180" s="185"/>
      <c r="H180" s="185" t="s">
        <v>1066</v>
      </c>
      <c r="I180" s="185" t="s">
        <v>995</v>
      </c>
      <c r="J180" s="185">
        <v>255</v>
      </c>
      <c r="K180" s="229"/>
    </row>
    <row r="181" spans="2:11" customFormat="1" ht="15" customHeight="1">
      <c r="B181" s="208"/>
      <c r="C181" s="185" t="s">
        <v>118</v>
      </c>
      <c r="D181" s="185"/>
      <c r="E181" s="185"/>
      <c r="F181" s="206" t="s">
        <v>993</v>
      </c>
      <c r="G181" s="185"/>
      <c r="H181" s="185" t="s">
        <v>957</v>
      </c>
      <c r="I181" s="185" t="s">
        <v>995</v>
      </c>
      <c r="J181" s="185">
        <v>10</v>
      </c>
      <c r="K181" s="229"/>
    </row>
    <row r="182" spans="2:11" customFormat="1" ht="15" customHeight="1">
      <c r="B182" s="208"/>
      <c r="C182" s="185" t="s">
        <v>119</v>
      </c>
      <c r="D182" s="185"/>
      <c r="E182" s="185"/>
      <c r="F182" s="206" t="s">
        <v>993</v>
      </c>
      <c r="G182" s="185"/>
      <c r="H182" s="185" t="s">
        <v>1067</v>
      </c>
      <c r="I182" s="185" t="s">
        <v>1028</v>
      </c>
      <c r="J182" s="185"/>
      <c r="K182" s="229"/>
    </row>
    <row r="183" spans="2:11" customFormat="1" ht="15" customHeight="1">
      <c r="B183" s="208"/>
      <c r="C183" s="185" t="s">
        <v>1068</v>
      </c>
      <c r="D183" s="185"/>
      <c r="E183" s="185"/>
      <c r="F183" s="206" t="s">
        <v>993</v>
      </c>
      <c r="G183" s="185"/>
      <c r="H183" s="185" t="s">
        <v>1069</v>
      </c>
      <c r="I183" s="185" t="s">
        <v>1028</v>
      </c>
      <c r="J183" s="185"/>
      <c r="K183" s="229"/>
    </row>
    <row r="184" spans="2:11" customFormat="1" ht="15" customHeight="1">
      <c r="B184" s="208"/>
      <c r="C184" s="185" t="s">
        <v>1057</v>
      </c>
      <c r="D184" s="185"/>
      <c r="E184" s="185"/>
      <c r="F184" s="206" t="s">
        <v>993</v>
      </c>
      <c r="G184" s="185"/>
      <c r="H184" s="185" t="s">
        <v>1070</v>
      </c>
      <c r="I184" s="185" t="s">
        <v>1028</v>
      </c>
      <c r="J184" s="185"/>
      <c r="K184" s="229"/>
    </row>
    <row r="185" spans="2:11" customFormat="1" ht="15" customHeight="1">
      <c r="B185" s="208"/>
      <c r="C185" s="185" t="s">
        <v>121</v>
      </c>
      <c r="D185" s="185"/>
      <c r="E185" s="185"/>
      <c r="F185" s="206" t="s">
        <v>999</v>
      </c>
      <c r="G185" s="185"/>
      <c r="H185" s="185" t="s">
        <v>1071</v>
      </c>
      <c r="I185" s="185" t="s">
        <v>995</v>
      </c>
      <c r="J185" s="185">
        <v>50</v>
      </c>
      <c r="K185" s="229"/>
    </row>
    <row r="186" spans="2:11" customFormat="1" ht="15" customHeight="1">
      <c r="B186" s="208"/>
      <c r="C186" s="185" t="s">
        <v>1072</v>
      </c>
      <c r="D186" s="185"/>
      <c r="E186" s="185"/>
      <c r="F186" s="206" t="s">
        <v>999</v>
      </c>
      <c r="G186" s="185"/>
      <c r="H186" s="185" t="s">
        <v>1073</v>
      </c>
      <c r="I186" s="185" t="s">
        <v>1074</v>
      </c>
      <c r="J186" s="185"/>
      <c r="K186" s="229"/>
    </row>
    <row r="187" spans="2:11" customFormat="1" ht="15" customHeight="1">
      <c r="B187" s="208"/>
      <c r="C187" s="185" t="s">
        <v>1075</v>
      </c>
      <c r="D187" s="185"/>
      <c r="E187" s="185"/>
      <c r="F187" s="206" t="s">
        <v>999</v>
      </c>
      <c r="G187" s="185"/>
      <c r="H187" s="185" t="s">
        <v>1076</v>
      </c>
      <c r="I187" s="185" t="s">
        <v>1074</v>
      </c>
      <c r="J187" s="185"/>
      <c r="K187" s="229"/>
    </row>
    <row r="188" spans="2:11" customFormat="1" ht="15" customHeight="1">
      <c r="B188" s="208"/>
      <c r="C188" s="185" t="s">
        <v>1077</v>
      </c>
      <c r="D188" s="185"/>
      <c r="E188" s="185"/>
      <c r="F188" s="206" t="s">
        <v>999</v>
      </c>
      <c r="G188" s="185"/>
      <c r="H188" s="185" t="s">
        <v>1078</v>
      </c>
      <c r="I188" s="185" t="s">
        <v>1074</v>
      </c>
      <c r="J188" s="185"/>
      <c r="K188" s="229"/>
    </row>
    <row r="189" spans="2:11" customFormat="1" ht="15" customHeight="1">
      <c r="B189" s="208"/>
      <c r="C189" s="242" t="s">
        <v>1079</v>
      </c>
      <c r="D189" s="185"/>
      <c r="E189" s="185"/>
      <c r="F189" s="206" t="s">
        <v>999</v>
      </c>
      <c r="G189" s="185"/>
      <c r="H189" s="185" t="s">
        <v>1080</v>
      </c>
      <c r="I189" s="185" t="s">
        <v>1081</v>
      </c>
      <c r="J189" s="243" t="s">
        <v>1082</v>
      </c>
      <c r="K189" s="229"/>
    </row>
    <row r="190" spans="2:11" customFormat="1" ht="15" customHeight="1">
      <c r="B190" s="208"/>
      <c r="C190" s="242" t="s">
        <v>41</v>
      </c>
      <c r="D190" s="185"/>
      <c r="E190" s="185"/>
      <c r="F190" s="206" t="s">
        <v>993</v>
      </c>
      <c r="G190" s="185"/>
      <c r="H190" s="182" t="s">
        <v>1083</v>
      </c>
      <c r="I190" s="185" t="s">
        <v>1084</v>
      </c>
      <c r="J190" s="185"/>
      <c r="K190" s="229"/>
    </row>
    <row r="191" spans="2:11" customFormat="1" ht="15" customHeight="1">
      <c r="B191" s="208"/>
      <c r="C191" s="242" t="s">
        <v>1085</v>
      </c>
      <c r="D191" s="185"/>
      <c r="E191" s="185"/>
      <c r="F191" s="206" t="s">
        <v>993</v>
      </c>
      <c r="G191" s="185"/>
      <c r="H191" s="185" t="s">
        <v>1086</v>
      </c>
      <c r="I191" s="185" t="s">
        <v>1028</v>
      </c>
      <c r="J191" s="185"/>
      <c r="K191" s="229"/>
    </row>
    <row r="192" spans="2:11" customFormat="1" ht="15" customHeight="1">
      <c r="B192" s="208"/>
      <c r="C192" s="242" t="s">
        <v>1087</v>
      </c>
      <c r="D192" s="185"/>
      <c r="E192" s="185"/>
      <c r="F192" s="206" t="s">
        <v>993</v>
      </c>
      <c r="G192" s="185"/>
      <c r="H192" s="185" t="s">
        <v>1088</v>
      </c>
      <c r="I192" s="185" t="s">
        <v>1028</v>
      </c>
      <c r="J192" s="185"/>
      <c r="K192" s="229"/>
    </row>
    <row r="193" spans="2:11" customFormat="1" ht="15" customHeight="1">
      <c r="B193" s="208"/>
      <c r="C193" s="242" t="s">
        <v>1089</v>
      </c>
      <c r="D193" s="185"/>
      <c r="E193" s="185"/>
      <c r="F193" s="206" t="s">
        <v>999</v>
      </c>
      <c r="G193" s="185"/>
      <c r="H193" s="185" t="s">
        <v>1090</v>
      </c>
      <c r="I193" s="185" t="s">
        <v>1028</v>
      </c>
      <c r="J193" s="185"/>
      <c r="K193" s="229"/>
    </row>
    <row r="194" spans="2:11" customFormat="1" ht="15" customHeight="1">
      <c r="B194" s="235"/>
      <c r="C194" s="244"/>
      <c r="D194" s="215"/>
      <c r="E194" s="215"/>
      <c r="F194" s="215"/>
      <c r="G194" s="215"/>
      <c r="H194" s="215"/>
      <c r="I194" s="215"/>
      <c r="J194" s="215"/>
      <c r="K194" s="236"/>
    </row>
    <row r="195" spans="2:11" customFormat="1" ht="18.75" customHeight="1">
      <c r="B195" s="217"/>
      <c r="C195" s="227"/>
      <c r="D195" s="227"/>
      <c r="E195" s="227"/>
      <c r="F195" s="237"/>
      <c r="G195" s="227"/>
      <c r="H195" s="227"/>
      <c r="I195" s="227"/>
      <c r="J195" s="227"/>
      <c r="K195" s="217"/>
    </row>
    <row r="196" spans="2:11" customFormat="1" ht="18.75" customHeight="1">
      <c r="B196" s="217"/>
      <c r="C196" s="227"/>
      <c r="D196" s="227"/>
      <c r="E196" s="227"/>
      <c r="F196" s="237"/>
      <c r="G196" s="227"/>
      <c r="H196" s="227"/>
      <c r="I196" s="227"/>
      <c r="J196" s="227"/>
      <c r="K196" s="217"/>
    </row>
    <row r="197" spans="2:11" customFormat="1" ht="18.75" customHeight="1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</row>
    <row r="198" spans="2:11" customFormat="1" ht="12">
      <c r="B198" s="174"/>
      <c r="C198" s="175"/>
      <c r="D198" s="175"/>
      <c r="E198" s="175"/>
      <c r="F198" s="175"/>
      <c r="G198" s="175"/>
      <c r="H198" s="175"/>
      <c r="I198" s="175"/>
      <c r="J198" s="175"/>
      <c r="K198" s="176"/>
    </row>
    <row r="199" spans="2:11" customFormat="1" ht="22.2">
      <c r="B199" s="177"/>
      <c r="C199" s="289" t="s">
        <v>1091</v>
      </c>
      <c r="D199" s="289"/>
      <c r="E199" s="289"/>
      <c r="F199" s="289"/>
      <c r="G199" s="289"/>
      <c r="H199" s="289"/>
      <c r="I199" s="289"/>
      <c r="J199" s="289"/>
      <c r="K199" s="178"/>
    </row>
    <row r="200" spans="2:11" customFormat="1" ht="25.5" customHeight="1">
      <c r="B200" s="177"/>
      <c r="C200" s="245" t="s">
        <v>1092</v>
      </c>
      <c r="D200" s="245"/>
      <c r="E200" s="245"/>
      <c r="F200" s="245" t="s">
        <v>1093</v>
      </c>
      <c r="G200" s="246"/>
      <c r="H200" s="290" t="s">
        <v>1094</v>
      </c>
      <c r="I200" s="290"/>
      <c r="J200" s="290"/>
      <c r="K200" s="178"/>
    </row>
    <row r="201" spans="2:11" customFormat="1" ht="5.25" customHeight="1">
      <c r="B201" s="208"/>
      <c r="C201" s="203"/>
      <c r="D201" s="203"/>
      <c r="E201" s="203"/>
      <c r="F201" s="203"/>
      <c r="G201" s="227"/>
      <c r="H201" s="203"/>
      <c r="I201" s="203"/>
      <c r="J201" s="203"/>
      <c r="K201" s="229"/>
    </row>
    <row r="202" spans="2:11" customFormat="1" ht="15" customHeight="1">
      <c r="B202" s="208"/>
      <c r="C202" s="185" t="s">
        <v>1084</v>
      </c>
      <c r="D202" s="185"/>
      <c r="E202" s="185"/>
      <c r="F202" s="206" t="s">
        <v>42</v>
      </c>
      <c r="G202" s="185"/>
      <c r="H202" s="291" t="s">
        <v>1095</v>
      </c>
      <c r="I202" s="291"/>
      <c r="J202" s="291"/>
      <c r="K202" s="229"/>
    </row>
    <row r="203" spans="2:11" customFormat="1" ht="15" customHeight="1">
      <c r="B203" s="208"/>
      <c r="C203" s="185"/>
      <c r="D203" s="185"/>
      <c r="E203" s="185"/>
      <c r="F203" s="206" t="s">
        <v>43</v>
      </c>
      <c r="G203" s="185"/>
      <c r="H203" s="291" t="s">
        <v>1096</v>
      </c>
      <c r="I203" s="291"/>
      <c r="J203" s="291"/>
      <c r="K203" s="229"/>
    </row>
    <row r="204" spans="2:11" customFormat="1" ht="15" customHeight="1">
      <c r="B204" s="208"/>
      <c r="C204" s="185"/>
      <c r="D204" s="185"/>
      <c r="E204" s="185"/>
      <c r="F204" s="206" t="s">
        <v>46</v>
      </c>
      <c r="G204" s="185"/>
      <c r="H204" s="291" t="s">
        <v>1097</v>
      </c>
      <c r="I204" s="291"/>
      <c r="J204" s="291"/>
      <c r="K204" s="229"/>
    </row>
    <row r="205" spans="2:11" customFormat="1" ht="15" customHeight="1">
      <c r="B205" s="208"/>
      <c r="C205" s="185"/>
      <c r="D205" s="185"/>
      <c r="E205" s="185"/>
      <c r="F205" s="206" t="s">
        <v>44</v>
      </c>
      <c r="G205" s="185"/>
      <c r="H205" s="291" t="s">
        <v>1098</v>
      </c>
      <c r="I205" s="291"/>
      <c r="J205" s="291"/>
      <c r="K205" s="229"/>
    </row>
    <row r="206" spans="2:11" customFormat="1" ht="15" customHeight="1">
      <c r="B206" s="208"/>
      <c r="C206" s="185"/>
      <c r="D206" s="185"/>
      <c r="E206" s="185"/>
      <c r="F206" s="206" t="s">
        <v>45</v>
      </c>
      <c r="G206" s="185"/>
      <c r="H206" s="291" t="s">
        <v>1099</v>
      </c>
      <c r="I206" s="291"/>
      <c r="J206" s="291"/>
      <c r="K206" s="229"/>
    </row>
    <row r="207" spans="2:11" customFormat="1" ht="15" customHeight="1">
      <c r="B207" s="208"/>
      <c r="C207" s="185"/>
      <c r="D207" s="185"/>
      <c r="E207" s="185"/>
      <c r="F207" s="206"/>
      <c r="G207" s="185"/>
      <c r="H207" s="185"/>
      <c r="I207" s="185"/>
      <c r="J207" s="185"/>
      <c r="K207" s="229"/>
    </row>
    <row r="208" spans="2:11" customFormat="1" ht="15" customHeight="1">
      <c r="B208" s="208"/>
      <c r="C208" s="185" t="s">
        <v>1040</v>
      </c>
      <c r="D208" s="185"/>
      <c r="E208" s="185"/>
      <c r="F208" s="206" t="s">
        <v>78</v>
      </c>
      <c r="G208" s="185"/>
      <c r="H208" s="291" t="s">
        <v>1100</v>
      </c>
      <c r="I208" s="291"/>
      <c r="J208" s="291"/>
      <c r="K208" s="229"/>
    </row>
    <row r="209" spans="2:11" customFormat="1" ht="15" customHeight="1">
      <c r="B209" s="208"/>
      <c r="C209" s="185"/>
      <c r="D209" s="185"/>
      <c r="E209" s="185"/>
      <c r="F209" s="206" t="s">
        <v>935</v>
      </c>
      <c r="G209" s="185"/>
      <c r="H209" s="291" t="s">
        <v>936</v>
      </c>
      <c r="I209" s="291"/>
      <c r="J209" s="291"/>
      <c r="K209" s="229"/>
    </row>
    <row r="210" spans="2:11" customFormat="1" ht="15" customHeight="1">
      <c r="B210" s="208"/>
      <c r="C210" s="185"/>
      <c r="D210" s="185"/>
      <c r="E210" s="185"/>
      <c r="F210" s="206" t="s">
        <v>933</v>
      </c>
      <c r="G210" s="185"/>
      <c r="H210" s="291" t="s">
        <v>1101</v>
      </c>
      <c r="I210" s="291"/>
      <c r="J210" s="291"/>
      <c r="K210" s="229"/>
    </row>
    <row r="211" spans="2:11" customFormat="1" ht="15" customHeight="1">
      <c r="B211" s="247"/>
      <c r="C211" s="185"/>
      <c r="D211" s="185"/>
      <c r="E211" s="185"/>
      <c r="F211" s="206" t="s">
        <v>937</v>
      </c>
      <c r="G211" s="242"/>
      <c r="H211" s="292" t="s">
        <v>938</v>
      </c>
      <c r="I211" s="292"/>
      <c r="J211" s="292"/>
      <c r="K211" s="248"/>
    </row>
    <row r="212" spans="2:11" customFormat="1" ht="15" customHeight="1">
      <c r="B212" s="247"/>
      <c r="C212" s="185"/>
      <c r="D212" s="185"/>
      <c r="E212" s="185"/>
      <c r="F212" s="206" t="s">
        <v>939</v>
      </c>
      <c r="G212" s="242"/>
      <c r="H212" s="292" t="s">
        <v>1102</v>
      </c>
      <c r="I212" s="292"/>
      <c r="J212" s="292"/>
      <c r="K212" s="248"/>
    </row>
    <row r="213" spans="2:11" customFormat="1" ht="15" customHeight="1">
      <c r="B213" s="247"/>
      <c r="C213" s="185"/>
      <c r="D213" s="185"/>
      <c r="E213" s="185"/>
      <c r="F213" s="206"/>
      <c r="G213" s="242"/>
      <c r="H213" s="233"/>
      <c r="I213" s="233"/>
      <c r="J213" s="233"/>
      <c r="K213" s="248"/>
    </row>
    <row r="214" spans="2:11" customFormat="1" ht="15" customHeight="1">
      <c r="B214" s="247"/>
      <c r="C214" s="185" t="s">
        <v>1064</v>
      </c>
      <c r="D214" s="185"/>
      <c r="E214" s="185"/>
      <c r="F214" s="206">
        <v>1</v>
      </c>
      <c r="G214" s="242"/>
      <c r="H214" s="292" t="s">
        <v>1103</v>
      </c>
      <c r="I214" s="292"/>
      <c r="J214" s="292"/>
      <c r="K214" s="248"/>
    </row>
    <row r="215" spans="2:11" customFormat="1" ht="15" customHeight="1">
      <c r="B215" s="247"/>
      <c r="C215" s="185"/>
      <c r="D215" s="185"/>
      <c r="E215" s="185"/>
      <c r="F215" s="206">
        <v>2</v>
      </c>
      <c r="G215" s="242"/>
      <c r="H215" s="292" t="s">
        <v>1104</v>
      </c>
      <c r="I215" s="292"/>
      <c r="J215" s="292"/>
      <c r="K215" s="248"/>
    </row>
    <row r="216" spans="2:11" customFormat="1" ht="15" customHeight="1">
      <c r="B216" s="247"/>
      <c r="C216" s="185"/>
      <c r="D216" s="185"/>
      <c r="E216" s="185"/>
      <c r="F216" s="206">
        <v>3</v>
      </c>
      <c r="G216" s="242"/>
      <c r="H216" s="292" t="s">
        <v>1105</v>
      </c>
      <c r="I216" s="292"/>
      <c r="J216" s="292"/>
      <c r="K216" s="248"/>
    </row>
    <row r="217" spans="2:11" customFormat="1" ht="15" customHeight="1">
      <c r="B217" s="247"/>
      <c r="C217" s="185"/>
      <c r="D217" s="185"/>
      <c r="E217" s="185"/>
      <c r="F217" s="206">
        <v>4</v>
      </c>
      <c r="G217" s="242"/>
      <c r="H217" s="292" t="s">
        <v>1106</v>
      </c>
      <c r="I217" s="292"/>
      <c r="J217" s="292"/>
      <c r="K217" s="248"/>
    </row>
    <row r="218" spans="2:11" customFormat="1" ht="12.75" customHeight="1">
      <c r="B218" s="249"/>
      <c r="C218" s="250"/>
      <c r="D218" s="250"/>
      <c r="E218" s="250"/>
      <c r="F218" s="250"/>
      <c r="G218" s="250"/>
      <c r="H218" s="250"/>
      <c r="I218" s="250"/>
      <c r="J218" s="250"/>
      <c r="K218" s="251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FVE1_1 - Výrobna 68,04 kW...</vt:lpstr>
      <vt:lpstr>FVE1_2 - Výrobna 68,04_OC...</vt:lpstr>
      <vt:lpstr>FVE1_3 - Výrobna 68,04 kW...</vt:lpstr>
      <vt:lpstr>FVE1_4 - Výrobna 68,04 kW...</vt:lpstr>
      <vt:lpstr>FVE2_1 - Výrobna 8,0 kWp_...</vt:lpstr>
      <vt:lpstr>FVE2_2 - Výrobna 8,0 kWp_...</vt:lpstr>
      <vt:lpstr>FVE2_3 - Výrobna 8,0 kWp_...</vt:lpstr>
      <vt:lpstr>Pokyny pro vyplnění</vt:lpstr>
      <vt:lpstr>'FVE1_1 - Výrobna 68,04 kW...'!Názvy_tisku</vt:lpstr>
      <vt:lpstr>'FVE1_2 - Výrobna 68,04_OC...'!Názvy_tisku</vt:lpstr>
      <vt:lpstr>'FVE1_3 - Výrobna 68,04 kW...'!Názvy_tisku</vt:lpstr>
      <vt:lpstr>'FVE1_4 - Výrobna 68,04 kW...'!Názvy_tisku</vt:lpstr>
      <vt:lpstr>'FVE2_1 - Výrobna 8,0 kWp_...'!Názvy_tisku</vt:lpstr>
      <vt:lpstr>'FVE2_2 - Výrobna 8,0 kWp_...'!Názvy_tisku</vt:lpstr>
      <vt:lpstr>'FVE2_3 - Výrobna 8,0 kWp_...'!Názvy_tisku</vt:lpstr>
      <vt:lpstr>'Rekapitulace stavby'!Názvy_tisku</vt:lpstr>
      <vt:lpstr>'FVE1_1 - Výrobna 68,04 kW...'!Oblast_tisku</vt:lpstr>
      <vt:lpstr>'FVE1_2 - Výrobna 68,04_OC...'!Oblast_tisku</vt:lpstr>
      <vt:lpstr>'FVE1_3 - Výrobna 68,04 kW...'!Oblast_tisku</vt:lpstr>
      <vt:lpstr>'FVE1_4 - Výrobna 68,04 kW...'!Oblast_tisku</vt:lpstr>
      <vt:lpstr>'FVE2_1 - Výrobna 8,0 kWp_...'!Oblast_tisku</vt:lpstr>
      <vt:lpstr>'FVE2_2 - Výrobna 8,0 kWp_...'!Oblast_tisku</vt:lpstr>
      <vt:lpstr>'FVE2_3 - Výrobna 8,0 kWp_...'!Oblast_tisku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PETRLENOVO\Petr</dc:creator>
  <cp:lastModifiedBy>Petr Štěpánek</cp:lastModifiedBy>
  <cp:lastPrinted>2024-09-16T12:57:31Z</cp:lastPrinted>
  <dcterms:created xsi:type="dcterms:W3CDTF">2023-05-16T10:36:50Z</dcterms:created>
  <dcterms:modified xsi:type="dcterms:W3CDTF">2024-09-16T18:07:14Z</dcterms:modified>
</cp:coreProperties>
</file>