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7256" windowHeight="7992" activeTab="1"/>
  </bookViews>
  <sheets>
    <sheet name="Rekapitulace stavby" sheetId="1" r:id="rId1"/>
    <sheet name="20160523 - Reko místní ..." sheetId="2" r:id="rId2"/>
  </sheets>
  <definedNames>
    <definedName name="_xlnm.Print_Titles" localSheetId="1">'20160523 - Reko místní ...'!$122:$122</definedName>
    <definedName name="_xlnm.Print_Titles" localSheetId="0">'Rekapitulace stavby'!$85:$85</definedName>
    <definedName name="_xlnm.Print_Area" localSheetId="1">'20160523 - Reko místní ...'!$C$4:$Q$68,'20160523 - Reko místní ...'!$C$74:$Q$107,'20160523 - Reko místní ...'!$C$113:$Q$265</definedName>
    <definedName name="_xlnm.Print_Area" localSheetId="0">'Rekapitulace stavby'!$C$4:$AP$70,'Rekapitulace stavby'!$C$76:$AP$92</definedName>
  </definedNames>
  <calcPr calcId="145621"/>
</workbook>
</file>

<file path=xl/calcChain.xml><?xml version="1.0" encoding="utf-8"?>
<calcChain xmlns="http://schemas.openxmlformats.org/spreadsheetml/2006/main">
  <c r="BE252" i="2" l="1"/>
  <c r="BF252" i="2"/>
  <c r="BG252" i="2"/>
  <c r="BH252" i="2"/>
  <c r="BI252" i="2"/>
  <c r="BK252" i="2"/>
  <c r="BE253" i="2"/>
  <c r="BF253" i="2"/>
  <c r="BG253" i="2"/>
  <c r="BH253" i="2"/>
  <c r="BI253" i="2"/>
  <c r="BK253" i="2"/>
  <c r="BE254" i="2"/>
  <c r="BF254" i="2"/>
  <c r="BG254" i="2"/>
  <c r="BH254" i="2"/>
  <c r="BI254" i="2"/>
  <c r="BK254" i="2"/>
  <c r="BE255" i="2"/>
  <c r="BF255" i="2"/>
  <c r="BG255" i="2"/>
  <c r="BH255" i="2"/>
  <c r="BI255" i="2"/>
  <c r="BK255" i="2"/>
  <c r="BE256" i="2"/>
  <c r="BF256" i="2"/>
  <c r="BG256" i="2"/>
  <c r="BH256" i="2"/>
  <c r="BI256" i="2"/>
  <c r="BK256" i="2"/>
  <c r="BE245" i="2"/>
  <c r="BF245" i="2"/>
  <c r="BG245" i="2"/>
  <c r="BH245" i="2"/>
  <c r="BI245" i="2"/>
  <c r="BK245" i="2"/>
  <c r="BE246" i="2"/>
  <c r="BF246" i="2"/>
  <c r="BG246" i="2"/>
  <c r="BH246" i="2"/>
  <c r="BI246" i="2"/>
  <c r="BK246" i="2"/>
  <c r="BE247" i="2"/>
  <c r="BF247" i="2"/>
  <c r="BG247" i="2"/>
  <c r="BH247" i="2"/>
  <c r="BI247" i="2"/>
  <c r="BK247" i="2"/>
  <c r="N241" i="2"/>
  <c r="N254" i="2"/>
  <c r="N256" i="2"/>
  <c r="N255" i="2"/>
  <c r="N253" i="2"/>
  <c r="N252" i="2"/>
  <c r="N247" i="2"/>
  <c r="N246" i="2"/>
  <c r="N245" i="2"/>
  <c r="N212" i="2" l="1"/>
  <c r="N211" i="2"/>
  <c r="N210" i="2"/>
  <c r="AY88" i="1" l="1"/>
  <c r="AX88" i="1"/>
  <c r="BI265" i="2"/>
  <c r="BH265" i="2"/>
  <c r="BG265" i="2"/>
  <c r="BF265" i="2"/>
  <c r="AA265" i="2"/>
  <c r="Y265" i="2"/>
  <c r="W265" i="2"/>
  <c r="BK265" i="2"/>
  <c r="N265" i="2"/>
  <c r="BE265" i="2" s="1"/>
  <c r="BI264" i="2"/>
  <c r="BH264" i="2"/>
  <c r="BG264" i="2"/>
  <c r="BF264" i="2"/>
  <c r="AA264" i="2"/>
  <c r="Y264" i="2"/>
  <c r="W264" i="2"/>
  <c r="BK264" i="2"/>
  <c r="N264" i="2"/>
  <c r="BE264" i="2" s="1"/>
  <c r="BI263" i="2"/>
  <c r="BH263" i="2"/>
  <c r="BG263" i="2"/>
  <c r="BF263" i="2"/>
  <c r="AA263" i="2"/>
  <c r="Y263" i="2"/>
  <c r="W263" i="2"/>
  <c r="BK263" i="2"/>
  <c r="N263" i="2"/>
  <c r="BE263" i="2" s="1"/>
  <c r="BI261" i="2"/>
  <c r="BH261" i="2"/>
  <c r="BG261" i="2"/>
  <c r="BF261" i="2"/>
  <c r="AA261" i="2"/>
  <c r="Y261" i="2"/>
  <c r="W261" i="2"/>
  <c r="BK261" i="2"/>
  <c r="N261" i="2"/>
  <c r="BE261" i="2" s="1"/>
  <c r="BI259" i="2"/>
  <c r="BH259" i="2"/>
  <c r="BG259" i="2"/>
  <c r="BF259" i="2"/>
  <c r="AA259" i="2"/>
  <c r="Y259" i="2"/>
  <c r="W259" i="2"/>
  <c r="BK259" i="2"/>
  <c r="N259" i="2"/>
  <c r="BE259" i="2" s="1"/>
  <c r="BI258" i="2"/>
  <c r="BH258" i="2"/>
  <c r="BG258" i="2"/>
  <c r="BF258" i="2"/>
  <c r="AA258" i="2"/>
  <c r="AA257" i="2" s="1"/>
  <c r="Y258" i="2"/>
  <c r="Y257" i="2" s="1"/>
  <c r="W258" i="2"/>
  <c r="BK258" i="2"/>
  <c r="BK257" i="2" s="1"/>
  <c r="N257" i="2" s="1"/>
  <c r="N102" i="2" s="1"/>
  <c r="N258" i="2"/>
  <c r="BE258" i="2" s="1"/>
  <c r="BI251" i="2"/>
  <c r="BH251" i="2"/>
  <c r="BG251" i="2"/>
  <c r="BF251" i="2"/>
  <c r="AA251" i="2"/>
  <c r="Y251" i="2"/>
  <c r="W251" i="2"/>
  <c r="BK251" i="2"/>
  <c r="N251" i="2"/>
  <c r="BE251" i="2" s="1"/>
  <c r="BI250" i="2"/>
  <c r="BH250" i="2"/>
  <c r="BG250" i="2"/>
  <c r="BF250" i="2"/>
  <c r="AA250" i="2"/>
  <c r="Y250" i="2"/>
  <c r="Y249" i="2" s="1"/>
  <c r="W250" i="2"/>
  <c r="BK250" i="2"/>
  <c r="N250" i="2"/>
  <c r="BE250" i="2" s="1"/>
  <c r="BI248" i="2"/>
  <c r="BH248" i="2"/>
  <c r="BG248" i="2"/>
  <c r="BF248" i="2"/>
  <c r="AA248" i="2"/>
  <c r="Y248" i="2"/>
  <c r="W248" i="2"/>
  <c r="BK248" i="2"/>
  <c r="N248" i="2"/>
  <c r="BE248" i="2" s="1"/>
  <c r="BI244" i="2"/>
  <c r="BH244" i="2"/>
  <c r="BG244" i="2"/>
  <c r="BF244" i="2"/>
  <c r="AA244" i="2"/>
  <c r="Y244" i="2"/>
  <c r="W244" i="2"/>
  <c r="BK244" i="2"/>
  <c r="N244" i="2"/>
  <c r="BE244" i="2" s="1"/>
  <c r="BI243" i="2"/>
  <c r="BH243" i="2"/>
  <c r="BG243" i="2"/>
  <c r="BF243" i="2"/>
  <c r="AA243" i="2"/>
  <c r="Y243" i="2"/>
  <c r="W243" i="2"/>
  <c r="BK243" i="2"/>
  <c r="N243" i="2"/>
  <c r="BE243" i="2" s="1"/>
  <c r="BI242" i="2"/>
  <c r="BH242" i="2"/>
  <c r="BG242" i="2"/>
  <c r="BF242" i="2"/>
  <c r="AA242" i="2"/>
  <c r="Y242" i="2"/>
  <c r="W242" i="2"/>
  <c r="BK242" i="2"/>
  <c r="N242" i="2"/>
  <c r="BE242" i="2" s="1"/>
  <c r="BI241" i="2"/>
  <c r="BH241" i="2"/>
  <c r="BG241" i="2"/>
  <c r="BF241" i="2"/>
  <c r="AA241" i="2"/>
  <c r="Y241" i="2"/>
  <c r="W241" i="2"/>
  <c r="BK241" i="2"/>
  <c r="BE241" i="2"/>
  <c r="BI239" i="2"/>
  <c r="BH239" i="2"/>
  <c r="BG239" i="2"/>
  <c r="BF239" i="2"/>
  <c r="AA239" i="2"/>
  <c r="Y239" i="2"/>
  <c r="W239" i="2"/>
  <c r="BK239" i="2"/>
  <c r="N239" i="2"/>
  <c r="BE239" i="2" s="1"/>
  <c r="BI238" i="2"/>
  <c r="BH238" i="2"/>
  <c r="BG238" i="2"/>
  <c r="BF238" i="2"/>
  <c r="AA238" i="2"/>
  <c r="Y238" i="2"/>
  <c r="W238" i="2"/>
  <c r="BK238" i="2"/>
  <c r="N238" i="2"/>
  <c r="BE238" i="2" s="1"/>
  <c r="BI237" i="2"/>
  <c r="BH237" i="2"/>
  <c r="BG237" i="2"/>
  <c r="BF237" i="2"/>
  <c r="AA237" i="2"/>
  <c r="Y237" i="2"/>
  <c r="W237" i="2"/>
  <c r="BK237" i="2"/>
  <c r="N237" i="2"/>
  <c r="BE237" i="2" s="1"/>
  <c r="BI236" i="2"/>
  <c r="BH236" i="2"/>
  <c r="BG236" i="2"/>
  <c r="BF236" i="2"/>
  <c r="AA236" i="2"/>
  <c r="Y236" i="2"/>
  <c r="W236" i="2"/>
  <c r="BK236" i="2"/>
  <c r="N236" i="2"/>
  <c r="BE236" i="2" s="1"/>
  <c r="BI235" i="2"/>
  <c r="BH235" i="2"/>
  <c r="BG235" i="2"/>
  <c r="BF235" i="2"/>
  <c r="AA235" i="2"/>
  <c r="Y235" i="2"/>
  <c r="W235" i="2"/>
  <c r="BK235" i="2"/>
  <c r="N235" i="2"/>
  <c r="BE235" i="2" s="1"/>
  <c r="BI234" i="2"/>
  <c r="BH234" i="2"/>
  <c r="BG234" i="2"/>
  <c r="BF234" i="2"/>
  <c r="AA234" i="2"/>
  <c r="Y234" i="2"/>
  <c r="W234" i="2"/>
  <c r="BK234" i="2"/>
  <c r="N234" i="2"/>
  <c r="BE234" i="2" s="1"/>
  <c r="BI232" i="2"/>
  <c r="BH232" i="2"/>
  <c r="BG232" i="2"/>
  <c r="BF232" i="2"/>
  <c r="AA232" i="2"/>
  <c r="Y232" i="2"/>
  <c r="W232" i="2"/>
  <c r="BK232" i="2"/>
  <c r="N232" i="2"/>
  <c r="BE232" i="2" s="1"/>
  <c r="BI231" i="2"/>
  <c r="BH231" i="2"/>
  <c r="BG231" i="2"/>
  <c r="BF231" i="2"/>
  <c r="AA231" i="2"/>
  <c r="Y231" i="2"/>
  <c r="W231" i="2"/>
  <c r="BK231" i="2"/>
  <c r="N231" i="2"/>
  <c r="BE231" i="2" s="1"/>
  <c r="BI230" i="2"/>
  <c r="BH230" i="2"/>
  <c r="BG230" i="2"/>
  <c r="BF230" i="2"/>
  <c r="AA230" i="2"/>
  <c r="Y230" i="2"/>
  <c r="W230" i="2"/>
  <c r="BK230" i="2"/>
  <c r="N230" i="2"/>
  <c r="BE230" i="2" s="1"/>
  <c r="BI229" i="2"/>
  <c r="BH229" i="2"/>
  <c r="BG229" i="2"/>
  <c r="BF229" i="2"/>
  <c r="AA229" i="2"/>
  <c r="Y229" i="2"/>
  <c r="W229" i="2"/>
  <c r="BK229" i="2"/>
  <c r="N229" i="2"/>
  <c r="BE229" i="2" s="1"/>
  <c r="BI228" i="2"/>
  <c r="BH228" i="2"/>
  <c r="BG228" i="2"/>
  <c r="BF228" i="2"/>
  <c r="AA228" i="2"/>
  <c r="Y228" i="2"/>
  <c r="W228" i="2"/>
  <c r="BK228" i="2"/>
  <c r="N228" i="2"/>
  <c r="BE228" i="2" s="1"/>
  <c r="BI226" i="2"/>
  <c r="BH226" i="2"/>
  <c r="BG226" i="2"/>
  <c r="BF226" i="2"/>
  <c r="AA226" i="2"/>
  <c r="Y226" i="2"/>
  <c r="W226" i="2"/>
  <c r="BK226" i="2"/>
  <c r="N226" i="2"/>
  <c r="BE226" i="2" s="1"/>
  <c r="BI225" i="2"/>
  <c r="BH225" i="2"/>
  <c r="BG225" i="2"/>
  <c r="BF225" i="2"/>
  <c r="AA225" i="2"/>
  <c r="Y225" i="2"/>
  <c r="W225" i="2"/>
  <c r="BK225" i="2"/>
  <c r="N225" i="2"/>
  <c r="BE225" i="2" s="1"/>
  <c r="BI223" i="2"/>
  <c r="BH223" i="2"/>
  <c r="BG223" i="2"/>
  <c r="BF223" i="2"/>
  <c r="AA223" i="2"/>
  <c r="Y223" i="2"/>
  <c r="W223" i="2"/>
  <c r="BK223" i="2"/>
  <c r="N223" i="2"/>
  <c r="BE223" i="2" s="1"/>
  <c r="BI222" i="2"/>
  <c r="BH222" i="2"/>
  <c r="BG222" i="2"/>
  <c r="BF222" i="2"/>
  <c r="AA222" i="2"/>
  <c r="Y222" i="2"/>
  <c r="W222" i="2"/>
  <c r="BK222" i="2"/>
  <c r="N222" i="2"/>
  <c r="BE222" i="2" s="1"/>
  <c r="BI221" i="2"/>
  <c r="BH221" i="2"/>
  <c r="BG221" i="2"/>
  <c r="BF221" i="2"/>
  <c r="AA221" i="2"/>
  <c r="Y221" i="2"/>
  <c r="W221" i="2"/>
  <c r="BK221" i="2"/>
  <c r="N221" i="2"/>
  <c r="BE221" i="2" s="1"/>
  <c r="BI219" i="2"/>
  <c r="BH219" i="2"/>
  <c r="BG219" i="2"/>
  <c r="BF219" i="2"/>
  <c r="AA219" i="2"/>
  <c r="Y219" i="2"/>
  <c r="W219" i="2"/>
  <c r="BK219" i="2"/>
  <c r="N219" i="2"/>
  <c r="BE219" i="2" s="1"/>
  <c r="BI218" i="2"/>
  <c r="BH218" i="2"/>
  <c r="BG218" i="2"/>
  <c r="BF218" i="2"/>
  <c r="AA218" i="2"/>
  <c r="Y218" i="2"/>
  <c r="W218" i="2"/>
  <c r="BK218" i="2"/>
  <c r="N218" i="2"/>
  <c r="BE218" i="2" s="1"/>
  <c r="BI216" i="2"/>
  <c r="BH216" i="2"/>
  <c r="BG216" i="2"/>
  <c r="BF216" i="2"/>
  <c r="AA216" i="2"/>
  <c r="Y216" i="2"/>
  <c r="W216" i="2"/>
  <c r="BK216" i="2"/>
  <c r="N216" i="2"/>
  <c r="BE216" i="2" s="1"/>
  <c r="BI214" i="2"/>
  <c r="BH214" i="2"/>
  <c r="BG214" i="2"/>
  <c r="BF214" i="2"/>
  <c r="AA214" i="2"/>
  <c r="Y214" i="2"/>
  <c r="W214" i="2"/>
  <c r="BK214" i="2"/>
  <c r="N214" i="2"/>
  <c r="BE214" i="2" s="1"/>
  <c r="BI213" i="2"/>
  <c r="BH213" i="2"/>
  <c r="BG213" i="2"/>
  <c r="BF213" i="2"/>
  <c r="AA213" i="2"/>
  <c r="Y213" i="2"/>
  <c r="W213" i="2"/>
  <c r="BK213" i="2"/>
  <c r="N213" i="2"/>
  <c r="BE213" i="2" s="1"/>
  <c r="BI209" i="2"/>
  <c r="BH209" i="2"/>
  <c r="BG209" i="2"/>
  <c r="BF209" i="2"/>
  <c r="AA209" i="2"/>
  <c r="Y209" i="2"/>
  <c r="W209" i="2"/>
  <c r="BK209" i="2"/>
  <c r="N209" i="2"/>
  <c r="BE209" i="2" s="1"/>
  <c r="BI208" i="2"/>
  <c r="BH208" i="2"/>
  <c r="BG208" i="2"/>
  <c r="BF208" i="2"/>
  <c r="AA208" i="2"/>
  <c r="Y208" i="2"/>
  <c r="W208" i="2"/>
  <c r="BK208" i="2"/>
  <c r="N208" i="2"/>
  <c r="BE208" i="2" s="1"/>
  <c r="BI207" i="2"/>
  <c r="BH207" i="2"/>
  <c r="BG207" i="2"/>
  <c r="BF207" i="2"/>
  <c r="AA207" i="2"/>
  <c r="Y207" i="2"/>
  <c r="W207" i="2"/>
  <c r="BK207" i="2"/>
  <c r="N207" i="2"/>
  <c r="BE207" i="2" s="1"/>
  <c r="BI203" i="2"/>
  <c r="BH203" i="2"/>
  <c r="BG203" i="2"/>
  <c r="BF203" i="2"/>
  <c r="AA203" i="2"/>
  <c r="Y203" i="2"/>
  <c r="W203" i="2"/>
  <c r="BK203" i="2"/>
  <c r="N203" i="2"/>
  <c r="BE203" i="2" s="1"/>
  <c r="BI201" i="2"/>
  <c r="BH201" i="2"/>
  <c r="BG201" i="2"/>
  <c r="BF201" i="2"/>
  <c r="AA201" i="2"/>
  <c r="Y201" i="2"/>
  <c r="W201" i="2"/>
  <c r="BK201" i="2"/>
  <c r="N201" i="2"/>
  <c r="BE201" i="2" s="1"/>
  <c r="BI199" i="2"/>
  <c r="BH199" i="2"/>
  <c r="BG199" i="2"/>
  <c r="BF199" i="2"/>
  <c r="AA199" i="2"/>
  <c r="Y199" i="2"/>
  <c r="W199" i="2"/>
  <c r="BK199" i="2"/>
  <c r="N199" i="2"/>
  <c r="BE199" i="2" s="1"/>
  <c r="BI198" i="2"/>
  <c r="BH198" i="2"/>
  <c r="BG198" i="2"/>
  <c r="BF198" i="2"/>
  <c r="AA198" i="2"/>
  <c r="Y198" i="2"/>
  <c r="W198" i="2"/>
  <c r="BK198" i="2"/>
  <c r="N198" i="2"/>
  <c r="BE198" i="2" s="1"/>
  <c r="BI197" i="2"/>
  <c r="BH197" i="2"/>
  <c r="BG197" i="2"/>
  <c r="BF197" i="2"/>
  <c r="AA197" i="2"/>
  <c r="Y197" i="2"/>
  <c r="W197" i="2"/>
  <c r="BK197" i="2"/>
  <c r="N197" i="2"/>
  <c r="BE197" i="2" s="1"/>
  <c r="BI195" i="2"/>
  <c r="BH195" i="2"/>
  <c r="BG195" i="2"/>
  <c r="BF195" i="2"/>
  <c r="AA195" i="2"/>
  <c r="Y195" i="2"/>
  <c r="W195" i="2"/>
  <c r="BK195" i="2"/>
  <c r="N195" i="2"/>
  <c r="BE195" i="2" s="1"/>
  <c r="BI192" i="2"/>
  <c r="BH192" i="2"/>
  <c r="BG192" i="2"/>
  <c r="BF192" i="2"/>
  <c r="AA192" i="2"/>
  <c r="Y192" i="2"/>
  <c r="W192" i="2"/>
  <c r="BK192" i="2"/>
  <c r="N192" i="2"/>
  <c r="BE192" i="2" s="1"/>
  <c r="BI191" i="2"/>
  <c r="BH191" i="2"/>
  <c r="BG191" i="2"/>
  <c r="BF191" i="2"/>
  <c r="AA191" i="2"/>
  <c r="Y191" i="2"/>
  <c r="W191" i="2"/>
  <c r="BK191" i="2"/>
  <c r="N191" i="2"/>
  <c r="BE191" i="2" s="1"/>
  <c r="BI189" i="2"/>
  <c r="BH189" i="2"/>
  <c r="BG189" i="2"/>
  <c r="BF189" i="2"/>
  <c r="AA189" i="2"/>
  <c r="Y189" i="2"/>
  <c r="W189" i="2"/>
  <c r="BK189" i="2"/>
  <c r="N189" i="2"/>
  <c r="BE189" i="2" s="1"/>
  <c r="BI188" i="2"/>
  <c r="BH188" i="2"/>
  <c r="BG188" i="2"/>
  <c r="BF188" i="2"/>
  <c r="AA188" i="2"/>
  <c r="Y188" i="2"/>
  <c r="W188" i="2"/>
  <c r="BK188" i="2"/>
  <c r="N188" i="2"/>
  <c r="BE188" i="2" s="1"/>
  <c r="BI186" i="2"/>
  <c r="BH186" i="2"/>
  <c r="BG186" i="2"/>
  <c r="BF186" i="2"/>
  <c r="AA186" i="2"/>
  <c r="Y186" i="2"/>
  <c r="W186" i="2"/>
  <c r="BK186" i="2"/>
  <c r="N186" i="2"/>
  <c r="BE186" i="2" s="1"/>
  <c r="BI185" i="2"/>
  <c r="BH185" i="2"/>
  <c r="BG185" i="2"/>
  <c r="BF185" i="2"/>
  <c r="AA185" i="2"/>
  <c r="Y185" i="2"/>
  <c r="W185" i="2"/>
  <c r="BK185" i="2"/>
  <c r="N185" i="2"/>
  <c r="BE185" i="2" s="1"/>
  <c r="BI183" i="2"/>
  <c r="BH183" i="2"/>
  <c r="BG183" i="2"/>
  <c r="BF183" i="2"/>
  <c r="AA183" i="2"/>
  <c r="Y183" i="2"/>
  <c r="W183" i="2"/>
  <c r="BK183" i="2"/>
  <c r="N183" i="2"/>
  <c r="BE183" i="2" s="1"/>
  <c r="BI182" i="2"/>
  <c r="BH182" i="2"/>
  <c r="BG182" i="2"/>
  <c r="BF182" i="2"/>
  <c r="AA182" i="2"/>
  <c r="Y182" i="2"/>
  <c r="W182" i="2"/>
  <c r="BK182" i="2"/>
  <c r="N182" i="2"/>
  <c r="BE182" i="2" s="1"/>
  <c r="BI180" i="2"/>
  <c r="BH180" i="2"/>
  <c r="BG180" i="2"/>
  <c r="BF180" i="2"/>
  <c r="AA180" i="2"/>
  <c r="Y180" i="2"/>
  <c r="W180" i="2"/>
  <c r="BK180" i="2"/>
  <c r="N180" i="2"/>
  <c r="BE180" i="2" s="1"/>
  <c r="BI179" i="2"/>
  <c r="BH179" i="2"/>
  <c r="BG179" i="2"/>
  <c r="BF179" i="2"/>
  <c r="AA179" i="2"/>
  <c r="Y179" i="2"/>
  <c r="W179" i="2"/>
  <c r="BK179" i="2"/>
  <c r="N179" i="2"/>
  <c r="BE179" i="2" s="1"/>
  <c r="BI178" i="2"/>
  <c r="BH178" i="2"/>
  <c r="BG178" i="2"/>
  <c r="BF178" i="2"/>
  <c r="AA178" i="2"/>
  <c r="Y178" i="2"/>
  <c r="W178" i="2"/>
  <c r="BK178" i="2"/>
  <c r="N178" i="2"/>
  <c r="BE178" i="2" s="1"/>
  <c r="BI177" i="2"/>
  <c r="BH177" i="2"/>
  <c r="BG177" i="2"/>
  <c r="BF177" i="2"/>
  <c r="AA177" i="2"/>
  <c r="Y177" i="2"/>
  <c r="W177" i="2"/>
  <c r="BK177" i="2"/>
  <c r="N177" i="2"/>
  <c r="BE177" i="2" s="1"/>
  <c r="BI175" i="2"/>
  <c r="BH175" i="2"/>
  <c r="BG175" i="2"/>
  <c r="BF175" i="2"/>
  <c r="AA175" i="2"/>
  <c r="Y175" i="2"/>
  <c r="W175" i="2"/>
  <c r="BK175" i="2"/>
  <c r="N175" i="2"/>
  <c r="BE175" i="2" s="1"/>
  <c r="BI174" i="2"/>
  <c r="BH174" i="2"/>
  <c r="BG174" i="2"/>
  <c r="BF174" i="2"/>
  <c r="AA174" i="2"/>
  <c r="Y174" i="2"/>
  <c r="W174" i="2"/>
  <c r="BK174" i="2"/>
  <c r="N174" i="2"/>
  <c r="BE174" i="2" s="1"/>
  <c r="BI172" i="2"/>
  <c r="BH172" i="2"/>
  <c r="BG172" i="2"/>
  <c r="BF172" i="2"/>
  <c r="AA172" i="2"/>
  <c r="Y172" i="2"/>
  <c r="W172" i="2"/>
  <c r="BK172" i="2"/>
  <c r="N172" i="2"/>
  <c r="BE172" i="2" s="1"/>
  <c r="BI171" i="2"/>
  <c r="BH171" i="2"/>
  <c r="BG171" i="2"/>
  <c r="BF171" i="2"/>
  <c r="AA171" i="2"/>
  <c r="Y171" i="2"/>
  <c r="W171" i="2"/>
  <c r="BK171" i="2"/>
  <c r="N171" i="2"/>
  <c r="BE171" i="2" s="1"/>
  <c r="BI170" i="2"/>
  <c r="BH170" i="2"/>
  <c r="BG170" i="2"/>
  <c r="BF170" i="2"/>
  <c r="AA170" i="2"/>
  <c r="Y170" i="2"/>
  <c r="W170" i="2"/>
  <c r="BK170" i="2"/>
  <c r="N170" i="2"/>
  <c r="BE170" i="2" s="1"/>
  <c r="BI168" i="2"/>
  <c r="BH168" i="2"/>
  <c r="BG168" i="2"/>
  <c r="BF168" i="2"/>
  <c r="AA168" i="2"/>
  <c r="Y168" i="2"/>
  <c r="W168" i="2"/>
  <c r="BK168" i="2"/>
  <c r="N168" i="2"/>
  <c r="BE168" i="2" s="1"/>
  <c r="BI167" i="2"/>
  <c r="BH167" i="2"/>
  <c r="BG167" i="2"/>
  <c r="BF167" i="2"/>
  <c r="AA167" i="2"/>
  <c r="Y167" i="2"/>
  <c r="W167" i="2"/>
  <c r="W166" i="2" s="1"/>
  <c r="BK167" i="2"/>
  <c r="N167" i="2"/>
  <c r="BE167" i="2" s="1"/>
  <c r="BI165" i="2"/>
  <c r="BH165" i="2"/>
  <c r="BG165" i="2"/>
  <c r="BF165" i="2"/>
  <c r="AA165" i="2"/>
  <c r="Y165" i="2"/>
  <c r="W165" i="2"/>
  <c r="BK165" i="2"/>
  <c r="N165" i="2"/>
  <c r="BE165" i="2" s="1"/>
  <c r="BI164" i="2"/>
  <c r="BH164" i="2"/>
  <c r="BG164" i="2"/>
  <c r="BF164" i="2"/>
  <c r="AA164" i="2"/>
  <c r="Y164" i="2"/>
  <c r="W164" i="2"/>
  <c r="BK164" i="2"/>
  <c r="N164" i="2"/>
  <c r="BE164" i="2" s="1"/>
  <c r="BI163" i="2"/>
  <c r="BH163" i="2"/>
  <c r="BG163" i="2"/>
  <c r="BF163" i="2"/>
  <c r="AA163" i="2"/>
  <c r="Y163" i="2"/>
  <c r="W163" i="2"/>
  <c r="BK163" i="2"/>
  <c r="N163" i="2"/>
  <c r="BE163" i="2" s="1"/>
  <c r="BI162" i="2"/>
  <c r="BH162" i="2"/>
  <c r="BG162" i="2"/>
  <c r="BF162" i="2"/>
  <c r="AA162" i="2"/>
  <c r="Y162" i="2"/>
  <c r="W162" i="2"/>
  <c r="BK162" i="2"/>
  <c r="N162" i="2"/>
  <c r="BE162" i="2" s="1"/>
  <c r="BI161" i="2"/>
  <c r="BH161" i="2"/>
  <c r="BG161" i="2"/>
  <c r="BF161" i="2"/>
  <c r="AA161" i="2"/>
  <c r="Y161" i="2"/>
  <c r="W161" i="2"/>
  <c r="BK161" i="2"/>
  <c r="N161" i="2"/>
  <c r="BE161" i="2" s="1"/>
  <c r="BI160" i="2"/>
  <c r="BH160" i="2"/>
  <c r="BG160" i="2"/>
  <c r="BF160" i="2"/>
  <c r="AA160" i="2"/>
  <c r="Y160" i="2"/>
  <c r="W160" i="2"/>
  <c r="BK160" i="2"/>
  <c r="N160" i="2"/>
  <c r="BE160" i="2" s="1"/>
  <c r="BI159" i="2"/>
  <c r="BH159" i="2"/>
  <c r="BG159" i="2"/>
  <c r="BF159" i="2"/>
  <c r="AA159" i="2"/>
  <c r="Y159" i="2"/>
  <c r="W159" i="2"/>
  <c r="BK159" i="2"/>
  <c r="N159" i="2"/>
  <c r="BE159" i="2" s="1"/>
  <c r="BI158" i="2"/>
  <c r="BH158" i="2"/>
  <c r="BG158" i="2"/>
  <c r="BF158" i="2"/>
  <c r="AA158" i="2"/>
  <c r="Y158" i="2"/>
  <c r="W158" i="2"/>
  <c r="BK158" i="2"/>
  <c r="N158" i="2"/>
  <c r="BE158" i="2" s="1"/>
  <c r="BI157" i="2"/>
  <c r="BH157" i="2"/>
  <c r="BG157" i="2"/>
  <c r="BF157" i="2"/>
  <c r="AA157" i="2"/>
  <c r="AA156" i="2" s="1"/>
  <c r="Y157" i="2"/>
  <c r="W157" i="2"/>
  <c r="BK157" i="2"/>
  <c r="N157" i="2"/>
  <c r="BE157" i="2" s="1"/>
  <c r="BI155" i="2"/>
  <c r="BH155" i="2"/>
  <c r="BG155" i="2"/>
  <c r="BF155" i="2"/>
  <c r="AA155" i="2"/>
  <c r="Y155" i="2"/>
  <c r="W155" i="2"/>
  <c r="BK155" i="2"/>
  <c r="N155" i="2"/>
  <c r="BE155" i="2" s="1"/>
  <c r="BI154" i="2"/>
  <c r="BH154" i="2"/>
  <c r="BG154" i="2"/>
  <c r="BF154" i="2"/>
  <c r="AA154" i="2"/>
  <c r="Y154" i="2"/>
  <c r="W154" i="2"/>
  <c r="BK154" i="2"/>
  <c r="N154" i="2"/>
  <c r="BE154" i="2" s="1"/>
  <c r="BI153" i="2"/>
  <c r="BH153" i="2"/>
  <c r="BG153" i="2"/>
  <c r="BF153" i="2"/>
  <c r="AA153" i="2"/>
  <c r="Y153" i="2"/>
  <c r="W153" i="2"/>
  <c r="BK153" i="2"/>
  <c r="N153" i="2"/>
  <c r="BE153" i="2" s="1"/>
  <c r="BI152" i="2"/>
  <c r="BH152" i="2"/>
  <c r="BG152" i="2"/>
  <c r="BF152" i="2"/>
  <c r="AA152" i="2"/>
  <c r="Y152" i="2"/>
  <c r="W152" i="2"/>
  <c r="BK152" i="2"/>
  <c r="N152" i="2"/>
  <c r="BE152" i="2" s="1"/>
  <c r="BI151" i="2"/>
  <c r="BH151" i="2"/>
  <c r="BG151" i="2"/>
  <c r="BF151" i="2"/>
  <c r="AA151" i="2"/>
  <c r="Y151" i="2"/>
  <c r="W151" i="2"/>
  <c r="BK151" i="2"/>
  <c r="N151" i="2"/>
  <c r="BE151" i="2" s="1"/>
  <c r="BI150" i="2"/>
  <c r="BH150" i="2"/>
  <c r="BG150" i="2"/>
  <c r="BF150" i="2"/>
  <c r="AA150" i="2"/>
  <c r="Y150" i="2"/>
  <c r="W150" i="2"/>
  <c r="BK150" i="2"/>
  <c r="N150" i="2"/>
  <c r="BE150" i="2" s="1"/>
  <c r="BI149" i="2"/>
  <c r="BH149" i="2"/>
  <c r="BG149" i="2"/>
  <c r="BF149" i="2"/>
  <c r="AA149" i="2"/>
  <c r="Y149" i="2"/>
  <c r="W149" i="2"/>
  <c r="BK149" i="2"/>
  <c r="N149" i="2"/>
  <c r="BE149" i="2" s="1"/>
  <c r="BI148" i="2"/>
  <c r="BH148" i="2"/>
  <c r="BG148" i="2"/>
  <c r="BF148" i="2"/>
  <c r="AA148" i="2"/>
  <c r="Y148" i="2"/>
  <c r="W148" i="2"/>
  <c r="BK148" i="2"/>
  <c r="N148" i="2"/>
  <c r="BE148" i="2" s="1"/>
  <c r="BI147" i="2"/>
  <c r="BH147" i="2"/>
  <c r="BG147" i="2"/>
  <c r="BF147" i="2"/>
  <c r="AA147" i="2"/>
  <c r="Y147" i="2"/>
  <c r="W147" i="2"/>
  <c r="BK147" i="2"/>
  <c r="N147" i="2"/>
  <c r="BE147" i="2" s="1"/>
  <c r="BI146" i="2"/>
  <c r="BH146" i="2"/>
  <c r="BG146" i="2"/>
  <c r="BF146" i="2"/>
  <c r="AA146" i="2"/>
  <c r="Y146" i="2"/>
  <c r="W146" i="2"/>
  <c r="BK146" i="2"/>
  <c r="N146" i="2"/>
  <c r="BE146" i="2" s="1"/>
  <c r="BI144" i="2"/>
  <c r="BH144" i="2"/>
  <c r="BG144" i="2"/>
  <c r="BF144" i="2"/>
  <c r="AA144" i="2"/>
  <c r="Y144" i="2"/>
  <c r="W144" i="2"/>
  <c r="BK144" i="2"/>
  <c r="N144" i="2"/>
  <c r="BE144" i="2" s="1"/>
  <c r="BI142" i="2"/>
  <c r="BH142" i="2"/>
  <c r="BG142" i="2"/>
  <c r="BF142" i="2"/>
  <c r="AA142" i="2"/>
  <c r="AA141" i="2" s="1"/>
  <c r="Y142" i="2"/>
  <c r="W142" i="2"/>
  <c r="W141" i="2" s="1"/>
  <c r="BK142" i="2"/>
  <c r="N142" i="2"/>
  <c r="BE142" i="2" s="1"/>
  <c r="BI140" i="2"/>
  <c r="BH140" i="2"/>
  <c r="BG140" i="2"/>
  <c r="BF140" i="2"/>
  <c r="AA140" i="2"/>
  <c r="Y140" i="2"/>
  <c r="W140" i="2"/>
  <c r="BK140" i="2"/>
  <c r="N140" i="2"/>
  <c r="BE140" i="2" s="1"/>
  <c r="BI139" i="2"/>
  <c r="BH139" i="2"/>
  <c r="BG139" i="2"/>
  <c r="BF139" i="2"/>
  <c r="AA139" i="2"/>
  <c r="Y139" i="2"/>
  <c r="W139" i="2"/>
  <c r="BK139" i="2"/>
  <c r="N139" i="2"/>
  <c r="BE139" i="2" s="1"/>
  <c r="BI138" i="2"/>
  <c r="BH138" i="2"/>
  <c r="BG138" i="2"/>
  <c r="BF138" i="2"/>
  <c r="AA138" i="2"/>
  <c r="Y138" i="2"/>
  <c r="W138" i="2"/>
  <c r="BK138" i="2"/>
  <c r="N138" i="2"/>
  <c r="BE138" i="2" s="1"/>
  <c r="BI137" i="2"/>
  <c r="BH137" i="2"/>
  <c r="BG137" i="2"/>
  <c r="BF137" i="2"/>
  <c r="AA137" i="2"/>
  <c r="Y137" i="2"/>
  <c r="W137" i="2"/>
  <c r="BK137" i="2"/>
  <c r="N137" i="2"/>
  <c r="BE137" i="2" s="1"/>
  <c r="BI135" i="2"/>
  <c r="BH135" i="2"/>
  <c r="BG135" i="2"/>
  <c r="BF135" i="2"/>
  <c r="AA135" i="2"/>
  <c r="Y135" i="2"/>
  <c r="W135" i="2"/>
  <c r="BK135" i="2"/>
  <c r="N135" i="2"/>
  <c r="BE135" i="2" s="1"/>
  <c r="BI134" i="2"/>
  <c r="BH134" i="2"/>
  <c r="BG134" i="2"/>
  <c r="BF134" i="2"/>
  <c r="AA134" i="2"/>
  <c r="Y134" i="2"/>
  <c r="W134" i="2"/>
  <c r="BK134" i="2"/>
  <c r="N134" i="2"/>
  <c r="BE134" i="2" s="1"/>
  <c r="BI133" i="2"/>
  <c r="BH133" i="2"/>
  <c r="BG133" i="2"/>
  <c r="BF133" i="2"/>
  <c r="AA133" i="2"/>
  <c r="Y133" i="2"/>
  <c r="W133" i="2"/>
  <c r="BK133" i="2"/>
  <c r="N133" i="2"/>
  <c r="BE133" i="2" s="1"/>
  <c r="BI132" i="2"/>
  <c r="BH132" i="2"/>
  <c r="BG132" i="2"/>
  <c r="BF132" i="2"/>
  <c r="AA132" i="2"/>
  <c r="Y132" i="2"/>
  <c r="W132" i="2"/>
  <c r="BK132" i="2"/>
  <c r="N132" i="2"/>
  <c r="BE132" i="2" s="1"/>
  <c r="BI130" i="2"/>
  <c r="BH130" i="2"/>
  <c r="BG130" i="2"/>
  <c r="BF130" i="2"/>
  <c r="AA130" i="2"/>
  <c r="Y130" i="2"/>
  <c r="W130" i="2"/>
  <c r="BK130" i="2"/>
  <c r="N130" i="2"/>
  <c r="BE130" i="2" s="1"/>
  <c r="BI129" i="2"/>
  <c r="BH129" i="2"/>
  <c r="BG129" i="2"/>
  <c r="BF129" i="2"/>
  <c r="AA129" i="2"/>
  <c r="Y129" i="2"/>
  <c r="W129" i="2"/>
  <c r="BK129" i="2"/>
  <c r="N129" i="2"/>
  <c r="BE129" i="2" s="1"/>
  <c r="BI128" i="2"/>
  <c r="BH128" i="2"/>
  <c r="BG128" i="2"/>
  <c r="BF128" i="2"/>
  <c r="AA128" i="2"/>
  <c r="Y128" i="2"/>
  <c r="W128" i="2"/>
  <c r="BK128" i="2"/>
  <c r="N128" i="2"/>
  <c r="BE128" i="2" s="1"/>
  <c r="BI127" i="2"/>
  <c r="BH127" i="2"/>
  <c r="BG127" i="2"/>
  <c r="BF127" i="2"/>
  <c r="AA127" i="2"/>
  <c r="Y127" i="2"/>
  <c r="W127" i="2"/>
  <c r="BK127" i="2"/>
  <c r="N127" i="2"/>
  <c r="BE127" i="2" s="1"/>
  <c r="BI126" i="2"/>
  <c r="BH126" i="2"/>
  <c r="BG126" i="2"/>
  <c r="BF126" i="2"/>
  <c r="AA126" i="2"/>
  <c r="Y126" i="2"/>
  <c r="W126" i="2"/>
  <c r="BK126" i="2"/>
  <c r="N126" i="2"/>
  <c r="BE126" i="2" s="1"/>
  <c r="M120" i="2"/>
  <c r="F117" i="2"/>
  <c r="F115" i="2"/>
  <c r="M27" i="2"/>
  <c r="AS88" i="1" s="1"/>
  <c r="AS87" i="1" s="1"/>
  <c r="M81" i="2"/>
  <c r="F78" i="2"/>
  <c r="F76" i="2"/>
  <c r="O17" i="2"/>
  <c r="E17" i="2"/>
  <c r="M80" i="2" s="1"/>
  <c r="O16" i="2"/>
  <c r="O14" i="2"/>
  <c r="E14" i="2"/>
  <c r="F81" i="2" s="1"/>
  <c r="O13" i="2"/>
  <c r="O11" i="2"/>
  <c r="E11" i="2"/>
  <c r="F119" i="2" s="1"/>
  <c r="O10" i="2"/>
  <c r="O8" i="2"/>
  <c r="M117" i="2" s="1"/>
  <c r="AK27" i="1"/>
  <c r="AM83" i="1"/>
  <c r="L83" i="1"/>
  <c r="AM82" i="1"/>
  <c r="L82" i="1"/>
  <c r="AM80" i="1"/>
  <c r="L80" i="1"/>
  <c r="L78" i="1"/>
  <c r="L77" i="1"/>
  <c r="BK249" i="2" l="1"/>
  <c r="N249" i="2" s="1"/>
  <c r="Y166" i="2"/>
  <c r="BK181" i="2"/>
  <c r="N181" i="2" s="1"/>
  <c r="N94" i="2" s="1"/>
  <c r="BK125" i="2"/>
  <c r="BK187" i="2"/>
  <c r="N187" i="2" s="1"/>
  <c r="N95" i="2" s="1"/>
  <c r="BK260" i="2"/>
  <c r="N260" i="2" s="1"/>
  <c r="N103" i="2" s="1"/>
  <c r="AA136" i="2"/>
  <c r="BK145" i="2"/>
  <c r="N145" i="2" s="1"/>
  <c r="N90" i="2" s="1"/>
  <c r="AA240" i="2"/>
  <c r="BK141" i="2"/>
  <c r="N141" i="2" s="1"/>
  <c r="N89" i="2" s="1"/>
  <c r="AA166" i="2"/>
  <c r="Y187" i="2"/>
  <c r="Y181" i="2"/>
  <c r="N101" i="2"/>
  <c r="AA125" i="2"/>
  <c r="BK136" i="2"/>
  <c r="N136" i="2" s="1"/>
  <c r="N88" i="2" s="1"/>
  <c r="Y145" i="2"/>
  <c r="Y194" i="2"/>
  <c r="W202" i="2"/>
  <c r="Y125" i="2"/>
  <c r="W156" i="2"/>
  <c r="BK166" i="2"/>
  <c r="N166" i="2" s="1"/>
  <c r="N92" i="2" s="1"/>
  <c r="Y176" i="2"/>
  <c r="AA194" i="2"/>
  <c r="Y233" i="2"/>
  <c r="Y240" i="2"/>
  <c r="W257" i="2"/>
  <c r="Y215" i="2"/>
  <c r="AA215" i="2"/>
  <c r="W136" i="2"/>
  <c r="W145" i="2"/>
  <c r="W233" i="2"/>
  <c r="BK240" i="2"/>
  <c r="N240" i="2" s="1"/>
  <c r="N100" i="2" s="1"/>
  <c r="W260" i="2"/>
  <c r="Y136" i="2"/>
  <c r="AA181" i="2"/>
  <c r="AA187" i="2"/>
  <c r="W240" i="2"/>
  <c r="W249" i="2"/>
  <c r="Y260" i="2"/>
  <c r="AA145" i="2"/>
  <c r="BK176" i="2"/>
  <c r="N176" i="2" s="1"/>
  <c r="N93" i="2" s="1"/>
  <c r="BK194" i="2"/>
  <c r="N194" i="2" s="1"/>
  <c r="N96" i="2" s="1"/>
  <c r="BK215" i="2"/>
  <c r="N215" i="2" s="1"/>
  <c r="N98" i="2" s="1"/>
  <c r="AA233" i="2"/>
  <c r="AA260" i="2"/>
  <c r="M78" i="2"/>
  <c r="W125" i="2"/>
  <c r="BK156" i="2"/>
  <c r="N156" i="2" s="1"/>
  <c r="N91" i="2" s="1"/>
  <c r="W176" i="2"/>
  <c r="W194" i="2"/>
  <c r="W215" i="2"/>
  <c r="AA249" i="2"/>
  <c r="Y156" i="2"/>
  <c r="AA176" i="2"/>
  <c r="Y141" i="2"/>
  <c r="W181" i="2"/>
  <c r="W187" i="2"/>
  <c r="BK233" i="2"/>
  <c r="N233" i="2" s="1"/>
  <c r="N99" i="2" s="1"/>
  <c r="M119" i="2"/>
  <c r="H32" i="2"/>
  <c r="BA88" i="1" s="1"/>
  <c r="BA87" i="1" s="1"/>
  <c r="W32" i="1" s="1"/>
  <c r="H33" i="2"/>
  <c r="BB88" i="1" s="1"/>
  <c r="BB87" i="1" s="1"/>
  <c r="W33" i="1" s="1"/>
  <c r="H34" i="2"/>
  <c r="BC88" i="1" s="1"/>
  <c r="BC87" i="1" s="1"/>
  <c r="AY87" i="1" s="1"/>
  <c r="BK202" i="2"/>
  <c r="N202" i="2" s="1"/>
  <c r="N97" i="2" s="1"/>
  <c r="Y202" i="2"/>
  <c r="AA202" i="2"/>
  <c r="H35" i="2"/>
  <c r="BD88" i="1" s="1"/>
  <c r="BD87" i="1" s="1"/>
  <c r="W35" i="1" s="1"/>
  <c r="M31" i="2"/>
  <c r="AV88" i="1" s="1"/>
  <c r="H31" i="2"/>
  <c r="AZ88" i="1" s="1"/>
  <c r="AZ87" i="1" s="1"/>
  <c r="N125" i="2"/>
  <c r="N87" i="2" s="1"/>
  <c r="M32" i="2"/>
  <c r="AW88" i="1" s="1"/>
  <c r="F80" i="2"/>
  <c r="F120" i="2"/>
  <c r="W124" i="2" l="1"/>
  <c r="W123" i="2" s="1"/>
  <c r="AU88" i="1" s="1"/>
  <c r="AU87" i="1" s="1"/>
  <c r="AW87" i="1"/>
  <c r="AK32" i="1" s="1"/>
  <c r="AA124" i="2"/>
  <c r="AA123" i="2" s="1"/>
  <c r="Y124" i="2"/>
  <c r="Y123" i="2" s="1"/>
  <c r="AX87" i="1"/>
  <c r="W34" i="1"/>
  <c r="BK124" i="2"/>
  <c r="N124" i="2" s="1"/>
  <c r="N86" i="2" s="1"/>
  <c r="AT88" i="1"/>
  <c r="W31" i="1"/>
  <c r="AV87" i="1"/>
  <c r="BK123" i="2" l="1"/>
  <c r="N123" i="2" s="1"/>
  <c r="N85" i="2" s="1"/>
  <c r="L107" i="2" s="1"/>
  <c r="AT87" i="1"/>
  <c r="AK31" i="1"/>
  <c r="M26" i="2" l="1"/>
  <c r="M29" i="2" s="1"/>
  <c r="AG88" i="1" s="1"/>
  <c r="L37" i="2" l="1"/>
  <c r="AG87" i="1"/>
  <c r="AN88" i="1"/>
  <c r="AG92" i="1" l="1"/>
  <c r="AN87" i="1"/>
  <c r="AN92" i="1" s="1"/>
  <c r="AK26" i="1"/>
  <c r="AK29" i="1" s="1"/>
  <c r="AK37" i="1" s="1"/>
</calcChain>
</file>

<file path=xl/comments1.xml><?xml version="1.0" encoding="utf-8"?>
<comments xmlns="http://schemas.openxmlformats.org/spreadsheetml/2006/main">
  <authors>
    <author>Filip Michl</author>
  </authors>
  <commentList>
    <comment ref="C134" authorId="0">
      <text>
        <r>
          <rPr>
            <b/>
            <sz val="9"/>
            <color indexed="81"/>
            <rFont val="Tahoma"/>
            <family val="2"/>
            <charset val="238"/>
          </rPr>
          <t>Filip Michl:</t>
        </r>
        <r>
          <rPr>
            <sz val="9"/>
            <color indexed="81"/>
            <rFont val="Tahoma"/>
            <family val="2"/>
            <charset val="238"/>
          </rPr>
          <t xml:space="preserve">
Vyřazeno dle dodatečné informace č.1 ze dne 20.10.2016</t>
        </r>
      </text>
    </comment>
  </commentList>
</comments>
</file>

<file path=xl/sharedStrings.xml><?xml version="1.0" encoding="utf-8"?>
<sst xmlns="http://schemas.openxmlformats.org/spreadsheetml/2006/main" count="1922" uniqueCount="505">
  <si>
    <t>2012</t>
  </si>
  <si>
    <t>List obsahuje:</t>
  </si>
  <si>
    <t>2.0</t>
  </si>
  <si>
    <t/>
  </si>
  <si>
    <t>False</t>
  </si>
  <si>
    <t>optimalizováno pro tisk sestav ve formátu A4 - na výšku</t>
  </si>
  <si>
    <t>&gt;&gt;  skryté sloupce  &lt;&lt;</t>
  </si>
  <si>
    <t>0,001</t>
  </si>
  <si>
    <t>21</t>
  </si>
  <si>
    <t>15</t>
  </si>
  <si>
    <t>SOUHRNNÝ LIST STAVBY</t>
  </si>
  <si>
    <t>v ---  níže se nacházejí doplnkové a pomocné údaje k sestavám  --- v</t>
  </si>
  <si>
    <t>Kód:</t>
  </si>
  <si>
    <t>20160523</t>
  </si>
  <si>
    <t>0,01</t>
  </si>
  <si>
    <t>Stavba:</t>
  </si>
  <si>
    <t>Úprava místní komunikace Ke Hřišti obec Chleby</t>
  </si>
  <si>
    <t>0,1</t>
  </si>
  <si>
    <t>JKSO:</t>
  </si>
  <si>
    <t>CC-CZ:</t>
  </si>
  <si>
    <t>1</t>
  </si>
  <si>
    <t>Místo:</t>
  </si>
  <si>
    <t>Chleby</t>
  </si>
  <si>
    <t>Datum:</t>
  </si>
  <si>
    <t>9.9.2016</t>
  </si>
  <si>
    <t>10</t>
  </si>
  <si>
    <t>100</t>
  </si>
  <si>
    <t>Objednatel:</t>
  </si>
  <si>
    <t>IČ:</t>
  </si>
  <si>
    <t xml:space="preserve"> </t>
  </si>
  <si>
    <t>DIČ:</t>
  </si>
  <si>
    <t>Zhotovitel:</t>
  </si>
  <si>
    <t>Projektant:</t>
  </si>
  <si>
    <t>True</t>
  </si>
  <si>
    <t>Zpracovatel:</t>
  </si>
  <si>
    <t>Ing.Hynek Seiner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</si>
  <si>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</si>
  <si>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</si>
  <si>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</si>
  <si>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</si>
  <si>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</si>
  <si>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</si>
  <si>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</si>
  <si>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</si>
  <si>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</si>
  <si>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</si>
  <si>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</si>
  <si>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</si>
  <si>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</si>
  <si>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</si>
  <si>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</si>
  <si>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</si>
  <si>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</si>
  <si>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</si>
  <si>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</si>
  <si>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</si>
  <si>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</si>
  <si>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</si>
  <si>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</si>
  <si>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</si>
  <si>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</si>
  <si>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</si>
  <si>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</si>
  <si>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</si>
  <si>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</si>
  <si>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</si>
  <si>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</si>
  <si>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</si>
  <si>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</si>
  <si>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</si>
  <si>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</si>
  <si>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</si>
  <si>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</si>
  <si>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</si>
  <si>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</si>
  <si>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</si>
  <si>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</si>
  <si>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</si>
  <si>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{d748f704-d89e-4ef6-a41a-68f377bb54e3}</t>
  </si>
  <si>
    <t>{00000000-0000-0000-0000-000000000000}</t>
  </si>
  <si>
    <t>###NOINSERT###</t>
  </si>
  <si>
    <t>2) Ostatní náklady ze souhrnného listu</t>
  </si>
  <si>
    <t>Procent. zadání_x000D_
[% nákladů rozpočtu]</t>
  </si>
  <si>
    <t>Zařazení nákladů</t>
  </si>
  <si>
    <t>Celkové náklady za stavbu 1) + 2)</t>
  </si>
  <si>
    <t>Zpět na list:</t>
  </si>
  <si>
    <t>2</t>
  </si>
  <si>
    <t>KRYCÍ LIST ROZPOČTU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</si>
  <si>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</si>
  <si>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</si>
  <si>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</si>
  <si>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</si>
  <si>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</si>
  <si>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</si>
  <si>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</si>
  <si>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HSV</t>
  </si>
  <si>
    <t xml:space="preserve">    1 - Zemní práce pro komunikace</t>
  </si>
  <si>
    <t xml:space="preserve">    183 - Ohumusovaní + osetí</t>
  </si>
  <si>
    <t xml:space="preserve">    5 - Krajnice</t>
  </si>
  <si>
    <t xml:space="preserve">    505 - Komunikace asfaltová </t>
  </si>
  <si>
    <t xml:space="preserve">    504 - Vjezdy </t>
  </si>
  <si>
    <t xml:space="preserve">    503 - Odstavná stání</t>
  </si>
  <si>
    <t xml:space="preserve">    910 - Silniční obruba</t>
  </si>
  <si>
    <t xml:space="preserve">    915 - Přídlažba z bílých krajníku š.25 cm</t>
  </si>
  <si>
    <t xml:space="preserve">    938 - Příkopy</t>
  </si>
  <si>
    <t xml:space="preserve">    96 - Bourání konstrukcí</t>
  </si>
  <si>
    <t xml:space="preserve">    822 - Zatrubnění příkopu</t>
  </si>
  <si>
    <t xml:space="preserve">    871 - Kanalizační přípojky</t>
  </si>
  <si>
    <t xml:space="preserve">    919 - Propustky vč.opravy lomové šachty </t>
  </si>
  <si>
    <t xml:space="preserve">    894 - Uliční vpustě</t>
  </si>
  <si>
    <t xml:space="preserve">    91 - Dopravní značení</t>
  </si>
  <si>
    <t>VRN - Vedlejší rozpočtové náklady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</si>
  <si>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</si>
  <si>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</si>
  <si>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</si>
  <si>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</si>
  <si>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</si>
  <si>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</si>
  <si>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</si>
  <si>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</si>
  <si>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</si>
  <si>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</si>
  <si>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</si>
  <si>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</si>
  <si>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</si>
  <si>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</si>
  <si>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</si>
  <si>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</si>
  <si>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</si>
  <si>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111301111</t>
  </si>
  <si>
    <t>Sejmutí drnu tl do 100 mm s přemístěním do 50 m nebo naložením na dopravní prostředek</t>
  </si>
  <si>
    <t>m2</t>
  </si>
  <si>
    <t>4</t>
  </si>
  <si>
    <t>1224019840</t>
  </si>
  <si>
    <t>162302111</t>
  </si>
  <si>
    <t>Vodorovné přemístění drnu bez naložení se složením do 1000 m</t>
  </si>
  <si>
    <t>-161952226</t>
  </si>
  <si>
    <t>3</t>
  </si>
  <si>
    <t>122201102</t>
  </si>
  <si>
    <t>Odkopávky a prokopávky nezapažené v hornině tř. 3 objem do 1000 m3 s naložením</t>
  </si>
  <si>
    <t>m3</t>
  </si>
  <si>
    <t>-1710543233</t>
  </si>
  <si>
    <t>122201109</t>
  </si>
  <si>
    <t>Příplatek za lepivost u odkopávek v hornině tř. 1 až 3</t>
  </si>
  <si>
    <t>-1294110164</t>
  </si>
  <si>
    <t>5</t>
  </si>
  <si>
    <t>162301102</t>
  </si>
  <si>
    <t>Vodorovné přemístění do 1000 m výkopku/sypaniny z horniny tř. 1 až 4</t>
  </si>
  <si>
    <t>1054382325</t>
  </si>
  <si>
    <t>180-117</t>
  </si>
  <si>
    <t>VV</t>
  </si>
  <si>
    <t>6</t>
  </si>
  <si>
    <t>171203111</t>
  </si>
  <si>
    <t>Uložení a hrubé rozhrnutí výkopku bez zhutnění v rovině a ve svahu do 1:5</t>
  </si>
  <si>
    <t>1209052354</t>
  </si>
  <si>
    <t>7</t>
  </si>
  <si>
    <t>181951102</t>
  </si>
  <si>
    <t>Úprava pláně v hornině tř. 1 až 4 se zhutněním</t>
  </si>
  <si>
    <t>-319833895</t>
  </si>
  <si>
    <t>8</t>
  </si>
  <si>
    <t>635312112</t>
  </si>
  <si>
    <t>Násyp ze zeminy upravené vápnem se zhutněním v tl.do 5 cm</t>
  </si>
  <si>
    <t>1363095238</t>
  </si>
  <si>
    <t>9</t>
  </si>
  <si>
    <t>998225111</t>
  </si>
  <si>
    <t>Přesun hmot pro pozemní komunikace s krytem z kameniva, monolitickým betonovým nebo živičným</t>
  </si>
  <si>
    <t>t</t>
  </si>
  <si>
    <t>-127817025</t>
  </si>
  <si>
    <t>183405211</t>
  </si>
  <si>
    <t>Výsev trávníku hydroosevem na ornici</t>
  </si>
  <si>
    <t>715790492</t>
  </si>
  <si>
    <t>11</t>
  </si>
  <si>
    <t>M</t>
  </si>
  <si>
    <t>005724100</t>
  </si>
  <si>
    <t>osivo směs travní parková</t>
  </si>
  <si>
    <t>kg</t>
  </si>
  <si>
    <t>591233857</t>
  </si>
  <si>
    <t>12</t>
  </si>
  <si>
    <t>181301101</t>
  </si>
  <si>
    <t>Rozprostření ornice tl vrstvy do 100 mm pl do 500 m2 v rovině nebo ve svahu do 1:5</t>
  </si>
  <si>
    <t>950782616</t>
  </si>
  <si>
    <t>13</t>
  </si>
  <si>
    <t>677146828</t>
  </si>
  <si>
    <t>14</t>
  </si>
  <si>
    <t>569831111</t>
  </si>
  <si>
    <t>Zpevnění krajnic štěrkodrtí tl 100 mm</t>
  </si>
  <si>
    <t>2033736058</t>
  </si>
  <si>
    <t>220*0,25</t>
  </si>
  <si>
    <t>-2052050700</t>
  </si>
  <si>
    <t>16</t>
  </si>
  <si>
    <t>5771341311</t>
  </si>
  <si>
    <t>Asfaltový beton vrstva obrusná ACO 11 (ABS) tř. I tl 40 mm š do 3 m z modifikovaného asfaltu</t>
  </si>
  <si>
    <t>-342612609</t>
  </si>
  <si>
    <t>17</t>
  </si>
  <si>
    <t>573211111</t>
  </si>
  <si>
    <t>Postřik živičný spojovací z asfaltu v množství do 0,70 kg/m2</t>
  </si>
  <si>
    <t>203257058</t>
  </si>
  <si>
    <t>18</t>
  </si>
  <si>
    <t>565145111</t>
  </si>
  <si>
    <t>Asfaltový beton vrstva podkladní ACP 16 (obalované kamenivo OKS) tl 60 mm š do 3 m</t>
  </si>
  <si>
    <t>-72689752</t>
  </si>
  <si>
    <t>19</t>
  </si>
  <si>
    <t>573111112</t>
  </si>
  <si>
    <t>Postřik živičný infiltrační s posypem z asfaltu množství 1 kg/m2</t>
  </si>
  <si>
    <t>1862237148</t>
  </si>
  <si>
    <t>20</t>
  </si>
  <si>
    <t>564952111</t>
  </si>
  <si>
    <t>Podklad z mechanicky zpevněného kameniva MZK tl 150 mm</t>
  </si>
  <si>
    <t>958254719</t>
  </si>
  <si>
    <t>564861111</t>
  </si>
  <si>
    <t>Podklad ze štěrkodrtě ŠD tl 200 mm</t>
  </si>
  <si>
    <t>-687972783</t>
  </si>
  <si>
    <t>22</t>
  </si>
  <si>
    <t>181202305</t>
  </si>
  <si>
    <t>Úprava pláně  se zhutněním</t>
  </si>
  <si>
    <t>1118662602</t>
  </si>
  <si>
    <t>23</t>
  </si>
  <si>
    <t>213141111</t>
  </si>
  <si>
    <t>Zřízení vrstvy z geotextilie v rovině nebo ve sklonu do 1:5 š do 3 m</t>
  </si>
  <si>
    <t>121314985</t>
  </si>
  <si>
    <t>24</t>
  </si>
  <si>
    <t>693110010</t>
  </si>
  <si>
    <t>geotextilie tkaná (polypropylen) PK-TEX PP 15 100 g/m2</t>
  </si>
  <si>
    <t>-36846351</t>
  </si>
  <si>
    <t>25</t>
  </si>
  <si>
    <t>-283466009</t>
  </si>
  <si>
    <t>26</t>
  </si>
  <si>
    <t>596211212</t>
  </si>
  <si>
    <t>Kladení zámkové dlažby komunikací pro pěší tl 80 mm skupiny A pl do 300 m2</t>
  </si>
  <si>
    <t>999314887</t>
  </si>
  <si>
    <t>27</t>
  </si>
  <si>
    <t>592451090</t>
  </si>
  <si>
    <t>dlažba  skladebná HOLLAND HBB 20x10x8 cm přírodní</t>
  </si>
  <si>
    <t>-2093089889</t>
  </si>
  <si>
    <t>28</t>
  </si>
  <si>
    <t>564801112</t>
  </si>
  <si>
    <t>Podklad ze štěrkodrtě ŠD tl 40 mm</t>
  </si>
  <si>
    <t>2037428210</t>
  </si>
  <si>
    <t>29</t>
  </si>
  <si>
    <t>-1091675076</t>
  </si>
  <si>
    <t>30</t>
  </si>
  <si>
    <t>-853563234</t>
  </si>
  <si>
    <t>31</t>
  </si>
  <si>
    <t>916231213</t>
  </si>
  <si>
    <t>Osazení chodníkového obrubníku betonového stojatého s boční opěrou do lože z betonu prostého</t>
  </si>
  <si>
    <t>m</t>
  </si>
  <si>
    <t>1162461494</t>
  </si>
  <si>
    <t>32</t>
  </si>
  <si>
    <t>592175090</t>
  </si>
  <si>
    <t>obrubník  50x8x25 cm, přírodní</t>
  </si>
  <si>
    <t>kus</t>
  </si>
  <si>
    <t>1605353553</t>
  </si>
  <si>
    <t>33</t>
  </si>
  <si>
    <t>919731112</t>
  </si>
  <si>
    <t>Zarovnání styčné plochy podkladu nebo krytu z betonu tl do 150 mm</t>
  </si>
  <si>
    <t>1786942281</t>
  </si>
  <si>
    <t>34</t>
  </si>
  <si>
    <t>998223011</t>
  </si>
  <si>
    <t>Přesun hmot pro pozemní komunikace s krytem dlážděným</t>
  </si>
  <si>
    <t>36778611</t>
  </si>
  <si>
    <t>35</t>
  </si>
  <si>
    <t>596811221</t>
  </si>
  <si>
    <t>Kladení betonové dlažby komunikací pro pěší do lože z kameniva vel do 0,25 m2 plochy do 100 m2</t>
  </si>
  <si>
    <t>-1211255214</t>
  </si>
  <si>
    <t>36</t>
  </si>
  <si>
    <t>592281050</t>
  </si>
  <si>
    <t>tvárnice betonová zatravňovací TZX 50/50 50x50x8 cm</t>
  </si>
  <si>
    <t>-701484275</t>
  </si>
  <si>
    <t>72,000*4*1,01</t>
  </si>
  <si>
    <t>37</t>
  </si>
  <si>
    <t>564851111</t>
  </si>
  <si>
    <t>Podklad ze štěrkodrtě ŠD tl 150 mm</t>
  </si>
  <si>
    <t>522443177</t>
  </si>
  <si>
    <t>38</t>
  </si>
  <si>
    <t>-2053812080</t>
  </si>
  <si>
    <t>39</t>
  </si>
  <si>
    <t>1318247389</t>
  </si>
  <si>
    <t>48*2*1,01</t>
  </si>
  <si>
    <t>40</t>
  </si>
  <si>
    <t>-1926634757</t>
  </si>
  <si>
    <t>41</t>
  </si>
  <si>
    <t>1313168805</t>
  </si>
  <si>
    <t>42</t>
  </si>
  <si>
    <t>916131113</t>
  </si>
  <si>
    <t>Osazení silničního obrubníku betonového ležatého s boční opěrou do lože z betonu prostého</t>
  </si>
  <si>
    <t>-1660730380</t>
  </si>
  <si>
    <t>43</t>
  </si>
  <si>
    <t>592174650</t>
  </si>
  <si>
    <t>obrubník betonový silniční Standard 100x15x25 cm</t>
  </si>
  <si>
    <t>2017637832</t>
  </si>
  <si>
    <t>44</t>
  </si>
  <si>
    <t>919731121</t>
  </si>
  <si>
    <t>Zarovnání styčné plochy podkladu nebo krytu živičného tl do 50 mm</t>
  </si>
  <si>
    <t>-556439434</t>
  </si>
  <si>
    <t>45</t>
  </si>
  <si>
    <t>1053426086</t>
  </si>
  <si>
    <t>46</t>
  </si>
  <si>
    <t>915495112</t>
  </si>
  <si>
    <t>Osazení desek z bílého betonu do lože z kameniva pásů a pruhů š 250 mm</t>
  </si>
  <si>
    <t>-1248256380</t>
  </si>
  <si>
    <t>47</t>
  </si>
  <si>
    <t>592185611</t>
  </si>
  <si>
    <t>krajník silniční betonový 50x25x8 cm NAVIGA I bílý</t>
  </si>
  <si>
    <t>226990387</t>
  </si>
  <si>
    <t>320*2*1,01</t>
  </si>
  <si>
    <t>48</t>
  </si>
  <si>
    <t>109715364</t>
  </si>
  <si>
    <t>49</t>
  </si>
  <si>
    <t>-77055549</t>
  </si>
  <si>
    <t>50</t>
  </si>
  <si>
    <t>938902113</t>
  </si>
  <si>
    <t>Čištění příkopů komunikací příkopovým rypadlem objem nánosu do 0,5 m3/m</t>
  </si>
  <si>
    <t>-363449908</t>
  </si>
  <si>
    <t>51</t>
  </si>
  <si>
    <t>-145111665</t>
  </si>
  <si>
    <t>118*0,5</t>
  </si>
  <si>
    <t>52</t>
  </si>
  <si>
    <t>1982027912</t>
  </si>
  <si>
    <t>53</t>
  </si>
  <si>
    <t>182101101</t>
  </si>
  <si>
    <t>Svahování v zářezech v hornině tř. 1 až 4(reprofilace příkopů)</t>
  </si>
  <si>
    <t>512</t>
  </si>
  <si>
    <t>1570605025</t>
  </si>
  <si>
    <t>30*3,0</t>
  </si>
  <si>
    <t>54</t>
  </si>
  <si>
    <t>113151111</t>
  </si>
  <si>
    <t>Rozebrání zpevněných ploch ze silničních dílců</t>
  </si>
  <si>
    <t>-1403321118</t>
  </si>
  <si>
    <t>2*6*3</t>
  </si>
  <si>
    <t>55</t>
  </si>
  <si>
    <t>997002611</t>
  </si>
  <si>
    <t>Nakládání suti a vybouraných hmot</t>
  </si>
  <si>
    <t>709433553</t>
  </si>
  <si>
    <t>56</t>
  </si>
  <si>
    <t>997002511</t>
  </si>
  <si>
    <t>Vodorovné přemístění suti a vybouraných hmot bez naložení ale se složením a urovnáním do 1 km</t>
  </si>
  <si>
    <t>-1022682925</t>
  </si>
  <si>
    <t>57</t>
  </si>
  <si>
    <t>997002519</t>
  </si>
  <si>
    <t>Příplatek ZKD 1 km přemístění suti a vybouraných hmot</t>
  </si>
  <si>
    <t>782441911</t>
  </si>
  <si>
    <t>12,78*18</t>
  </si>
  <si>
    <t>58</t>
  </si>
  <si>
    <t>997013801</t>
  </si>
  <si>
    <t>Poplatek za uložení stavebního betonového odpadu na skládce (skládkovné)</t>
  </si>
  <si>
    <t>-1831203131</t>
  </si>
  <si>
    <t>59</t>
  </si>
  <si>
    <t>175101101</t>
  </si>
  <si>
    <t>Obsypání potrubí bez prohození sypaniny z hornin tř. 1 až 4 uloženým do 3 m od kraje výkopu</t>
  </si>
  <si>
    <t>242890170</t>
  </si>
  <si>
    <t>-0,175*0,175*3,14*118</t>
  </si>
  <si>
    <t>Součet</t>
  </si>
  <si>
    <t>60</t>
  </si>
  <si>
    <t>-368186982</t>
  </si>
  <si>
    <t>61</t>
  </si>
  <si>
    <t>-1269252169</t>
  </si>
  <si>
    <t>62</t>
  </si>
  <si>
    <t>938239127</t>
  </si>
  <si>
    <t>998274101</t>
  </si>
  <si>
    <t>Přesun hmot pro trubní vedení z trub betonových otevřený výkop</t>
  </si>
  <si>
    <t>1235375183</t>
  </si>
  <si>
    <t>998276101</t>
  </si>
  <si>
    <t>Přesun hmot pro trubní vedení z trub z plastických hmot otevřený výkop</t>
  </si>
  <si>
    <t>602836501</t>
  </si>
  <si>
    <t>132201101</t>
  </si>
  <si>
    <t>Hloubení rýh š do 600 mm v hornině tř. 3 objemu do 100 m3</t>
  </si>
  <si>
    <t>-1471942648</t>
  </si>
  <si>
    <t>12,000*0,5*1,0</t>
  </si>
  <si>
    <t>132201109</t>
  </si>
  <si>
    <t>Příplatek za lepivost k hloubení rýh š do 600 mm v hornině tř. 3</t>
  </si>
  <si>
    <t>-1993683180</t>
  </si>
  <si>
    <t>174101101</t>
  </si>
  <si>
    <t>Zásyp jam, šachet rýh nebo kolem objektů sypaninou se zhutněním</t>
  </si>
  <si>
    <t>-2046879526</t>
  </si>
  <si>
    <t>12*0,5*0,5</t>
  </si>
  <si>
    <t>-1056582316</t>
  </si>
  <si>
    <t>-1449724242</t>
  </si>
  <si>
    <t>2055596767</t>
  </si>
  <si>
    <t>12*0,5*0,4</t>
  </si>
  <si>
    <t>583312000</t>
  </si>
  <si>
    <t>štěrkopísek (Bratčice) netříděný zásypový materiál</t>
  </si>
  <si>
    <t>594399026</t>
  </si>
  <si>
    <t>4515731111</t>
  </si>
  <si>
    <t>Lože pod potrubí otevřený výkop ze štěrkopísku</t>
  </si>
  <si>
    <t>-1510910030</t>
  </si>
  <si>
    <t>12*0,5*0,1</t>
  </si>
  <si>
    <t>871315221</t>
  </si>
  <si>
    <t>Kanalizační potrubí z tvrdého PVC-systém KG tuhost třídy SN8 DN150</t>
  </si>
  <si>
    <t>1010023036</t>
  </si>
  <si>
    <t>77</t>
  </si>
  <si>
    <t>721110976</t>
  </si>
  <si>
    <t>462604936</t>
  </si>
  <si>
    <t>78</t>
  </si>
  <si>
    <t>721171907</t>
  </si>
  <si>
    <t>vsazení odbočky do hrdla DN 160</t>
  </si>
  <si>
    <t>402742333</t>
  </si>
  <si>
    <t>79</t>
  </si>
  <si>
    <t>721171917</t>
  </si>
  <si>
    <t xml:space="preserve"> propojení potrubí DN 160</t>
  </si>
  <si>
    <t>1181457215</t>
  </si>
  <si>
    <t>80</t>
  </si>
  <si>
    <t>2086359014</t>
  </si>
  <si>
    <t>81</t>
  </si>
  <si>
    <t>321212445</t>
  </si>
  <si>
    <t>Oprava zdiva šachty z lomového kamene vodních staveb do 3 m3 kyklopského</t>
  </si>
  <si>
    <t>soubor</t>
  </si>
  <si>
    <t>-772485854</t>
  </si>
  <si>
    <t>82</t>
  </si>
  <si>
    <t>899311114</t>
  </si>
  <si>
    <t>Osazení poklopů s rámem hmotnosti nad 150 kg</t>
  </si>
  <si>
    <t>-2022977655</t>
  </si>
  <si>
    <t>83</t>
  </si>
  <si>
    <t>-1560086994</t>
  </si>
  <si>
    <t>84</t>
  </si>
  <si>
    <t>919441211</t>
  </si>
  <si>
    <t>Čelo propustku z lomového kamene pro propustek z trub DN 300 až 500</t>
  </si>
  <si>
    <t>-1062496738</t>
  </si>
  <si>
    <t>85</t>
  </si>
  <si>
    <t>9194412111</t>
  </si>
  <si>
    <t>Čelo propustku z lomového kamene pro propustek z trub DN 300 až 500-šikmé</t>
  </si>
  <si>
    <t>1003566181</t>
  </si>
  <si>
    <t>86</t>
  </si>
  <si>
    <t>-1658796166</t>
  </si>
  <si>
    <t>87</t>
  </si>
  <si>
    <t>894416111</t>
  </si>
  <si>
    <t>montáž uličních vpustí třídílných</t>
  </si>
  <si>
    <t>602740391</t>
  </si>
  <si>
    <t>88</t>
  </si>
  <si>
    <t>592238740</t>
  </si>
  <si>
    <t>koš pozink. C3 DIN 4052, vysoký, pro rám 500/300</t>
  </si>
  <si>
    <t>160408044</t>
  </si>
  <si>
    <t>89</t>
  </si>
  <si>
    <t>592238760</t>
  </si>
  <si>
    <t>rám zabetonovaný DIN 19583-9 500/500 mm</t>
  </si>
  <si>
    <t>-802630033</t>
  </si>
  <si>
    <t>90</t>
  </si>
  <si>
    <t>592238780</t>
  </si>
  <si>
    <t>mříž M1 D400 DIN 19583-13, 500/500 mm</t>
  </si>
  <si>
    <t>-1664800067</t>
  </si>
  <si>
    <t>-957163498</t>
  </si>
  <si>
    <t>935114122</t>
  </si>
  <si>
    <t>Štěrbinový odvodňovací betonový žlab 450x500 mm se spádem 0,5% se základem z betonu prostého a obetonováním</t>
  </si>
  <si>
    <t>-276707860</t>
  </si>
  <si>
    <t>-1659312559</t>
  </si>
  <si>
    <t>913121111</t>
  </si>
  <si>
    <t>Montáž a demontáž dočasné dopravní značky kompletní základní vč.podstavce</t>
  </si>
  <si>
    <t>-255354945</t>
  </si>
  <si>
    <t>913121211</t>
  </si>
  <si>
    <t>Příplatek k dočasné dopravní značce kompletní základní za první a ZKD den použití</t>
  </si>
  <si>
    <t>50153034</t>
  </si>
  <si>
    <t>012103000</t>
  </si>
  <si>
    <t>Geodetické práce před výstavbou</t>
  </si>
  <si>
    <t>1024</t>
  </si>
  <si>
    <t>917246383</t>
  </si>
  <si>
    <t>320+128+48+118+220</t>
  </si>
  <si>
    <t>012303000</t>
  </si>
  <si>
    <t>Geodetické práce po výstavbě</t>
  </si>
  <si>
    <t>344017480</t>
  </si>
  <si>
    <t>030001000</t>
  </si>
  <si>
    <t>%</t>
  </si>
  <si>
    <t>-2050163746</t>
  </si>
  <si>
    <t>070001000</t>
  </si>
  <si>
    <t>provozní vlivy</t>
  </si>
  <si>
    <t>-1733637883</t>
  </si>
  <si>
    <t>1) Souhrnný list stavby</t>
  </si>
  <si>
    <t>2) Rekapitulace objektů</t>
  </si>
  <si>
    <t>/</t>
  </si>
  <si>
    <t>1) Krycí list rozpočtu</t>
  </si>
  <si>
    <t>2) Rekapitulace rozpočtu</t>
  </si>
  <si>
    <t>3) Rozpočet</t>
  </si>
  <si>
    <t>Rekapitulace stavby</t>
  </si>
  <si>
    <t>118*0,4</t>
  </si>
  <si>
    <t>871425211</t>
  </si>
  <si>
    <t>Kanalizační potrubí z tvrdého PVC-systém KG tuhost třídy SN8 DN400</t>
  </si>
  <si>
    <t>Lože pod potrubí otevřený výkop ze štěrkopísku 118*0.5*0.1</t>
  </si>
  <si>
    <t xml:space="preserve"> propojení potrubí KG DN 400</t>
  </si>
  <si>
    <t>vsazení odbočky do hrdla KG DN 400</t>
  </si>
  <si>
    <t xml:space="preserve"> krácení trub KG DN 400</t>
  </si>
  <si>
    <t xml:space="preserve"> krácení trub DN 160</t>
  </si>
  <si>
    <t>Výšková úprava do 5cm stávajících poklopů kanalizace s rámem</t>
  </si>
  <si>
    <t>Zařízení staveniště včetně nájezdu finišeru</t>
  </si>
  <si>
    <t>VYŘAZENO!</t>
  </si>
  <si>
    <t>Rekonstrukce místní komunikace v ulici Ke hřišti v obci Chleby</t>
  </si>
  <si>
    <t>skruž vpusti horní 450/195</t>
  </si>
  <si>
    <t>skruž vpusti středová 450/295</t>
  </si>
  <si>
    <t>spodní díl uliční vpusti s otvorem DN 150 PVC 450/330</t>
  </si>
  <si>
    <t>919735112</t>
  </si>
  <si>
    <t>Řezání stávajícího živičného krytu hl. do 100mm</t>
  </si>
  <si>
    <t>113154123</t>
  </si>
  <si>
    <t>Frézování živičného krytu tl 50 mm pruh š 1 m pl do 500 m2 bez překážek v trase</t>
  </si>
  <si>
    <t>599141111</t>
  </si>
  <si>
    <t>Vyplnění spár mezi silničními dílci živičnou zálivkou</t>
  </si>
  <si>
    <t>997221845</t>
  </si>
  <si>
    <t>Poplatek za uložení odpadu z asfaltových povrchů na skládce (skládkovné)</t>
  </si>
  <si>
    <t xml:space="preserve">    835 - Štěrbinový žlab a Napojení na stávající asf.komunikaci</t>
  </si>
  <si>
    <t xml:space="preserve">    835 - Štěrbinový žlab a Napojení na stávající komunikaci</t>
  </si>
  <si>
    <t>-1664800068</t>
  </si>
  <si>
    <t>-1664800069</t>
  </si>
  <si>
    <t>-1664800070</t>
  </si>
  <si>
    <t>-1659312560</t>
  </si>
  <si>
    <t>-1659312561</t>
  </si>
  <si>
    <t>-1659312562</t>
  </si>
  <si>
    <t>-1659312563</t>
  </si>
  <si>
    <t>-1659312564</t>
  </si>
  <si>
    <t>Vyřazeno zadavatelem dle dodatečné informace č.1 ze dne 20.10.2016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</si>
</sst>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7" x14ac:knownFonts="1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505050"/>
      <name val="Trebuchet MS"/>
      <family val="2"/>
      <charset val="238"/>
    </font>
    <font>
      <sz val="8"/>
      <color rgb="FFFF0000"/>
      <name val="Trebuchet MS"/>
      <family val="2"/>
      <charset val="238"/>
    </font>
    <font>
      <sz val="8"/>
      <color rgb="FFFAE682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sz val="10"/>
      <name val="Trebuchet MS"/>
      <family val="2"/>
      <charset val="238"/>
    </font>
    <font>
      <b/>
      <sz val="10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sz val="11"/>
      <color rgb="FF969696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sz val="9"/>
      <color rgb="FF0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sz val="8"/>
      <color rgb="FFFF0000"/>
      <name val="Trebuchet MS"/>
      <family val="2"/>
      <charset val="238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  <font>
      <strike/>
      <sz val="8"/>
      <color rgb="FF003366"/>
      <name val="Trebuchet MS"/>
      <family val="2"/>
      <charset val="238"/>
    </font>
    <font>
      <strike/>
      <sz val="10"/>
      <color rgb="FF003366"/>
      <name val="Trebuchet MS"/>
      <family val="2"/>
      <charset val="238"/>
    </font>
    <font>
      <strike/>
      <sz val="8"/>
      <name val="Trebuchet MS"/>
      <family val="2"/>
      <charset val="238"/>
    </font>
    <font>
      <i/>
      <strike/>
      <sz val="8"/>
      <color rgb="FF0000FF"/>
      <name val="Trebuchet MS"/>
      <family val="2"/>
      <charset val="238"/>
    </font>
    <font>
      <strike/>
      <sz val="8"/>
      <color rgb="FF505050"/>
      <name val="Trebuchet MS"/>
      <family val="2"/>
      <charset val="238"/>
    </font>
    <font>
      <b/>
      <sz val="10"/>
      <color rgb="FFFF0000"/>
      <name val="Trebuchet MS"/>
      <family val="2"/>
      <charset val="238"/>
    </font>
    <font>
      <strike/>
      <sz val="8"/>
      <name val="Trebuchet MS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7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0" fillId="2" borderId="0" xfId="0" applyFill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1" fillId="0" borderId="0" xfId="0" applyFont="1" applyAlignment="1">
      <alignment horizontal="left" vertical="center"/>
    </xf>
    <xf numFmtId="0" fontId="1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center"/>
    </xf>
    <xf numFmtId="0" fontId="0" fillId="0" borderId="6" xfId="0" applyBorder="1"/>
    <xf numFmtId="0" fontId="14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5" fillId="0" borderId="16" xfId="0" applyNumberFormat="1" applyFont="1" applyBorder="1" applyAlignment="1">
      <alignment vertical="center"/>
    </xf>
    <xf numFmtId="4" fontId="25" fillId="0" borderId="17" xfId="0" applyNumberFormat="1" applyFont="1" applyBorder="1" applyAlignment="1">
      <alignment vertical="center"/>
    </xf>
    <xf numFmtId="166" fontId="25" fillId="0" borderId="17" xfId="0" applyNumberFormat="1" applyFont="1" applyBorder="1" applyAlignment="1">
      <alignment vertical="center"/>
    </xf>
    <xf numFmtId="4" fontId="25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3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31" fillId="0" borderId="25" xfId="0" applyFont="1" applyBorder="1" applyAlignment="1" applyProtection="1">
      <alignment horizontal="center" vertical="center"/>
      <protection locked="0"/>
    </xf>
    <xf numFmtId="49" fontId="31" fillId="0" borderId="25" xfId="0" applyNumberFormat="1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center" vertical="center" wrapText="1"/>
      <protection locked="0"/>
    </xf>
    <xf numFmtId="167" fontId="31" fillId="0" borderId="25" xfId="0" applyNumberFormat="1" applyFont="1" applyBorder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2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34" fillId="0" borderId="0" xfId="1" applyFont="1" applyAlignment="1">
      <alignment horizontal="center" vertical="center"/>
    </xf>
    <xf numFmtId="0" fontId="10" fillId="2" borderId="0" xfId="0" applyFont="1" applyFill="1" applyAlignment="1" applyProtection="1">
      <alignment horizontal="left" vertical="center"/>
    </xf>
    <xf numFmtId="0" fontId="36" fillId="2" borderId="0" xfId="0" applyFont="1" applyFill="1" applyAlignment="1" applyProtection="1">
      <alignment vertical="center"/>
    </xf>
    <xf numFmtId="0" fontId="35" fillId="2" borderId="0" xfId="0" applyFont="1" applyFill="1" applyAlignment="1" applyProtection="1">
      <alignment horizontal="left" vertical="center"/>
    </xf>
    <xf numFmtId="0" fontId="37" fillId="2" borderId="0" xfId="1" applyFont="1" applyFill="1" applyAlignment="1" applyProtection="1">
      <alignment vertical="center"/>
    </xf>
    <xf numFmtId="0" fontId="0" fillId="2" borderId="0" xfId="0" applyFill="1" applyProtection="1"/>
    <xf numFmtId="0" fontId="3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3" fillId="0" borderId="0" xfId="0" applyFont="1" applyBorder="1" applyAlignment="1">
      <alignment horizontal="left"/>
    </xf>
    <xf numFmtId="0" fontId="40" fillId="6" borderId="25" xfId="0" applyFont="1" applyFill="1" applyBorder="1" applyAlignment="1" applyProtection="1">
      <alignment horizontal="center" vertical="center"/>
      <protection locked="0"/>
    </xf>
    <xf numFmtId="49" fontId="40" fillId="6" borderId="25" xfId="0" applyNumberFormat="1" applyFont="1" applyFill="1" applyBorder="1" applyAlignment="1" applyProtection="1">
      <alignment horizontal="left" vertical="center" wrapText="1"/>
      <protection locked="0"/>
    </xf>
    <xf numFmtId="0" fontId="40" fillId="6" borderId="25" xfId="0" applyFont="1" applyFill="1" applyBorder="1" applyAlignment="1" applyProtection="1">
      <alignment horizontal="center" vertical="center" wrapText="1"/>
      <protection locked="0"/>
    </xf>
    <xf numFmtId="167" fontId="40" fillId="6" borderId="25" xfId="0" applyNumberFormat="1" applyFont="1" applyFill="1" applyBorder="1" applyAlignment="1" applyProtection="1">
      <alignment vertical="center"/>
      <protection locked="0"/>
    </xf>
    <xf numFmtId="0" fontId="41" fillId="6" borderId="25" xfId="0" applyFont="1" applyFill="1" applyBorder="1" applyAlignment="1" applyProtection="1">
      <alignment horizontal="center" vertical="center"/>
      <protection locked="0"/>
    </xf>
    <xf numFmtId="49" fontId="41" fillId="6" borderId="25" xfId="0" applyNumberFormat="1" applyFont="1" applyFill="1" applyBorder="1" applyAlignment="1" applyProtection="1">
      <alignment horizontal="left" vertical="center" wrapText="1"/>
      <protection locked="0"/>
    </xf>
    <xf numFmtId="0" fontId="41" fillId="6" borderId="25" xfId="0" applyFont="1" applyFill="1" applyBorder="1" applyAlignment="1" applyProtection="1">
      <alignment horizontal="center" vertical="center" wrapText="1"/>
      <protection locked="0"/>
    </xf>
    <xf numFmtId="167" fontId="41" fillId="6" borderId="25" xfId="0" applyNumberFormat="1" applyFont="1" applyFill="1" applyBorder="1" applyAlignment="1" applyProtection="1">
      <alignment vertical="center"/>
      <protection locked="0"/>
    </xf>
    <xf numFmtId="0" fontId="42" fillId="6" borderId="0" xfId="0" applyFont="1" applyFill="1" applyBorder="1" applyAlignment="1">
      <alignment vertical="center"/>
    </xf>
    <xf numFmtId="0" fontId="42" fillId="6" borderId="0" xfId="0" applyFont="1" applyFill="1" applyBorder="1" applyAlignment="1">
      <alignment horizontal="left" vertical="center"/>
    </xf>
    <xf numFmtId="167" fontId="42" fillId="6" borderId="0" xfId="0" applyNumberFormat="1" applyFont="1" applyFill="1" applyBorder="1" applyAlignment="1">
      <alignment vertical="center"/>
    </xf>
    <xf numFmtId="167" fontId="0" fillId="0" borderId="25" xfId="0" applyNumberFormat="1" applyFont="1" applyBorder="1" applyAlignment="1" applyProtection="1">
      <alignment vertical="center"/>
      <protection locked="0"/>
    </xf>
    <xf numFmtId="167" fontId="31" fillId="0" borderId="25" xfId="0" applyNumberFormat="1" applyFont="1" applyBorder="1" applyAlignment="1" applyProtection="1">
      <alignment vertical="center"/>
      <protection locked="0"/>
    </xf>
    <xf numFmtId="49" fontId="0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>
      <alignment horizontal="left" vertical="center"/>
    </xf>
    <xf numFmtId="49" fontId="0" fillId="7" borderId="26" xfId="0" applyNumberFormat="1" applyFont="1" applyFill="1" applyBorder="1" applyAlignment="1" applyProtection="1">
      <alignment horizontal="left" vertical="center" wrapText="1"/>
      <protection locked="0"/>
    </xf>
    <xf numFmtId="0" fontId="44" fillId="6" borderId="25" xfId="0" applyFont="1" applyFill="1" applyBorder="1" applyAlignment="1" applyProtection="1">
      <alignment horizontal="center" vertical="center"/>
      <protection locked="0"/>
    </xf>
    <xf numFmtId="49" fontId="44" fillId="6" borderId="25" xfId="0" applyNumberFormat="1" applyFont="1" applyFill="1" applyBorder="1" applyAlignment="1" applyProtection="1">
      <alignment horizontal="left" vertical="center" wrapText="1"/>
      <protection locked="0"/>
    </xf>
    <xf numFmtId="0" fontId="44" fillId="6" borderId="25" xfId="0" applyFont="1" applyFill="1" applyBorder="1" applyAlignment="1" applyProtection="1">
      <alignment horizontal="center" vertical="center" wrapText="1"/>
      <protection locked="0"/>
    </xf>
    <xf numFmtId="167" fontId="44" fillId="6" borderId="25" xfId="0" applyNumberFormat="1" applyFont="1" applyFill="1" applyBorder="1" applyAlignment="1" applyProtection="1">
      <alignment vertical="center"/>
      <protection locked="0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/>
    <xf numFmtId="0" fontId="1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vertical="center"/>
    </xf>
    <xf numFmtId="4" fontId="22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vertical="center"/>
    </xf>
    <xf numFmtId="0" fontId="2" fillId="5" borderId="9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vertical="center"/>
    </xf>
    <xf numFmtId="4" fontId="22" fillId="5" borderId="0" xfId="0" applyNumberFormat="1" applyFont="1" applyFill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4" fontId="24" fillId="0" borderId="0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vertical="center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167" fontId="31" fillId="0" borderId="25" xfId="0" applyNumberFormat="1" applyFont="1" applyBorder="1" applyAlignment="1" applyProtection="1">
      <alignment vertical="center"/>
      <protection locked="0"/>
    </xf>
    <xf numFmtId="0" fontId="31" fillId="0" borderId="25" xfId="0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0" fontId="2" fillId="5" borderId="23" xfId="0" applyFont="1" applyFill="1" applyBorder="1" applyAlignment="1">
      <alignment horizontal="center" vertical="center" wrapText="1"/>
    </xf>
    <xf numFmtId="0" fontId="0" fillId="5" borderId="23" xfId="0" applyFont="1" applyFill="1" applyBorder="1" applyAlignment="1">
      <alignment horizontal="center" vertical="center" wrapText="1"/>
    </xf>
    <xf numFmtId="0" fontId="28" fillId="5" borderId="23" xfId="0" applyFont="1" applyFill="1" applyBorder="1" applyAlignment="1">
      <alignment horizontal="center" vertical="center" wrapText="1"/>
    </xf>
    <xf numFmtId="0" fontId="0" fillId="5" borderId="24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44" fillId="6" borderId="25" xfId="0" applyFont="1" applyFill="1" applyBorder="1" applyAlignment="1" applyProtection="1">
      <alignment horizontal="left" vertical="center" wrapText="1"/>
      <protection locked="0"/>
    </xf>
    <xf numFmtId="0" fontId="44" fillId="6" borderId="25" xfId="0" applyFont="1" applyFill="1" applyBorder="1" applyAlignment="1" applyProtection="1">
      <alignment vertical="center"/>
      <protection locked="0"/>
    </xf>
    <xf numFmtId="167" fontId="44" fillId="6" borderId="25" xfId="0" applyNumberFormat="1" applyFont="1" applyFill="1" applyBorder="1" applyAlignment="1" applyProtection="1">
      <alignment vertical="center"/>
      <protection locked="0"/>
    </xf>
    <xf numFmtId="0" fontId="40" fillId="6" borderId="25" xfId="0" applyFont="1" applyFill="1" applyBorder="1" applyAlignment="1" applyProtection="1">
      <alignment horizontal="left" vertical="center" wrapText="1"/>
      <protection locked="0"/>
    </xf>
    <xf numFmtId="0" fontId="40" fillId="6" borderId="25" xfId="0" applyFont="1" applyFill="1" applyBorder="1" applyAlignment="1" applyProtection="1">
      <alignment vertical="center"/>
      <protection locked="0"/>
    </xf>
    <xf numFmtId="167" fontId="40" fillId="6" borderId="25" xfId="0" applyNumberFormat="1" applyFont="1" applyFill="1" applyBorder="1" applyAlignment="1" applyProtection="1">
      <alignment vertical="center"/>
      <protection locked="0"/>
    </xf>
    <xf numFmtId="0" fontId="41" fillId="6" borderId="25" xfId="0" applyFont="1" applyFill="1" applyBorder="1" applyAlignment="1" applyProtection="1">
      <alignment horizontal="left" vertical="center" wrapText="1"/>
      <protection locked="0"/>
    </xf>
    <xf numFmtId="0" fontId="41" fillId="6" borderId="25" xfId="0" applyFont="1" applyFill="1" applyBorder="1" applyAlignment="1" applyProtection="1">
      <alignment vertical="center"/>
      <protection locked="0"/>
    </xf>
    <xf numFmtId="167" fontId="41" fillId="6" borderId="25" xfId="0" applyNumberFormat="1" applyFont="1" applyFill="1" applyBorder="1" applyAlignment="1" applyProtection="1">
      <alignment vertical="center"/>
      <protection locked="0"/>
    </xf>
    <xf numFmtId="0" fontId="42" fillId="6" borderId="12" xfId="0" applyFont="1" applyFill="1" applyBorder="1" applyAlignment="1">
      <alignment horizontal="left" vertical="center" wrapText="1"/>
    </xf>
    <xf numFmtId="0" fontId="42" fillId="6" borderId="0" xfId="0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167" fontId="6" fillId="0" borderId="23" xfId="0" applyNumberFormat="1" applyFont="1" applyBorder="1" applyAlignment="1"/>
    <xf numFmtId="167" fontId="6" fillId="0" borderId="23" xfId="0" applyNumberFormat="1" applyFont="1" applyBorder="1" applyAlignment="1">
      <alignment vertical="center"/>
    </xf>
    <xf numFmtId="167" fontId="5" fillId="0" borderId="23" xfId="0" applyNumberFormat="1" applyFont="1" applyBorder="1" applyAlignment="1"/>
    <xf numFmtId="167" fontId="5" fillId="0" borderId="23" xfId="0" applyNumberFormat="1" applyFont="1" applyBorder="1" applyAlignment="1">
      <alignment vertical="center"/>
    </xf>
    <xf numFmtId="0" fontId="37" fillId="2" borderId="0" xfId="1" applyFont="1" applyFill="1" applyAlignment="1" applyProtection="1">
      <alignment horizontal="center" vertical="center"/>
    </xf>
    <xf numFmtId="167" fontId="22" fillId="0" borderId="12" xfId="0" applyNumberFormat="1" applyFont="1" applyBorder="1" applyAlignment="1"/>
    <xf numFmtId="167" fontId="3" fillId="0" borderId="12" xfId="0" applyNumberFormat="1" applyFont="1" applyBorder="1" applyAlignment="1">
      <alignment vertical="center"/>
    </xf>
    <xf numFmtId="167" fontId="5" fillId="0" borderId="0" xfId="0" applyNumberFormat="1" applyFont="1" applyBorder="1" applyAlignment="1"/>
    <xf numFmtId="167" fontId="5" fillId="0" borderId="0" xfId="0" applyNumberFormat="1" applyFont="1" applyBorder="1" applyAlignment="1">
      <alignment vertical="center"/>
    </xf>
    <xf numFmtId="167" fontId="6" fillId="0" borderId="17" xfId="0" applyNumberFormat="1" applyFont="1" applyBorder="1" applyAlignment="1"/>
    <xf numFmtId="167" fontId="6" fillId="0" borderId="17" xfId="0" applyNumberFormat="1" applyFont="1" applyBorder="1" applyAlignment="1">
      <alignment vertical="center"/>
    </xf>
    <xf numFmtId="167" fontId="39" fillId="0" borderId="23" xfId="0" applyNumberFormat="1" applyFont="1" applyBorder="1" applyAlignment="1"/>
    <xf numFmtId="167" fontId="39" fillId="0" borderId="23" xfId="0" applyNumberFormat="1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96EA6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86ABD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3"/>
  <sheetViews>
    <sheetView showGridLines="0" workbookViewId="0">
      <pane ySplit="1" topLeftCell="A75" activePane="bottomLeft" state="frozen"/>
      <selection pane="bottomLeft" activeCell="K6" sqref="K6:AO6"/>
    </sheetView>
  </sheetViews>
  <sheetFormatPr defaultRowHeight="12" x14ac:dyDescent="0.3"/>
  <cols>
    <col min="1" max="1" width="7.140625" customWidth="1"/>
    <col min="2" max="2" width="1.42578125" customWidth="1"/>
    <col min="3" max="3" width="3.42578125" customWidth="1"/>
    <col min="4" max="33" width="2.140625" customWidth="1"/>
    <col min="34" max="34" width="2.85546875" customWidth="1"/>
    <col min="35" max="37" width="2.140625" customWidth="1"/>
    <col min="38" max="38" width="7.140625" customWidth="1"/>
    <col min="39" max="39" width="2.85546875" customWidth="1"/>
    <col min="40" max="40" width="11.42578125" customWidth="1"/>
    <col min="41" max="41" width="6.42578125" customWidth="1"/>
    <col min="42" max="42" width="3.42578125" customWidth="1"/>
    <col min="43" max="43" width="1.42578125" customWidth="1"/>
    <col min="44" max="44" width="11.7109375" customWidth="1"/>
    <col min="45" max="46" width="22.140625" hidden="1" customWidth="1"/>
    <col min="47" max="47" width="21.42578125" hidden="1" customWidth="1"/>
    <col min="48" max="52" width="18.42578125" hidden="1" customWidth="1"/>
    <col min="53" max="53" width="16.42578125" hidden="1" customWidth="1"/>
    <col min="54" max="54" width="21.42578125" hidden="1" customWidth="1"/>
    <col min="55" max="56" width="16.42578125" hidden="1" customWidth="1"/>
    <col min="57" max="57" width="57" customWidth="1"/>
    <col min="71" max="89" width="9.140625" hidden="1"/>
  </cols>
  <sheetData>
    <row r="1" spans="1:73" ht="21.45" customHeight="1" x14ac:dyDescent="0.3">
      <c r="A1" s="164" t="s">
        <v>0</v>
      </c>
      <c r="B1" s="165"/>
      <c r="C1" s="165"/>
      <c r="D1" s="166" t="s">
        <v>1</v>
      </c>
      <c r="E1" s="165"/>
      <c r="F1" s="165"/>
      <c r="G1" s="165"/>
      <c r="H1" s="165"/>
      <c r="I1" s="165"/>
      <c r="J1" s="165"/>
      <c r="K1" s="167" t="s">
        <v>464</v>
      </c>
      <c r="L1" s="167"/>
      <c r="M1" s="167"/>
      <c r="N1" s="167"/>
      <c r="O1" s="167"/>
      <c r="P1" s="167"/>
      <c r="Q1" s="167"/>
      <c r="R1" s="167"/>
      <c r="S1" s="167"/>
      <c r="T1" s="165"/>
      <c r="U1" s="165"/>
      <c r="V1" s="165"/>
      <c r="W1" s="167" t="s">
        <v>465</v>
      </c>
      <c r="X1" s="167"/>
      <c r="Y1" s="167"/>
      <c r="Z1" s="167"/>
      <c r="AA1" s="167"/>
      <c r="AB1" s="167"/>
      <c r="AC1" s="167"/>
      <c r="AD1" s="167"/>
      <c r="AE1" s="167"/>
      <c r="AF1" s="167"/>
      <c r="AG1" s="165"/>
      <c r="AH1" s="165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2" t="s">
        <v>2</v>
      </c>
      <c r="BB1" s="12" t="s">
        <v>3</v>
      </c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T1" s="14" t="s">
        <v>4</v>
      </c>
      <c r="BU1" s="14" t="s">
        <v>4</v>
      </c>
    </row>
    <row r="2" spans="1:73" ht="36.9" customHeight="1" x14ac:dyDescent="0.3">
      <c r="C2" s="195" t="s">
        <v>5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R2" s="222" t="s">
        <v>6</v>
      </c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S2" s="15" t="s">
        <v>7</v>
      </c>
      <c r="BT2" s="15" t="s">
        <v>8</v>
      </c>
    </row>
    <row r="3" spans="1:73" ht="6.9" customHeight="1" x14ac:dyDescent="0.3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8"/>
      <c r="BS3" s="15" t="s">
        <v>7</v>
      </c>
      <c r="BT3" s="15" t="s">
        <v>9</v>
      </c>
    </row>
    <row r="4" spans="1:73" ht="36.9" customHeight="1" x14ac:dyDescent="0.3">
      <c r="B4" s="19"/>
      <c r="C4" s="197" t="s">
        <v>10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21"/>
      <c r="AS4" s="22" t="s">
        <v>11</v>
      </c>
      <c r="BS4" s="15" t="s">
        <v>7</v>
      </c>
    </row>
    <row r="5" spans="1:73" ht="14.4" customHeight="1" x14ac:dyDescent="0.3">
      <c r="B5" s="19"/>
      <c r="C5" s="20"/>
      <c r="D5" s="23" t="s">
        <v>12</v>
      </c>
      <c r="E5" s="20"/>
      <c r="F5" s="20"/>
      <c r="G5" s="20"/>
      <c r="H5" s="20"/>
      <c r="I5" s="20"/>
      <c r="J5" s="20"/>
      <c r="K5" s="199" t="s">
        <v>13</v>
      </c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8"/>
      <c r="AF5" s="198"/>
      <c r="AG5" s="198"/>
      <c r="AH5" s="198"/>
      <c r="AI5" s="198"/>
      <c r="AJ5" s="198"/>
      <c r="AK5" s="198"/>
      <c r="AL5" s="198"/>
      <c r="AM5" s="198"/>
      <c r="AN5" s="198"/>
      <c r="AO5" s="198"/>
      <c r="AP5" s="20"/>
      <c r="AQ5" s="21"/>
      <c r="BS5" s="15" t="s">
        <v>14</v>
      </c>
    </row>
    <row r="6" spans="1:73" ht="36.9" customHeight="1" x14ac:dyDescent="0.3">
      <c r="B6" s="19"/>
      <c r="C6" s="20"/>
      <c r="D6" s="25" t="s">
        <v>15</v>
      </c>
      <c r="E6" s="20"/>
      <c r="F6" s="20"/>
      <c r="G6" s="20"/>
      <c r="H6" s="20"/>
      <c r="I6" s="20"/>
      <c r="J6" s="20"/>
      <c r="K6" s="200" t="s">
        <v>482</v>
      </c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/>
      <c r="AN6" s="198"/>
      <c r="AO6" s="198"/>
      <c r="AP6" s="20"/>
      <c r="AQ6" s="21"/>
      <c r="BS6" s="15" t="s">
        <v>17</v>
      </c>
    </row>
    <row r="7" spans="1:73" ht="14.4" customHeight="1" x14ac:dyDescent="0.3">
      <c r="B7" s="19"/>
      <c r="C7" s="20"/>
      <c r="D7" s="26" t="s">
        <v>18</v>
      </c>
      <c r="E7" s="20"/>
      <c r="F7" s="20"/>
      <c r="G7" s="20"/>
      <c r="H7" s="20"/>
      <c r="I7" s="20"/>
      <c r="J7" s="20"/>
      <c r="K7" s="24" t="s">
        <v>3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6" t="s">
        <v>19</v>
      </c>
      <c r="AL7" s="20"/>
      <c r="AM7" s="20"/>
      <c r="AN7" s="24" t="s">
        <v>3</v>
      </c>
      <c r="AO7" s="20"/>
      <c r="AP7" s="20"/>
      <c r="AQ7" s="21"/>
      <c r="BS7" s="15" t="s">
        <v>20</v>
      </c>
    </row>
    <row r="8" spans="1:73" ht="14.4" customHeight="1" x14ac:dyDescent="0.3">
      <c r="B8" s="19"/>
      <c r="C8" s="20"/>
      <c r="D8" s="26" t="s">
        <v>21</v>
      </c>
      <c r="E8" s="20"/>
      <c r="F8" s="20"/>
      <c r="G8" s="20"/>
      <c r="H8" s="20"/>
      <c r="I8" s="20"/>
      <c r="J8" s="20"/>
      <c r="K8" s="24" t="s">
        <v>22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6" t="s">
        <v>23</v>
      </c>
      <c r="AL8" s="20"/>
      <c r="AM8" s="20"/>
      <c r="AN8" s="24" t="s">
        <v>24</v>
      </c>
      <c r="AO8" s="20"/>
      <c r="AP8" s="20"/>
      <c r="AQ8" s="21"/>
      <c r="BS8" s="15" t="s">
        <v>25</v>
      </c>
    </row>
    <row r="9" spans="1:73" ht="14.4" customHeight="1" x14ac:dyDescent="0.3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1"/>
      <c r="BS9" s="15" t="s">
        <v>26</v>
      </c>
    </row>
    <row r="10" spans="1:73" ht="14.4" customHeight="1" x14ac:dyDescent="0.3">
      <c r="B10" s="19"/>
      <c r="C10" s="20"/>
      <c r="D10" s="26" t="s">
        <v>27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6" t="s">
        <v>28</v>
      </c>
      <c r="AL10" s="20"/>
      <c r="AM10" s="20"/>
      <c r="AN10" s="24" t="s">
        <v>3</v>
      </c>
      <c r="AO10" s="20"/>
      <c r="AP10" s="20"/>
      <c r="AQ10" s="21"/>
      <c r="BS10" s="15" t="s">
        <v>17</v>
      </c>
    </row>
    <row r="11" spans="1:73" ht="18.45" customHeight="1" x14ac:dyDescent="0.3">
      <c r="B11" s="19"/>
      <c r="C11" s="20"/>
      <c r="D11" s="20"/>
      <c r="E11" s="24" t="s">
        <v>29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6" t="s">
        <v>30</v>
      </c>
      <c r="AL11" s="20"/>
      <c r="AM11" s="20"/>
      <c r="AN11" s="24" t="s">
        <v>3</v>
      </c>
      <c r="AO11" s="20"/>
      <c r="AP11" s="20"/>
      <c r="AQ11" s="21"/>
      <c r="BS11" s="15" t="s">
        <v>17</v>
      </c>
    </row>
    <row r="12" spans="1:73" ht="6.9" customHeight="1" x14ac:dyDescent="0.3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1"/>
      <c r="BS12" s="15" t="s">
        <v>17</v>
      </c>
    </row>
    <row r="13" spans="1:73" ht="14.4" customHeight="1" x14ac:dyDescent="0.3">
      <c r="B13" s="19"/>
      <c r="C13" s="20"/>
      <c r="D13" s="26" t="s">
        <v>31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6" t="s">
        <v>28</v>
      </c>
      <c r="AL13" s="20"/>
      <c r="AM13" s="20"/>
      <c r="AN13" s="24" t="s">
        <v>3</v>
      </c>
      <c r="AO13" s="20"/>
      <c r="AP13" s="20"/>
      <c r="AQ13" s="21"/>
      <c r="BS13" s="15" t="s">
        <v>17</v>
      </c>
    </row>
    <row r="14" spans="1:73" ht="13.2" x14ac:dyDescent="0.3">
      <c r="B14" s="19"/>
      <c r="C14" s="20"/>
      <c r="D14" s="20"/>
      <c r="E14" s="24" t="s">
        <v>29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6" t="s">
        <v>30</v>
      </c>
      <c r="AL14" s="20"/>
      <c r="AM14" s="20"/>
      <c r="AN14" s="24" t="s">
        <v>3</v>
      </c>
      <c r="AO14" s="20"/>
      <c r="AP14" s="20"/>
      <c r="AQ14" s="21"/>
      <c r="BS14" s="15" t="s">
        <v>17</v>
      </c>
    </row>
    <row r="15" spans="1:73" ht="6.9" customHeight="1" x14ac:dyDescent="0.3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1"/>
      <c r="BS15" s="15" t="s">
        <v>4</v>
      </c>
    </row>
    <row r="16" spans="1:73" ht="14.4" customHeight="1" x14ac:dyDescent="0.3">
      <c r="B16" s="19"/>
      <c r="C16" s="20"/>
      <c r="D16" s="26" t="s">
        <v>32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6" t="s">
        <v>28</v>
      </c>
      <c r="AL16" s="20"/>
      <c r="AM16" s="20"/>
      <c r="AN16" s="24" t="s">
        <v>3</v>
      </c>
      <c r="AO16" s="20"/>
      <c r="AP16" s="20"/>
      <c r="AQ16" s="21"/>
      <c r="BS16" s="15" t="s">
        <v>4</v>
      </c>
    </row>
    <row r="17" spans="2:71" ht="18.45" customHeight="1" x14ac:dyDescent="0.3">
      <c r="B17" s="19"/>
      <c r="C17" s="20"/>
      <c r="D17" s="20"/>
      <c r="E17" s="24" t="s">
        <v>29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6" t="s">
        <v>30</v>
      </c>
      <c r="AL17" s="20"/>
      <c r="AM17" s="20"/>
      <c r="AN17" s="24" t="s">
        <v>3</v>
      </c>
      <c r="AO17" s="20"/>
      <c r="AP17" s="20"/>
      <c r="AQ17" s="21"/>
      <c r="BS17" s="15" t="s">
        <v>33</v>
      </c>
    </row>
    <row r="18" spans="2:71" ht="6.9" customHeight="1" x14ac:dyDescent="0.3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1"/>
      <c r="BS18" s="15" t="s">
        <v>14</v>
      </c>
    </row>
    <row r="19" spans="2:71" ht="14.4" customHeight="1" x14ac:dyDescent="0.3">
      <c r="B19" s="19"/>
      <c r="C19" s="20"/>
      <c r="D19" s="26" t="s">
        <v>34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6" t="s">
        <v>28</v>
      </c>
      <c r="AL19" s="20"/>
      <c r="AM19" s="20"/>
      <c r="AN19" s="24" t="s">
        <v>3</v>
      </c>
      <c r="AO19" s="20"/>
      <c r="AP19" s="20"/>
      <c r="AQ19" s="21"/>
      <c r="BS19" s="15" t="s">
        <v>14</v>
      </c>
    </row>
    <row r="20" spans="2:71" ht="18.45" customHeight="1" x14ac:dyDescent="0.3">
      <c r="B20" s="19"/>
      <c r="C20" s="20"/>
      <c r="D20" s="20"/>
      <c r="E20" s="24" t="s">
        <v>35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6" t="s">
        <v>30</v>
      </c>
      <c r="AL20" s="20"/>
      <c r="AM20" s="20"/>
      <c r="AN20" s="24" t="s">
        <v>3</v>
      </c>
      <c r="AO20" s="20"/>
      <c r="AP20" s="20"/>
      <c r="AQ20" s="21"/>
    </row>
    <row r="21" spans="2:71" ht="6.9" customHeight="1" x14ac:dyDescent="0.3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1"/>
    </row>
    <row r="22" spans="2:71" ht="13.2" x14ac:dyDescent="0.3">
      <c r="B22" s="19"/>
      <c r="C22" s="20"/>
      <c r="D22" s="26" t="s">
        <v>36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1"/>
    </row>
    <row r="23" spans="2:71" ht="20.399999999999999" customHeight="1" x14ac:dyDescent="0.3">
      <c r="B23" s="19"/>
      <c r="C23" s="20"/>
      <c r="D23" s="20"/>
      <c r="E23" s="201" t="s">
        <v>3</v>
      </c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20"/>
      <c r="AP23" s="20"/>
      <c r="AQ23" s="21"/>
    </row>
    <row r="24" spans="2:71" ht="6.9" customHeight="1" x14ac:dyDescent="0.3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1"/>
    </row>
    <row r="25" spans="2:71" ht="6.9" customHeight="1" x14ac:dyDescent="0.3">
      <c r="B25" s="19"/>
      <c r="C25" s="20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0"/>
      <c r="AQ25" s="21"/>
    </row>
    <row r="26" spans="2:71" ht="14.4" customHeight="1" x14ac:dyDescent="0.3">
      <c r="B26" s="19"/>
      <c r="C26" s="20"/>
      <c r="D26" s="28" t="s">
        <v>37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24">
        <f>ROUND(AG87,2)</f>
        <v>0</v>
      </c>
      <c r="AL26" s="198"/>
      <c r="AM26" s="198"/>
      <c r="AN26" s="198"/>
      <c r="AO26" s="198"/>
      <c r="AP26" s="20"/>
      <c r="AQ26" s="21"/>
    </row>
    <row r="27" spans="2:71" ht="14.4" customHeight="1" x14ac:dyDescent="0.3">
      <c r="B27" s="19"/>
      <c r="C27" s="20"/>
      <c r="D27" s="28" t="s">
        <v>38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24">
        <f>ROUND(AG90,2)</f>
        <v>0</v>
      </c>
      <c r="AL27" s="198"/>
      <c r="AM27" s="198"/>
      <c r="AN27" s="198"/>
      <c r="AO27" s="198"/>
      <c r="AP27" s="20"/>
      <c r="AQ27" s="21"/>
    </row>
    <row r="28" spans="2:71" s="1" customFormat="1" ht="6.9" customHeight="1" x14ac:dyDescent="0.3"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1"/>
    </row>
    <row r="29" spans="2:71" s="1" customFormat="1" ht="25.95" customHeight="1" x14ac:dyDescent="0.3">
      <c r="B29" s="29"/>
      <c r="C29" s="30"/>
      <c r="D29" s="32" t="s">
        <v>39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225">
        <f>ROUND(AK26+AK27,2)</f>
        <v>0</v>
      </c>
      <c r="AL29" s="226"/>
      <c r="AM29" s="226"/>
      <c r="AN29" s="226"/>
      <c r="AO29" s="226"/>
      <c r="AP29" s="30"/>
      <c r="AQ29" s="31"/>
    </row>
    <row r="30" spans="2:71" s="1" customFormat="1" ht="6.9" customHeight="1" x14ac:dyDescent="0.3"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1"/>
    </row>
    <row r="31" spans="2:71" s="2" customFormat="1" ht="14.4" customHeight="1" x14ac:dyDescent="0.3">
      <c r="B31" s="34"/>
      <c r="C31" s="35"/>
      <c r="D31" s="36" t="s">
        <v>40</v>
      </c>
      <c r="E31" s="35"/>
      <c r="F31" s="36" t="s">
        <v>41</v>
      </c>
      <c r="G31" s="35"/>
      <c r="H31" s="35"/>
      <c r="I31" s="35"/>
      <c r="J31" s="35"/>
      <c r="K31" s="35"/>
      <c r="L31" s="192">
        <v>0.21</v>
      </c>
      <c r="M31" s="193"/>
      <c r="N31" s="193"/>
      <c r="O31" s="193"/>
      <c r="P31" s="35"/>
      <c r="Q31" s="35"/>
      <c r="R31" s="35"/>
      <c r="S31" s="35"/>
      <c r="T31" s="38" t="s">
        <v>42</v>
      </c>
      <c r="U31" s="35"/>
      <c r="V31" s="35"/>
      <c r="W31" s="194">
        <f>ROUND(AZ87+SUM(CD91),2)</f>
        <v>0</v>
      </c>
      <c r="X31" s="193"/>
      <c r="Y31" s="193"/>
      <c r="Z31" s="193"/>
      <c r="AA31" s="193"/>
      <c r="AB31" s="193"/>
      <c r="AC31" s="193"/>
      <c r="AD31" s="193"/>
      <c r="AE31" s="193"/>
      <c r="AF31" s="35"/>
      <c r="AG31" s="35"/>
      <c r="AH31" s="35"/>
      <c r="AI31" s="35"/>
      <c r="AJ31" s="35"/>
      <c r="AK31" s="194">
        <f>ROUND(AV87+SUM(BY91),2)</f>
        <v>0</v>
      </c>
      <c r="AL31" s="193"/>
      <c r="AM31" s="193"/>
      <c r="AN31" s="193"/>
      <c r="AO31" s="193"/>
      <c r="AP31" s="35"/>
      <c r="AQ31" s="39"/>
    </row>
    <row r="32" spans="2:71" s="2" customFormat="1" ht="14.4" customHeight="1" x14ac:dyDescent="0.3">
      <c r="B32" s="34"/>
      <c r="C32" s="35"/>
      <c r="D32" s="35"/>
      <c r="E32" s="35"/>
      <c r="F32" s="36" t="s">
        <v>43</v>
      </c>
      <c r="G32" s="35"/>
      <c r="H32" s="35"/>
      <c r="I32" s="35"/>
      <c r="J32" s="35"/>
      <c r="K32" s="35"/>
      <c r="L32" s="192">
        <v>0.15</v>
      </c>
      <c r="M32" s="193"/>
      <c r="N32" s="193"/>
      <c r="O32" s="193"/>
      <c r="P32" s="35"/>
      <c r="Q32" s="35"/>
      <c r="R32" s="35"/>
      <c r="S32" s="35"/>
      <c r="T32" s="38" t="s">
        <v>42</v>
      </c>
      <c r="U32" s="35"/>
      <c r="V32" s="35"/>
      <c r="W32" s="194">
        <f>ROUND(BA87+SUM(CE91),2)</f>
        <v>0</v>
      </c>
      <c r="X32" s="193"/>
      <c r="Y32" s="193"/>
      <c r="Z32" s="193"/>
      <c r="AA32" s="193"/>
      <c r="AB32" s="193"/>
      <c r="AC32" s="193"/>
      <c r="AD32" s="193"/>
      <c r="AE32" s="193"/>
      <c r="AF32" s="35"/>
      <c r="AG32" s="35"/>
      <c r="AH32" s="35"/>
      <c r="AI32" s="35"/>
      <c r="AJ32" s="35"/>
      <c r="AK32" s="194">
        <f>ROUND(AW87+SUM(BZ91),2)</f>
        <v>0</v>
      </c>
      <c r="AL32" s="193"/>
      <c r="AM32" s="193"/>
      <c r="AN32" s="193"/>
      <c r="AO32" s="193"/>
      <c r="AP32" s="35"/>
      <c r="AQ32" s="39"/>
    </row>
    <row r="33" spans="2:43" s="2" customFormat="1" ht="14.4" hidden="1" customHeight="1" x14ac:dyDescent="0.3">
      <c r="B33" s="34"/>
      <c r="C33" s="35"/>
      <c r="D33" s="35"/>
      <c r="E33" s="35"/>
      <c r="F33" s="36" t="s">
        <v>44</v>
      </c>
      <c r="G33" s="35"/>
      <c r="H33" s="35"/>
      <c r="I33" s="35"/>
      <c r="J33" s="35"/>
      <c r="K33" s="35"/>
      <c r="L33" s="192">
        <v>0.21</v>
      </c>
      <c r="M33" s="193"/>
      <c r="N33" s="193"/>
      <c r="O33" s="193"/>
      <c r="P33" s="35"/>
      <c r="Q33" s="35"/>
      <c r="R33" s="35"/>
      <c r="S33" s="35"/>
      <c r="T33" s="38" t="s">
        <v>42</v>
      </c>
      <c r="U33" s="35"/>
      <c r="V33" s="35"/>
      <c r="W33" s="194">
        <f>ROUND(BB87+SUM(CF91),2)</f>
        <v>0</v>
      </c>
      <c r="X33" s="193"/>
      <c r="Y33" s="193"/>
      <c r="Z33" s="193"/>
      <c r="AA33" s="193"/>
      <c r="AB33" s="193"/>
      <c r="AC33" s="193"/>
      <c r="AD33" s="193"/>
      <c r="AE33" s="193"/>
      <c r="AF33" s="35"/>
      <c r="AG33" s="35"/>
      <c r="AH33" s="35"/>
      <c r="AI33" s="35"/>
      <c r="AJ33" s="35"/>
      <c r="AK33" s="194">
        <v>0</v>
      </c>
      <c r="AL33" s="193"/>
      <c r="AM33" s="193"/>
      <c r="AN33" s="193"/>
      <c r="AO33" s="193"/>
      <c r="AP33" s="35"/>
      <c r="AQ33" s="39"/>
    </row>
    <row r="34" spans="2:43" s="2" customFormat="1" ht="14.4" hidden="1" customHeight="1" x14ac:dyDescent="0.3">
      <c r="B34" s="34"/>
      <c r="C34" s="35"/>
      <c r="D34" s="35"/>
      <c r="E34" s="35"/>
      <c r="F34" s="36" t="s">
        <v>45</v>
      </c>
      <c r="G34" s="35"/>
      <c r="H34" s="35"/>
      <c r="I34" s="35"/>
      <c r="J34" s="35"/>
      <c r="K34" s="35"/>
      <c r="L34" s="192">
        <v>0.15</v>
      </c>
      <c r="M34" s="193"/>
      <c r="N34" s="193"/>
      <c r="O34" s="193"/>
      <c r="P34" s="35"/>
      <c r="Q34" s="35"/>
      <c r="R34" s="35"/>
      <c r="S34" s="35"/>
      <c r="T34" s="38" t="s">
        <v>42</v>
      </c>
      <c r="U34" s="35"/>
      <c r="V34" s="35"/>
      <c r="W34" s="194">
        <f>ROUND(BC87+SUM(CG91),2)</f>
        <v>0</v>
      </c>
      <c r="X34" s="193"/>
      <c r="Y34" s="193"/>
      <c r="Z34" s="193"/>
      <c r="AA34" s="193"/>
      <c r="AB34" s="193"/>
      <c r="AC34" s="193"/>
      <c r="AD34" s="193"/>
      <c r="AE34" s="193"/>
      <c r="AF34" s="35"/>
      <c r="AG34" s="35"/>
      <c r="AH34" s="35"/>
      <c r="AI34" s="35"/>
      <c r="AJ34" s="35"/>
      <c r="AK34" s="194">
        <v>0</v>
      </c>
      <c r="AL34" s="193"/>
      <c r="AM34" s="193"/>
      <c r="AN34" s="193"/>
      <c r="AO34" s="193"/>
      <c r="AP34" s="35"/>
      <c r="AQ34" s="39"/>
    </row>
    <row r="35" spans="2:43" s="2" customFormat="1" ht="14.4" hidden="1" customHeight="1" x14ac:dyDescent="0.3">
      <c r="B35" s="34"/>
      <c r="C35" s="35"/>
      <c r="D35" s="35"/>
      <c r="E35" s="35"/>
      <c r="F35" s="36" t="s">
        <v>46</v>
      </c>
      <c r="G35" s="35"/>
      <c r="H35" s="35"/>
      <c r="I35" s="35"/>
      <c r="J35" s="35"/>
      <c r="K35" s="35"/>
      <c r="L35" s="192">
        <v>0</v>
      </c>
      <c r="M35" s="193"/>
      <c r="N35" s="193"/>
      <c r="O35" s="193"/>
      <c r="P35" s="35"/>
      <c r="Q35" s="35"/>
      <c r="R35" s="35"/>
      <c r="S35" s="35"/>
      <c r="T35" s="38" t="s">
        <v>42</v>
      </c>
      <c r="U35" s="35"/>
      <c r="V35" s="35"/>
      <c r="W35" s="194">
        <f>ROUND(BD87+SUM(CH91),2)</f>
        <v>0</v>
      </c>
      <c r="X35" s="193"/>
      <c r="Y35" s="193"/>
      <c r="Z35" s="193"/>
      <c r="AA35" s="193"/>
      <c r="AB35" s="193"/>
      <c r="AC35" s="193"/>
      <c r="AD35" s="193"/>
      <c r="AE35" s="193"/>
      <c r="AF35" s="35"/>
      <c r="AG35" s="35"/>
      <c r="AH35" s="35"/>
      <c r="AI35" s="35"/>
      <c r="AJ35" s="35"/>
      <c r="AK35" s="194">
        <v>0</v>
      </c>
      <c r="AL35" s="193"/>
      <c r="AM35" s="193"/>
      <c r="AN35" s="193"/>
      <c r="AO35" s="193"/>
      <c r="AP35" s="35"/>
      <c r="AQ35" s="39"/>
    </row>
    <row r="36" spans="2:43" s="1" customFormat="1" ht="6.9" customHeight="1" x14ac:dyDescent="0.3"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1"/>
    </row>
    <row r="37" spans="2:43" s="1" customFormat="1" ht="25.95" customHeight="1" x14ac:dyDescent="0.3">
      <c r="B37" s="29"/>
      <c r="C37" s="40"/>
      <c r="D37" s="41" t="s">
        <v>47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3" t="s">
        <v>48</v>
      </c>
      <c r="U37" s="42"/>
      <c r="V37" s="42"/>
      <c r="W37" s="42"/>
      <c r="X37" s="202" t="s">
        <v>49</v>
      </c>
      <c r="Y37" s="203"/>
      <c r="Z37" s="203"/>
      <c r="AA37" s="203"/>
      <c r="AB37" s="203"/>
      <c r="AC37" s="42"/>
      <c r="AD37" s="42"/>
      <c r="AE37" s="42"/>
      <c r="AF37" s="42"/>
      <c r="AG37" s="42"/>
      <c r="AH37" s="42"/>
      <c r="AI37" s="42"/>
      <c r="AJ37" s="42"/>
      <c r="AK37" s="204">
        <f>SUM(AK29:AK35)</f>
        <v>0</v>
      </c>
      <c r="AL37" s="203"/>
      <c r="AM37" s="203"/>
      <c r="AN37" s="203"/>
      <c r="AO37" s="205"/>
      <c r="AP37" s="40"/>
      <c r="AQ37" s="31"/>
    </row>
    <row r="38" spans="2:43" s="1" customFormat="1" ht="14.4" customHeight="1" x14ac:dyDescent="0.3"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1"/>
    </row>
    <row r="39" spans="2:43" x14ac:dyDescent="0.3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1"/>
    </row>
    <row r="40" spans="2:43" x14ac:dyDescent="0.3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1"/>
    </row>
    <row r="41" spans="2:43" x14ac:dyDescent="0.3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1"/>
    </row>
    <row r="42" spans="2:43" x14ac:dyDescent="0.3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1"/>
    </row>
    <row r="43" spans="2:43" x14ac:dyDescent="0.3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1"/>
    </row>
    <row r="44" spans="2:43" x14ac:dyDescent="0.3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1"/>
    </row>
    <row r="45" spans="2:43" x14ac:dyDescent="0.3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1"/>
    </row>
    <row r="46" spans="2:43" x14ac:dyDescent="0.3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1"/>
    </row>
    <row r="47" spans="2:43" x14ac:dyDescent="0.3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1"/>
    </row>
    <row r="48" spans="2:43" x14ac:dyDescent="0.3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1"/>
    </row>
    <row r="49" spans="2:43" s="1" customFormat="1" ht="14.4" x14ac:dyDescent="0.3">
      <c r="B49" s="29"/>
      <c r="C49" s="30"/>
      <c r="D49" s="44" t="s">
        <v>50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6"/>
      <c r="AA49" s="30"/>
      <c r="AB49" s="30"/>
      <c r="AC49" s="44" t="s">
        <v>51</v>
      </c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6"/>
      <c r="AP49" s="30"/>
      <c r="AQ49" s="31"/>
    </row>
    <row r="50" spans="2:43" x14ac:dyDescent="0.3">
      <c r="B50" s="19"/>
      <c r="C50" s="20"/>
      <c r="D50" s="47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48"/>
      <c r="AA50" s="20"/>
      <c r="AB50" s="20"/>
      <c r="AC50" s="47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48"/>
      <c r="AP50" s="20"/>
      <c r="AQ50" s="21"/>
    </row>
    <row r="51" spans="2:43" x14ac:dyDescent="0.3">
      <c r="B51" s="19"/>
      <c r="C51" s="20"/>
      <c r="D51" s="47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48"/>
      <c r="AA51" s="20"/>
      <c r="AB51" s="20"/>
      <c r="AC51" s="47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48"/>
      <c r="AP51" s="20"/>
      <c r="AQ51" s="21"/>
    </row>
    <row r="52" spans="2:43" x14ac:dyDescent="0.3">
      <c r="B52" s="19"/>
      <c r="C52" s="20"/>
      <c r="D52" s="47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48"/>
      <c r="AA52" s="20"/>
      <c r="AB52" s="20"/>
      <c r="AC52" s="47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48"/>
      <c r="AP52" s="20"/>
      <c r="AQ52" s="21"/>
    </row>
    <row r="53" spans="2:43" x14ac:dyDescent="0.3">
      <c r="B53" s="19"/>
      <c r="C53" s="20"/>
      <c r="D53" s="47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48"/>
      <c r="AA53" s="20"/>
      <c r="AB53" s="20"/>
      <c r="AC53" s="47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48"/>
      <c r="AP53" s="20"/>
      <c r="AQ53" s="21"/>
    </row>
    <row r="54" spans="2:43" x14ac:dyDescent="0.3">
      <c r="B54" s="19"/>
      <c r="C54" s="20"/>
      <c r="D54" s="47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48"/>
      <c r="AA54" s="20"/>
      <c r="AB54" s="20"/>
      <c r="AC54" s="47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48"/>
      <c r="AP54" s="20"/>
      <c r="AQ54" s="21"/>
    </row>
    <row r="55" spans="2:43" x14ac:dyDescent="0.3">
      <c r="B55" s="19"/>
      <c r="C55" s="20"/>
      <c r="D55" s="47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48"/>
      <c r="AA55" s="20"/>
      <c r="AB55" s="20"/>
      <c r="AC55" s="47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48"/>
      <c r="AP55" s="20"/>
      <c r="AQ55" s="21"/>
    </row>
    <row r="56" spans="2:43" x14ac:dyDescent="0.3">
      <c r="B56" s="19"/>
      <c r="C56" s="20"/>
      <c r="D56" s="47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48"/>
      <c r="AA56" s="20"/>
      <c r="AB56" s="20"/>
      <c r="AC56" s="47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48"/>
      <c r="AP56" s="20"/>
      <c r="AQ56" s="21"/>
    </row>
    <row r="57" spans="2:43" x14ac:dyDescent="0.3">
      <c r="B57" s="19"/>
      <c r="C57" s="20"/>
      <c r="D57" s="47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48"/>
      <c r="AA57" s="20"/>
      <c r="AB57" s="20"/>
      <c r="AC57" s="47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48"/>
      <c r="AP57" s="20"/>
      <c r="AQ57" s="21"/>
    </row>
    <row r="58" spans="2:43" s="1" customFormat="1" ht="14.4" x14ac:dyDescent="0.3">
      <c r="B58" s="29"/>
      <c r="C58" s="30"/>
      <c r="D58" s="49" t="s">
        <v>52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1" t="s">
        <v>53</v>
      </c>
      <c r="S58" s="50"/>
      <c r="T58" s="50"/>
      <c r="U58" s="50"/>
      <c r="V58" s="50"/>
      <c r="W58" s="50"/>
      <c r="X58" s="50"/>
      <c r="Y58" s="50"/>
      <c r="Z58" s="52"/>
      <c r="AA58" s="30"/>
      <c r="AB58" s="30"/>
      <c r="AC58" s="49" t="s">
        <v>52</v>
      </c>
      <c r="AD58" s="50"/>
      <c r="AE58" s="50"/>
      <c r="AF58" s="50"/>
      <c r="AG58" s="50"/>
      <c r="AH58" s="50"/>
      <c r="AI58" s="50"/>
      <c r="AJ58" s="50"/>
      <c r="AK58" s="50"/>
      <c r="AL58" s="50"/>
      <c r="AM58" s="51" t="s">
        <v>53</v>
      </c>
      <c r="AN58" s="50"/>
      <c r="AO58" s="52"/>
      <c r="AP58" s="30"/>
      <c r="AQ58" s="31"/>
    </row>
    <row r="59" spans="2:43" x14ac:dyDescent="0.3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1"/>
    </row>
    <row r="60" spans="2:43" s="1" customFormat="1" ht="14.4" x14ac:dyDescent="0.3">
      <c r="B60" s="29"/>
      <c r="C60" s="30"/>
      <c r="D60" s="44" t="s">
        <v>54</v>
      </c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6"/>
      <c r="AA60" s="30"/>
      <c r="AB60" s="30"/>
      <c r="AC60" s="44" t="s">
        <v>55</v>
      </c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6"/>
      <c r="AP60" s="30"/>
      <c r="AQ60" s="31"/>
    </row>
    <row r="61" spans="2:43" x14ac:dyDescent="0.3">
      <c r="B61" s="19"/>
      <c r="C61" s="20"/>
      <c r="D61" s="47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48"/>
      <c r="AA61" s="20"/>
      <c r="AB61" s="20"/>
      <c r="AC61" s="47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48"/>
      <c r="AP61" s="20"/>
      <c r="AQ61" s="21"/>
    </row>
    <row r="62" spans="2:43" x14ac:dyDescent="0.3">
      <c r="B62" s="19"/>
      <c r="C62" s="20"/>
      <c r="D62" s="47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48"/>
      <c r="AA62" s="20"/>
      <c r="AB62" s="20"/>
      <c r="AC62" s="47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48"/>
      <c r="AP62" s="20"/>
      <c r="AQ62" s="21"/>
    </row>
    <row r="63" spans="2:43" x14ac:dyDescent="0.3">
      <c r="B63" s="19"/>
      <c r="C63" s="20"/>
      <c r="D63" s="47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48"/>
      <c r="AA63" s="20"/>
      <c r="AB63" s="20"/>
      <c r="AC63" s="47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48"/>
      <c r="AP63" s="20"/>
      <c r="AQ63" s="21"/>
    </row>
    <row r="64" spans="2:43" x14ac:dyDescent="0.3">
      <c r="B64" s="19"/>
      <c r="C64" s="20"/>
      <c r="D64" s="47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48"/>
      <c r="AA64" s="20"/>
      <c r="AB64" s="20"/>
      <c r="AC64" s="47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48"/>
      <c r="AP64" s="20"/>
      <c r="AQ64" s="21"/>
    </row>
    <row r="65" spans="2:43" x14ac:dyDescent="0.3">
      <c r="B65" s="19"/>
      <c r="C65" s="20"/>
      <c r="D65" s="47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48"/>
      <c r="AA65" s="20"/>
      <c r="AB65" s="20"/>
      <c r="AC65" s="47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48"/>
      <c r="AP65" s="20"/>
      <c r="AQ65" s="21"/>
    </row>
    <row r="66" spans="2:43" x14ac:dyDescent="0.3">
      <c r="B66" s="19"/>
      <c r="C66" s="20"/>
      <c r="D66" s="47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48"/>
      <c r="AA66" s="20"/>
      <c r="AB66" s="20"/>
      <c r="AC66" s="47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48"/>
      <c r="AP66" s="20"/>
      <c r="AQ66" s="21"/>
    </row>
    <row r="67" spans="2:43" x14ac:dyDescent="0.3">
      <c r="B67" s="19"/>
      <c r="C67" s="20"/>
      <c r="D67" s="47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48"/>
      <c r="AA67" s="20"/>
      <c r="AB67" s="20"/>
      <c r="AC67" s="47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48"/>
      <c r="AP67" s="20"/>
      <c r="AQ67" s="21"/>
    </row>
    <row r="68" spans="2:43" x14ac:dyDescent="0.3">
      <c r="B68" s="19"/>
      <c r="C68" s="20"/>
      <c r="D68" s="47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48"/>
      <c r="AA68" s="20"/>
      <c r="AB68" s="20"/>
      <c r="AC68" s="47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48"/>
      <c r="AP68" s="20"/>
      <c r="AQ68" s="21"/>
    </row>
    <row r="69" spans="2:43" s="1" customFormat="1" ht="14.4" x14ac:dyDescent="0.3">
      <c r="B69" s="29"/>
      <c r="C69" s="30"/>
      <c r="D69" s="49" t="s">
        <v>52</v>
      </c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1" t="s">
        <v>53</v>
      </c>
      <c r="S69" s="50"/>
      <c r="T69" s="50"/>
      <c r="U69" s="50"/>
      <c r="V69" s="50"/>
      <c r="W69" s="50"/>
      <c r="X69" s="50"/>
      <c r="Y69" s="50"/>
      <c r="Z69" s="52"/>
      <c r="AA69" s="30"/>
      <c r="AB69" s="30"/>
      <c r="AC69" s="49" t="s">
        <v>52</v>
      </c>
      <c r="AD69" s="50"/>
      <c r="AE69" s="50"/>
      <c r="AF69" s="50"/>
      <c r="AG69" s="50"/>
      <c r="AH69" s="50"/>
      <c r="AI69" s="50"/>
      <c r="AJ69" s="50"/>
      <c r="AK69" s="50"/>
      <c r="AL69" s="50"/>
      <c r="AM69" s="51" t="s">
        <v>53</v>
      </c>
      <c r="AN69" s="50"/>
      <c r="AO69" s="52"/>
      <c r="AP69" s="30"/>
      <c r="AQ69" s="31"/>
    </row>
    <row r="70" spans="2:43" s="1" customFormat="1" ht="6.9" customHeight="1" x14ac:dyDescent="0.3">
      <c r="B70" s="29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1"/>
    </row>
    <row r="71" spans="2:43" s="1" customFormat="1" ht="6.9" customHeight="1" x14ac:dyDescent="0.3">
      <c r="B71" s="53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5"/>
    </row>
    <row r="75" spans="2:43" s="1" customFormat="1" ht="6.9" customHeight="1" x14ac:dyDescent="0.3">
      <c r="B75" s="56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8"/>
    </row>
    <row r="76" spans="2:43" s="1" customFormat="1" ht="36.9" customHeight="1" x14ac:dyDescent="0.3">
      <c r="B76" s="29"/>
      <c r="C76" s="197" t="s">
        <v>56</v>
      </c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31"/>
    </row>
    <row r="77" spans="2:43" s="3" customFormat="1" ht="14.4" customHeight="1" x14ac:dyDescent="0.3">
      <c r="B77" s="59"/>
      <c r="C77" s="26" t="s">
        <v>12</v>
      </c>
      <c r="D77" s="60"/>
      <c r="E77" s="60"/>
      <c r="F77" s="60"/>
      <c r="G77" s="60"/>
      <c r="H77" s="60"/>
      <c r="I77" s="60"/>
      <c r="J77" s="60"/>
      <c r="K77" s="60"/>
      <c r="L77" s="60" t="str">
        <f>K5</f>
        <v>20160523</v>
      </c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1"/>
    </row>
    <row r="78" spans="2:43" s="4" customFormat="1" ht="36.9" customHeight="1" x14ac:dyDescent="0.3">
      <c r="B78" s="62"/>
      <c r="C78" s="63" t="s">
        <v>15</v>
      </c>
      <c r="D78" s="64"/>
      <c r="E78" s="64"/>
      <c r="F78" s="64"/>
      <c r="G78" s="64"/>
      <c r="H78" s="64"/>
      <c r="I78" s="64"/>
      <c r="J78" s="64"/>
      <c r="K78" s="64"/>
      <c r="L78" s="207" t="str">
        <f>K6</f>
        <v>Rekonstrukce místní komunikace v ulici Ke hřišti v obci Chleby</v>
      </c>
      <c r="M78" s="208"/>
      <c r="N78" s="208"/>
      <c r="O78" s="208"/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64"/>
      <c r="AQ78" s="65"/>
    </row>
    <row r="79" spans="2:43" s="1" customFormat="1" ht="6.9" customHeight="1" x14ac:dyDescent="0.3">
      <c r="B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1"/>
    </row>
    <row r="80" spans="2:43" s="1" customFormat="1" ht="13.2" x14ac:dyDescent="0.3">
      <c r="B80" s="29"/>
      <c r="C80" s="26" t="s">
        <v>21</v>
      </c>
      <c r="D80" s="30"/>
      <c r="E80" s="30"/>
      <c r="F80" s="30"/>
      <c r="G80" s="30"/>
      <c r="H80" s="30"/>
      <c r="I80" s="30"/>
      <c r="J80" s="30"/>
      <c r="K80" s="30"/>
      <c r="L80" s="66" t="str">
        <f>IF(K8="","",K8)</f>
        <v>Chleby</v>
      </c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26" t="s">
        <v>23</v>
      </c>
      <c r="AJ80" s="30"/>
      <c r="AK80" s="30"/>
      <c r="AL80" s="30"/>
      <c r="AM80" s="67" t="str">
        <f>IF(AN8= "","",AN8)</f>
        <v>9.9.2016</v>
      </c>
      <c r="AN80" s="30"/>
      <c r="AO80" s="30"/>
      <c r="AP80" s="30"/>
      <c r="AQ80" s="31"/>
    </row>
    <row r="81" spans="1:76" s="1" customFormat="1" ht="6.9" customHeight="1" x14ac:dyDescent="0.3">
      <c r="B81" s="29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1"/>
    </row>
    <row r="82" spans="1:76" s="1" customFormat="1" ht="13.2" x14ac:dyDescent="0.3">
      <c r="B82" s="29"/>
      <c r="C82" s="26" t="s">
        <v>27</v>
      </c>
      <c r="D82" s="30"/>
      <c r="E82" s="30"/>
      <c r="F82" s="30"/>
      <c r="G82" s="30"/>
      <c r="H82" s="30"/>
      <c r="I82" s="30"/>
      <c r="J82" s="30"/>
      <c r="K82" s="30"/>
      <c r="L82" s="60" t="str">
        <f>IF(E11= "","",E11)</f>
        <v xml:space="preserve"> </v>
      </c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26" t="s">
        <v>32</v>
      </c>
      <c r="AJ82" s="30"/>
      <c r="AK82" s="30"/>
      <c r="AL82" s="30"/>
      <c r="AM82" s="209" t="str">
        <f>IF(E17="","",E17)</f>
        <v xml:space="preserve"> </v>
      </c>
      <c r="AN82" s="206"/>
      <c r="AO82" s="206"/>
      <c r="AP82" s="206"/>
      <c r="AQ82" s="31"/>
      <c r="AS82" s="214" t="s">
        <v>57</v>
      </c>
      <c r="AT82" s="215"/>
      <c r="AU82" s="45"/>
      <c r="AV82" s="45"/>
      <c r="AW82" s="45"/>
      <c r="AX82" s="45"/>
      <c r="AY82" s="45"/>
      <c r="AZ82" s="45"/>
      <c r="BA82" s="45"/>
      <c r="BB82" s="45"/>
      <c r="BC82" s="45"/>
      <c r="BD82" s="46"/>
    </row>
    <row r="83" spans="1:76" s="1" customFormat="1" ht="13.2" x14ac:dyDescent="0.3">
      <c r="B83" s="29"/>
      <c r="C83" s="26" t="s">
        <v>31</v>
      </c>
      <c r="D83" s="30"/>
      <c r="E83" s="30"/>
      <c r="F83" s="30"/>
      <c r="G83" s="30"/>
      <c r="H83" s="30"/>
      <c r="I83" s="30"/>
      <c r="J83" s="30"/>
      <c r="K83" s="30"/>
      <c r="L83" s="60" t="str">
        <f>IF(E14="","",E14)</f>
        <v xml:space="preserve"> </v>
      </c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26" t="s">
        <v>34</v>
      </c>
      <c r="AJ83" s="30"/>
      <c r="AK83" s="30"/>
      <c r="AL83" s="30"/>
      <c r="AM83" s="209" t="str">
        <f>IF(E20="","",E20)</f>
        <v>Ing.Hynek Seiner</v>
      </c>
      <c r="AN83" s="206"/>
      <c r="AO83" s="206"/>
      <c r="AP83" s="206"/>
      <c r="AQ83" s="31"/>
      <c r="AS83" s="216"/>
      <c r="AT83" s="206"/>
      <c r="AU83" s="30"/>
      <c r="AV83" s="30"/>
      <c r="AW83" s="30"/>
      <c r="AX83" s="30"/>
      <c r="AY83" s="30"/>
      <c r="AZ83" s="30"/>
      <c r="BA83" s="30"/>
      <c r="BB83" s="30"/>
      <c r="BC83" s="30"/>
      <c r="BD83" s="68"/>
    </row>
    <row r="84" spans="1:76" s="1" customFormat="1" ht="10.95" customHeight="1" x14ac:dyDescent="0.3">
      <c r="B84" s="29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1"/>
      <c r="AS84" s="216"/>
      <c r="AT84" s="206"/>
      <c r="AU84" s="30"/>
      <c r="AV84" s="30"/>
      <c r="AW84" s="30"/>
      <c r="AX84" s="30"/>
      <c r="AY84" s="30"/>
      <c r="AZ84" s="30"/>
      <c r="BA84" s="30"/>
      <c r="BB84" s="30"/>
      <c r="BC84" s="30"/>
      <c r="BD84" s="68"/>
    </row>
    <row r="85" spans="1:76" s="1" customFormat="1" ht="29.25" customHeight="1" x14ac:dyDescent="0.3">
      <c r="B85" s="29"/>
      <c r="C85" s="217" t="s">
        <v>58</v>
      </c>
      <c r="D85" s="218"/>
      <c r="E85" s="218"/>
      <c r="F85" s="218"/>
      <c r="G85" s="218"/>
      <c r="H85" s="69"/>
      <c r="I85" s="219" t="s">
        <v>59</v>
      </c>
      <c r="J85" s="218"/>
      <c r="K85" s="218"/>
      <c r="L85" s="218"/>
      <c r="M85" s="21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  <c r="AA85" s="218"/>
      <c r="AB85" s="218"/>
      <c r="AC85" s="218"/>
      <c r="AD85" s="218"/>
      <c r="AE85" s="218"/>
      <c r="AF85" s="218"/>
      <c r="AG85" s="219" t="s">
        <v>60</v>
      </c>
      <c r="AH85" s="218"/>
      <c r="AI85" s="218"/>
      <c r="AJ85" s="218"/>
      <c r="AK85" s="218"/>
      <c r="AL85" s="218"/>
      <c r="AM85" s="218"/>
      <c r="AN85" s="219" t="s">
        <v>61</v>
      </c>
      <c r="AO85" s="218"/>
      <c r="AP85" s="220"/>
      <c r="AQ85" s="31"/>
      <c r="AS85" s="70" t="s">
        <v>62</v>
      </c>
      <c r="AT85" s="71" t="s">
        <v>63</v>
      </c>
      <c r="AU85" s="71" t="s">
        <v>64</v>
      </c>
      <c r="AV85" s="71" t="s">
        <v>65</v>
      </c>
      <c r="AW85" s="71" t="s">
        <v>66</v>
      </c>
      <c r="AX85" s="71" t="s">
        <v>67</v>
      </c>
      <c r="AY85" s="71" t="s">
        <v>68</v>
      </c>
      <c r="AZ85" s="71" t="s">
        <v>69</v>
      </c>
      <c r="BA85" s="71" t="s">
        <v>70</v>
      </c>
      <c r="BB85" s="71" t="s">
        <v>71</v>
      </c>
      <c r="BC85" s="71" t="s">
        <v>72</v>
      </c>
      <c r="BD85" s="72" t="s">
        <v>73</v>
      </c>
    </row>
    <row r="86" spans="1:76" s="1" customFormat="1" ht="10.95" customHeight="1" x14ac:dyDescent="0.3">
      <c r="B86" s="29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1"/>
      <c r="AS86" s="73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6"/>
    </row>
    <row r="87" spans="1:76" s="4" customFormat="1" ht="32.4" customHeight="1" x14ac:dyDescent="0.3">
      <c r="B87" s="62"/>
      <c r="C87" s="74" t="s">
        <v>74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212">
        <f>ROUND(AG88,2)</f>
        <v>0</v>
      </c>
      <c r="AH87" s="212"/>
      <c r="AI87" s="212"/>
      <c r="AJ87" s="212"/>
      <c r="AK87" s="212"/>
      <c r="AL87" s="212"/>
      <c r="AM87" s="212"/>
      <c r="AN87" s="213">
        <f>SUM(AG87,AT87)</f>
        <v>0</v>
      </c>
      <c r="AO87" s="213"/>
      <c r="AP87" s="213"/>
      <c r="AQ87" s="65"/>
      <c r="AS87" s="76">
        <f>ROUND(AS88,2)</f>
        <v>0</v>
      </c>
      <c r="AT87" s="77">
        <f>ROUND(SUM(AV87:AW87),2)</f>
        <v>0</v>
      </c>
      <c r="AU87" s="78">
        <f>ROUND(AU88,5)</f>
        <v>1619.2617299999999</v>
      </c>
      <c r="AV87" s="77">
        <f>ROUND(AZ87*L31,2)</f>
        <v>0</v>
      </c>
      <c r="AW87" s="77">
        <f>ROUND(BA87*L32,2)</f>
        <v>0</v>
      </c>
      <c r="AX87" s="77">
        <f>ROUND(BB87*L31,2)</f>
        <v>0</v>
      </c>
      <c r="AY87" s="77">
        <f>ROUND(BC87*L32,2)</f>
        <v>0</v>
      </c>
      <c r="AZ87" s="77">
        <f>ROUND(AZ88,2)</f>
        <v>0</v>
      </c>
      <c r="BA87" s="77">
        <f>ROUND(BA88,2)</f>
        <v>0</v>
      </c>
      <c r="BB87" s="77">
        <f>ROUND(BB88,2)</f>
        <v>0</v>
      </c>
      <c r="BC87" s="77">
        <f>ROUND(BC88,2)</f>
        <v>0</v>
      </c>
      <c r="BD87" s="79">
        <f>ROUND(BD88,2)</f>
        <v>0</v>
      </c>
      <c r="BS87" s="80" t="s">
        <v>75</v>
      </c>
      <c r="BT87" s="80" t="s">
        <v>76</v>
      </c>
      <c r="BV87" s="80" t="s">
        <v>77</v>
      </c>
      <c r="BW87" s="80" t="s">
        <v>78</v>
      </c>
      <c r="BX87" s="80" t="s">
        <v>79</v>
      </c>
    </row>
    <row r="88" spans="1:76" s="5" customFormat="1" ht="34.950000000000003" customHeight="1" x14ac:dyDescent="0.3">
      <c r="A88" s="163" t="s">
        <v>466</v>
      </c>
      <c r="B88" s="81"/>
      <c r="C88" s="82"/>
      <c r="D88" s="210" t="s">
        <v>13</v>
      </c>
      <c r="E88" s="211"/>
      <c r="F88" s="211"/>
      <c r="G88" s="211"/>
      <c r="H88" s="211"/>
      <c r="I88" s="83"/>
      <c r="J88" s="210" t="s">
        <v>16</v>
      </c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23">
        <f>'20160523 - Reko místní ...'!M29</f>
        <v>0</v>
      </c>
      <c r="AH88" s="211"/>
      <c r="AI88" s="211"/>
      <c r="AJ88" s="211"/>
      <c r="AK88" s="211"/>
      <c r="AL88" s="211"/>
      <c r="AM88" s="211"/>
      <c r="AN88" s="223">
        <f>SUM(AG88,AT88)</f>
        <v>0</v>
      </c>
      <c r="AO88" s="211"/>
      <c r="AP88" s="211"/>
      <c r="AQ88" s="84"/>
      <c r="AS88" s="85">
        <f>'20160523 - Reko místní ...'!M27</f>
        <v>0</v>
      </c>
      <c r="AT88" s="86">
        <f>ROUND(SUM(AV88:AW88),2)</f>
        <v>0</v>
      </c>
      <c r="AU88" s="87">
        <f>'20160523 - Reko místní ...'!W123</f>
        <v>1619.2617329999998</v>
      </c>
      <c r="AV88" s="86">
        <f>'20160523 - Reko místní ...'!M31</f>
        <v>0</v>
      </c>
      <c r="AW88" s="86">
        <f>'20160523 - Reko místní ...'!M32</f>
        <v>0</v>
      </c>
      <c r="AX88" s="86">
        <f>'20160523 - Reko místní ...'!M33</f>
        <v>0</v>
      </c>
      <c r="AY88" s="86">
        <f>'20160523 - Reko místní ...'!M34</f>
        <v>0</v>
      </c>
      <c r="AZ88" s="86">
        <f>'20160523 - Reko místní ...'!H31</f>
        <v>0</v>
      </c>
      <c r="BA88" s="86">
        <f>'20160523 - Reko místní ...'!H32</f>
        <v>0</v>
      </c>
      <c r="BB88" s="86">
        <f>'20160523 - Reko místní ...'!H33</f>
        <v>0</v>
      </c>
      <c r="BC88" s="86">
        <f>'20160523 - Reko místní ...'!H34</f>
        <v>0</v>
      </c>
      <c r="BD88" s="88">
        <f>'20160523 - Reko místní ...'!H35</f>
        <v>0</v>
      </c>
      <c r="BT88" s="89" t="s">
        <v>20</v>
      </c>
      <c r="BU88" s="89" t="s">
        <v>80</v>
      </c>
      <c r="BV88" s="89" t="s">
        <v>77</v>
      </c>
      <c r="BW88" s="89" t="s">
        <v>78</v>
      </c>
      <c r="BX88" s="89" t="s">
        <v>79</v>
      </c>
    </row>
    <row r="89" spans="1:76" x14ac:dyDescent="0.3"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1"/>
    </row>
    <row r="90" spans="1:76" s="1" customFormat="1" ht="30" customHeight="1" x14ac:dyDescent="0.3">
      <c r="B90" s="29"/>
      <c r="C90" s="74" t="s">
        <v>81</v>
      </c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213">
        <v>0</v>
      </c>
      <c r="AH90" s="206"/>
      <c r="AI90" s="206"/>
      <c r="AJ90" s="206"/>
      <c r="AK90" s="206"/>
      <c r="AL90" s="206"/>
      <c r="AM90" s="206"/>
      <c r="AN90" s="213">
        <v>0</v>
      </c>
      <c r="AO90" s="206"/>
      <c r="AP90" s="206"/>
      <c r="AQ90" s="31"/>
      <c r="AS90" s="70" t="s">
        <v>82</v>
      </c>
      <c r="AT90" s="71" t="s">
        <v>83</v>
      </c>
      <c r="AU90" s="71" t="s">
        <v>40</v>
      </c>
      <c r="AV90" s="72" t="s">
        <v>63</v>
      </c>
    </row>
    <row r="91" spans="1:76" s="1" customFormat="1" ht="10.95" customHeight="1" x14ac:dyDescent="0.3">
      <c r="B91" s="29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1"/>
      <c r="AS91" s="90"/>
      <c r="AT91" s="50"/>
      <c r="AU91" s="50"/>
      <c r="AV91" s="52"/>
    </row>
    <row r="92" spans="1:76" s="1" customFormat="1" ht="30" customHeight="1" x14ac:dyDescent="0.3">
      <c r="B92" s="29"/>
      <c r="C92" s="91" t="s">
        <v>84</v>
      </c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221">
        <f>ROUND(AG87+AG90,2)</f>
        <v>0</v>
      </c>
      <c r="AH92" s="221"/>
      <c r="AI92" s="221"/>
      <c r="AJ92" s="221"/>
      <c r="AK92" s="221"/>
      <c r="AL92" s="221"/>
      <c r="AM92" s="221"/>
      <c r="AN92" s="221">
        <f>AN87+AN90</f>
        <v>0</v>
      </c>
      <c r="AO92" s="221"/>
      <c r="AP92" s="221"/>
      <c r="AQ92" s="31"/>
    </row>
    <row r="93" spans="1:76" s="1" customFormat="1" ht="6.9" customHeight="1" x14ac:dyDescent="0.3">
      <c r="B93" s="53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5"/>
    </row>
  </sheetData>
  <mergeCells count="45">
    <mergeCell ref="AG90:AM90"/>
    <mergeCell ref="AN90:AP90"/>
    <mergeCell ref="AG92:AM92"/>
    <mergeCell ref="AN92:AP92"/>
    <mergeCell ref="AR2:BE2"/>
    <mergeCell ref="AN88:AP88"/>
    <mergeCell ref="AG88:AM88"/>
    <mergeCell ref="AK26:AO26"/>
    <mergeCell ref="AK27:AO27"/>
    <mergeCell ref="AK29:AO29"/>
    <mergeCell ref="D88:H88"/>
    <mergeCell ref="J88:AF88"/>
    <mergeCell ref="AG87:AM87"/>
    <mergeCell ref="AN87:AP87"/>
    <mergeCell ref="AS82:AT84"/>
    <mergeCell ref="AM83:AP83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L34:O34"/>
    <mergeCell ref="W34:AE34"/>
    <mergeCell ref="AK34:AO34"/>
    <mergeCell ref="L35:O35"/>
    <mergeCell ref="W35:AE35"/>
    <mergeCell ref="AK35:AO35"/>
    <mergeCell ref="L32:O32"/>
    <mergeCell ref="W32:AE32"/>
    <mergeCell ref="AK32:AO32"/>
    <mergeCell ref="L33:O33"/>
    <mergeCell ref="W33:AE33"/>
    <mergeCell ref="AK33:AO33"/>
    <mergeCell ref="L31:O31"/>
    <mergeCell ref="W31:AE31"/>
    <mergeCell ref="AK31:AO31"/>
    <mergeCell ref="C2:AP2"/>
    <mergeCell ref="C4:AP4"/>
    <mergeCell ref="K5:AO5"/>
    <mergeCell ref="K6:AO6"/>
    <mergeCell ref="E23:AN23"/>
  </mergeCells>
  <hyperlinks>
    <hyperlink ref="K1:S1" location="C2" tooltip="Souhrnný list stavby" display="1) Souhrnný list stavby"/>
    <hyperlink ref="W1:AF1" location="C87" tooltip="Rekapitulace objektů" display="2) Rekapitulace objektů"/>
    <hyperlink ref="A88" location="'20160523 - Úprava místní ...'!C2" tooltip="20160523 - Úprava místní ..." display="/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N266"/>
  <sheetViews>
    <sheetView showGridLines="0" tabSelected="1" workbookViewId="0">
      <pane ySplit="1" topLeftCell="A252" activePane="bottomLeft" state="frozen"/>
      <selection pane="bottomLeft" activeCell="L265" sqref="L265:M265"/>
    </sheetView>
  </sheetViews>
  <sheetFormatPr defaultRowHeight="12" x14ac:dyDescent="0.3"/>
  <cols>
    <col min="1" max="1" width="7.140625" customWidth="1"/>
    <col min="2" max="2" width="1.42578125" customWidth="1"/>
    <col min="3" max="3" width="4.28515625" customWidth="1"/>
    <col min="4" max="4" width="3.7109375" customWidth="1"/>
    <col min="5" max="5" width="14.7109375" customWidth="1"/>
    <col min="6" max="7" width="9.42578125" customWidth="1"/>
    <col min="8" max="8" width="10.7109375" customWidth="1"/>
    <col min="9" max="9" width="6" customWidth="1"/>
    <col min="10" max="10" width="4.42578125" customWidth="1"/>
    <col min="11" max="11" width="11.28515625" customWidth="1"/>
    <col min="12" max="12" width="10.28515625" customWidth="1"/>
    <col min="13" max="14" width="5.140625" customWidth="1"/>
    <col min="15" max="15" width="1.7109375" customWidth="1"/>
    <col min="16" max="16" width="10.7109375" customWidth="1"/>
    <col min="17" max="17" width="3.42578125" customWidth="1"/>
    <col min="18" max="18" width="1.42578125" customWidth="1"/>
    <col min="19" max="19" width="7" customWidth="1"/>
    <col min="20" max="20" width="25.42578125" hidden="1" customWidth="1"/>
    <col min="21" max="21" width="14" hidden="1" customWidth="1"/>
    <col min="22" max="22" width="10.42578125" hidden="1" customWidth="1"/>
    <col min="23" max="23" width="14" hidden="1" customWidth="1"/>
    <col min="24" max="24" width="10.42578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customWidth="1"/>
    <col min="30" max="30" width="12.85546875" customWidth="1"/>
    <col min="31" max="31" width="14" customWidth="1"/>
  </cols>
  <sheetData>
    <row r="1" spans="1:66" ht="21.75" customHeight="1" x14ac:dyDescent="0.3">
      <c r="A1" s="168"/>
      <c r="B1" s="165"/>
      <c r="C1" s="165"/>
      <c r="D1" s="166" t="s">
        <v>1</v>
      </c>
      <c r="E1" s="165"/>
      <c r="F1" s="167" t="s">
        <v>467</v>
      </c>
      <c r="G1" s="167"/>
      <c r="H1" s="268" t="s">
        <v>468</v>
      </c>
      <c r="I1" s="268"/>
      <c r="J1" s="268"/>
      <c r="K1" s="268"/>
      <c r="L1" s="167" t="s">
        <v>469</v>
      </c>
      <c r="M1" s="165"/>
      <c r="N1" s="165"/>
      <c r="O1" s="166" t="s">
        <v>85</v>
      </c>
      <c r="P1" s="165"/>
      <c r="Q1" s="165"/>
      <c r="R1" s="165"/>
      <c r="S1" s="167" t="s">
        <v>470</v>
      </c>
      <c r="T1" s="167"/>
      <c r="U1" s="168"/>
      <c r="V1" s="168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</row>
    <row r="2" spans="1:66" ht="36.9" customHeight="1" x14ac:dyDescent="0.3">
      <c r="C2" s="195" t="s">
        <v>5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S2" s="222" t="s">
        <v>6</v>
      </c>
      <c r="T2" s="196"/>
      <c r="U2" s="196"/>
      <c r="V2" s="196"/>
      <c r="W2" s="196"/>
      <c r="X2" s="196"/>
      <c r="Y2" s="196"/>
      <c r="Z2" s="196"/>
      <c r="AA2" s="196"/>
      <c r="AB2" s="196"/>
      <c r="AC2" s="196"/>
      <c r="AT2" s="15" t="s">
        <v>78</v>
      </c>
    </row>
    <row r="3" spans="1:66" ht="6.9" customHeight="1" x14ac:dyDescent="0.3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/>
      <c r="AT3" s="15" t="s">
        <v>86</v>
      </c>
    </row>
    <row r="4" spans="1:66" ht="36.9" customHeight="1" x14ac:dyDescent="0.3">
      <c r="B4" s="19"/>
      <c r="C4" s="197" t="s">
        <v>87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21"/>
      <c r="T4" s="22" t="s">
        <v>11</v>
      </c>
      <c r="AT4" s="15" t="s">
        <v>4</v>
      </c>
    </row>
    <row r="5" spans="1:66" ht="6.9" customHeight="1" x14ac:dyDescent="0.3"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</row>
    <row r="6" spans="1:66" s="1" customFormat="1" ht="32.85" customHeight="1" x14ac:dyDescent="0.3">
      <c r="B6" s="29"/>
      <c r="C6" s="30"/>
      <c r="D6" s="25" t="s">
        <v>15</v>
      </c>
      <c r="E6" s="30"/>
      <c r="F6" s="200" t="s">
        <v>482</v>
      </c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30"/>
      <c r="R6" s="31"/>
    </row>
    <row r="7" spans="1:66" s="1" customFormat="1" ht="14.4" customHeight="1" x14ac:dyDescent="0.3">
      <c r="B7" s="29"/>
      <c r="C7" s="30"/>
      <c r="D7" s="26" t="s">
        <v>18</v>
      </c>
      <c r="E7" s="30"/>
      <c r="F7" s="24" t="s">
        <v>3</v>
      </c>
      <c r="G7" s="30"/>
      <c r="H7" s="30"/>
      <c r="I7" s="30"/>
      <c r="J7" s="30"/>
      <c r="K7" s="30"/>
      <c r="L7" s="30"/>
      <c r="M7" s="26" t="s">
        <v>19</v>
      </c>
      <c r="N7" s="30"/>
      <c r="O7" s="24" t="s">
        <v>3</v>
      </c>
      <c r="P7" s="30"/>
      <c r="Q7" s="30"/>
      <c r="R7" s="31"/>
    </row>
    <row r="8" spans="1:66" s="1" customFormat="1" ht="14.4" customHeight="1" x14ac:dyDescent="0.3">
      <c r="B8" s="29"/>
      <c r="C8" s="30"/>
      <c r="D8" s="26" t="s">
        <v>21</v>
      </c>
      <c r="E8" s="30"/>
      <c r="F8" s="24" t="s">
        <v>22</v>
      </c>
      <c r="G8" s="30"/>
      <c r="H8" s="30"/>
      <c r="I8" s="30"/>
      <c r="J8" s="30"/>
      <c r="K8" s="30"/>
      <c r="L8" s="30"/>
      <c r="M8" s="26" t="s">
        <v>23</v>
      </c>
      <c r="N8" s="30"/>
      <c r="O8" s="233" t="str">
        <f>'Rekapitulace stavby'!AN8</f>
        <v>9.9.2016</v>
      </c>
      <c r="P8" s="206"/>
      <c r="Q8" s="30"/>
      <c r="R8" s="31"/>
    </row>
    <row r="9" spans="1:66" s="1" customFormat="1" ht="10.95" customHeight="1" x14ac:dyDescent="0.3"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1"/>
    </row>
    <row r="10" spans="1:66" s="1" customFormat="1" ht="14.4" customHeight="1" x14ac:dyDescent="0.3">
      <c r="B10" s="29"/>
      <c r="C10" s="30"/>
      <c r="D10" s="26" t="s">
        <v>27</v>
      </c>
      <c r="E10" s="30"/>
      <c r="F10" s="30"/>
      <c r="G10" s="30"/>
      <c r="H10" s="30"/>
      <c r="I10" s="30"/>
      <c r="J10" s="30"/>
      <c r="K10" s="30"/>
      <c r="L10" s="30"/>
      <c r="M10" s="26" t="s">
        <v>28</v>
      </c>
      <c r="N10" s="30"/>
      <c r="O10" s="199" t="str">
        <f>IF('Rekapitulace stavby'!AN10="","",'Rekapitulace stavby'!AN10)</f>
        <v/>
      </c>
      <c r="P10" s="206"/>
      <c r="Q10" s="30"/>
      <c r="R10" s="31"/>
    </row>
    <row r="11" spans="1:66" s="1" customFormat="1" ht="18" customHeight="1" x14ac:dyDescent="0.3">
      <c r="B11" s="29"/>
      <c r="C11" s="30"/>
      <c r="D11" s="30"/>
      <c r="E11" s="24" t="str">
        <f>IF('Rekapitulace stavby'!E11="","",'Rekapitulace stavby'!E11)</f>
        <v xml:space="preserve"> </v>
      </c>
      <c r="F11" s="30"/>
      <c r="G11" s="30"/>
      <c r="H11" s="30"/>
      <c r="I11" s="30"/>
      <c r="J11" s="30"/>
      <c r="K11" s="30"/>
      <c r="L11" s="30"/>
      <c r="M11" s="26" t="s">
        <v>30</v>
      </c>
      <c r="N11" s="30"/>
      <c r="O11" s="199" t="str">
        <f>IF('Rekapitulace stavby'!AN11="","",'Rekapitulace stavby'!AN11)</f>
        <v/>
      </c>
      <c r="P11" s="206"/>
      <c r="Q11" s="30"/>
      <c r="R11" s="31"/>
    </row>
    <row r="12" spans="1:66" s="1" customFormat="1" ht="6.9" customHeight="1" x14ac:dyDescent="0.3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1"/>
    </row>
    <row r="13" spans="1:66" s="1" customFormat="1" ht="14.4" customHeight="1" x14ac:dyDescent="0.3">
      <c r="B13" s="29"/>
      <c r="C13" s="30"/>
      <c r="D13" s="26" t="s">
        <v>31</v>
      </c>
      <c r="E13" s="30"/>
      <c r="F13" s="30"/>
      <c r="G13" s="30"/>
      <c r="H13" s="30"/>
      <c r="I13" s="30"/>
      <c r="J13" s="30"/>
      <c r="K13" s="30"/>
      <c r="L13" s="30"/>
      <c r="M13" s="26" t="s">
        <v>28</v>
      </c>
      <c r="N13" s="30"/>
      <c r="O13" s="199" t="str">
        <f>IF('Rekapitulace stavby'!AN13="","",'Rekapitulace stavby'!AN13)</f>
        <v/>
      </c>
      <c r="P13" s="206"/>
      <c r="Q13" s="30"/>
      <c r="R13" s="31"/>
    </row>
    <row r="14" spans="1:66" s="1" customFormat="1" ht="18" customHeight="1" x14ac:dyDescent="0.3">
      <c r="B14" s="29"/>
      <c r="C14" s="30"/>
      <c r="D14" s="30"/>
      <c r="E14" s="24" t="str">
        <f>IF('Rekapitulace stavby'!E14="","",'Rekapitulace stavby'!E14)</f>
        <v xml:space="preserve"> </v>
      </c>
      <c r="F14" s="30"/>
      <c r="G14" s="30"/>
      <c r="H14" s="30"/>
      <c r="I14" s="30"/>
      <c r="J14" s="30"/>
      <c r="K14" s="30"/>
      <c r="L14" s="30"/>
      <c r="M14" s="26" t="s">
        <v>30</v>
      </c>
      <c r="N14" s="30"/>
      <c r="O14" s="199" t="str">
        <f>IF('Rekapitulace stavby'!AN14="","",'Rekapitulace stavby'!AN14)</f>
        <v/>
      </c>
      <c r="P14" s="206"/>
      <c r="Q14" s="30"/>
      <c r="R14" s="31"/>
    </row>
    <row r="15" spans="1:66" s="1" customFormat="1" ht="6.9" customHeight="1" x14ac:dyDescent="0.3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1"/>
    </row>
    <row r="16" spans="1:66" s="1" customFormat="1" ht="14.4" customHeight="1" x14ac:dyDescent="0.3">
      <c r="B16" s="29"/>
      <c r="C16" s="30"/>
      <c r="D16" s="26" t="s">
        <v>32</v>
      </c>
      <c r="E16" s="30"/>
      <c r="F16" s="30"/>
      <c r="G16" s="30"/>
      <c r="H16" s="30"/>
      <c r="I16" s="30"/>
      <c r="J16" s="30"/>
      <c r="K16" s="30"/>
      <c r="L16" s="30"/>
      <c r="M16" s="26" t="s">
        <v>28</v>
      </c>
      <c r="N16" s="30"/>
      <c r="O16" s="199" t="str">
        <f>IF('Rekapitulace stavby'!AN16="","",'Rekapitulace stavby'!AN16)</f>
        <v/>
      </c>
      <c r="P16" s="206"/>
      <c r="Q16" s="30"/>
      <c r="R16" s="31"/>
    </row>
    <row r="17" spans="2:18" s="1" customFormat="1" ht="18" customHeight="1" x14ac:dyDescent="0.3">
      <c r="B17" s="29"/>
      <c r="C17" s="30"/>
      <c r="D17" s="30"/>
      <c r="E17" s="24" t="str">
        <f>IF('Rekapitulace stavby'!E17="","",'Rekapitulace stavby'!E17)</f>
        <v xml:space="preserve"> </v>
      </c>
      <c r="F17" s="30"/>
      <c r="G17" s="30"/>
      <c r="H17" s="30"/>
      <c r="I17" s="30"/>
      <c r="J17" s="30"/>
      <c r="K17" s="30"/>
      <c r="L17" s="30"/>
      <c r="M17" s="26" t="s">
        <v>30</v>
      </c>
      <c r="N17" s="30"/>
      <c r="O17" s="199" t="str">
        <f>IF('Rekapitulace stavby'!AN17="","",'Rekapitulace stavby'!AN17)</f>
        <v/>
      </c>
      <c r="P17" s="206"/>
      <c r="Q17" s="30"/>
      <c r="R17" s="31"/>
    </row>
    <row r="18" spans="2:18" s="1" customFormat="1" ht="6.9" customHeight="1" x14ac:dyDescent="0.3"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1"/>
    </row>
    <row r="19" spans="2:18" s="1" customFormat="1" ht="14.4" customHeight="1" x14ac:dyDescent="0.3">
      <c r="B19" s="29"/>
      <c r="C19" s="30"/>
      <c r="D19" s="26" t="s">
        <v>34</v>
      </c>
      <c r="E19" s="30"/>
      <c r="F19" s="30"/>
      <c r="G19" s="30"/>
      <c r="H19" s="30"/>
      <c r="I19" s="30"/>
      <c r="J19" s="30"/>
      <c r="K19" s="30"/>
      <c r="L19" s="30"/>
      <c r="M19" s="26" t="s">
        <v>28</v>
      </c>
      <c r="N19" s="30"/>
      <c r="O19" s="199" t="s">
        <v>3</v>
      </c>
      <c r="P19" s="206"/>
      <c r="Q19" s="30"/>
      <c r="R19" s="31"/>
    </row>
    <row r="20" spans="2:18" s="1" customFormat="1" ht="18" customHeight="1" x14ac:dyDescent="0.3">
      <c r="B20" s="29"/>
      <c r="C20" s="30"/>
      <c r="D20" s="30"/>
      <c r="E20" s="24" t="s">
        <v>35</v>
      </c>
      <c r="F20" s="30"/>
      <c r="G20" s="30"/>
      <c r="H20" s="30"/>
      <c r="I20" s="30"/>
      <c r="J20" s="30"/>
      <c r="K20" s="30"/>
      <c r="L20" s="30"/>
      <c r="M20" s="26" t="s">
        <v>30</v>
      </c>
      <c r="N20" s="30"/>
      <c r="O20" s="199" t="s">
        <v>3</v>
      </c>
      <c r="P20" s="206"/>
      <c r="Q20" s="30"/>
      <c r="R20" s="31"/>
    </row>
    <row r="21" spans="2:18" s="1" customFormat="1" ht="6.9" customHeight="1" x14ac:dyDescent="0.3"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1"/>
    </row>
    <row r="22" spans="2:18" s="1" customFormat="1" ht="14.4" customHeight="1" x14ac:dyDescent="0.3">
      <c r="B22" s="29"/>
      <c r="C22" s="30"/>
      <c r="D22" s="26" t="s">
        <v>36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1"/>
    </row>
    <row r="23" spans="2:18" s="1" customFormat="1" ht="20.399999999999999" customHeight="1" x14ac:dyDescent="0.3">
      <c r="B23" s="29"/>
      <c r="C23" s="30"/>
      <c r="D23" s="30"/>
      <c r="E23" s="201" t="s">
        <v>3</v>
      </c>
      <c r="F23" s="206"/>
      <c r="G23" s="206"/>
      <c r="H23" s="206"/>
      <c r="I23" s="206"/>
      <c r="J23" s="206"/>
      <c r="K23" s="206"/>
      <c r="L23" s="206"/>
      <c r="M23" s="30"/>
      <c r="N23" s="30"/>
      <c r="O23" s="30"/>
      <c r="P23" s="30"/>
      <c r="Q23" s="30"/>
      <c r="R23" s="31"/>
    </row>
    <row r="24" spans="2:18" s="1" customFormat="1" ht="6.9" customHeight="1" x14ac:dyDescent="0.3"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1"/>
    </row>
    <row r="25" spans="2:18" s="1" customFormat="1" ht="6.9" customHeight="1" x14ac:dyDescent="0.3">
      <c r="B25" s="29"/>
      <c r="C25" s="30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30"/>
      <c r="R25" s="31"/>
    </row>
    <row r="26" spans="2:18" s="1" customFormat="1" ht="14.4" customHeight="1" x14ac:dyDescent="0.3">
      <c r="B26" s="29"/>
      <c r="C26" s="30"/>
      <c r="D26" s="93" t="s">
        <v>88</v>
      </c>
      <c r="E26" s="30"/>
      <c r="F26" s="30"/>
      <c r="G26" s="30"/>
      <c r="H26" s="30"/>
      <c r="I26" s="30"/>
      <c r="J26" s="30"/>
      <c r="K26" s="30"/>
      <c r="L26" s="30"/>
      <c r="M26" s="224">
        <f>N85</f>
        <v>0</v>
      </c>
      <c r="N26" s="206"/>
      <c r="O26" s="206"/>
      <c r="P26" s="206"/>
      <c r="Q26" s="30"/>
      <c r="R26" s="31"/>
    </row>
    <row r="27" spans="2:18" s="1" customFormat="1" ht="14.4" customHeight="1" x14ac:dyDescent="0.3">
      <c r="B27" s="29"/>
      <c r="C27" s="30"/>
      <c r="D27" s="28" t="s">
        <v>89</v>
      </c>
      <c r="E27" s="30"/>
      <c r="F27" s="30"/>
      <c r="G27" s="30"/>
      <c r="H27" s="30"/>
      <c r="I27" s="30"/>
      <c r="J27" s="30"/>
      <c r="K27" s="30"/>
      <c r="L27" s="30"/>
      <c r="M27" s="224">
        <f>N105</f>
        <v>0</v>
      </c>
      <c r="N27" s="206"/>
      <c r="O27" s="206"/>
      <c r="P27" s="206"/>
      <c r="Q27" s="30"/>
      <c r="R27" s="31"/>
    </row>
    <row r="28" spans="2:18" s="1" customFormat="1" ht="6.9" customHeight="1" x14ac:dyDescent="0.3"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1"/>
    </row>
    <row r="29" spans="2:18" s="1" customFormat="1" ht="25.35" customHeight="1" x14ac:dyDescent="0.3">
      <c r="B29" s="29"/>
      <c r="C29" s="30"/>
      <c r="D29" s="94" t="s">
        <v>39</v>
      </c>
      <c r="E29" s="30"/>
      <c r="F29" s="30"/>
      <c r="G29" s="30"/>
      <c r="H29" s="30"/>
      <c r="I29" s="30"/>
      <c r="J29" s="30"/>
      <c r="K29" s="30"/>
      <c r="L29" s="30"/>
      <c r="M29" s="234">
        <f>ROUND(M26+M27,2)</f>
        <v>0</v>
      </c>
      <c r="N29" s="206"/>
      <c r="O29" s="206"/>
      <c r="P29" s="206"/>
      <c r="Q29" s="30"/>
      <c r="R29" s="31"/>
    </row>
    <row r="30" spans="2:18" s="1" customFormat="1" ht="6.9" customHeight="1" x14ac:dyDescent="0.3">
      <c r="B30" s="29"/>
      <c r="C30" s="30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30"/>
      <c r="R30" s="31"/>
    </row>
    <row r="31" spans="2:18" s="1" customFormat="1" ht="14.4" customHeight="1" x14ac:dyDescent="0.3">
      <c r="B31" s="29"/>
      <c r="C31" s="30"/>
      <c r="D31" s="36" t="s">
        <v>40</v>
      </c>
      <c r="E31" s="36" t="s">
        <v>41</v>
      </c>
      <c r="F31" s="37">
        <v>0.21</v>
      </c>
      <c r="G31" s="95" t="s">
        <v>42</v>
      </c>
      <c r="H31" s="235">
        <f>ROUND((SUM(BE105:BE106)+SUM(BE123:BE265)), 2)</f>
        <v>0</v>
      </c>
      <c r="I31" s="206"/>
      <c r="J31" s="206"/>
      <c r="K31" s="30"/>
      <c r="L31" s="30"/>
      <c r="M31" s="235">
        <f>ROUND(ROUND((SUM(BE105:BE106)+SUM(BE123:BE265)), 2)*F31, 2)</f>
        <v>0</v>
      </c>
      <c r="N31" s="206"/>
      <c r="O31" s="206"/>
      <c r="P31" s="206"/>
      <c r="Q31" s="30"/>
      <c r="R31" s="31"/>
    </row>
    <row r="32" spans="2:18" s="1" customFormat="1" ht="14.4" customHeight="1" x14ac:dyDescent="0.3">
      <c r="B32" s="29"/>
      <c r="C32" s="30"/>
      <c r="D32" s="30"/>
      <c r="E32" s="36" t="s">
        <v>43</v>
      </c>
      <c r="F32" s="37">
        <v>0.15</v>
      </c>
      <c r="G32" s="95" t="s">
        <v>42</v>
      </c>
      <c r="H32" s="235">
        <f>ROUND((SUM(BF105:BF106)+SUM(BF123:BF265)), 2)</f>
        <v>0</v>
      </c>
      <c r="I32" s="206"/>
      <c r="J32" s="206"/>
      <c r="K32" s="30"/>
      <c r="L32" s="30"/>
      <c r="M32" s="235">
        <f>ROUND(ROUND((SUM(BF105:BF106)+SUM(BF123:BF265)), 2)*F32, 2)</f>
        <v>0</v>
      </c>
      <c r="N32" s="206"/>
      <c r="O32" s="206"/>
      <c r="P32" s="206"/>
      <c r="Q32" s="30"/>
      <c r="R32" s="31"/>
    </row>
    <row r="33" spans="2:18" s="1" customFormat="1" ht="14.4" hidden="1" customHeight="1" x14ac:dyDescent="0.3">
      <c r="B33" s="29"/>
      <c r="C33" s="30"/>
      <c r="D33" s="30"/>
      <c r="E33" s="36" t="s">
        <v>44</v>
      </c>
      <c r="F33" s="37">
        <v>0.21</v>
      </c>
      <c r="G33" s="95" t="s">
        <v>42</v>
      </c>
      <c r="H33" s="235">
        <f>ROUND((SUM(BG105:BG106)+SUM(BG123:BG265)), 2)</f>
        <v>0</v>
      </c>
      <c r="I33" s="206"/>
      <c r="J33" s="206"/>
      <c r="K33" s="30"/>
      <c r="L33" s="30"/>
      <c r="M33" s="235">
        <v>0</v>
      </c>
      <c r="N33" s="206"/>
      <c r="O33" s="206"/>
      <c r="P33" s="206"/>
      <c r="Q33" s="30"/>
      <c r="R33" s="31"/>
    </row>
    <row r="34" spans="2:18" s="1" customFormat="1" ht="14.4" hidden="1" customHeight="1" x14ac:dyDescent="0.3">
      <c r="B34" s="29"/>
      <c r="C34" s="30"/>
      <c r="D34" s="30"/>
      <c r="E34" s="36" t="s">
        <v>45</v>
      </c>
      <c r="F34" s="37">
        <v>0.15</v>
      </c>
      <c r="G34" s="95" t="s">
        <v>42</v>
      </c>
      <c r="H34" s="235">
        <f>ROUND((SUM(BH105:BH106)+SUM(BH123:BH265)), 2)</f>
        <v>0</v>
      </c>
      <c r="I34" s="206"/>
      <c r="J34" s="206"/>
      <c r="K34" s="30"/>
      <c r="L34" s="30"/>
      <c r="M34" s="235">
        <v>0</v>
      </c>
      <c r="N34" s="206"/>
      <c r="O34" s="206"/>
      <c r="P34" s="206"/>
      <c r="Q34" s="30"/>
      <c r="R34" s="31"/>
    </row>
    <row r="35" spans="2:18" s="1" customFormat="1" ht="14.4" hidden="1" customHeight="1" x14ac:dyDescent="0.3">
      <c r="B35" s="29"/>
      <c r="C35" s="30"/>
      <c r="D35" s="30"/>
      <c r="E35" s="36" t="s">
        <v>46</v>
      </c>
      <c r="F35" s="37">
        <v>0</v>
      </c>
      <c r="G35" s="95" t="s">
        <v>42</v>
      </c>
      <c r="H35" s="235">
        <f>ROUND((SUM(BI105:BI106)+SUM(BI123:BI265)), 2)</f>
        <v>0</v>
      </c>
      <c r="I35" s="206"/>
      <c r="J35" s="206"/>
      <c r="K35" s="30"/>
      <c r="L35" s="30"/>
      <c r="M35" s="235">
        <v>0</v>
      </c>
      <c r="N35" s="206"/>
      <c r="O35" s="206"/>
      <c r="P35" s="206"/>
      <c r="Q35" s="30"/>
      <c r="R35" s="31"/>
    </row>
    <row r="36" spans="2:18" s="1" customFormat="1" ht="6.9" customHeight="1" x14ac:dyDescent="0.3"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1"/>
    </row>
    <row r="37" spans="2:18" s="1" customFormat="1" ht="25.35" customHeight="1" x14ac:dyDescent="0.3">
      <c r="B37" s="29"/>
      <c r="C37" s="92"/>
      <c r="D37" s="96" t="s">
        <v>47</v>
      </c>
      <c r="E37" s="69"/>
      <c r="F37" s="69"/>
      <c r="G37" s="97" t="s">
        <v>48</v>
      </c>
      <c r="H37" s="98" t="s">
        <v>49</v>
      </c>
      <c r="I37" s="69"/>
      <c r="J37" s="69"/>
      <c r="K37" s="69"/>
      <c r="L37" s="236">
        <f>SUM(M29:M35)</f>
        <v>0</v>
      </c>
      <c r="M37" s="218"/>
      <c r="N37" s="218"/>
      <c r="O37" s="218"/>
      <c r="P37" s="220"/>
      <c r="Q37" s="92"/>
      <c r="R37" s="31"/>
    </row>
    <row r="38" spans="2:18" s="1" customFormat="1" ht="14.4" customHeight="1" x14ac:dyDescent="0.3"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1"/>
    </row>
    <row r="39" spans="2:18" s="1" customFormat="1" ht="14.4" customHeight="1" x14ac:dyDescent="0.3"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1"/>
    </row>
    <row r="40" spans="2:18" x14ac:dyDescent="0.3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1"/>
    </row>
    <row r="41" spans="2:18" x14ac:dyDescent="0.3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1"/>
    </row>
    <row r="42" spans="2:18" x14ac:dyDescent="0.3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/>
    </row>
    <row r="43" spans="2:18" x14ac:dyDescent="0.3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1"/>
    </row>
    <row r="44" spans="2:18" x14ac:dyDescent="0.3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1"/>
    </row>
    <row r="45" spans="2:18" x14ac:dyDescent="0.3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1"/>
    </row>
    <row r="46" spans="2:18" x14ac:dyDescent="0.3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1"/>
    </row>
    <row r="47" spans="2:18" x14ac:dyDescent="0.3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1"/>
    </row>
    <row r="48" spans="2:18" s="1" customFormat="1" ht="14.4" x14ac:dyDescent="0.3">
      <c r="B48" s="29"/>
      <c r="C48" s="30"/>
      <c r="D48" s="44" t="s">
        <v>50</v>
      </c>
      <c r="E48" s="45"/>
      <c r="F48" s="45"/>
      <c r="G48" s="45"/>
      <c r="H48" s="46"/>
      <c r="I48" s="30"/>
      <c r="J48" s="44" t="s">
        <v>51</v>
      </c>
      <c r="K48" s="45"/>
      <c r="L48" s="45"/>
      <c r="M48" s="45"/>
      <c r="N48" s="45"/>
      <c r="O48" s="45"/>
      <c r="P48" s="46"/>
      <c r="Q48" s="30"/>
      <c r="R48" s="31"/>
    </row>
    <row r="49" spans="2:18" x14ac:dyDescent="0.3">
      <c r="B49" s="19"/>
      <c r="C49" s="20"/>
      <c r="D49" s="47"/>
      <c r="E49" s="20"/>
      <c r="F49" s="20"/>
      <c r="G49" s="20"/>
      <c r="H49" s="48"/>
      <c r="I49" s="20"/>
      <c r="J49" s="47"/>
      <c r="K49" s="20"/>
      <c r="L49" s="20"/>
      <c r="M49" s="20"/>
      <c r="N49" s="20"/>
      <c r="O49" s="20"/>
      <c r="P49" s="48"/>
      <c r="Q49" s="20"/>
      <c r="R49" s="21"/>
    </row>
    <row r="50" spans="2:18" x14ac:dyDescent="0.3">
      <c r="B50" s="19"/>
      <c r="C50" s="20"/>
      <c r="D50" s="47"/>
      <c r="E50" s="20"/>
      <c r="F50" s="20"/>
      <c r="G50" s="20"/>
      <c r="H50" s="48"/>
      <c r="I50" s="20"/>
      <c r="J50" s="47"/>
      <c r="K50" s="20"/>
      <c r="L50" s="20"/>
      <c r="M50" s="20"/>
      <c r="N50" s="20"/>
      <c r="O50" s="20"/>
      <c r="P50" s="48"/>
      <c r="Q50" s="20"/>
      <c r="R50" s="21"/>
    </row>
    <row r="51" spans="2:18" x14ac:dyDescent="0.3">
      <c r="B51" s="19"/>
      <c r="C51" s="20"/>
      <c r="D51" s="47"/>
      <c r="E51" s="20"/>
      <c r="F51" s="20"/>
      <c r="G51" s="20"/>
      <c r="H51" s="48"/>
      <c r="I51" s="20"/>
      <c r="J51" s="47"/>
      <c r="K51" s="20"/>
      <c r="L51" s="20"/>
      <c r="M51" s="20"/>
      <c r="N51" s="20"/>
      <c r="O51" s="20"/>
      <c r="P51" s="48"/>
      <c r="Q51" s="20"/>
      <c r="R51" s="21"/>
    </row>
    <row r="52" spans="2:18" x14ac:dyDescent="0.3">
      <c r="B52" s="19"/>
      <c r="C52" s="20"/>
      <c r="D52" s="47"/>
      <c r="E52" s="20"/>
      <c r="F52" s="20"/>
      <c r="G52" s="20"/>
      <c r="H52" s="48"/>
      <c r="I52" s="20"/>
      <c r="J52" s="47"/>
      <c r="K52" s="20"/>
      <c r="L52" s="20"/>
      <c r="M52" s="20"/>
      <c r="N52" s="20"/>
      <c r="O52" s="20"/>
      <c r="P52" s="48"/>
      <c r="Q52" s="20"/>
      <c r="R52" s="21"/>
    </row>
    <row r="53" spans="2:18" x14ac:dyDescent="0.3">
      <c r="B53" s="19"/>
      <c r="C53" s="20"/>
      <c r="D53" s="47"/>
      <c r="E53" s="20"/>
      <c r="F53" s="20"/>
      <c r="G53" s="20"/>
      <c r="H53" s="48"/>
      <c r="I53" s="20"/>
      <c r="J53" s="47"/>
      <c r="K53" s="20"/>
      <c r="L53" s="20"/>
      <c r="M53" s="20"/>
      <c r="N53" s="20"/>
      <c r="O53" s="20"/>
      <c r="P53" s="48"/>
      <c r="Q53" s="20"/>
      <c r="R53" s="21"/>
    </row>
    <row r="54" spans="2:18" x14ac:dyDescent="0.3">
      <c r="B54" s="19"/>
      <c r="C54" s="20"/>
      <c r="D54" s="47"/>
      <c r="E54" s="20"/>
      <c r="F54" s="20"/>
      <c r="G54" s="20"/>
      <c r="H54" s="48"/>
      <c r="I54" s="20"/>
      <c r="J54" s="47"/>
      <c r="K54" s="20"/>
      <c r="L54" s="20"/>
      <c r="M54" s="20"/>
      <c r="N54" s="20"/>
      <c r="O54" s="20"/>
      <c r="P54" s="48"/>
      <c r="Q54" s="20"/>
      <c r="R54" s="21"/>
    </row>
    <row r="55" spans="2:18" x14ac:dyDescent="0.3">
      <c r="B55" s="19"/>
      <c r="C55" s="20"/>
      <c r="D55" s="47"/>
      <c r="E55" s="20"/>
      <c r="F55" s="20"/>
      <c r="G55" s="20"/>
      <c r="H55" s="48"/>
      <c r="I55" s="20"/>
      <c r="J55" s="47"/>
      <c r="K55" s="20"/>
      <c r="L55" s="20"/>
      <c r="M55" s="20"/>
      <c r="N55" s="20"/>
      <c r="O55" s="20"/>
      <c r="P55" s="48"/>
      <c r="Q55" s="20"/>
      <c r="R55" s="21"/>
    </row>
    <row r="56" spans="2:18" x14ac:dyDescent="0.3">
      <c r="B56" s="19"/>
      <c r="C56" s="20"/>
      <c r="D56" s="47"/>
      <c r="E56" s="20"/>
      <c r="F56" s="20"/>
      <c r="G56" s="20"/>
      <c r="H56" s="48"/>
      <c r="I56" s="20"/>
      <c r="J56" s="47"/>
      <c r="K56" s="20"/>
      <c r="L56" s="20"/>
      <c r="M56" s="20"/>
      <c r="N56" s="20"/>
      <c r="O56" s="20"/>
      <c r="P56" s="48"/>
      <c r="Q56" s="20"/>
      <c r="R56" s="21"/>
    </row>
    <row r="57" spans="2:18" s="1" customFormat="1" ht="14.4" x14ac:dyDescent="0.3">
      <c r="B57" s="29"/>
      <c r="C57" s="30"/>
      <c r="D57" s="49" t="s">
        <v>52</v>
      </c>
      <c r="E57" s="50"/>
      <c r="F57" s="50"/>
      <c r="G57" s="51" t="s">
        <v>53</v>
      </c>
      <c r="H57" s="52"/>
      <c r="I57" s="30"/>
      <c r="J57" s="49" t="s">
        <v>52</v>
      </c>
      <c r="K57" s="50"/>
      <c r="L57" s="50"/>
      <c r="M57" s="50"/>
      <c r="N57" s="51" t="s">
        <v>53</v>
      </c>
      <c r="O57" s="50"/>
      <c r="P57" s="52"/>
      <c r="Q57" s="30"/>
      <c r="R57" s="31"/>
    </row>
    <row r="58" spans="2:18" x14ac:dyDescent="0.3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1"/>
    </row>
    <row r="59" spans="2:18" s="1" customFormat="1" ht="14.4" x14ac:dyDescent="0.3">
      <c r="B59" s="29"/>
      <c r="C59" s="30"/>
      <c r="D59" s="44" t="s">
        <v>54</v>
      </c>
      <c r="E59" s="45"/>
      <c r="F59" s="45"/>
      <c r="G59" s="45"/>
      <c r="H59" s="46"/>
      <c r="I59" s="30"/>
      <c r="J59" s="44" t="s">
        <v>55</v>
      </c>
      <c r="K59" s="45"/>
      <c r="L59" s="45"/>
      <c r="M59" s="45"/>
      <c r="N59" s="45"/>
      <c r="O59" s="45"/>
      <c r="P59" s="46"/>
      <c r="Q59" s="30"/>
      <c r="R59" s="31"/>
    </row>
    <row r="60" spans="2:18" x14ac:dyDescent="0.3">
      <c r="B60" s="19"/>
      <c r="C60" s="20"/>
      <c r="D60" s="47"/>
      <c r="E60" s="20"/>
      <c r="F60" s="20"/>
      <c r="G60" s="20"/>
      <c r="H60" s="48"/>
      <c r="I60" s="20"/>
      <c r="J60" s="47"/>
      <c r="K60" s="20"/>
      <c r="L60" s="20"/>
      <c r="M60" s="20"/>
      <c r="N60" s="20"/>
      <c r="O60" s="20"/>
      <c r="P60" s="48"/>
      <c r="Q60" s="20"/>
      <c r="R60" s="21"/>
    </row>
    <row r="61" spans="2:18" x14ac:dyDescent="0.3">
      <c r="B61" s="19"/>
      <c r="C61" s="20"/>
      <c r="D61" s="47"/>
      <c r="E61" s="20"/>
      <c r="F61" s="20"/>
      <c r="G61" s="20"/>
      <c r="H61" s="48"/>
      <c r="I61" s="20"/>
      <c r="J61" s="47"/>
      <c r="K61" s="20"/>
      <c r="L61" s="20"/>
      <c r="M61" s="20"/>
      <c r="N61" s="20"/>
      <c r="O61" s="20"/>
      <c r="P61" s="48"/>
      <c r="Q61" s="20"/>
      <c r="R61" s="21"/>
    </row>
    <row r="62" spans="2:18" x14ac:dyDescent="0.3">
      <c r="B62" s="19"/>
      <c r="C62" s="20"/>
      <c r="D62" s="47"/>
      <c r="E62" s="20"/>
      <c r="F62" s="20"/>
      <c r="G62" s="20"/>
      <c r="H62" s="48"/>
      <c r="I62" s="20"/>
      <c r="J62" s="47"/>
      <c r="K62" s="20"/>
      <c r="L62" s="20"/>
      <c r="M62" s="20"/>
      <c r="N62" s="20"/>
      <c r="O62" s="20"/>
      <c r="P62" s="48"/>
      <c r="Q62" s="20"/>
      <c r="R62" s="21"/>
    </row>
    <row r="63" spans="2:18" x14ac:dyDescent="0.3">
      <c r="B63" s="19"/>
      <c r="C63" s="20"/>
      <c r="D63" s="47"/>
      <c r="E63" s="20"/>
      <c r="F63" s="20"/>
      <c r="G63" s="20"/>
      <c r="H63" s="48"/>
      <c r="I63" s="20"/>
      <c r="J63" s="47"/>
      <c r="K63" s="20"/>
      <c r="L63" s="20"/>
      <c r="M63" s="20"/>
      <c r="N63" s="20"/>
      <c r="O63" s="20"/>
      <c r="P63" s="48"/>
      <c r="Q63" s="20"/>
      <c r="R63" s="21"/>
    </row>
    <row r="64" spans="2:18" x14ac:dyDescent="0.3">
      <c r="B64" s="19"/>
      <c r="C64" s="20"/>
      <c r="D64" s="47"/>
      <c r="E64" s="20"/>
      <c r="F64" s="20"/>
      <c r="G64" s="20"/>
      <c r="H64" s="48"/>
      <c r="I64" s="20"/>
      <c r="J64" s="47"/>
      <c r="K64" s="20"/>
      <c r="L64" s="20"/>
      <c r="M64" s="20"/>
      <c r="N64" s="20"/>
      <c r="O64" s="20"/>
      <c r="P64" s="48"/>
      <c r="Q64" s="20"/>
      <c r="R64" s="21"/>
    </row>
    <row r="65" spans="2:18" x14ac:dyDescent="0.3">
      <c r="B65" s="19"/>
      <c r="C65" s="20"/>
      <c r="D65" s="47"/>
      <c r="E65" s="20"/>
      <c r="F65" s="20"/>
      <c r="G65" s="20"/>
      <c r="H65" s="48"/>
      <c r="I65" s="20"/>
      <c r="J65" s="47"/>
      <c r="K65" s="20"/>
      <c r="L65" s="20"/>
      <c r="M65" s="20"/>
      <c r="N65" s="20"/>
      <c r="O65" s="20"/>
      <c r="P65" s="48"/>
      <c r="Q65" s="20"/>
      <c r="R65" s="21"/>
    </row>
    <row r="66" spans="2:18" x14ac:dyDescent="0.3">
      <c r="B66" s="19"/>
      <c r="C66" s="20"/>
      <c r="D66" s="47"/>
      <c r="E66" s="20"/>
      <c r="F66" s="20"/>
      <c r="G66" s="20"/>
      <c r="H66" s="48"/>
      <c r="I66" s="20"/>
      <c r="J66" s="47"/>
      <c r="K66" s="20"/>
      <c r="L66" s="20"/>
      <c r="M66" s="20"/>
      <c r="N66" s="20"/>
      <c r="O66" s="20"/>
      <c r="P66" s="48"/>
      <c r="Q66" s="20"/>
      <c r="R66" s="21"/>
    </row>
    <row r="67" spans="2:18" x14ac:dyDescent="0.3">
      <c r="B67" s="19"/>
      <c r="C67" s="20"/>
      <c r="D67" s="47"/>
      <c r="E67" s="20"/>
      <c r="F67" s="20"/>
      <c r="G67" s="20"/>
      <c r="H67" s="48"/>
      <c r="I67" s="20"/>
      <c r="J67" s="47"/>
      <c r="K67" s="20"/>
      <c r="L67" s="20"/>
      <c r="M67" s="20"/>
      <c r="N67" s="20"/>
      <c r="O67" s="20"/>
      <c r="P67" s="48"/>
      <c r="Q67" s="20"/>
      <c r="R67" s="21"/>
    </row>
    <row r="68" spans="2:18" s="1" customFormat="1" ht="14.4" x14ac:dyDescent="0.3">
      <c r="B68" s="29"/>
      <c r="C68" s="30"/>
      <c r="D68" s="49" t="s">
        <v>52</v>
      </c>
      <c r="E68" s="50"/>
      <c r="F68" s="50"/>
      <c r="G68" s="51" t="s">
        <v>53</v>
      </c>
      <c r="H68" s="52"/>
      <c r="I68" s="30"/>
      <c r="J68" s="49" t="s">
        <v>52</v>
      </c>
      <c r="K68" s="50"/>
      <c r="L68" s="50"/>
      <c r="M68" s="50"/>
      <c r="N68" s="51" t="s">
        <v>53</v>
      </c>
      <c r="O68" s="50"/>
      <c r="P68" s="52"/>
      <c r="Q68" s="30"/>
      <c r="R68" s="31"/>
    </row>
    <row r="69" spans="2:18" s="1" customFormat="1" ht="14.4" customHeight="1" x14ac:dyDescent="0.3">
      <c r="B69" s="53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5"/>
    </row>
    <row r="73" spans="2:18" s="1" customFormat="1" ht="6.9" customHeight="1" x14ac:dyDescent="0.3">
      <c r="B73" s="56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8"/>
    </row>
    <row r="74" spans="2:18" s="1" customFormat="1" ht="36.9" customHeight="1" x14ac:dyDescent="0.3">
      <c r="B74" s="29"/>
      <c r="C74" s="197" t="s">
        <v>90</v>
      </c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31"/>
    </row>
    <row r="75" spans="2:18" s="1" customFormat="1" ht="6.9" customHeight="1" x14ac:dyDescent="0.3"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1"/>
    </row>
    <row r="76" spans="2:18" s="1" customFormat="1" ht="36.9" customHeight="1" x14ac:dyDescent="0.3">
      <c r="B76" s="29"/>
      <c r="C76" s="63" t="s">
        <v>15</v>
      </c>
      <c r="D76" s="30"/>
      <c r="E76" s="30"/>
      <c r="F76" s="207" t="str">
        <f>F6</f>
        <v>Rekonstrukce místní komunikace v ulici Ke hřišti v obci Chleby</v>
      </c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30"/>
      <c r="R76" s="31"/>
    </row>
    <row r="77" spans="2:18" s="1" customFormat="1" ht="6.9" customHeight="1" x14ac:dyDescent="0.3">
      <c r="B77" s="29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1"/>
    </row>
    <row r="78" spans="2:18" s="1" customFormat="1" ht="18" customHeight="1" x14ac:dyDescent="0.3">
      <c r="B78" s="29"/>
      <c r="C78" s="26" t="s">
        <v>21</v>
      </c>
      <c r="D78" s="30"/>
      <c r="E78" s="30"/>
      <c r="F78" s="24" t="str">
        <f>F8</f>
        <v>Chleby</v>
      </c>
      <c r="G78" s="30"/>
      <c r="H78" s="30"/>
      <c r="I78" s="30"/>
      <c r="J78" s="30"/>
      <c r="K78" s="26" t="s">
        <v>23</v>
      </c>
      <c r="L78" s="30"/>
      <c r="M78" s="233" t="str">
        <f>IF(O8="","",O8)</f>
        <v>9.9.2016</v>
      </c>
      <c r="N78" s="206"/>
      <c r="O78" s="206"/>
      <c r="P78" s="206"/>
      <c r="Q78" s="30"/>
      <c r="R78" s="31"/>
    </row>
    <row r="79" spans="2:18" s="1" customFormat="1" ht="6.9" customHeight="1" x14ac:dyDescent="0.3">
      <c r="B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1"/>
    </row>
    <row r="80" spans="2:18" s="1" customFormat="1" ht="13.2" x14ac:dyDescent="0.3">
      <c r="B80" s="29"/>
      <c r="C80" s="26" t="s">
        <v>27</v>
      </c>
      <c r="D80" s="30"/>
      <c r="E80" s="30"/>
      <c r="F80" s="24" t="str">
        <f>E11</f>
        <v xml:space="preserve"> </v>
      </c>
      <c r="G80" s="30"/>
      <c r="H80" s="30"/>
      <c r="I80" s="30"/>
      <c r="J80" s="30"/>
      <c r="K80" s="26" t="s">
        <v>32</v>
      </c>
      <c r="L80" s="30"/>
      <c r="M80" s="199" t="str">
        <f>E17</f>
        <v xml:space="preserve"> </v>
      </c>
      <c r="N80" s="206"/>
      <c r="O80" s="206"/>
      <c r="P80" s="206"/>
      <c r="Q80" s="206"/>
      <c r="R80" s="31"/>
    </row>
    <row r="81" spans="2:47" s="1" customFormat="1" ht="14.4" customHeight="1" x14ac:dyDescent="0.3">
      <c r="B81" s="29"/>
      <c r="C81" s="26" t="s">
        <v>31</v>
      </c>
      <c r="D81" s="30"/>
      <c r="E81" s="30"/>
      <c r="F81" s="24" t="str">
        <f>IF(E14="","",E14)</f>
        <v xml:space="preserve"> </v>
      </c>
      <c r="G81" s="30"/>
      <c r="H81" s="30"/>
      <c r="I81" s="30"/>
      <c r="J81" s="30"/>
      <c r="K81" s="26" t="s">
        <v>34</v>
      </c>
      <c r="L81" s="30"/>
      <c r="M81" s="199" t="str">
        <f>E20</f>
        <v>Ing.Hynek Seiner</v>
      </c>
      <c r="N81" s="206"/>
      <c r="O81" s="206"/>
      <c r="P81" s="206"/>
      <c r="Q81" s="206"/>
      <c r="R81" s="31"/>
    </row>
    <row r="82" spans="2:47" s="1" customFormat="1" ht="10.35" customHeight="1" x14ac:dyDescent="0.3">
      <c r="B82" s="29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1"/>
    </row>
    <row r="83" spans="2:47" s="1" customFormat="1" ht="29.25" customHeight="1" x14ac:dyDescent="0.3">
      <c r="B83" s="29"/>
      <c r="C83" s="237" t="s">
        <v>91</v>
      </c>
      <c r="D83" s="238"/>
      <c r="E83" s="238"/>
      <c r="F83" s="238"/>
      <c r="G83" s="238"/>
      <c r="H83" s="92"/>
      <c r="I83" s="92"/>
      <c r="J83" s="92"/>
      <c r="K83" s="92"/>
      <c r="L83" s="92"/>
      <c r="M83" s="92"/>
      <c r="N83" s="237" t="s">
        <v>92</v>
      </c>
      <c r="O83" s="206"/>
      <c r="P83" s="206"/>
      <c r="Q83" s="206"/>
      <c r="R83" s="31"/>
    </row>
    <row r="84" spans="2:47" s="1" customFormat="1" ht="10.35" customHeight="1" x14ac:dyDescent="0.3">
      <c r="B84" s="29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1"/>
    </row>
    <row r="85" spans="2:47" s="1" customFormat="1" ht="29.25" customHeight="1" x14ac:dyDescent="0.3">
      <c r="B85" s="29"/>
      <c r="C85" s="99" t="s">
        <v>93</v>
      </c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213">
        <f>N123</f>
        <v>0</v>
      </c>
      <c r="O85" s="206"/>
      <c r="P85" s="206"/>
      <c r="Q85" s="206"/>
      <c r="R85" s="31"/>
      <c r="AU85" s="15" t="s">
        <v>94</v>
      </c>
    </row>
    <row r="86" spans="2:47" s="6" customFormat="1" ht="24.9" customHeight="1" x14ac:dyDescent="0.3">
      <c r="B86" s="100"/>
      <c r="C86" s="101"/>
      <c r="D86" s="102" t="s">
        <v>95</v>
      </c>
      <c r="E86" s="101"/>
      <c r="F86" s="101"/>
      <c r="G86" s="101"/>
      <c r="H86" s="101"/>
      <c r="I86" s="101"/>
      <c r="J86" s="101"/>
      <c r="K86" s="101"/>
      <c r="L86" s="101"/>
      <c r="M86" s="101"/>
      <c r="N86" s="239">
        <f>N124</f>
        <v>0</v>
      </c>
      <c r="O86" s="240"/>
      <c r="P86" s="240"/>
      <c r="Q86" s="240"/>
      <c r="R86" s="103"/>
    </row>
    <row r="87" spans="2:47" s="7" customFormat="1" ht="19.95" customHeight="1" x14ac:dyDescent="0.3">
      <c r="B87" s="104"/>
      <c r="C87" s="105"/>
      <c r="D87" s="106" t="s">
        <v>96</v>
      </c>
      <c r="E87" s="105"/>
      <c r="F87" s="105"/>
      <c r="G87" s="105"/>
      <c r="H87" s="105"/>
      <c r="I87" s="105"/>
      <c r="J87" s="105"/>
      <c r="K87" s="105"/>
      <c r="L87" s="105"/>
      <c r="M87" s="105"/>
      <c r="N87" s="241">
        <f>N125</f>
        <v>0</v>
      </c>
      <c r="O87" s="242"/>
      <c r="P87" s="242"/>
      <c r="Q87" s="242"/>
      <c r="R87" s="107"/>
    </row>
    <row r="88" spans="2:47" s="7" customFormat="1" ht="19.95" customHeight="1" x14ac:dyDescent="0.3">
      <c r="B88" s="104"/>
      <c r="C88" s="105"/>
      <c r="D88" s="106" t="s">
        <v>97</v>
      </c>
      <c r="E88" s="105"/>
      <c r="F88" s="105"/>
      <c r="G88" s="105"/>
      <c r="H88" s="105"/>
      <c r="I88" s="105"/>
      <c r="J88" s="105"/>
      <c r="K88" s="105"/>
      <c r="L88" s="105"/>
      <c r="M88" s="105"/>
      <c r="N88" s="241">
        <f>N136</f>
        <v>0</v>
      </c>
      <c r="O88" s="242"/>
      <c r="P88" s="242"/>
      <c r="Q88" s="242"/>
      <c r="R88" s="107"/>
    </row>
    <row r="89" spans="2:47" s="7" customFormat="1" ht="19.95" customHeight="1" x14ac:dyDescent="0.3">
      <c r="B89" s="104"/>
      <c r="C89" s="105"/>
      <c r="D89" s="106" t="s">
        <v>98</v>
      </c>
      <c r="E89" s="105"/>
      <c r="F89" s="105"/>
      <c r="G89" s="105"/>
      <c r="H89" s="105"/>
      <c r="I89" s="105"/>
      <c r="J89" s="105"/>
      <c r="K89" s="105"/>
      <c r="L89" s="105"/>
      <c r="M89" s="105"/>
      <c r="N89" s="241">
        <f>N141</f>
        <v>0</v>
      </c>
      <c r="O89" s="242"/>
      <c r="P89" s="242"/>
      <c r="Q89" s="242"/>
      <c r="R89" s="107"/>
    </row>
    <row r="90" spans="2:47" s="7" customFormat="1" ht="19.95" customHeight="1" x14ac:dyDescent="0.3">
      <c r="B90" s="104"/>
      <c r="C90" s="105"/>
      <c r="D90" s="106" t="s">
        <v>99</v>
      </c>
      <c r="E90" s="105"/>
      <c r="F90" s="105"/>
      <c r="G90" s="105"/>
      <c r="H90" s="105"/>
      <c r="I90" s="105"/>
      <c r="J90" s="105"/>
      <c r="K90" s="105"/>
      <c r="L90" s="105"/>
      <c r="M90" s="105"/>
      <c r="N90" s="241">
        <f>N145</f>
        <v>0</v>
      </c>
      <c r="O90" s="242"/>
      <c r="P90" s="242"/>
      <c r="Q90" s="242"/>
      <c r="R90" s="107"/>
    </row>
    <row r="91" spans="2:47" s="7" customFormat="1" ht="19.95" customHeight="1" x14ac:dyDescent="0.3">
      <c r="B91" s="104"/>
      <c r="C91" s="105"/>
      <c r="D91" s="106" t="s">
        <v>100</v>
      </c>
      <c r="E91" s="105"/>
      <c r="F91" s="105"/>
      <c r="G91" s="105"/>
      <c r="H91" s="105"/>
      <c r="I91" s="105"/>
      <c r="J91" s="105"/>
      <c r="K91" s="105"/>
      <c r="L91" s="105"/>
      <c r="M91" s="105"/>
      <c r="N91" s="241">
        <f>N156</f>
        <v>0</v>
      </c>
      <c r="O91" s="242"/>
      <c r="P91" s="242"/>
      <c r="Q91" s="242"/>
      <c r="R91" s="107"/>
    </row>
    <row r="92" spans="2:47" s="7" customFormat="1" ht="19.95" customHeight="1" x14ac:dyDescent="0.3">
      <c r="B92" s="104"/>
      <c r="C92" s="105"/>
      <c r="D92" s="106" t="s">
        <v>101</v>
      </c>
      <c r="E92" s="105"/>
      <c r="F92" s="105"/>
      <c r="G92" s="105"/>
      <c r="H92" s="105"/>
      <c r="I92" s="105"/>
      <c r="J92" s="105"/>
      <c r="K92" s="105"/>
      <c r="L92" s="105"/>
      <c r="M92" s="105"/>
      <c r="N92" s="241">
        <f>N166</f>
        <v>0</v>
      </c>
      <c r="O92" s="242"/>
      <c r="P92" s="242"/>
      <c r="Q92" s="242"/>
      <c r="R92" s="107"/>
    </row>
    <row r="93" spans="2:47" s="7" customFormat="1" ht="19.95" customHeight="1" x14ac:dyDescent="0.3">
      <c r="B93" s="104"/>
      <c r="C93" s="105"/>
      <c r="D93" s="106" t="s">
        <v>102</v>
      </c>
      <c r="E93" s="105"/>
      <c r="F93" s="105"/>
      <c r="G93" s="105"/>
      <c r="H93" s="105"/>
      <c r="I93" s="105"/>
      <c r="J93" s="105"/>
      <c r="K93" s="105"/>
      <c r="L93" s="105"/>
      <c r="M93" s="105"/>
      <c r="N93" s="241">
        <f>N176</f>
        <v>0</v>
      </c>
      <c r="O93" s="242"/>
      <c r="P93" s="242"/>
      <c r="Q93" s="242"/>
      <c r="R93" s="107"/>
    </row>
    <row r="94" spans="2:47" s="7" customFormat="1" ht="19.95" customHeight="1" x14ac:dyDescent="0.3">
      <c r="B94" s="104"/>
      <c r="C94" s="105"/>
      <c r="D94" s="106" t="s">
        <v>103</v>
      </c>
      <c r="E94" s="105"/>
      <c r="F94" s="105"/>
      <c r="G94" s="105"/>
      <c r="H94" s="105"/>
      <c r="I94" s="105"/>
      <c r="J94" s="105"/>
      <c r="K94" s="105"/>
      <c r="L94" s="105"/>
      <c r="M94" s="105"/>
      <c r="N94" s="241">
        <f>N181</f>
        <v>0</v>
      </c>
      <c r="O94" s="242"/>
      <c r="P94" s="242"/>
      <c r="Q94" s="242"/>
      <c r="R94" s="107"/>
    </row>
    <row r="95" spans="2:47" s="7" customFormat="1" ht="19.95" customHeight="1" x14ac:dyDescent="0.3">
      <c r="B95" s="104"/>
      <c r="C95" s="105"/>
      <c r="D95" s="106" t="s">
        <v>104</v>
      </c>
      <c r="E95" s="105"/>
      <c r="F95" s="105"/>
      <c r="G95" s="105"/>
      <c r="H95" s="105"/>
      <c r="I95" s="105"/>
      <c r="J95" s="105"/>
      <c r="K95" s="105"/>
      <c r="L95" s="105"/>
      <c r="M95" s="105"/>
      <c r="N95" s="241">
        <f>N187</f>
        <v>0</v>
      </c>
      <c r="O95" s="242"/>
      <c r="P95" s="242"/>
      <c r="Q95" s="242"/>
      <c r="R95" s="107"/>
    </row>
    <row r="96" spans="2:47" s="7" customFormat="1" ht="19.95" customHeight="1" x14ac:dyDescent="0.3">
      <c r="B96" s="104"/>
      <c r="C96" s="105"/>
      <c r="D96" s="106" t="s">
        <v>105</v>
      </c>
      <c r="E96" s="105"/>
      <c r="F96" s="105"/>
      <c r="G96" s="105"/>
      <c r="H96" s="105"/>
      <c r="I96" s="105"/>
      <c r="J96" s="105"/>
      <c r="K96" s="105"/>
      <c r="L96" s="105"/>
      <c r="M96" s="105"/>
      <c r="N96" s="241">
        <f>N194</f>
        <v>0</v>
      </c>
      <c r="O96" s="242"/>
      <c r="P96" s="242"/>
      <c r="Q96" s="242"/>
      <c r="R96" s="107"/>
    </row>
    <row r="97" spans="2:21" s="7" customFormat="1" ht="19.95" customHeight="1" x14ac:dyDescent="0.3">
      <c r="B97" s="104"/>
      <c r="C97" s="105"/>
      <c r="D97" s="106" t="s">
        <v>106</v>
      </c>
      <c r="E97" s="105"/>
      <c r="F97" s="105"/>
      <c r="G97" s="105"/>
      <c r="H97" s="105"/>
      <c r="I97" s="105"/>
      <c r="J97" s="105"/>
      <c r="K97" s="105"/>
      <c r="L97" s="105"/>
      <c r="M97" s="105"/>
      <c r="N97" s="241">
        <f>N202</f>
        <v>0</v>
      </c>
      <c r="O97" s="242"/>
      <c r="P97" s="242"/>
      <c r="Q97" s="242"/>
      <c r="R97" s="107"/>
    </row>
    <row r="98" spans="2:21" s="7" customFormat="1" ht="19.95" customHeight="1" x14ac:dyDescent="0.3">
      <c r="B98" s="104"/>
      <c r="C98" s="105"/>
      <c r="D98" s="106" t="s">
        <v>107</v>
      </c>
      <c r="E98" s="105"/>
      <c r="F98" s="105"/>
      <c r="G98" s="105"/>
      <c r="H98" s="105"/>
      <c r="I98" s="105"/>
      <c r="J98" s="105"/>
      <c r="K98" s="105"/>
      <c r="L98" s="105"/>
      <c r="M98" s="105"/>
      <c r="N98" s="241">
        <f>N215</f>
        <v>0</v>
      </c>
      <c r="O98" s="242"/>
      <c r="P98" s="242"/>
      <c r="Q98" s="242"/>
      <c r="R98" s="107"/>
    </row>
    <row r="99" spans="2:21" s="7" customFormat="1" ht="19.95" customHeight="1" x14ac:dyDescent="0.3">
      <c r="B99" s="104"/>
      <c r="C99" s="105"/>
      <c r="D99" s="106" t="s">
        <v>108</v>
      </c>
      <c r="E99" s="105"/>
      <c r="F99" s="105"/>
      <c r="G99" s="105"/>
      <c r="H99" s="105"/>
      <c r="I99" s="105"/>
      <c r="J99" s="105"/>
      <c r="K99" s="105"/>
      <c r="L99" s="105"/>
      <c r="M99" s="105"/>
      <c r="N99" s="241">
        <f>N233</f>
        <v>0</v>
      </c>
      <c r="O99" s="242"/>
      <c r="P99" s="242"/>
      <c r="Q99" s="242"/>
      <c r="R99" s="107"/>
    </row>
    <row r="100" spans="2:21" s="7" customFormat="1" ht="19.95" customHeight="1" x14ac:dyDescent="0.3">
      <c r="B100" s="104"/>
      <c r="C100" s="105"/>
      <c r="D100" s="106" t="s">
        <v>109</v>
      </c>
      <c r="E100" s="105"/>
      <c r="F100" s="105"/>
      <c r="G100" s="105"/>
      <c r="H100" s="105"/>
      <c r="I100" s="105"/>
      <c r="J100" s="105"/>
      <c r="K100" s="105"/>
      <c r="L100" s="105"/>
      <c r="M100" s="105"/>
      <c r="N100" s="241">
        <f>N240</f>
        <v>0</v>
      </c>
      <c r="O100" s="242"/>
      <c r="P100" s="242"/>
      <c r="Q100" s="242"/>
      <c r="R100" s="107"/>
    </row>
    <row r="101" spans="2:21" s="7" customFormat="1" ht="19.95" customHeight="1" x14ac:dyDescent="0.3">
      <c r="B101" s="104"/>
      <c r="C101" s="105"/>
      <c r="D101" s="106" t="s">
        <v>495</v>
      </c>
      <c r="E101" s="105"/>
      <c r="F101" s="105"/>
      <c r="G101" s="105"/>
      <c r="H101" s="105"/>
      <c r="I101" s="105"/>
      <c r="J101" s="105"/>
      <c r="K101" s="105"/>
      <c r="L101" s="105"/>
      <c r="M101" s="105"/>
      <c r="N101" s="241">
        <f>N249</f>
        <v>0</v>
      </c>
      <c r="O101" s="242"/>
      <c r="P101" s="242"/>
      <c r="Q101" s="242"/>
      <c r="R101" s="107"/>
    </row>
    <row r="102" spans="2:21" s="7" customFormat="1" ht="19.95" customHeight="1" x14ac:dyDescent="0.3">
      <c r="B102" s="104"/>
      <c r="C102" s="105"/>
      <c r="D102" s="106" t="s">
        <v>110</v>
      </c>
      <c r="E102" s="105"/>
      <c r="F102" s="105"/>
      <c r="G102" s="105"/>
      <c r="H102" s="105"/>
      <c r="I102" s="105"/>
      <c r="J102" s="105"/>
      <c r="K102" s="105"/>
      <c r="L102" s="105"/>
      <c r="M102" s="105"/>
      <c r="N102" s="241">
        <f>N257</f>
        <v>0</v>
      </c>
      <c r="O102" s="242"/>
      <c r="P102" s="242"/>
      <c r="Q102" s="242"/>
      <c r="R102" s="107"/>
    </row>
    <row r="103" spans="2:21" s="6" customFormat="1" ht="24.9" customHeight="1" x14ac:dyDescent="0.3">
      <c r="B103" s="100"/>
      <c r="C103" s="101"/>
      <c r="D103" s="102" t="s">
        <v>111</v>
      </c>
      <c r="E103" s="101"/>
      <c r="F103" s="101"/>
      <c r="G103" s="101"/>
      <c r="H103" s="101"/>
      <c r="I103" s="101"/>
      <c r="J103" s="101"/>
      <c r="K103" s="101"/>
      <c r="L103" s="101"/>
      <c r="M103" s="101"/>
      <c r="N103" s="239">
        <f>N260</f>
        <v>0</v>
      </c>
      <c r="O103" s="240"/>
      <c r="P103" s="240"/>
      <c r="Q103" s="240"/>
      <c r="R103" s="103"/>
    </row>
    <row r="104" spans="2:21" s="1" customFormat="1" ht="21.75" customHeight="1" x14ac:dyDescent="0.3">
      <c r="B104" s="29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1"/>
    </row>
    <row r="105" spans="2:21" s="1" customFormat="1" ht="29.25" customHeight="1" x14ac:dyDescent="0.3">
      <c r="B105" s="29"/>
      <c r="C105" s="99" t="s">
        <v>112</v>
      </c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243">
        <v>0</v>
      </c>
      <c r="O105" s="206"/>
      <c r="P105" s="206"/>
      <c r="Q105" s="206"/>
      <c r="R105" s="31"/>
      <c r="T105" s="108"/>
      <c r="U105" s="109" t="s">
        <v>40</v>
      </c>
    </row>
    <row r="106" spans="2:21" s="1" customFormat="1" ht="18" customHeight="1" x14ac:dyDescent="0.3">
      <c r="B106" s="29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1"/>
    </row>
    <row r="107" spans="2:21" s="1" customFormat="1" ht="29.25" customHeight="1" x14ac:dyDescent="0.3">
      <c r="B107" s="29"/>
      <c r="C107" s="91" t="s">
        <v>84</v>
      </c>
      <c r="D107" s="92"/>
      <c r="E107" s="92"/>
      <c r="F107" s="92"/>
      <c r="G107" s="92"/>
      <c r="H107" s="92"/>
      <c r="I107" s="92"/>
      <c r="J107" s="92"/>
      <c r="K107" s="92"/>
      <c r="L107" s="221">
        <f>ROUND(SUM(N85+N105),2)</f>
        <v>0</v>
      </c>
      <c r="M107" s="238"/>
      <c r="N107" s="238"/>
      <c r="O107" s="238"/>
      <c r="P107" s="238"/>
      <c r="Q107" s="238"/>
      <c r="R107" s="31"/>
    </row>
    <row r="108" spans="2:21" s="1" customFormat="1" ht="6.9" customHeight="1" x14ac:dyDescent="0.3">
      <c r="B108" s="53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5"/>
    </row>
    <row r="112" spans="2:21" s="1" customFormat="1" ht="6.9" customHeight="1" x14ac:dyDescent="0.3">
      <c r="B112" s="56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8"/>
    </row>
    <row r="113" spans="2:65" s="1" customFormat="1" ht="36.9" customHeight="1" x14ac:dyDescent="0.3">
      <c r="B113" s="29"/>
      <c r="C113" s="197" t="s">
        <v>113</v>
      </c>
      <c r="D113" s="206"/>
      <c r="E113" s="206"/>
      <c r="F113" s="206"/>
      <c r="G113" s="206"/>
      <c r="H113" s="206"/>
      <c r="I113" s="206"/>
      <c r="J113" s="206"/>
      <c r="K113" s="206"/>
      <c r="L113" s="206"/>
      <c r="M113" s="206"/>
      <c r="N113" s="206"/>
      <c r="O113" s="206"/>
      <c r="P113" s="206"/>
      <c r="Q113" s="206"/>
      <c r="R113" s="31"/>
    </row>
    <row r="114" spans="2:65" s="1" customFormat="1" ht="6.9" customHeight="1" x14ac:dyDescent="0.3"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1"/>
    </row>
    <row r="115" spans="2:65" s="1" customFormat="1" ht="36.9" customHeight="1" x14ac:dyDescent="0.3">
      <c r="B115" s="29"/>
      <c r="C115" s="63" t="s">
        <v>15</v>
      </c>
      <c r="D115" s="30"/>
      <c r="E115" s="30"/>
      <c r="F115" s="207" t="str">
        <f>F6</f>
        <v>Rekonstrukce místní komunikace v ulici Ke hřišti v obci Chleby</v>
      </c>
      <c r="G115" s="206"/>
      <c r="H115" s="206"/>
      <c r="I115" s="206"/>
      <c r="J115" s="206"/>
      <c r="K115" s="206"/>
      <c r="L115" s="206"/>
      <c r="M115" s="206"/>
      <c r="N115" s="206"/>
      <c r="O115" s="206"/>
      <c r="P115" s="206"/>
      <c r="Q115" s="30"/>
      <c r="R115" s="31"/>
    </row>
    <row r="116" spans="2:65" s="1" customFormat="1" ht="6.9" customHeight="1" x14ac:dyDescent="0.3">
      <c r="B116" s="29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1"/>
    </row>
    <row r="117" spans="2:65" s="1" customFormat="1" ht="18" customHeight="1" x14ac:dyDescent="0.3">
      <c r="B117" s="29"/>
      <c r="C117" s="26" t="s">
        <v>21</v>
      </c>
      <c r="D117" s="30"/>
      <c r="E117" s="30"/>
      <c r="F117" s="24" t="str">
        <f>F8</f>
        <v>Chleby</v>
      </c>
      <c r="G117" s="30"/>
      <c r="H117" s="30"/>
      <c r="I117" s="30"/>
      <c r="J117" s="30"/>
      <c r="K117" s="26" t="s">
        <v>23</v>
      </c>
      <c r="L117" s="30"/>
      <c r="M117" s="233" t="str">
        <f>IF(O8="","",O8)</f>
        <v>9.9.2016</v>
      </c>
      <c r="N117" s="206"/>
      <c r="O117" s="206"/>
      <c r="P117" s="206"/>
      <c r="Q117" s="30"/>
      <c r="R117" s="31"/>
    </row>
    <row r="118" spans="2:65" s="1" customFormat="1" ht="6.9" customHeight="1" x14ac:dyDescent="0.3">
      <c r="B118" s="29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1"/>
    </row>
    <row r="119" spans="2:65" s="1" customFormat="1" ht="13.2" x14ac:dyDescent="0.3">
      <c r="B119" s="29"/>
      <c r="C119" s="26" t="s">
        <v>27</v>
      </c>
      <c r="D119" s="30"/>
      <c r="E119" s="30"/>
      <c r="F119" s="24" t="str">
        <f>E11</f>
        <v xml:space="preserve"> </v>
      </c>
      <c r="G119" s="30"/>
      <c r="H119" s="30"/>
      <c r="I119" s="30"/>
      <c r="J119" s="30"/>
      <c r="K119" s="26" t="s">
        <v>32</v>
      </c>
      <c r="L119" s="30"/>
      <c r="M119" s="199" t="str">
        <f>E17</f>
        <v xml:space="preserve"> </v>
      </c>
      <c r="N119" s="206"/>
      <c r="O119" s="206"/>
      <c r="P119" s="206"/>
      <c r="Q119" s="206"/>
      <c r="R119" s="31"/>
    </row>
    <row r="120" spans="2:65" s="1" customFormat="1" ht="14.4" customHeight="1" x14ac:dyDescent="0.3">
      <c r="B120" s="29"/>
      <c r="C120" s="26" t="s">
        <v>31</v>
      </c>
      <c r="D120" s="30"/>
      <c r="E120" s="30"/>
      <c r="F120" s="24" t="str">
        <f>IF(E14="","",E14)</f>
        <v xml:space="preserve"> </v>
      </c>
      <c r="G120" s="30"/>
      <c r="H120" s="30"/>
      <c r="I120" s="30"/>
      <c r="J120" s="30"/>
      <c r="K120" s="26" t="s">
        <v>34</v>
      </c>
      <c r="L120" s="30"/>
      <c r="M120" s="199" t="str">
        <f>E20</f>
        <v>Ing.Hynek Seiner</v>
      </c>
      <c r="N120" s="206"/>
      <c r="O120" s="206"/>
      <c r="P120" s="206"/>
      <c r="Q120" s="206"/>
      <c r="R120" s="31"/>
    </row>
    <row r="121" spans="2:65" s="1" customFormat="1" ht="10.35" customHeight="1" x14ac:dyDescent="0.3">
      <c r="B121" s="29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1"/>
    </row>
    <row r="122" spans="2:65" s="8" customFormat="1" ht="29.25" customHeight="1" x14ac:dyDescent="0.3">
      <c r="B122" s="110"/>
      <c r="C122" s="111" t="s">
        <v>114</v>
      </c>
      <c r="D122" s="112" t="s">
        <v>115</v>
      </c>
      <c r="E122" s="112" t="s">
        <v>58</v>
      </c>
      <c r="F122" s="244" t="s">
        <v>116</v>
      </c>
      <c r="G122" s="245"/>
      <c r="H122" s="245"/>
      <c r="I122" s="245"/>
      <c r="J122" s="112" t="s">
        <v>117</v>
      </c>
      <c r="K122" s="112" t="s">
        <v>118</v>
      </c>
      <c r="L122" s="246" t="s">
        <v>119</v>
      </c>
      <c r="M122" s="245"/>
      <c r="N122" s="244" t="s">
        <v>92</v>
      </c>
      <c r="O122" s="245"/>
      <c r="P122" s="245"/>
      <c r="Q122" s="247"/>
      <c r="R122" s="113"/>
      <c r="T122" s="70" t="s">
        <v>120</v>
      </c>
      <c r="U122" s="71" t="s">
        <v>40</v>
      </c>
      <c r="V122" s="71" t="s">
        <v>121</v>
      </c>
      <c r="W122" s="71" t="s">
        <v>122</v>
      </c>
      <c r="X122" s="71" t="s">
        <v>123</v>
      </c>
      <c r="Y122" s="71" t="s">
        <v>124</v>
      </c>
      <c r="Z122" s="71" t="s">
        <v>125</v>
      </c>
      <c r="AA122" s="72" t="s">
        <v>126</v>
      </c>
    </row>
    <row r="123" spans="2:65" s="1" customFormat="1" ht="29.25" customHeight="1" x14ac:dyDescent="0.35">
      <c r="B123" s="29"/>
      <c r="C123" s="74" t="s">
        <v>88</v>
      </c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269">
        <f>BK123</f>
        <v>0</v>
      </c>
      <c r="O123" s="270"/>
      <c r="P123" s="270"/>
      <c r="Q123" s="270"/>
      <c r="R123" s="31"/>
      <c r="T123" s="73"/>
      <c r="U123" s="45"/>
      <c r="V123" s="45"/>
      <c r="W123" s="114">
        <f>W124+W260</f>
        <v>1619.2617329999998</v>
      </c>
      <c r="X123" s="45"/>
      <c r="Y123" s="114">
        <f>Y124+Y260</f>
        <v>1105.7486020000001</v>
      </c>
      <c r="Z123" s="45"/>
      <c r="AA123" s="115">
        <f>AA124+AA260</f>
        <v>51.012</v>
      </c>
      <c r="AT123" s="15" t="s">
        <v>75</v>
      </c>
      <c r="AU123" s="15" t="s">
        <v>94</v>
      </c>
      <c r="BK123" s="116">
        <f>BK124+BK260</f>
        <v>0</v>
      </c>
    </row>
    <row r="124" spans="2:65" s="9" customFormat="1" ht="37.35" customHeight="1" x14ac:dyDescent="0.35">
      <c r="B124" s="117"/>
      <c r="C124" s="118"/>
      <c r="D124" s="119" t="s">
        <v>95</v>
      </c>
      <c r="E124" s="119"/>
      <c r="F124" s="119"/>
      <c r="G124" s="119"/>
      <c r="H124" s="119"/>
      <c r="I124" s="119"/>
      <c r="J124" s="119"/>
      <c r="K124" s="119"/>
      <c r="L124" s="119"/>
      <c r="M124" s="119"/>
      <c r="N124" s="271">
        <f>BK124</f>
        <v>0</v>
      </c>
      <c r="O124" s="272"/>
      <c r="P124" s="272"/>
      <c r="Q124" s="272"/>
      <c r="R124" s="120"/>
      <c r="T124" s="121"/>
      <c r="U124" s="118"/>
      <c r="V124" s="118"/>
      <c r="W124" s="122">
        <f>W125+W136+W141+W145+W156+W166+W176+W181+W187+W194+W202+W215+W233+W240+W249+W257</f>
        <v>1619.2617329999998</v>
      </c>
      <c r="X124" s="118"/>
      <c r="Y124" s="122">
        <f>Y125+Y136+Y141+Y145+Y156+Y166+Y176+Y181+Y187+Y194+Y202+Y215+Y233+Y240+Y249+Y257</f>
        <v>1105.7486020000001</v>
      </c>
      <c r="Z124" s="118"/>
      <c r="AA124" s="123">
        <f>AA125+AA136+AA141+AA145+AA156+AA166+AA176+AA181+AA187+AA194+AA202+AA215+AA233+AA240+AA249+AA257</f>
        <v>51.012</v>
      </c>
      <c r="AR124" s="124" t="s">
        <v>20</v>
      </c>
      <c r="AT124" s="125" t="s">
        <v>75</v>
      </c>
      <c r="AU124" s="125" t="s">
        <v>76</v>
      </c>
      <c r="AY124" s="124" t="s">
        <v>127</v>
      </c>
      <c r="BK124" s="126">
        <f>BK125+BK136+BK141+BK145+BK156+BK166+BK176+BK181+BK187+BK194+BK202+BK215+BK233+BK240+BK249+BK257</f>
        <v>0</v>
      </c>
    </row>
    <row r="125" spans="2:65" s="9" customFormat="1" ht="19.95" customHeight="1" x14ac:dyDescent="0.35">
      <c r="B125" s="117"/>
      <c r="C125" s="118"/>
      <c r="D125" s="127" t="s">
        <v>96</v>
      </c>
      <c r="E125" s="127"/>
      <c r="F125" s="127"/>
      <c r="G125" s="127"/>
      <c r="H125" s="127"/>
      <c r="I125" s="127"/>
      <c r="J125" s="127"/>
      <c r="K125" s="127"/>
      <c r="L125" s="127"/>
      <c r="M125" s="127"/>
      <c r="N125" s="273">
        <f>BK125</f>
        <v>0</v>
      </c>
      <c r="O125" s="274"/>
      <c r="P125" s="274"/>
      <c r="Q125" s="274"/>
      <c r="R125" s="120"/>
      <c r="T125" s="121"/>
      <c r="U125" s="118"/>
      <c r="V125" s="118"/>
      <c r="W125" s="122">
        <f>SUM(W126:W135)</f>
        <v>447.24548600000003</v>
      </c>
      <c r="X125" s="118"/>
      <c r="Y125" s="122">
        <f>SUM(Y126:Y135)</f>
        <v>1.8708900000000002</v>
      </c>
      <c r="Z125" s="118"/>
      <c r="AA125" s="123">
        <f>SUM(AA126:AA135)</f>
        <v>0</v>
      </c>
      <c r="AR125" s="124" t="s">
        <v>20</v>
      </c>
      <c r="AT125" s="125" t="s">
        <v>75</v>
      </c>
      <c r="AU125" s="125" t="s">
        <v>20</v>
      </c>
      <c r="AY125" s="124" t="s">
        <v>127</v>
      </c>
      <c r="BK125" s="126">
        <f>SUM(BK126:BK135)</f>
        <v>0</v>
      </c>
    </row>
    <row r="126" spans="2:65" s="1" customFormat="1" ht="40.200000000000003" customHeight="1" x14ac:dyDescent="0.3">
      <c r="B126" s="128"/>
      <c r="C126" s="129" t="s">
        <v>20</v>
      </c>
      <c r="D126" s="129" t="s">
        <v>128</v>
      </c>
      <c r="E126" s="130" t="s">
        <v>129</v>
      </c>
      <c r="F126" s="227" t="s">
        <v>130</v>
      </c>
      <c r="G126" s="228"/>
      <c r="H126" s="228"/>
      <c r="I126" s="228"/>
      <c r="J126" s="131" t="s">
        <v>131</v>
      </c>
      <c r="K126" s="132">
        <v>160</v>
      </c>
      <c r="L126" s="229"/>
      <c r="M126" s="228"/>
      <c r="N126" s="229">
        <f>ROUND(L126*K126,3)</f>
        <v>0</v>
      </c>
      <c r="O126" s="228"/>
      <c r="P126" s="228"/>
      <c r="Q126" s="228"/>
      <c r="R126" s="133"/>
      <c r="T126" s="134" t="s">
        <v>3</v>
      </c>
      <c r="U126" s="38" t="s">
        <v>41</v>
      </c>
      <c r="V126" s="135">
        <v>0.20899999999999999</v>
      </c>
      <c r="W126" s="135">
        <f>V126*K126</f>
        <v>33.44</v>
      </c>
      <c r="X126" s="135">
        <v>0</v>
      </c>
      <c r="Y126" s="135">
        <f>X126*K126</f>
        <v>0</v>
      </c>
      <c r="Z126" s="135">
        <v>0</v>
      </c>
      <c r="AA126" s="136">
        <f>Z126*K126</f>
        <v>0</v>
      </c>
      <c r="AR126" s="15" t="s">
        <v>132</v>
      </c>
      <c r="AT126" s="15" t="s">
        <v>128</v>
      </c>
      <c r="AU126" s="15" t="s">
        <v>86</v>
      </c>
      <c r="AY126" s="15" t="s">
        <v>127</v>
      </c>
      <c r="BE126" s="137">
        <f>IF(U126="základní",N126,0)</f>
        <v>0</v>
      </c>
      <c r="BF126" s="137">
        <f>IF(U126="snížená",N126,0)</f>
        <v>0</v>
      </c>
      <c r="BG126" s="137">
        <f>IF(U126="zákl. přenesená",N126,0)</f>
        <v>0</v>
      </c>
      <c r="BH126" s="137">
        <f>IF(U126="sníž. přenesená",N126,0)</f>
        <v>0</v>
      </c>
      <c r="BI126" s="137">
        <f>IF(U126="nulová",N126,0)</f>
        <v>0</v>
      </c>
      <c r="BJ126" s="15" t="s">
        <v>20</v>
      </c>
      <c r="BK126" s="138">
        <f>ROUND(L126*K126,3)</f>
        <v>0</v>
      </c>
      <c r="BL126" s="15" t="s">
        <v>132</v>
      </c>
      <c r="BM126" s="15" t="s">
        <v>133</v>
      </c>
    </row>
    <row r="127" spans="2:65" s="1" customFormat="1" ht="28.95" customHeight="1" x14ac:dyDescent="0.3">
      <c r="B127" s="128"/>
      <c r="C127" s="129" t="s">
        <v>86</v>
      </c>
      <c r="D127" s="129" t="s">
        <v>128</v>
      </c>
      <c r="E127" s="130" t="s">
        <v>134</v>
      </c>
      <c r="F127" s="227" t="s">
        <v>135</v>
      </c>
      <c r="G127" s="228"/>
      <c r="H127" s="228"/>
      <c r="I127" s="228"/>
      <c r="J127" s="131" t="s">
        <v>131</v>
      </c>
      <c r="K127" s="132">
        <v>160</v>
      </c>
      <c r="L127" s="229"/>
      <c r="M127" s="228"/>
      <c r="N127" s="229">
        <f>ROUND(L127*K127,3)</f>
        <v>0</v>
      </c>
      <c r="O127" s="228"/>
      <c r="P127" s="228"/>
      <c r="Q127" s="228"/>
      <c r="R127" s="133"/>
      <c r="T127" s="134" t="s">
        <v>3</v>
      </c>
      <c r="U127" s="38" t="s">
        <v>41</v>
      </c>
      <c r="V127" s="135">
        <v>6.5000000000000002E-2</v>
      </c>
      <c r="W127" s="135">
        <f>V127*K127</f>
        <v>10.4</v>
      </c>
      <c r="X127" s="135">
        <v>0</v>
      </c>
      <c r="Y127" s="135">
        <f>X127*K127</f>
        <v>0</v>
      </c>
      <c r="Z127" s="135">
        <v>0</v>
      </c>
      <c r="AA127" s="136">
        <f>Z127*K127</f>
        <v>0</v>
      </c>
      <c r="AR127" s="15" t="s">
        <v>132</v>
      </c>
      <c r="AT127" s="15" t="s">
        <v>128</v>
      </c>
      <c r="AU127" s="15" t="s">
        <v>86</v>
      </c>
      <c r="AY127" s="15" t="s">
        <v>127</v>
      </c>
      <c r="BE127" s="137">
        <f>IF(U127="základní",N127,0)</f>
        <v>0</v>
      </c>
      <c r="BF127" s="137">
        <f>IF(U127="snížená",N127,0)</f>
        <v>0</v>
      </c>
      <c r="BG127" s="137">
        <f>IF(U127="zákl. přenesená",N127,0)</f>
        <v>0</v>
      </c>
      <c r="BH127" s="137">
        <f>IF(U127="sníž. přenesená",N127,0)</f>
        <v>0</v>
      </c>
      <c r="BI127" s="137">
        <f>IF(U127="nulová",N127,0)</f>
        <v>0</v>
      </c>
      <c r="BJ127" s="15" t="s">
        <v>20</v>
      </c>
      <c r="BK127" s="138">
        <f>ROUND(L127*K127,3)</f>
        <v>0</v>
      </c>
      <c r="BL127" s="15" t="s">
        <v>132</v>
      </c>
      <c r="BM127" s="15" t="s">
        <v>136</v>
      </c>
    </row>
    <row r="128" spans="2:65" s="1" customFormat="1" ht="40.200000000000003" customHeight="1" x14ac:dyDescent="0.3">
      <c r="B128" s="128"/>
      <c r="C128" s="129" t="s">
        <v>137</v>
      </c>
      <c r="D128" s="129" t="s">
        <v>128</v>
      </c>
      <c r="E128" s="130" t="s">
        <v>138</v>
      </c>
      <c r="F128" s="227" t="s">
        <v>139</v>
      </c>
      <c r="G128" s="228"/>
      <c r="H128" s="228"/>
      <c r="I128" s="228"/>
      <c r="J128" s="131" t="s">
        <v>140</v>
      </c>
      <c r="K128" s="132">
        <v>180</v>
      </c>
      <c r="L128" s="229"/>
      <c r="M128" s="228"/>
      <c r="N128" s="229">
        <f>ROUND(L128*K128,3)</f>
        <v>0</v>
      </c>
      <c r="O128" s="228"/>
      <c r="P128" s="228"/>
      <c r="Q128" s="228"/>
      <c r="R128" s="133"/>
      <c r="T128" s="134" t="s">
        <v>3</v>
      </c>
      <c r="U128" s="38" t="s">
        <v>41</v>
      </c>
      <c r="V128" s="135">
        <v>0.187</v>
      </c>
      <c r="W128" s="135">
        <f>V128*K128</f>
        <v>33.659999999999997</v>
      </c>
      <c r="X128" s="135">
        <v>0</v>
      </c>
      <c r="Y128" s="135">
        <f>X128*K128</f>
        <v>0</v>
      </c>
      <c r="Z128" s="135">
        <v>0</v>
      </c>
      <c r="AA128" s="136">
        <f>Z128*K128</f>
        <v>0</v>
      </c>
      <c r="AR128" s="15" t="s">
        <v>132</v>
      </c>
      <c r="AT128" s="15" t="s">
        <v>128</v>
      </c>
      <c r="AU128" s="15" t="s">
        <v>86</v>
      </c>
      <c r="AY128" s="15" t="s">
        <v>127</v>
      </c>
      <c r="BE128" s="137">
        <f>IF(U128="základní",N128,0)</f>
        <v>0</v>
      </c>
      <c r="BF128" s="137">
        <f>IF(U128="snížená",N128,0)</f>
        <v>0</v>
      </c>
      <c r="BG128" s="137">
        <f>IF(U128="zákl. přenesená",N128,0)</f>
        <v>0</v>
      </c>
      <c r="BH128" s="137">
        <f>IF(U128="sníž. přenesená",N128,0)</f>
        <v>0</v>
      </c>
      <c r="BI128" s="137">
        <f>IF(U128="nulová",N128,0)</f>
        <v>0</v>
      </c>
      <c r="BJ128" s="15" t="s">
        <v>20</v>
      </c>
      <c r="BK128" s="138">
        <f>ROUND(L128*K128,3)</f>
        <v>0</v>
      </c>
      <c r="BL128" s="15" t="s">
        <v>132</v>
      </c>
      <c r="BM128" s="15" t="s">
        <v>141</v>
      </c>
    </row>
    <row r="129" spans="2:65" s="1" customFormat="1" ht="28.95" customHeight="1" x14ac:dyDescent="0.3">
      <c r="B129" s="128"/>
      <c r="C129" s="129" t="s">
        <v>132</v>
      </c>
      <c r="D129" s="129" t="s">
        <v>128</v>
      </c>
      <c r="E129" s="130" t="s">
        <v>142</v>
      </c>
      <c r="F129" s="227" t="s">
        <v>143</v>
      </c>
      <c r="G129" s="228"/>
      <c r="H129" s="228"/>
      <c r="I129" s="228"/>
      <c r="J129" s="131" t="s">
        <v>140</v>
      </c>
      <c r="K129" s="132">
        <v>180</v>
      </c>
      <c r="L129" s="229"/>
      <c r="M129" s="228"/>
      <c r="N129" s="229">
        <f>ROUND(L129*K129,3)</f>
        <v>0</v>
      </c>
      <c r="O129" s="228"/>
      <c r="P129" s="228"/>
      <c r="Q129" s="228"/>
      <c r="R129" s="133"/>
      <c r="T129" s="134" t="s">
        <v>3</v>
      </c>
      <c r="U129" s="38" t="s">
        <v>41</v>
      </c>
      <c r="V129" s="135">
        <v>5.8000000000000003E-2</v>
      </c>
      <c r="W129" s="135">
        <f>V129*K129</f>
        <v>10.440000000000001</v>
      </c>
      <c r="X129" s="135">
        <v>0</v>
      </c>
      <c r="Y129" s="135">
        <f>X129*K129</f>
        <v>0</v>
      </c>
      <c r="Z129" s="135">
        <v>0</v>
      </c>
      <c r="AA129" s="136">
        <f>Z129*K129</f>
        <v>0</v>
      </c>
      <c r="AR129" s="15" t="s">
        <v>132</v>
      </c>
      <c r="AT129" s="15" t="s">
        <v>128</v>
      </c>
      <c r="AU129" s="15" t="s">
        <v>86</v>
      </c>
      <c r="AY129" s="15" t="s">
        <v>127</v>
      </c>
      <c r="BE129" s="137">
        <f>IF(U129="základní",N129,0)</f>
        <v>0</v>
      </c>
      <c r="BF129" s="137">
        <f>IF(U129="snížená",N129,0)</f>
        <v>0</v>
      </c>
      <c r="BG129" s="137">
        <f>IF(U129="zákl. přenesená",N129,0)</f>
        <v>0</v>
      </c>
      <c r="BH129" s="137">
        <f>IF(U129="sníž. přenesená",N129,0)</f>
        <v>0</v>
      </c>
      <c r="BI129" s="137">
        <f>IF(U129="nulová",N129,0)</f>
        <v>0</v>
      </c>
      <c r="BJ129" s="15" t="s">
        <v>20</v>
      </c>
      <c r="BK129" s="138">
        <f>ROUND(L129*K129,3)</f>
        <v>0</v>
      </c>
      <c r="BL129" s="15" t="s">
        <v>132</v>
      </c>
      <c r="BM129" s="15" t="s">
        <v>144</v>
      </c>
    </row>
    <row r="130" spans="2:65" s="1" customFormat="1" ht="28.95" customHeight="1" x14ac:dyDescent="0.3">
      <c r="B130" s="128"/>
      <c r="C130" s="129" t="s">
        <v>145</v>
      </c>
      <c r="D130" s="129" t="s">
        <v>128</v>
      </c>
      <c r="E130" s="130" t="s">
        <v>146</v>
      </c>
      <c r="F130" s="227" t="s">
        <v>147</v>
      </c>
      <c r="G130" s="228"/>
      <c r="H130" s="228"/>
      <c r="I130" s="228"/>
      <c r="J130" s="131" t="s">
        <v>140</v>
      </c>
      <c r="K130" s="132">
        <v>63</v>
      </c>
      <c r="L130" s="229"/>
      <c r="M130" s="228"/>
      <c r="N130" s="229">
        <f>ROUND(L130*K130,3)</f>
        <v>0</v>
      </c>
      <c r="O130" s="228"/>
      <c r="P130" s="228"/>
      <c r="Q130" s="228"/>
      <c r="R130" s="133"/>
      <c r="T130" s="134" t="s">
        <v>3</v>
      </c>
      <c r="U130" s="38" t="s">
        <v>41</v>
      </c>
      <c r="V130" s="135">
        <v>4.5999999999999999E-2</v>
      </c>
      <c r="W130" s="135">
        <f>V130*K130</f>
        <v>2.8980000000000001</v>
      </c>
      <c r="X130" s="135">
        <v>0</v>
      </c>
      <c r="Y130" s="135">
        <f>X130*K130</f>
        <v>0</v>
      </c>
      <c r="Z130" s="135">
        <v>0</v>
      </c>
      <c r="AA130" s="136">
        <f>Z130*K130</f>
        <v>0</v>
      </c>
      <c r="AR130" s="15" t="s">
        <v>132</v>
      </c>
      <c r="AT130" s="15" t="s">
        <v>128</v>
      </c>
      <c r="AU130" s="15" t="s">
        <v>86</v>
      </c>
      <c r="AY130" s="15" t="s">
        <v>127</v>
      </c>
      <c r="BE130" s="137">
        <f>IF(U130="základní",N130,0)</f>
        <v>0</v>
      </c>
      <c r="BF130" s="137">
        <f>IF(U130="snížená",N130,0)</f>
        <v>0</v>
      </c>
      <c r="BG130" s="137">
        <f>IF(U130="zákl. přenesená",N130,0)</f>
        <v>0</v>
      </c>
      <c r="BH130" s="137">
        <f>IF(U130="sníž. přenesená",N130,0)</f>
        <v>0</v>
      </c>
      <c r="BI130" s="137">
        <f>IF(U130="nulová",N130,0)</f>
        <v>0</v>
      </c>
      <c r="BJ130" s="15" t="s">
        <v>20</v>
      </c>
      <c r="BK130" s="138">
        <f>ROUND(L130*K130,3)</f>
        <v>0</v>
      </c>
      <c r="BL130" s="15" t="s">
        <v>132</v>
      </c>
      <c r="BM130" s="15" t="s">
        <v>148</v>
      </c>
    </row>
    <row r="131" spans="2:65" s="10" customFormat="1" ht="20.399999999999999" customHeight="1" x14ac:dyDescent="0.3">
      <c r="B131" s="139"/>
      <c r="C131" s="140"/>
      <c r="D131" s="140"/>
      <c r="E131" s="141" t="s">
        <v>3</v>
      </c>
      <c r="F131" s="248" t="s">
        <v>149</v>
      </c>
      <c r="G131" s="249"/>
      <c r="H131" s="249"/>
      <c r="I131" s="249"/>
      <c r="J131" s="140"/>
      <c r="K131" s="142">
        <v>63</v>
      </c>
      <c r="L131" s="140"/>
      <c r="M131" s="140"/>
      <c r="N131" s="140"/>
      <c r="O131" s="140"/>
      <c r="P131" s="140"/>
      <c r="Q131" s="140"/>
      <c r="R131" s="143"/>
      <c r="T131" s="144"/>
      <c r="U131" s="140"/>
      <c r="V131" s="140"/>
      <c r="W131" s="140"/>
      <c r="X131" s="140"/>
      <c r="Y131" s="140"/>
      <c r="Z131" s="140"/>
      <c r="AA131" s="145"/>
      <c r="AT131" s="146" t="s">
        <v>150</v>
      </c>
      <c r="AU131" s="146" t="s">
        <v>86</v>
      </c>
      <c r="AV131" s="10" t="s">
        <v>86</v>
      </c>
      <c r="AW131" s="10" t="s">
        <v>33</v>
      </c>
      <c r="AX131" s="10" t="s">
        <v>20</v>
      </c>
      <c r="AY131" s="146" t="s">
        <v>127</v>
      </c>
    </row>
    <row r="132" spans="2:65" s="1" customFormat="1" ht="28.95" customHeight="1" x14ac:dyDescent="0.3">
      <c r="B132" s="128"/>
      <c r="C132" s="129" t="s">
        <v>151</v>
      </c>
      <c r="D132" s="129" t="s">
        <v>128</v>
      </c>
      <c r="E132" s="130" t="s">
        <v>152</v>
      </c>
      <c r="F132" s="227" t="s">
        <v>153</v>
      </c>
      <c r="G132" s="228"/>
      <c r="H132" s="228"/>
      <c r="I132" s="228"/>
      <c r="J132" s="131" t="s">
        <v>140</v>
      </c>
      <c r="K132" s="132">
        <v>180</v>
      </c>
      <c r="L132" s="229"/>
      <c r="M132" s="228"/>
      <c r="N132" s="229">
        <f>ROUND(L132*K132,3)</f>
        <v>0</v>
      </c>
      <c r="O132" s="228"/>
      <c r="P132" s="228"/>
      <c r="Q132" s="228"/>
      <c r="R132" s="133"/>
      <c r="T132" s="134" t="s">
        <v>3</v>
      </c>
      <c r="U132" s="38" t="s">
        <v>41</v>
      </c>
      <c r="V132" s="135">
        <v>1.1040000000000001</v>
      </c>
      <c r="W132" s="135">
        <f>V132*K132</f>
        <v>198.72000000000003</v>
      </c>
      <c r="X132" s="135">
        <v>0</v>
      </c>
      <c r="Y132" s="135">
        <f>X132*K132</f>
        <v>0</v>
      </c>
      <c r="Z132" s="135">
        <v>0</v>
      </c>
      <c r="AA132" s="136">
        <f>Z132*K132</f>
        <v>0</v>
      </c>
      <c r="AR132" s="15" t="s">
        <v>132</v>
      </c>
      <c r="AT132" s="15" t="s">
        <v>128</v>
      </c>
      <c r="AU132" s="15" t="s">
        <v>86</v>
      </c>
      <c r="AY132" s="15" t="s">
        <v>127</v>
      </c>
      <c r="BE132" s="137">
        <f>IF(U132="základní",N132,0)</f>
        <v>0</v>
      </c>
      <c r="BF132" s="137">
        <f>IF(U132="snížená",N132,0)</f>
        <v>0</v>
      </c>
      <c r="BG132" s="137">
        <f>IF(U132="zákl. přenesená",N132,0)</f>
        <v>0</v>
      </c>
      <c r="BH132" s="137">
        <f>IF(U132="sníž. přenesená",N132,0)</f>
        <v>0</v>
      </c>
      <c r="BI132" s="137">
        <f>IF(U132="nulová",N132,0)</f>
        <v>0</v>
      </c>
      <c r="BJ132" s="15" t="s">
        <v>20</v>
      </c>
      <c r="BK132" s="138">
        <f>ROUND(L132*K132,3)</f>
        <v>0</v>
      </c>
      <c r="BL132" s="15" t="s">
        <v>132</v>
      </c>
      <c r="BM132" s="15" t="s">
        <v>154</v>
      </c>
    </row>
    <row r="133" spans="2:65" s="1" customFormat="1" ht="28.95" customHeight="1" x14ac:dyDescent="0.3">
      <c r="B133" s="128"/>
      <c r="C133" s="129" t="s">
        <v>155</v>
      </c>
      <c r="D133" s="129" t="s">
        <v>128</v>
      </c>
      <c r="E133" s="130" t="s">
        <v>156</v>
      </c>
      <c r="F133" s="227" t="s">
        <v>157</v>
      </c>
      <c r="G133" s="228"/>
      <c r="H133" s="228"/>
      <c r="I133" s="228"/>
      <c r="J133" s="131" t="s">
        <v>131</v>
      </c>
      <c r="K133" s="132">
        <v>415</v>
      </c>
      <c r="L133" s="229"/>
      <c r="M133" s="228"/>
      <c r="N133" s="229">
        <f>ROUND(L133*K133,3)</f>
        <v>0</v>
      </c>
      <c r="O133" s="228"/>
      <c r="P133" s="228"/>
      <c r="Q133" s="228"/>
      <c r="R133" s="133"/>
      <c r="T133" s="134" t="s">
        <v>3</v>
      </c>
      <c r="U133" s="38" t="s">
        <v>41</v>
      </c>
      <c r="V133" s="135">
        <v>1.7999999999999999E-2</v>
      </c>
      <c r="W133" s="135">
        <f>V133*K133</f>
        <v>7.47</v>
      </c>
      <c r="X133" s="135">
        <v>0</v>
      </c>
      <c r="Y133" s="135">
        <f>X133*K133</f>
        <v>0</v>
      </c>
      <c r="Z133" s="135">
        <v>0</v>
      </c>
      <c r="AA133" s="136">
        <f>Z133*K133</f>
        <v>0</v>
      </c>
      <c r="AR133" s="15" t="s">
        <v>132</v>
      </c>
      <c r="AT133" s="15" t="s">
        <v>128</v>
      </c>
      <c r="AU133" s="15" t="s">
        <v>86</v>
      </c>
      <c r="AY133" s="15" t="s">
        <v>127</v>
      </c>
      <c r="BE133" s="137">
        <f>IF(U133="základní",N133,0)</f>
        <v>0</v>
      </c>
      <c r="BF133" s="137">
        <f>IF(U133="snížená",N133,0)</f>
        <v>0</v>
      </c>
      <c r="BG133" s="137">
        <f>IF(U133="zákl. přenesená",N133,0)</f>
        <v>0</v>
      </c>
      <c r="BH133" s="137">
        <f>IF(U133="sníž. přenesená",N133,0)</f>
        <v>0</v>
      </c>
      <c r="BI133" s="137">
        <f>IF(U133="nulová",N133,0)</f>
        <v>0</v>
      </c>
      <c r="BJ133" s="15" t="s">
        <v>20</v>
      </c>
      <c r="BK133" s="138">
        <f>ROUND(L133*K133,3)</f>
        <v>0</v>
      </c>
      <c r="BL133" s="15" t="s">
        <v>132</v>
      </c>
      <c r="BM133" s="15" t="s">
        <v>158</v>
      </c>
    </row>
    <row r="134" spans="2:65" s="1" customFormat="1" ht="28.95" customHeight="1" x14ac:dyDescent="0.3">
      <c r="B134" s="128"/>
      <c r="C134" s="188" t="s">
        <v>159</v>
      </c>
      <c r="D134" s="188" t="s">
        <v>128</v>
      </c>
      <c r="E134" s="189" t="s">
        <v>160</v>
      </c>
      <c r="F134" s="250" t="s">
        <v>161</v>
      </c>
      <c r="G134" s="251"/>
      <c r="H134" s="251"/>
      <c r="I134" s="251"/>
      <c r="J134" s="190" t="s">
        <v>131</v>
      </c>
      <c r="K134" s="191">
        <v>1057</v>
      </c>
      <c r="L134" s="252"/>
      <c r="M134" s="251"/>
      <c r="N134" s="252">
        <f>ROUND(L134*K134,3)</f>
        <v>0</v>
      </c>
      <c r="O134" s="251"/>
      <c r="P134" s="251"/>
      <c r="Q134" s="251"/>
      <c r="R134" s="133"/>
      <c r="S134" s="11" t="s">
        <v>504</v>
      </c>
      <c r="T134" s="134" t="s">
        <v>3</v>
      </c>
      <c r="U134" s="38" t="s">
        <v>41</v>
      </c>
      <c r="V134" s="135">
        <v>0.14199999999999999</v>
      </c>
      <c r="W134" s="135">
        <f>V134*K134</f>
        <v>150.09399999999999</v>
      </c>
      <c r="X134" s="135">
        <v>1.7700000000000001E-3</v>
      </c>
      <c r="Y134" s="135">
        <f>X134*K134</f>
        <v>1.8708900000000002</v>
      </c>
      <c r="Z134" s="135">
        <v>0</v>
      </c>
      <c r="AA134" s="136">
        <f>Z134*K134</f>
        <v>0</v>
      </c>
      <c r="AR134" s="15" t="s">
        <v>132</v>
      </c>
      <c r="AT134" s="15" t="s">
        <v>128</v>
      </c>
      <c r="AU134" s="15" t="s">
        <v>86</v>
      </c>
      <c r="AY134" s="15" t="s">
        <v>127</v>
      </c>
      <c r="BE134" s="137">
        <f>IF(U134="základní",N134,0)</f>
        <v>0</v>
      </c>
      <c r="BF134" s="137">
        <f>IF(U134="snížená",N134,0)</f>
        <v>0</v>
      </c>
      <c r="BG134" s="137">
        <f>IF(U134="zákl. přenesená",N134,0)</f>
        <v>0</v>
      </c>
      <c r="BH134" s="137">
        <f>IF(U134="sníž. přenesená",N134,0)</f>
        <v>0</v>
      </c>
      <c r="BI134" s="137">
        <f>IF(U134="nulová",N134,0)</f>
        <v>0</v>
      </c>
      <c r="BJ134" s="15" t="s">
        <v>20</v>
      </c>
      <c r="BK134" s="138">
        <f>ROUND(L134*K134,3)</f>
        <v>0</v>
      </c>
      <c r="BL134" s="15" t="s">
        <v>132</v>
      </c>
      <c r="BM134" s="15" t="s">
        <v>162</v>
      </c>
    </row>
    <row r="135" spans="2:65" s="1" customFormat="1" ht="40.200000000000003" customHeight="1" x14ac:dyDescent="0.3">
      <c r="B135" s="128"/>
      <c r="C135" s="129" t="s">
        <v>163</v>
      </c>
      <c r="D135" s="129" t="s">
        <v>128</v>
      </c>
      <c r="E135" s="130" t="s">
        <v>164</v>
      </c>
      <c r="F135" s="227" t="s">
        <v>165</v>
      </c>
      <c r="G135" s="228"/>
      <c r="H135" s="228"/>
      <c r="I135" s="228"/>
      <c r="J135" s="131" t="s">
        <v>166</v>
      </c>
      <c r="K135" s="132">
        <v>1.871</v>
      </c>
      <c r="L135" s="229"/>
      <c r="M135" s="228"/>
      <c r="N135" s="229">
        <f>ROUND(L135*K135,3)</f>
        <v>0</v>
      </c>
      <c r="O135" s="228"/>
      <c r="P135" s="228"/>
      <c r="Q135" s="228"/>
      <c r="R135" s="133"/>
      <c r="T135" s="134" t="s">
        <v>3</v>
      </c>
      <c r="U135" s="38" t="s">
        <v>41</v>
      </c>
      <c r="V135" s="135">
        <v>6.6000000000000003E-2</v>
      </c>
      <c r="W135" s="135">
        <f>V135*K135</f>
        <v>0.12348600000000001</v>
      </c>
      <c r="X135" s="135">
        <v>0</v>
      </c>
      <c r="Y135" s="135">
        <f>X135*K135</f>
        <v>0</v>
      </c>
      <c r="Z135" s="135">
        <v>0</v>
      </c>
      <c r="AA135" s="136">
        <f>Z135*K135</f>
        <v>0</v>
      </c>
      <c r="AR135" s="15" t="s">
        <v>132</v>
      </c>
      <c r="AT135" s="15" t="s">
        <v>128</v>
      </c>
      <c r="AU135" s="15" t="s">
        <v>86</v>
      </c>
      <c r="AY135" s="15" t="s">
        <v>127</v>
      </c>
      <c r="BE135" s="137">
        <f>IF(U135="základní",N135,0)</f>
        <v>0</v>
      </c>
      <c r="BF135" s="137">
        <f>IF(U135="snížená",N135,0)</f>
        <v>0</v>
      </c>
      <c r="BG135" s="137">
        <f>IF(U135="zákl. přenesená",N135,0)</f>
        <v>0</v>
      </c>
      <c r="BH135" s="137">
        <f>IF(U135="sníž. přenesená",N135,0)</f>
        <v>0</v>
      </c>
      <c r="BI135" s="137">
        <f>IF(U135="nulová",N135,0)</f>
        <v>0</v>
      </c>
      <c r="BJ135" s="15" t="s">
        <v>20</v>
      </c>
      <c r="BK135" s="138">
        <f>ROUND(L135*K135,3)</f>
        <v>0</v>
      </c>
      <c r="BL135" s="15" t="s">
        <v>132</v>
      </c>
      <c r="BM135" s="15" t="s">
        <v>167</v>
      </c>
    </row>
    <row r="136" spans="2:65" s="9" customFormat="1" ht="29.85" customHeight="1" x14ac:dyDescent="0.35">
      <c r="B136" s="117"/>
      <c r="C136" s="118"/>
      <c r="D136" s="127" t="s">
        <v>97</v>
      </c>
      <c r="E136" s="127"/>
      <c r="F136" s="127"/>
      <c r="G136" s="127"/>
      <c r="H136" s="127"/>
      <c r="I136" s="127"/>
      <c r="J136" s="127"/>
      <c r="K136" s="127"/>
      <c r="L136" s="127"/>
      <c r="M136" s="127"/>
      <c r="N136" s="264">
        <f>BK136</f>
        <v>0</v>
      </c>
      <c r="O136" s="265"/>
      <c r="P136" s="265"/>
      <c r="Q136" s="265"/>
      <c r="R136" s="120"/>
      <c r="T136" s="121"/>
      <c r="U136" s="118"/>
      <c r="V136" s="118"/>
      <c r="W136" s="122">
        <f>SUM(W137:W140)</f>
        <v>71.118337999999994</v>
      </c>
      <c r="X136" s="118"/>
      <c r="Y136" s="122">
        <f>SUM(Y137:Y140)</f>
        <v>0.64749999999999996</v>
      </c>
      <c r="Z136" s="118"/>
      <c r="AA136" s="123">
        <f>SUM(AA137:AA140)</f>
        <v>0</v>
      </c>
      <c r="AR136" s="124" t="s">
        <v>20</v>
      </c>
      <c r="AT136" s="125" t="s">
        <v>75</v>
      </c>
      <c r="AU136" s="125" t="s">
        <v>20</v>
      </c>
      <c r="AY136" s="124" t="s">
        <v>127</v>
      </c>
      <c r="BK136" s="126">
        <f>SUM(BK137:BK140)</f>
        <v>0</v>
      </c>
    </row>
    <row r="137" spans="2:65" s="1" customFormat="1" ht="20.399999999999999" customHeight="1" x14ac:dyDescent="0.3">
      <c r="B137" s="128"/>
      <c r="C137" s="129" t="s">
        <v>25</v>
      </c>
      <c r="D137" s="129" t="s">
        <v>128</v>
      </c>
      <c r="E137" s="130" t="s">
        <v>168</v>
      </c>
      <c r="F137" s="227" t="s">
        <v>169</v>
      </c>
      <c r="G137" s="228"/>
      <c r="H137" s="228"/>
      <c r="I137" s="228"/>
      <c r="J137" s="131" t="s">
        <v>131</v>
      </c>
      <c r="K137" s="132">
        <v>500</v>
      </c>
      <c r="L137" s="229"/>
      <c r="M137" s="228"/>
      <c r="N137" s="229">
        <f>ROUND(L137*K137,3)</f>
        <v>0</v>
      </c>
      <c r="O137" s="228"/>
      <c r="P137" s="228"/>
      <c r="Q137" s="228"/>
      <c r="R137" s="133"/>
      <c r="T137" s="134" t="s">
        <v>3</v>
      </c>
      <c r="U137" s="38" t="s">
        <v>41</v>
      </c>
      <c r="V137" s="135">
        <v>1.2E-2</v>
      </c>
      <c r="W137" s="135">
        <f>V137*K137</f>
        <v>6</v>
      </c>
      <c r="X137" s="135">
        <v>1.2700000000000001E-3</v>
      </c>
      <c r="Y137" s="135">
        <f>X137*K137</f>
        <v>0.63500000000000001</v>
      </c>
      <c r="Z137" s="135">
        <v>0</v>
      </c>
      <c r="AA137" s="136">
        <f>Z137*K137</f>
        <v>0</v>
      </c>
      <c r="AR137" s="15" t="s">
        <v>132</v>
      </c>
      <c r="AT137" s="15" t="s">
        <v>128</v>
      </c>
      <c r="AU137" s="15" t="s">
        <v>86</v>
      </c>
      <c r="AY137" s="15" t="s">
        <v>127</v>
      </c>
      <c r="BE137" s="137">
        <f>IF(U137="základní",N137,0)</f>
        <v>0</v>
      </c>
      <c r="BF137" s="137">
        <f>IF(U137="snížená",N137,0)</f>
        <v>0</v>
      </c>
      <c r="BG137" s="137">
        <f>IF(U137="zákl. přenesená",N137,0)</f>
        <v>0</v>
      </c>
      <c r="BH137" s="137">
        <f>IF(U137="sníž. přenesená",N137,0)</f>
        <v>0</v>
      </c>
      <c r="BI137" s="137">
        <f>IF(U137="nulová",N137,0)</f>
        <v>0</v>
      </c>
      <c r="BJ137" s="15" t="s">
        <v>20</v>
      </c>
      <c r="BK137" s="138">
        <f>ROUND(L137*K137,3)</f>
        <v>0</v>
      </c>
      <c r="BL137" s="15" t="s">
        <v>132</v>
      </c>
      <c r="BM137" s="15" t="s">
        <v>170</v>
      </c>
    </row>
    <row r="138" spans="2:65" s="1" customFormat="1" ht="20.399999999999999" customHeight="1" x14ac:dyDescent="0.3">
      <c r="B138" s="128"/>
      <c r="C138" s="147" t="s">
        <v>171</v>
      </c>
      <c r="D138" s="147" t="s">
        <v>172</v>
      </c>
      <c r="E138" s="148" t="s">
        <v>173</v>
      </c>
      <c r="F138" s="231" t="s">
        <v>174</v>
      </c>
      <c r="G138" s="232"/>
      <c r="H138" s="232"/>
      <c r="I138" s="232"/>
      <c r="J138" s="149" t="s">
        <v>175</v>
      </c>
      <c r="K138" s="150">
        <v>12.5</v>
      </c>
      <c r="L138" s="230"/>
      <c r="M138" s="232"/>
      <c r="N138" s="230">
        <f>ROUND(L138*K138,3)</f>
        <v>0</v>
      </c>
      <c r="O138" s="228"/>
      <c r="P138" s="228"/>
      <c r="Q138" s="228"/>
      <c r="R138" s="133"/>
      <c r="T138" s="134" t="s">
        <v>3</v>
      </c>
      <c r="U138" s="38" t="s">
        <v>41</v>
      </c>
      <c r="V138" s="135">
        <v>0</v>
      </c>
      <c r="W138" s="135">
        <f>V138*K138</f>
        <v>0</v>
      </c>
      <c r="X138" s="135">
        <v>1E-3</v>
      </c>
      <c r="Y138" s="135">
        <f>X138*K138</f>
        <v>1.2500000000000001E-2</v>
      </c>
      <c r="Z138" s="135">
        <v>0</v>
      </c>
      <c r="AA138" s="136">
        <f>Z138*K138</f>
        <v>0</v>
      </c>
      <c r="AR138" s="15" t="s">
        <v>159</v>
      </c>
      <c r="AT138" s="15" t="s">
        <v>172</v>
      </c>
      <c r="AU138" s="15" t="s">
        <v>86</v>
      </c>
      <c r="AY138" s="15" t="s">
        <v>127</v>
      </c>
      <c r="BE138" s="137">
        <f>IF(U138="základní",N138,0)</f>
        <v>0</v>
      </c>
      <c r="BF138" s="137">
        <f>IF(U138="snížená",N138,0)</f>
        <v>0</v>
      </c>
      <c r="BG138" s="137">
        <f>IF(U138="zákl. přenesená",N138,0)</f>
        <v>0</v>
      </c>
      <c r="BH138" s="137">
        <f>IF(U138="sníž. přenesená",N138,0)</f>
        <v>0</v>
      </c>
      <c r="BI138" s="137">
        <f>IF(U138="nulová",N138,0)</f>
        <v>0</v>
      </c>
      <c r="BJ138" s="15" t="s">
        <v>20</v>
      </c>
      <c r="BK138" s="138">
        <f>ROUND(L138*K138,3)</f>
        <v>0</v>
      </c>
      <c r="BL138" s="15" t="s">
        <v>132</v>
      </c>
      <c r="BM138" s="15" t="s">
        <v>176</v>
      </c>
    </row>
    <row r="139" spans="2:65" s="1" customFormat="1" ht="40.200000000000003" customHeight="1" x14ac:dyDescent="0.3">
      <c r="B139" s="128"/>
      <c r="C139" s="129" t="s">
        <v>177</v>
      </c>
      <c r="D139" s="129" t="s">
        <v>128</v>
      </c>
      <c r="E139" s="130" t="s">
        <v>178</v>
      </c>
      <c r="F139" s="227" t="s">
        <v>179</v>
      </c>
      <c r="G139" s="228"/>
      <c r="H139" s="228"/>
      <c r="I139" s="228"/>
      <c r="J139" s="131" t="s">
        <v>131</v>
      </c>
      <c r="K139" s="132">
        <v>500</v>
      </c>
      <c r="L139" s="229"/>
      <c r="M139" s="228"/>
      <c r="N139" s="229">
        <f>ROUND(L139*K139,3)</f>
        <v>0</v>
      </c>
      <c r="O139" s="228"/>
      <c r="P139" s="228"/>
      <c r="Q139" s="228"/>
      <c r="R139" s="133"/>
      <c r="T139" s="134" t="s">
        <v>3</v>
      </c>
      <c r="U139" s="38" t="s">
        <v>41</v>
      </c>
      <c r="V139" s="135">
        <v>0.13</v>
      </c>
      <c r="W139" s="135">
        <f>V139*K139</f>
        <v>65</v>
      </c>
      <c r="X139" s="135">
        <v>0</v>
      </c>
      <c r="Y139" s="135">
        <f>X139*K139</f>
        <v>0</v>
      </c>
      <c r="Z139" s="135">
        <v>0</v>
      </c>
      <c r="AA139" s="136">
        <f>Z139*K139</f>
        <v>0</v>
      </c>
      <c r="AR139" s="15" t="s">
        <v>132</v>
      </c>
      <c r="AT139" s="15" t="s">
        <v>128</v>
      </c>
      <c r="AU139" s="15" t="s">
        <v>86</v>
      </c>
      <c r="AY139" s="15" t="s">
        <v>127</v>
      </c>
      <c r="BE139" s="137">
        <f>IF(U139="základní",N139,0)</f>
        <v>0</v>
      </c>
      <c r="BF139" s="137">
        <f>IF(U139="snížená",N139,0)</f>
        <v>0</v>
      </c>
      <c r="BG139" s="137">
        <f>IF(U139="zákl. přenesená",N139,0)</f>
        <v>0</v>
      </c>
      <c r="BH139" s="137">
        <f>IF(U139="sníž. přenesená",N139,0)</f>
        <v>0</v>
      </c>
      <c r="BI139" s="137">
        <f>IF(U139="nulová",N139,0)</f>
        <v>0</v>
      </c>
      <c r="BJ139" s="15" t="s">
        <v>20</v>
      </c>
      <c r="BK139" s="138">
        <f>ROUND(L139*K139,3)</f>
        <v>0</v>
      </c>
      <c r="BL139" s="15" t="s">
        <v>132</v>
      </c>
      <c r="BM139" s="15" t="s">
        <v>180</v>
      </c>
    </row>
    <row r="140" spans="2:65" s="1" customFormat="1" ht="40.200000000000003" customHeight="1" x14ac:dyDescent="0.3">
      <c r="B140" s="128"/>
      <c r="C140" s="129" t="s">
        <v>181</v>
      </c>
      <c r="D140" s="129" t="s">
        <v>128</v>
      </c>
      <c r="E140" s="130" t="s">
        <v>164</v>
      </c>
      <c r="F140" s="227" t="s">
        <v>165</v>
      </c>
      <c r="G140" s="228"/>
      <c r="H140" s="228"/>
      <c r="I140" s="228"/>
      <c r="J140" s="131" t="s">
        <v>166</v>
      </c>
      <c r="K140" s="132">
        <v>1.7929999999999999</v>
      </c>
      <c r="L140" s="229"/>
      <c r="M140" s="228"/>
      <c r="N140" s="229">
        <f>ROUND(L140*K140,3)</f>
        <v>0</v>
      </c>
      <c r="O140" s="228"/>
      <c r="P140" s="228"/>
      <c r="Q140" s="228"/>
      <c r="R140" s="133"/>
      <c r="T140" s="134" t="s">
        <v>3</v>
      </c>
      <c r="U140" s="38" t="s">
        <v>41</v>
      </c>
      <c r="V140" s="135">
        <v>6.6000000000000003E-2</v>
      </c>
      <c r="W140" s="135">
        <f>V140*K140</f>
        <v>0.118338</v>
      </c>
      <c r="X140" s="135">
        <v>0</v>
      </c>
      <c r="Y140" s="135">
        <f>X140*K140</f>
        <v>0</v>
      </c>
      <c r="Z140" s="135">
        <v>0</v>
      </c>
      <c r="AA140" s="136">
        <f>Z140*K140</f>
        <v>0</v>
      </c>
      <c r="AR140" s="15" t="s">
        <v>132</v>
      </c>
      <c r="AT140" s="15" t="s">
        <v>128</v>
      </c>
      <c r="AU140" s="15" t="s">
        <v>86</v>
      </c>
      <c r="AY140" s="15" t="s">
        <v>127</v>
      </c>
      <c r="BE140" s="137">
        <f>IF(U140="základní",N140,0)</f>
        <v>0</v>
      </c>
      <c r="BF140" s="137">
        <f>IF(U140="snížená",N140,0)</f>
        <v>0</v>
      </c>
      <c r="BG140" s="137">
        <f>IF(U140="zákl. přenesená",N140,0)</f>
        <v>0</v>
      </c>
      <c r="BH140" s="137">
        <f>IF(U140="sníž. přenesená",N140,0)</f>
        <v>0</v>
      </c>
      <c r="BI140" s="137">
        <f>IF(U140="nulová",N140,0)</f>
        <v>0</v>
      </c>
      <c r="BJ140" s="15" t="s">
        <v>20</v>
      </c>
      <c r="BK140" s="138">
        <f>ROUND(L140*K140,3)</f>
        <v>0</v>
      </c>
      <c r="BL140" s="15" t="s">
        <v>132</v>
      </c>
      <c r="BM140" s="15" t="s">
        <v>182</v>
      </c>
    </row>
    <row r="141" spans="2:65" s="9" customFormat="1" ht="29.85" customHeight="1" x14ac:dyDescent="0.35">
      <c r="B141" s="117"/>
      <c r="C141" s="118"/>
      <c r="D141" s="127" t="s">
        <v>98</v>
      </c>
      <c r="E141" s="127"/>
      <c r="F141" s="127"/>
      <c r="G141" s="127"/>
      <c r="H141" s="127"/>
      <c r="I141" s="127"/>
      <c r="J141" s="127"/>
      <c r="K141" s="127"/>
      <c r="L141" s="127"/>
      <c r="M141" s="127"/>
      <c r="N141" s="264">
        <f>BK141</f>
        <v>0</v>
      </c>
      <c r="O141" s="265"/>
      <c r="P141" s="265"/>
      <c r="Q141" s="265"/>
      <c r="R141" s="120"/>
      <c r="T141" s="121"/>
      <c r="U141" s="118"/>
      <c r="V141" s="118"/>
      <c r="W141" s="122">
        <f>SUM(W142:W144)</f>
        <v>3.541582</v>
      </c>
      <c r="X141" s="118"/>
      <c r="Y141" s="122">
        <f>SUM(Y142:Y144)</f>
        <v>10.3268</v>
      </c>
      <c r="Z141" s="118"/>
      <c r="AA141" s="123">
        <f>SUM(AA142:AA144)</f>
        <v>0</v>
      </c>
      <c r="AR141" s="124" t="s">
        <v>20</v>
      </c>
      <c r="AT141" s="125" t="s">
        <v>75</v>
      </c>
      <c r="AU141" s="125" t="s">
        <v>20</v>
      </c>
      <c r="AY141" s="124" t="s">
        <v>127</v>
      </c>
      <c r="BK141" s="126">
        <f>SUM(BK142:BK144)</f>
        <v>0</v>
      </c>
    </row>
    <row r="142" spans="2:65" s="1" customFormat="1" ht="20.399999999999999" customHeight="1" x14ac:dyDescent="0.3">
      <c r="B142" s="128"/>
      <c r="C142" s="129" t="s">
        <v>183</v>
      </c>
      <c r="D142" s="129" t="s">
        <v>128</v>
      </c>
      <c r="E142" s="130" t="s">
        <v>184</v>
      </c>
      <c r="F142" s="227" t="s">
        <v>185</v>
      </c>
      <c r="G142" s="228"/>
      <c r="H142" s="228"/>
      <c r="I142" s="228"/>
      <c r="J142" s="131" t="s">
        <v>131</v>
      </c>
      <c r="K142" s="132">
        <v>55</v>
      </c>
      <c r="L142" s="229"/>
      <c r="M142" s="228"/>
      <c r="N142" s="229">
        <f>ROUND(L142*K142,3)</f>
        <v>0</v>
      </c>
      <c r="O142" s="228"/>
      <c r="P142" s="228"/>
      <c r="Q142" s="228"/>
      <c r="R142" s="133"/>
      <c r="T142" s="134" t="s">
        <v>3</v>
      </c>
      <c r="U142" s="38" t="s">
        <v>41</v>
      </c>
      <c r="V142" s="135">
        <v>5.1999999999999998E-2</v>
      </c>
      <c r="W142" s="135">
        <f>V142*K142</f>
        <v>2.86</v>
      </c>
      <c r="X142" s="135">
        <v>0.18776000000000001</v>
      </c>
      <c r="Y142" s="135">
        <f>X142*K142</f>
        <v>10.3268</v>
      </c>
      <c r="Z142" s="135">
        <v>0</v>
      </c>
      <c r="AA142" s="136">
        <f>Z142*K142</f>
        <v>0</v>
      </c>
      <c r="AR142" s="15" t="s">
        <v>132</v>
      </c>
      <c r="AT142" s="15" t="s">
        <v>128</v>
      </c>
      <c r="AU142" s="15" t="s">
        <v>86</v>
      </c>
      <c r="AY142" s="15" t="s">
        <v>127</v>
      </c>
      <c r="BE142" s="137">
        <f>IF(U142="základní",N142,0)</f>
        <v>0</v>
      </c>
      <c r="BF142" s="137">
        <f>IF(U142="snížená",N142,0)</f>
        <v>0</v>
      </c>
      <c r="BG142" s="137">
        <f>IF(U142="zákl. přenesená",N142,0)</f>
        <v>0</v>
      </c>
      <c r="BH142" s="137">
        <f>IF(U142="sníž. přenesená",N142,0)</f>
        <v>0</v>
      </c>
      <c r="BI142" s="137">
        <f>IF(U142="nulová",N142,0)</f>
        <v>0</v>
      </c>
      <c r="BJ142" s="15" t="s">
        <v>20</v>
      </c>
      <c r="BK142" s="138">
        <f>ROUND(L142*K142,3)</f>
        <v>0</v>
      </c>
      <c r="BL142" s="15" t="s">
        <v>132</v>
      </c>
      <c r="BM142" s="15" t="s">
        <v>186</v>
      </c>
    </row>
    <row r="143" spans="2:65" s="10" customFormat="1" ht="20.399999999999999" customHeight="1" x14ac:dyDescent="0.3">
      <c r="B143" s="139"/>
      <c r="C143" s="140"/>
      <c r="D143" s="140"/>
      <c r="E143" s="141" t="s">
        <v>3</v>
      </c>
      <c r="F143" s="248" t="s">
        <v>187</v>
      </c>
      <c r="G143" s="249"/>
      <c r="H143" s="249"/>
      <c r="I143" s="249"/>
      <c r="J143" s="140"/>
      <c r="K143" s="142">
        <v>55</v>
      </c>
      <c r="L143" s="140"/>
      <c r="M143" s="140"/>
      <c r="N143" s="140"/>
      <c r="O143" s="140"/>
      <c r="P143" s="140"/>
      <c r="Q143" s="140"/>
      <c r="R143" s="143"/>
      <c r="T143" s="144"/>
      <c r="U143" s="140"/>
      <c r="V143" s="140"/>
      <c r="W143" s="140"/>
      <c r="X143" s="140"/>
      <c r="Y143" s="140"/>
      <c r="Z143" s="140"/>
      <c r="AA143" s="145"/>
      <c r="AT143" s="146" t="s">
        <v>150</v>
      </c>
      <c r="AU143" s="146" t="s">
        <v>86</v>
      </c>
      <c r="AV143" s="10" t="s">
        <v>86</v>
      </c>
      <c r="AW143" s="10" t="s">
        <v>33</v>
      </c>
      <c r="AX143" s="10" t="s">
        <v>20</v>
      </c>
      <c r="AY143" s="146" t="s">
        <v>127</v>
      </c>
    </row>
    <row r="144" spans="2:65" s="1" customFormat="1" ht="40.200000000000003" customHeight="1" x14ac:dyDescent="0.3">
      <c r="B144" s="128"/>
      <c r="C144" s="129" t="s">
        <v>9</v>
      </c>
      <c r="D144" s="129" t="s">
        <v>128</v>
      </c>
      <c r="E144" s="130" t="s">
        <v>164</v>
      </c>
      <c r="F144" s="227" t="s">
        <v>165</v>
      </c>
      <c r="G144" s="228"/>
      <c r="H144" s="228"/>
      <c r="I144" s="228"/>
      <c r="J144" s="131" t="s">
        <v>166</v>
      </c>
      <c r="K144" s="132">
        <v>10.327</v>
      </c>
      <c r="L144" s="229"/>
      <c r="M144" s="228"/>
      <c r="N144" s="229">
        <f>ROUND(L144*K144,3)</f>
        <v>0</v>
      </c>
      <c r="O144" s="228"/>
      <c r="P144" s="228"/>
      <c r="Q144" s="228"/>
      <c r="R144" s="133"/>
      <c r="T144" s="134" t="s">
        <v>3</v>
      </c>
      <c r="U144" s="38" t="s">
        <v>41</v>
      </c>
      <c r="V144" s="135">
        <v>6.6000000000000003E-2</v>
      </c>
      <c r="W144" s="135">
        <f>V144*K144</f>
        <v>0.68158200000000002</v>
      </c>
      <c r="X144" s="135">
        <v>0</v>
      </c>
      <c r="Y144" s="135">
        <f>X144*K144</f>
        <v>0</v>
      </c>
      <c r="Z144" s="135">
        <v>0</v>
      </c>
      <c r="AA144" s="136">
        <f>Z144*K144</f>
        <v>0</v>
      </c>
      <c r="AR144" s="15" t="s">
        <v>132</v>
      </c>
      <c r="AT144" s="15" t="s">
        <v>128</v>
      </c>
      <c r="AU144" s="15" t="s">
        <v>86</v>
      </c>
      <c r="AY144" s="15" t="s">
        <v>127</v>
      </c>
      <c r="BE144" s="137">
        <f>IF(U144="základní",N144,0)</f>
        <v>0</v>
      </c>
      <c r="BF144" s="137">
        <f>IF(U144="snížená",N144,0)</f>
        <v>0</v>
      </c>
      <c r="BG144" s="137">
        <f>IF(U144="zákl. přenesená",N144,0)</f>
        <v>0</v>
      </c>
      <c r="BH144" s="137">
        <f>IF(U144="sníž. přenesená",N144,0)</f>
        <v>0</v>
      </c>
      <c r="BI144" s="137">
        <f>IF(U144="nulová",N144,0)</f>
        <v>0</v>
      </c>
      <c r="BJ144" s="15" t="s">
        <v>20</v>
      </c>
      <c r="BK144" s="138">
        <f>ROUND(L144*K144,3)</f>
        <v>0</v>
      </c>
      <c r="BL144" s="15" t="s">
        <v>132</v>
      </c>
      <c r="BM144" s="15" t="s">
        <v>188</v>
      </c>
    </row>
    <row r="145" spans="2:65" s="9" customFormat="1" ht="29.85" customHeight="1" x14ac:dyDescent="0.35">
      <c r="B145" s="117"/>
      <c r="C145" s="118"/>
      <c r="D145" s="127" t="s">
        <v>99</v>
      </c>
      <c r="E145" s="127"/>
      <c r="F145" s="127"/>
      <c r="G145" s="127"/>
      <c r="H145" s="127"/>
      <c r="I145" s="127"/>
      <c r="J145" s="127"/>
      <c r="K145" s="127"/>
      <c r="L145" s="127"/>
      <c r="M145" s="127"/>
      <c r="N145" s="264">
        <f>BK145</f>
        <v>0</v>
      </c>
      <c r="O145" s="265"/>
      <c r="P145" s="265"/>
      <c r="Q145" s="265"/>
      <c r="R145" s="120"/>
      <c r="T145" s="121"/>
      <c r="U145" s="118"/>
      <c r="V145" s="118"/>
      <c r="W145" s="122">
        <f>SUM(W146:W155)</f>
        <v>221.640792</v>
      </c>
      <c r="X145" s="118"/>
      <c r="Y145" s="122">
        <f>SUM(Y146:Y155)</f>
        <v>654.01182000000006</v>
      </c>
      <c r="Z145" s="118"/>
      <c r="AA145" s="123">
        <f>SUM(AA146:AA155)</f>
        <v>0</v>
      </c>
      <c r="AR145" s="124" t="s">
        <v>20</v>
      </c>
      <c r="AT145" s="125" t="s">
        <v>75</v>
      </c>
      <c r="AU145" s="125" t="s">
        <v>20</v>
      </c>
      <c r="AY145" s="124" t="s">
        <v>127</v>
      </c>
      <c r="BK145" s="126">
        <f>SUM(BK146:BK155)</f>
        <v>0</v>
      </c>
    </row>
    <row r="146" spans="2:65" s="1" customFormat="1" ht="40.200000000000003" customHeight="1" x14ac:dyDescent="0.3">
      <c r="B146" s="128"/>
      <c r="C146" s="129" t="s">
        <v>189</v>
      </c>
      <c r="D146" s="129" t="s">
        <v>128</v>
      </c>
      <c r="E146" s="130" t="s">
        <v>190</v>
      </c>
      <c r="F146" s="227" t="s">
        <v>191</v>
      </c>
      <c r="G146" s="228"/>
      <c r="H146" s="228"/>
      <c r="I146" s="228"/>
      <c r="J146" s="131" t="s">
        <v>131</v>
      </c>
      <c r="K146" s="132">
        <v>642</v>
      </c>
      <c r="L146" s="229"/>
      <c r="M146" s="228"/>
      <c r="N146" s="229">
        <f t="shared" ref="N146:N155" si="0">ROUND(L146*K146,3)</f>
        <v>0</v>
      </c>
      <c r="O146" s="228"/>
      <c r="P146" s="228"/>
      <c r="Q146" s="228"/>
      <c r="R146" s="133"/>
      <c r="T146" s="134" t="s">
        <v>3</v>
      </c>
      <c r="U146" s="38" t="s">
        <v>41</v>
      </c>
      <c r="V146" s="135">
        <v>6.6000000000000003E-2</v>
      </c>
      <c r="W146" s="135">
        <f t="shared" ref="W146:W155" si="1">V146*K146</f>
        <v>42.372</v>
      </c>
      <c r="X146" s="135">
        <v>0.10373</v>
      </c>
      <c r="Y146" s="135">
        <f t="shared" ref="Y146:Y155" si="2">X146*K146</f>
        <v>66.594660000000005</v>
      </c>
      <c r="Z146" s="135">
        <v>0</v>
      </c>
      <c r="AA146" s="136">
        <f t="shared" ref="AA146:AA155" si="3">Z146*K146</f>
        <v>0</v>
      </c>
      <c r="AR146" s="15" t="s">
        <v>132</v>
      </c>
      <c r="AT146" s="15" t="s">
        <v>128</v>
      </c>
      <c r="AU146" s="15" t="s">
        <v>86</v>
      </c>
      <c r="AY146" s="15" t="s">
        <v>127</v>
      </c>
      <c r="BE146" s="137">
        <f t="shared" ref="BE146:BE155" si="4">IF(U146="základní",N146,0)</f>
        <v>0</v>
      </c>
      <c r="BF146" s="137">
        <f t="shared" ref="BF146:BF155" si="5">IF(U146="snížená",N146,0)</f>
        <v>0</v>
      </c>
      <c r="BG146" s="137">
        <f t="shared" ref="BG146:BG155" si="6">IF(U146="zákl. přenesená",N146,0)</f>
        <v>0</v>
      </c>
      <c r="BH146" s="137">
        <f t="shared" ref="BH146:BH155" si="7">IF(U146="sníž. přenesená",N146,0)</f>
        <v>0</v>
      </c>
      <c r="BI146" s="137">
        <f t="shared" ref="BI146:BI155" si="8">IF(U146="nulová",N146,0)</f>
        <v>0</v>
      </c>
      <c r="BJ146" s="15" t="s">
        <v>20</v>
      </c>
      <c r="BK146" s="138">
        <f t="shared" ref="BK146:BK155" si="9">ROUND(L146*K146,3)</f>
        <v>0</v>
      </c>
      <c r="BL146" s="15" t="s">
        <v>132</v>
      </c>
      <c r="BM146" s="15" t="s">
        <v>192</v>
      </c>
    </row>
    <row r="147" spans="2:65" s="1" customFormat="1" ht="28.95" customHeight="1" x14ac:dyDescent="0.3">
      <c r="B147" s="128"/>
      <c r="C147" s="129" t="s">
        <v>193</v>
      </c>
      <c r="D147" s="129" t="s">
        <v>128</v>
      </c>
      <c r="E147" s="130" t="s">
        <v>194</v>
      </c>
      <c r="F147" s="227" t="s">
        <v>195</v>
      </c>
      <c r="G147" s="228"/>
      <c r="H147" s="228"/>
      <c r="I147" s="228"/>
      <c r="J147" s="131" t="s">
        <v>131</v>
      </c>
      <c r="K147" s="132">
        <v>642</v>
      </c>
      <c r="L147" s="229"/>
      <c r="M147" s="228"/>
      <c r="N147" s="229">
        <f t="shared" si="0"/>
        <v>0</v>
      </c>
      <c r="O147" s="228"/>
      <c r="P147" s="228"/>
      <c r="Q147" s="228"/>
      <c r="R147" s="133"/>
      <c r="T147" s="134" t="s">
        <v>3</v>
      </c>
      <c r="U147" s="38" t="s">
        <v>41</v>
      </c>
      <c r="V147" s="135">
        <v>2E-3</v>
      </c>
      <c r="W147" s="135">
        <f t="shared" si="1"/>
        <v>1.284</v>
      </c>
      <c r="X147" s="135">
        <v>6.0999999999999997E-4</v>
      </c>
      <c r="Y147" s="135">
        <f t="shared" si="2"/>
        <v>0.39161999999999997</v>
      </c>
      <c r="Z147" s="135">
        <v>0</v>
      </c>
      <c r="AA147" s="136">
        <f t="shared" si="3"/>
        <v>0</v>
      </c>
      <c r="AR147" s="15" t="s">
        <v>132</v>
      </c>
      <c r="AT147" s="15" t="s">
        <v>128</v>
      </c>
      <c r="AU147" s="15" t="s">
        <v>86</v>
      </c>
      <c r="AY147" s="15" t="s">
        <v>127</v>
      </c>
      <c r="BE147" s="137">
        <f t="shared" si="4"/>
        <v>0</v>
      </c>
      <c r="BF147" s="137">
        <f t="shared" si="5"/>
        <v>0</v>
      </c>
      <c r="BG147" s="137">
        <f t="shared" si="6"/>
        <v>0</v>
      </c>
      <c r="BH147" s="137">
        <f t="shared" si="7"/>
        <v>0</v>
      </c>
      <c r="BI147" s="137">
        <f t="shared" si="8"/>
        <v>0</v>
      </c>
      <c r="BJ147" s="15" t="s">
        <v>20</v>
      </c>
      <c r="BK147" s="138">
        <f t="shared" si="9"/>
        <v>0</v>
      </c>
      <c r="BL147" s="15" t="s">
        <v>132</v>
      </c>
      <c r="BM147" s="15" t="s">
        <v>196</v>
      </c>
    </row>
    <row r="148" spans="2:65" s="1" customFormat="1" ht="40.200000000000003" customHeight="1" x14ac:dyDescent="0.3">
      <c r="B148" s="128"/>
      <c r="C148" s="129" t="s">
        <v>197</v>
      </c>
      <c r="D148" s="129" t="s">
        <v>128</v>
      </c>
      <c r="E148" s="130" t="s">
        <v>198</v>
      </c>
      <c r="F148" s="227" t="s">
        <v>199</v>
      </c>
      <c r="G148" s="228"/>
      <c r="H148" s="228"/>
      <c r="I148" s="228"/>
      <c r="J148" s="131" t="s">
        <v>131</v>
      </c>
      <c r="K148" s="132">
        <v>642</v>
      </c>
      <c r="L148" s="229"/>
      <c r="M148" s="228"/>
      <c r="N148" s="229">
        <f t="shared" si="0"/>
        <v>0</v>
      </c>
      <c r="O148" s="228"/>
      <c r="P148" s="228"/>
      <c r="Q148" s="228"/>
      <c r="R148" s="133"/>
      <c r="T148" s="134" t="s">
        <v>3</v>
      </c>
      <c r="U148" s="38" t="s">
        <v>41</v>
      </c>
      <c r="V148" s="135">
        <v>5.6000000000000001E-2</v>
      </c>
      <c r="W148" s="135">
        <f t="shared" si="1"/>
        <v>35.951999999999998</v>
      </c>
      <c r="X148" s="135">
        <v>0.15826000000000001</v>
      </c>
      <c r="Y148" s="135">
        <f t="shared" si="2"/>
        <v>101.60292000000001</v>
      </c>
      <c r="Z148" s="135">
        <v>0</v>
      </c>
      <c r="AA148" s="136">
        <f t="shared" si="3"/>
        <v>0</v>
      </c>
      <c r="AR148" s="15" t="s">
        <v>132</v>
      </c>
      <c r="AT148" s="15" t="s">
        <v>128</v>
      </c>
      <c r="AU148" s="15" t="s">
        <v>86</v>
      </c>
      <c r="AY148" s="15" t="s">
        <v>127</v>
      </c>
      <c r="BE148" s="137">
        <f t="shared" si="4"/>
        <v>0</v>
      </c>
      <c r="BF148" s="137">
        <f t="shared" si="5"/>
        <v>0</v>
      </c>
      <c r="BG148" s="137">
        <f t="shared" si="6"/>
        <v>0</v>
      </c>
      <c r="BH148" s="137">
        <f t="shared" si="7"/>
        <v>0</v>
      </c>
      <c r="BI148" s="137">
        <f t="shared" si="8"/>
        <v>0</v>
      </c>
      <c r="BJ148" s="15" t="s">
        <v>20</v>
      </c>
      <c r="BK148" s="138">
        <f t="shared" si="9"/>
        <v>0</v>
      </c>
      <c r="BL148" s="15" t="s">
        <v>132</v>
      </c>
      <c r="BM148" s="15" t="s">
        <v>200</v>
      </c>
    </row>
    <row r="149" spans="2:65" s="1" customFormat="1" ht="28.95" customHeight="1" x14ac:dyDescent="0.3">
      <c r="B149" s="128"/>
      <c r="C149" s="129" t="s">
        <v>201</v>
      </c>
      <c r="D149" s="129" t="s">
        <v>128</v>
      </c>
      <c r="E149" s="130" t="s">
        <v>202</v>
      </c>
      <c r="F149" s="227" t="s">
        <v>203</v>
      </c>
      <c r="G149" s="228"/>
      <c r="H149" s="228"/>
      <c r="I149" s="228"/>
      <c r="J149" s="131" t="s">
        <v>131</v>
      </c>
      <c r="K149" s="132">
        <v>642</v>
      </c>
      <c r="L149" s="229"/>
      <c r="M149" s="228"/>
      <c r="N149" s="229">
        <f t="shared" si="0"/>
        <v>0</v>
      </c>
      <c r="O149" s="228"/>
      <c r="P149" s="228"/>
      <c r="Q149" s="228"/>
      <c r="R149" s="133"/>
      <c r="T149" s="134" t="s">
        <v>3</v>
      </c>
      <c r="U149" s="38" t="s">
        <v>41</v>
      </c>
      <c r="V149" s="135">
        <v>4.0000000000000001E-3</v>
      </c>
      <c r="W149" s="135">
        <f t="shared" si="1"/>
        <v>2.5680000000000001</v>
      </c>
      <c r="X149" s="135">
        <v>6.0099999999999997E-3</v>
      </c>
      <c r="Y149" s="135">
        <f t="shared" si="2"/>
        <v>3.8584199999999997</v>
      </c>
      <c r="Z149" s="135">
        <v>0</v>
      </c>
      <c r="AA149" s="136">
        <f t="shared" si="3"/>
        <v>0</v>
      </c>
      <c r="AR149" s="15" t="s">
        <v>132</v>
      </c>
      <c r="AT149" s="15" t="s">
        <v>128</v>
      </c>
      <c r="AU149" s="15" t="s">
        <v>86</v>
      </c>
      <c r="AY149" s="15" t="s">
        <v>127</v>
      </c>
      <c r="BE149" s="137">
        <f t="shared" si="4"/>
        <v>0</v>
      </c>
      <c r="BF149" s="137">
        <f t="shared" si="5"/>
        <v>0</v>
      </c>
      <c r="BG149" s="137">
        <f t="shared" si="6"/>
        <v>0</v>
      </c>
      <c r="BH149" s="137">
        <f t="shared" si="7"/>
        <v>0</v>
      </c>
      <c r="BI149" s="137">
        <f t="shared" si="8"/>
        <v>0</v>
      </c>
      <c r="BJ149" s="15" t="s">
        <v>20</v>
      </c>
      <c r="BK149" s="138">
        <f t="shared" si="9"/>
        <v>0</v>
      </c>
      <c r="BL149" s="15" t="s">
        <v>132</v>
      </c>
      <c r="BM149" s="15" t="s">
        <v>204</v>
      </c>
    </row>
    <row r="150" spans="2:65" s="1" customFormat="1" ht="28.95" customHeight="1" x14ac:dyDescent="0.3">
      <c r="B150" s="128"/>
      <c r="C150" s="129" t="s">
        <v>205</v>
      </c>
      <c r="D150" s="129" t="s">
        <v>128</v>
      </c>
      <c r="E150" s="130" t="s">
        <v>206</v>
      </c>
      <c r="F150" s="227" t="s">
        <v>207</v>
      </c>
      <c r="G150" s="228"/>
      <c r="H150" s="228"/>
      <c r="I150" s="228"/>
      <c r="J150" s="131" t="s">
        <v>131</v>
      </c>
      <c r="K150" s="132">
        <v>642</v>
      </c>
      <c r="L150" s="229"/>
      <c r="M150" s="228"/>
      <c r="N150" s="229">
        <f t="shared" si="0"/>
        <v>0</v>
      </c>
      <c r="O150" s="228"/>
      <c r="P150" s="228"/>
      <c r="Q150" s="228"/>
      <c r="R150" s="133"/>
      <c r="T150" s="134" t="s">
        <v>3</v>
      </c>
      <c r="U150" s="38" t="s">
        <v>41</v>
      </c>
      <c r="V150" s="135">
        <v>2.8000000000000001E-2</v>
      </c>
      <c r="W150" s="135">
        <f t="shared" si="1"/>
        <v>17.975999999999999</v>
      </c>
      <c r="X150" s="135">
        <v>0.37190000000000001</v>
      </c>
      <c r="Y150" s="135">
        <f t="shared" si="2"/>
        <v>238.75980000000001</v>
      </c>
      <c r="Z150" s="135">
        <v>0</v>
      </c>
      <c r="AA150" s="136">
        <f t="shared" si="3"/>
        <v>0</v>
      </c>
      <c r="AR150" s="15" t="s">
        <v>132</v>
      </c>
      <c r="AT150" s="15" t="s">
        <v>128</v>
      </c>
      <c r="AU150" s="15" t="s">
        <v>86</v>
      </c>
      <c r="AY150" s="15" t="s">
        <v>127</v>
      </c>
      <c r="BE150" s="137">
        <f t="shared" si="4"/>
        <v>0</v>
      </c>
      <c r="BF150" s="137">
        <f t="shared" si="5"/>
        <v>0</v>
      </c>
      <c r="BG150" s="137">
        <f t="shared" si="6"/>
        <v>0</v>
      </c>
      <c r="BH150" s="137">
        <f t="shared" si="7"/>
        <v>0</v>
      </c>
      <c r="BI150" s="137">
        <f t="shared" si="8"/>
        <v>0</v>
      </c>
      <c r="BJ150" s="15" t="s">
        <v>20</v>
      </c>
      <c r="BK150" s="138">
        <f t="shared" si="9"/>
        <v>0</v>
      </c>
      <c r="BL150" s="15" t="s">
        <v>132</v>
      </c>
      <c r="BM150" s="15" t="s">
        <v>208</v>
      </c>
    </row>
    <row r="151" spans="2:65" s="1" customFormat="1" ht="20.399999999999999" customHeight="1" x14ac:dyDescent="0.3">
      <c r="B151" s="128"/>
      <c r="C151" s="129" t="s">
        <v>8</v>
      </c>
      <c r="D151" s="129" t="s">
        <v>128</v>
      </c>
      <c r="E151" s="130" t="s">
        <v>209</v>
      </c>
      <c r="F151" s="227" t="s">
        <v>210</v>
      </c>
      <c r="G151" s="228"/>
      <c r="H151" s="228"/>
      <c r="I151" s="228"/>
      <c r="J151" s="131" t="s">
        <v>131</v>
      </c>
      <c r="K151" s="132">
        <v>642</v>
      </c>
      <c r="L151" s="229"/>
      <c r="M151" s="228"/>
      <c r="N151" s="229">
        <f t="shared" si="0"/>
        <v>0</v>
      </c>
      <c r="O151" s="228"/>
      <c r="P151" s="228"/>
      <c r="Q151" s="228"/>
      <c r="R151" s="133"/>
      <c r="T151" s="134" t="s">
        <v>3</v>
      </c>
      <c r="U151" s="38" t="s">
        <v>41</v>
      </c>
      <c r="V151" s="135">
        <v>2.9000000000000001E-2</v>
      </c>
      <c r="W151" s="135">
        <f t="shared" si="1"/>
        <v>18.618000000000002</v>
      </c>
      <c r="X151" s="135">
        <v>0.378</v>
      </c>
      <c r="Y151" s="135">
        <f t="shared" si="2"/>
        <v>242.67599999999999</v>
      </c>
      <c r="Z151" s="135">
        <v>0</v>
      </c>
      <c r="AA151" s="136">
        <f t="shared" si="3"/>
        <v>0</v>
      </c>
      <c r="AR151" s="15" t="s">
        <v>132</v>
      </c>
      <c r="AT151" s="15" t="s">
        <v>128</v>
      </c>
      <c r="AU151" s="15" t="s">
        <v>86</v>
      </c>
      <c r="AY151" s="15" t="s">
        <v>127</v>
      </c>
      <c r="BE151" s="137">
        <f t="shared" si="4"/>
        <v>0</v>
      </c>
      <c r="BF151" s="137">
        <f t="shared" si="5"/>
        <v>0</v>
      </c>
      <c r="BG151" s="137">
        <f t="shared" si="6"/>
        <v>0</v>
      </c>
      <c r="BH151" s="137">
        <f t="shared" si="7"/>
        <v>0</v>
      </c>
      <c r="BI151" s="137">
        <f t="shared" si="8"/>
        <v>0</v>
      </c>
      <c r="BJ151" s="15" t="s">
        <v>20</v>
      </c>
      <c r="BK151" s="138">
        <f t="shared" si="9"/>
        <v>0</v>
      </c>
      <c r="BL151" s="15" t="s">
        <v>132</v>
      </c>
      <c r="BM151" s="15" t="s">
        <v>211</v>
      </c>
    </row>
    <row r="152" spans="2:65" s="1" customFormat="1" ht="20.399999999999999" customHeight="1" x14ac:dyDescent="0.3">
      <c r="B152" s="128"/>
      <c r="C152" s="129" t="s">
        <v>212</v>
      </c>
      <c r="D152" s="129" t="s">
        <v>128</v>
      </c>
      <c r="E152" s="130" t="s">
        <v>213</v>
      </c>
      <c r="F152" s="227" t="s">
        <v>214</v>
      </c>
      <c r="G152" s="228"/>
      <c r="H152" s="228"/>
      <c r="I152" s="228"/>
      <c r="J152" s="131" t="s">
        <v>131</v>
      </c>
      <c r="K152" s="132">
        <v>642</v>
      </c>
      <c r="L152" s="229"/>
      <c r="M152" s="228"/>
      <c r="N152" s="229">
        <f t="shared" si="0"/>
        <v>0</v>
      </c>
      <c r="O152" s="228"/>
      <c r="P152" s="228"/>
      <c r="Q152" s="228"/>
      <c r="R152" s="133"/>
      <c r="T152" s="134" t="s">
        <v>3</v>
      </c>
      <c r="U152" s="38" t="s">
        <v>41</v>
      </c>
      <c r="V152" s="135">
        <v>3.5000000000000003E-2</v>
      </c>
      <c r="W152" s="135">
        <f t="shared" si="1"/>
        <v>22.470000000000002</v>
      </c>
      <c r="X152" s="135">
        <v>0</v>
      </c>
      <c r="Y152" s="135">
        <f t="shared" si="2"/>
        <v>0</v>
      </c>
      <c r="Z152" s="135">
        <v>0</v>
      </c>
      <c r="AA152" s="136">
        <f t="shared" si="3"/>
        <v>0</v>
      </c>
      <c r="AR152" s="15" t="s">
        <v>132</v>
      </c>
      <c r="AT152" s="15" t="s">
        <v>128</v>
      </c>
      <c r="AU152" s="15" t="s">
        <v>86</v>
      </c>
      <c r="AY152" s="15" t="s">
        <v>127</v>
      </c>
      <c r="BE152" s="137">
        <f t="shared" si="4"/>
        <v>0</v>
      </c>
      <c r="BF152" s="137">
        <f t="shared" si="5"/>
        <v>0</v>
      </c>
      <c r="BG152" s="137">
        <f t="shared" si="6"/>
        <v>0</v>
      </c>
      <c r="BH152" s="137">
        <f t="shared" si="7"/>
        <v>0</v>
      </c>
      <c r="BI152" s="137">
        <f t="shared" si="8"/>
        <v>0</v>
      </c>
      <c r="BJ152" s="15" t="s">
        <v>20</v>
      </c>
      <c r="BK152" s="138">
        <f t="shared" si="9"/>
        <v>0</v>
      </c>
      <c r="BL152" s="15" t="s">
        <v>132</v>
      </c>
      <c r="BM152" s="15" t="s">
        <v>215</v>
      </c>
    </row>
    <row r="153" spans="2:65" s="1" customFormat="1" ht="28.95" customHeight="1" x14ac:dyDescent="0.3">
      <c r="B153" s="128"/>
      <c r="C153" s="129" t="s">
        <v>216</v>
      </c>
      <c r="D153" s="129" t="s">
        <v>128</v>
      </c>
      <c r="E153" s="130" t="s">
        <v>217</v>
      </c>
      <c r="F153" s="227" t="s">
        <v>218</v>
      </c>
      <c r="G153" s="228"/>
      <c r="H153" s="228"/>
      <c r="I153" s="228"/>
      <c r="J153" s="131" t="s">
        <v>131</v>
      </c>
      <c r="K153" s="132">
        <v>642</v>
      </c>
      <c r="L153" s="229"/>
      <c r="M153" s="228"/>
      <c r="N153" s="229">
        <f t="shared" si="0"/>
        <v>0</v>
      </c>
      <c r="O153" s="228"/>
      <c r="P153" s="228"/>
      <c r="Q153" s="228"/>
      <c r="R153" s="133"/>
      <c r="T153" s="134" t="s">
        <v>3</v>
      </c>
      <c r="U153" s="38" t="s">
        <v>41</v>
      </c>
      <c r="V153" s="135">
        <v>5.8000000000000003E-2</v>
      </c>
      <c r="W153" s="135">
        <f t="shared" si="1"/>
        <v>37.236000000000004</v>
      </c>
      <c r="X153" s="135">
        <v>1E-4</v>
      </c>
      <c r="Y153" s="135">
        <f t="shared" si="2"/>
        <v>6.4200000000000007E-2</v>
      </c>
      <c r="Z153" s="135">
        <v>0</v>
      </c>
      <c r="AA153" s="136">
        <f t="shared" si="3"/>
        <v>0</v>
      </c>
      <c r="AR153" s="15" t="s">
        <v>132</v>
      </c>
      <c r="AT153" s="15" t="s">
        <v>128</v>
      </c>
      <c r="AU153" s="15" t="s">
        <v>86</v>
      </c>
      <c r="AY153" s="15" t="s">
        <v>127</v>
      </c>
      <c r="BE153" s="137">
        <f t="shared" si="4"/>
        <v>0</v>
      </c>
      <c r="BF153" s="137">
        <f t="shared" si="5"/>
        <v>0</v>
      </c>
      <c r="BG153" s="137">
        <f t="shared" si="6"/>
        <v>0</v>
      </c>
      <c r="BH153" s="137">
        <f t="shared" si="7"/>
        <v>0</v>
      </c>
      <c r="BI153" s="137">
        <f t="shared" si="8"/>
        <v>0</v>
      </c>
      <c r="BJ153" s="15" t="s">
        <v>20</v>
      </c>
      <c r="BK153" s="138">
        <f t="shared" si="9"/>
        <v>0</v>
      </c>
      <c r="BL153" s="15" t="s">
        <v>132</v>
      </c>
      <c r="BM153" s="15" t="s">
        <v>219</v>
      </c>
    </row>
    <row r="154" spans="2:65" s="1" customFormat="1" ht="28.95" customHeight="1" x14ac:dyDescent="0.3">
      <c r="B154" s="128"/>
      <c r="C154" s="147" t="s">
        <v>220</v>
      </c>
      <c r="D154" s="147" t="s">
        <v>172</v>
      </c>
      <c r="E154" s="148" t="s">
        <v>221</v>
      </c>
      <c r="F154" s="231" t="s">
        <v>222</v>
      </c>
      <c r="G154" s="232"/>
      <c r="H154" s="232"/>
      <c r="I154" s="232"/>
      <c r="J154" s="149" t="s">
        <v>131</v>
      </c>
      <c r="K154" s="150">
        <v>642</v>
      </c>
      <c r="L154" s="230"/>
      <c r="M154" s="232"/>
      <c r="N154" s="230">
        <f t="shared" si="0"/>
        <v>0</v>
      </c>
      <c r="O154" s="228"/>
      <c r="P154" s="228"/>
      <c r="Q154" s="228"/>
      <c r="R154" s="133"/>
      <c r="T154" s="134" t="s">
        <v>3</v>
      </c>
      <c r="U154" s="38" t="s">
        <v>41</v>
      </c>
      <c r="V154" s="135">
        <v>0</v>
      </c>
      <c r="W154" s="135">
        <f t="shared" si="1"/>
        <v>0</v>
      </c>
      <c r="X154" s="135">
        <v>1E-4</v>
      </c>
      <c r="Y154" s="135">
        <f t="shared" si="2"/>
        <v>6.4200000000000007E-2</v>
      </c>
      <c r="Z154" s="135">
        <v>0</v>
      </c>
      <c r="AA154" s="136">
        <f t="shared" si="3"/>
        <v>0</v>
      </c>
      <c r="AR154" s="15" t="s">
        <v>159</v>
      </c>
      <c r="AT154" s="15" t="s">
        <v>172</v>
      </c>
      <c r="AU154" s="15" t="s">
        <v>86</v>
      </c>
      <c r="AY154" s="15" t="s">
        <v>127</v>
      </c>
      <c r="BE154" s="137">
        <f t="shared" si="4"/>
        <v>0</v>
      </c>
      <c r="BF154" s="137">
        <f t="shared" si="5"/>
        <v>0</v>
      </c>
      <c r="BG154" s="137">
        <f t="shared" si="6"/>
        <v>0</v>
      </c>
      <c r="BH154" s="137">
        <f t="shared" si="7"/>
        <v>0</v>
      </c>
      <c r="BI154" s="137">
        <f t="shared" si="8"/>
        <v>0</v>
      </c>
      <c r="BJ154" s="15" t="s">
        <v>20</v>
      </c>
      <c r="BK154" s="138">
        <f t="shared" si="9"/>
        <v>0</v>
      </c>
      <c r="BL154" s="15" t="s">
        <v>132</v>
      </c>
      <c r="BM154" s="15" t="s">
        <v>223</v>
      </c>
    </row>
    <row r="155" spans="2:65" s="1" customFormat="1" ht="40.200000000000003" customHeight="1" x14ac:dyDescent="0.3">
      <c r="B155" s="128"/>
      <c r="C155" s="129" t="s">
        <v>224</v>
      </c>
      <c r="D155" s="129" t="s">
        <v>128</v>
      </c>
      <c r="E155" s="130" t="s">
        <v>164</v>
      </c>
      <c r="F155" s="227" t="s">
        <v>165</v>
      </c>
      <c r="G155" s="228"/>
      <c r="H155" s="228"/>
      <c r="I155" s="228"/>
      <c r="J155" s="131" t="s">
        <v>166</v>
      </c>
      <c r="K155" s="132">
        <v>654.01199999999994</v>
      </c>
      <c r="L155" s="229"/>
      <c r="M155" s="228"/>
      <c r="N155" s="229">
        <f t="shared" si="0"/>
        <v>0</v>
      </c>
      <c r="O155" s="228"/>
      <c r="P155" s="228"/>
      <c r="Q155" s="228"/>
      <c r="R155" s="133"/>
      <c r="T155" s="134" t="s">
        <v>3</v>
      </c>
      <c r="U155" s="38" t="s">
        <v>41</v>
      </c>
      <c r="V155" s="135">
        <v>6.6000000000000003E-2</v>
      </c>
      <c r="W155" s="135">
        <f t="shared" si="1"/>
        <v>43.164791999999998</v>
      </c>
      <c r="X155" s="135">
        <v>0</v>
      </c>
      <c r="Y155" s="135">
        <f t="shared" si="2"/>
        <v>0</v>
      </c>
      <c r="Z155" s="135">
        <v>0</v>
      </c>
      <c r="AA155" s="136">
        <f t="shared" si="3"/>
        <v>0</v>
      </c>
      <c r="AR155" s="15" t="s">
        <v>132</v>
      </c>
      <c r="AT155" s="15" t="s">
        <v>128</v>
      </c>
      <c r="AU155" s="15" t="s">
        <v>86</v>
      </c>
      <c r="AY155" s="15" t="s">
        <v>127</v>
      </c>
      <c r="BE155" s="137">
        <f t="shared" si="4"/>
        <v>0</v>
      </c>
      <c r="BF155" s="137">
        <f t="shared" si="5"/>
        <v>0</v>
      </c>
      <c r="BG155" s="137">
        <f t="shared" si="6"/>
        <v>0</v>
      </c>
      <c r="BH155" s="137">
        <f t="shared" si="7"/>
        <v>0</v>
      </c>
      <c r="BI155" s="137">
        <f t="shared" si="8"/>
        <v>0</v>
      </c>
      <c r="BJ155" s="15" t="s">
        <v>20</v>
      </c>
      <c r="BK155" s="138">
        <f t="shared" si="9"/>
        <v>0</v>
      </c>
      <c r="BL155" s="15" t="s">
        <v>132</v>
      </c>
      <c r="BM155" s="15" t="s">
        <v>225</v>
      </c>
    </row>
    <row r="156" spans="2:65" s="9" customFormat="1" ht="29.85" customHeight="1" x14ac:dyDescent="0.35">
      <c r="B156" s="117"/>
      <c r="C156" s="169"/>
      <c r="D156" s="170" t="s">
        <v>100</v>
      </c>
      <c r="E156" s="170"/>
      <c r="F156" s="171"/>
      <c r="G156" s="171" t="s">
        <v>481</v>
      </c>
      <c r="H156" s="170"/>
      <c r="I156" s="170"/>
      <c r="J156" s="170"/>
      <c r="K156" s="170"/>
      <c r="L156" s="170"/>
      <c r="M156" s="170"/>
      <c r="N156" s="275">
        <f>BK156</f>
        <v>0</v>
      </c>
      <c r="O156" s="276"/>
      <c r="P156" s="276"/>
      <c r="Q156" s="276"/>
      <c r="R156" s="120"/>
      <c r="T156" s="121"/>
      <c r="U156" s="118"/>
      <c r="V156" s="118"/>
      <c r="W156" s="122">
        <f>SUM(W157:W165)</f>
        <v>259.15960199999995</v>
      </c>
      <c r="X156" s="118"/>
      <c r="Y156" s="122">
        <f>SUM(Y157:Y165)</f>
        <v>198.26648</v>
      </c>
      <c r="Z156" s="118"/>
      <c r="AA156" s="123">
        <f>SUM(AA157:AA165)</f>
        <v>0</v>
      </c>
      <c r="AR156" s="124" t="s">
        <v>20</v>
      </c>
      <c r="AT156" s="125" t="s">
        <v>75</v>
      </c>
      <c r="AU156" s="125" t="s">
        <v>20</v>
      </c>
      <c r="AY156" s="124" t="s">
        <v>127</v>
      </c>
      <c r="BK156" s="126">
        <f>SUM(BK157:BK165)</f>
        <v>0</v>
      </c>
    </row>
    <row r="157" spans="2:65" s="1" customFormat="1" ht="28.95" customHeight="1" x14ac:dyDescent="0.3">
      <c r="B157" s="128"/>
      <c r="C157" s="172" t="s">
        <v>226</v>
      </c>
      <c r="D157" s="172" t="s">
        <v>128</v>
      </c>
      <c r="E157" s="173" t="s">
        <v>227</v>
      </c>
      <c r="F157" s="253" t="s">
        <v>228</v>
      </c>
      <c r="G157" s="254"/>
      <c r="H157" s="254"/>
      <c r="I157" s="254"/>
      <c r="J157" s="174" t="s">
        <v>131</v>
      </c>
      <c r="K157" s="175">
        <v>160</v>
      </c>
      <c r="L157" s="255"/>
      <c r="M157" s="254"/>
      <c r="N157" s="255">
        <f t="shared" ref="N157:N165" si="10">ROUND(L157*K157,3)</f>
        <v>0</v>
      </c>
      <c r="O157" s="254"/>
      <c r="P157" s="254"/>
      <c r="Q157" s="254"/>
      <c r="R157" s="133"/>
      <c r="T157" s="134" t="s">
        <v>3</v>
      </c>
      <c r="U157" s="38" t="s">
        <v>41</v>
      </c>
      <c r="V157" s="135">
        <v>0.59</v>
      </c>
      <c r="W157" s="135">
        <f t="shared" ref="W157:W165" si="11">V157*K157</f>
        <v>94.399999999999991</v>
      </c>
      <c r="X157" s="135">
        <v>8.5650000000000004E-2</v>
      </c>
      <c r="Y157" s="135">
        <f t="shared" ref="Y157:Y165" si="12">X157*K157</f>
        <v>13.704000000000001</v>
      </c>
      <c r="Z157" s="135">
        <v>0</v>
      </c>
      <c r="AA157" s="136">
        <f t="shared" ref="AA157:AA165" si="13">Z157*K157</f>
        <v>0</v>
      </c>
      <c r="AR157" s="15" t="s">
        <v>132</v>
      </c>
      <c r="AT157" s="15" t="s">
        <v>128</v>
      </c>
      <c r="AU157" s="15" t="s">
        <v>86</v>
      </c>
      <c r="AY157" s="15" t="s">
        <v>127</v>
      </c>
      <c r="BE157" s="137">
        <f t="shared" ref="BE157:BE165" si="14">IF(U157="základní",N157,0)</f>
        <v>0</v>
      </c>
      <c r="BF157" s="137">
        <f t="shared" ref="BF157:BF165" si="15">IF(U157="snížená",N157,0)</f>
        <v>0</v>
      </c>
      <c r="BG157" s="137">
        <f t="shared" ref="BG157:BG165" si="16">IF(U157="zákl. přenesená",N157,0)</f>
        <v>0</v>
      </c>
      <c r="BH157" s="137">
        <f t="shared" ref="BH157:BH165" si="17">IF(U157="sníž. přenesená",N157,0)</f>
        <v>0</v>
      </c>
      <c r="BI157" s="137">
        <f t="shared" ref="BI157:BI165" si="18">IF(U157="nulová",N157,0)</f>
        <v>0</v>
      </c>
      <c r="BJ157" s="15" t="s">
        <v>20</v>
      </c>
      <c r="BK157" s="138">
        <f t="shared" ref="BK157:BK165" si="19">ROUND(L157*K157,3)</f>
        <v>0</v>
      </c>
      <c r="BL157" s="15" t="s">
        <v>132</v>
      </c>
      <c r="BM157" s="15" t="s">
        <v>229</v>
      </c>
    </row>
    <row r="158" spans="2:65" s="1" customFormat="1" ht="28.95" customHeight="1" x14ac:dyDescent="0.3">
      <c r="B158" s="128"/>
      <c r="C158" s="176" t="s">
        <v>230</v>
      </c>
      <c r="D158" s="176" t="s">
        <v>172</v>
      </c>
      <c r="E158" s="177" t="s">
        <v>231</v>
      </c>
      <c r="F158" s="256" t="s">
        <v>232</v>
      </c>
      <c r="G158" s="257"/>
      <c r="H158" s="257"/>
      <c r="I158" s="257"/>
      <c r="J158" s="178" t="s">
        <v>131</v>
      </c>
      <c r="K158" s="179">
        <v>161.6</v>
      </c>
      <c r="L158" s="258"/>
      <c r="M158" s="257"/>
      <c r="N158" s="258">
        <f t="shared" si="10"/>
        <v>0</v>
      </c>
      <c r="O158" s="254"/>
      <c r="P158" s="254"/>
      <c r="Q158" s="254"/>
      <c r="R158" s="133"/>
      <c r="T158" s="134" t="s">
        <v>3</v>
      </c>
      <c r="U158" s="38" t="s">
        <v>41</v>
      </c>
      <c r="V158" s="135">
        <v>0</v>
      </c>
      <c r="W158" s="135">
        <f t="shared" si="11"/>
        <v>0</v>
      </c>
      <c r="X158" s="135">
        <v>0.18</v>
      </c>
      <c r="Y158" s="135">
        <f t="shared" si="12"/>
        <v>29.087999999999997</v>
      </c>
      <c r="Z158" s="135">
        <v>0</v>
      </c>
      <c r="AA158" s="136">
        <f t="shared" si="13"/>
        <v>0</v>
      </c>
      <c r="AR158" s="15" t="s">
        <v>159</v>
      </c>
      <c r="AT158" s="15" t="s">
        <v>172</v>
      </c>
      <c r="AU158" s="15" t="s">
        <v>86</v>
      </c>
      <c r="AY158" s="15" t="s">
        <v>127</v>
      </c>
      <c r="BE158" s="137">
        <f t="shared" si="14"/>
        <v>0</v>
      </c>
      <c r="BF158" s="137">
        <f t="shared" si="15"/>
        <v>0</v>
      </c>
      <c r="BG158" s="137">
        <f t="shared" si="16"/>
        <v>0</v>
      </c>
      <c r="BH158" s="137">
        <f t="shared" si="17"/>
        <v>0</v>
      </c>
      <c r="BI158" s="137">
        <f t="shared" si="18"/>
        <v>0</v>
      </c>
      <c r="BJ158" s="15" t="s">
        <v>20</v>
      </c>
      <c r="BK158" s="138">
        <f t="shared" si="19"/>
        <v>0</v>
      </c>
      <c r="BL158" s="15" t="s">
        <v>132</v>
      </c>
      <c r="BM158" s="15" t="s">
        <v>233</v>
      </c>
    </row>
    <row r="159" spans="2:65" s="1" customFormat="1" ht="20.399999999999999" customHeight="1" x14ac:dyDescent="0.3">
      <c r="B159" s="128"/>
      <c r="C159" s="172" t="s">
        <v>234</v>
      </c>
      <c r="D159" s="172" t="s">
        <v>128</v>
      </c>
      <c r="E159" s="173" t="s">
        <v>235</v>
      </c>
      <c r="F159" s="253" t="s">
        <v>236</v>
      </c>
      <c r="G159" s="254"/>
      <c r="H159" s="254"/>
      <c r="I159" s="254"/>
      <c r="J159" s="174" t="s">
        <v>131</v>
      </c>
      <c r="K159" s="175">
        <v>160</v>
      </c>
      <c r="L159" s="255"/>
      <c r="M159" s="254"/>
      <c r="N159" s="255">
        <f t="shared" si="10"/>
        <v>0</v>
      </c>
      <c r="O159" s="254"/>
      <c r="P159" s="254"/>
      <c r="Q159" s="254"/>
      <c r="R159" s="133"/>
      <c r="T159" s="134" t="s">
        <v>3</v>
      </c>
      <c r="U159" s="38" t="s">
        <v>41</v>
      </c>
      <c r="V159" s="135">
        <v>0.02</v>
      </c>
      <c r="W159" s="135">
        <f t="shared" si="11"/>
        <v>3.2</v>
      </c>
      <c r="X159" s="135">
        <v>8.0030000000000004E-2</v>
      </c>
      <c r="Y159" s="135">
        <f t="shared" si="12"/>
        <v>12.8048</v>
      </c>
      <c r="Z159" s="135">
        <v>0</v>
      </c>
      <c r="AA159" s="136">
        <f t="shared" si="13"/>
        <v>0</v>
      </c>
      <c r="AR159" s="15" t="s">
        <v>132</v>
      </c>
      <c r="AT159" s="15" t="s">
        <v>128</v>
      </c>
      <c r="AU159" s="15" t="s">
        <v>86</v>
      </c>
      <c r="AY159" s="15" t="s">
        <v>127</v>
      </c>
      <c r="BE159" s="137">
        <f t="shared" si="14"/>
        <v>0</v>
      </c>
      <c r="BF159" s="137">
        <f t="shared" si="15"/>
        <v>0</v>
      </c>
      <c r="BG159" s="137">
        <f t="shared" si="16"/>
        <v>0</v>
      </c>
      <c r="BH159" s="137">
        <f t="shared" si="17"/>
        <v>0</v>
      </c>
      <c r="BI159" s="137">
        <f t="shared" si="18"/>
        <v>0</v>
      </c>
      <c r="BJ159" s="15" t="s">
        <v>20</v>
      </c>
      <c r="BK159" s="138">
        <f t="shared" si="19"/>
        <v>0</v>
      </c>
      <c r="BL159" s="15" t="s">
        <v>132</v>
      </c>
      <c r="BM159" s="15" t="s">
        <v>237</v>
      </c>
    </row>
    <row r="160" spans="2:65" s="1" customFormat="1" ht="28.95" customHeight="1" x14ac:dyDescent="0.3">
      <c r="B160" s="128"/>
      <c r="C160" s="172" t="s">
        <v>238</v>
      </c>
      <c r="D160" s="172" t="s">
        <v>128</v>
      </c>
      <c r="E160" s="173" t="s">
        <v>206</v>
      </c>
      <c r="F160" s="253" t="s">
        <v>207</v>
      </c>
      <c r="G160" s="254"/>
      <c r="H160" s="254"/>
      <c r="I160" s="254"/>
      <c r="J160" s="174" t="s">
        <v>131</v>
      </c>
      <c r="K160" s="175">
        <v>160</v>
      </c>
      <c r="L160" s="255"/>
      <c r="M160" s="254"/>
      <c r="N160" s="255">
        <f t="shared" si="10"/>
        <v>0</v>
      </c>
      <c r="O160" s="254"/>
      <c r="P160" s="254"/>
      <c r="Q160" s="254"/>
      <c r="R160" s="133"/>
      <c r="T160" s="134" t="s">
        <v>3</v>
      </c>
      <c r="U160" s="38" t="s">
        <v>41</v>
      </c>
      <c r="V160" s="135">
        <v>2.8000000000000001E-2</v>
      </c>
      <c r="W160" s="135">
        <f t="shared" si="11"/>
        <v>4.4800000000000004</v>
      </c>
      <c r="X160" s="135">
        <v>0.37190000000000001</v>
      </c>
      <c r="Y160" s="135">
        <f t="shared" si="12"/>
        <v>59.504000000000005</v>
      </c>
      <c r="Z160" s="135">
        <v>0</v>
      </c>
      <c r="AA160" s="136">
        <f t="shared" si="13"/>
        <v>0</v>
      </c>
      <c r="AR160" s="15" t="s">
        <v>132</v>
      </c>
      <c r="AT160" s="15" t="s">
        <v>128</v>
      </c>
      <c r="AU160" s="15" t="s">
        <v>86</v>
      </c>
      <c r="AY160" s="15" t="s">
        <v>127</v>
      </c>
      <c r="BE160" s="137">
        <f t="shared" si="14"/>
        <v>0</v>
      </c>
      <c r="BF160" s="137">
        <f t="shared" si="15"/>
        <v>0</v>
      </c>
      <c r="BG160" s="137">
        <f t="shared" si="16"/>
        <v>0</v>
      </c>
      <c r="BH160" s="137">
        <f t="shared" si="17"/>
        <v>0</v>
      </c>
      <c r="BI160" s="137">
        <f t="shared" si="18"/>
        <v>0</v>
      </c>
      <c r="BJ160" s="15" t="s">
        <v>20</v>
      </c>
      <c r="BK160" s="138">
        <f t="shared" si="19"/>
        <v>0</v>
      </c>
      <c r="BL160" s="15" t="s">
        <v>132</v>
      </c>
      <c r="BM160" s="15" t="s">
        <v>239</v>
      </c>
    </row>
    <row r="161" spans="2:65" s="1" customFormat="1" ht="20.399999999999999" customHeight="1" x14ac:dyDescent="0.3">
      <c r="B161" s="128"/>
      <c r="C161" s="172" t="s">
        <v>240</v>
      </c>
      <c r="D161" s="172" t="s">
        <v>128</v>
      </c>
      <c r="E161" s="173" t="s">
        <v>209</v>
      </c>
      <c r="F161" s="253" t="s">
        <v>210</v>
      </c>
      <c r="G161" s="254"/>
      <c r="H161" s="254"/>
      <c r="I161" s="254"/>
      <c r="J161" s="174" t="s">
        <v>131</v>
      </c>
      <c r="K161" s="175">
        <v>160</v>
      </c>
      <c r="L161" s="255"/>
      <c r="M161" s="254"/>
      <c r="N161" s="255">
        <f t="shared" si="10"/>
        <v>0</v>
      </c>
      <c r="O161" s="254"/>
      <c r="P161" s="254"/>
      <c r="Q161" s="254"/>
      <c r="R161" s="133"/>
      <c r="T161" s="134" t="s">
        <v>3</v>
      </c>
      <c r="U161" s="38" t="s">
        <v>41</v>
      </c>
      <c r="V161" s="135">
        <v>2.9000000000000001E-2</v>
      </c>
      <c r="W161" s="135">
        <f t="shared" si="11"/>
        <v>4.6400000000000006</v>
      </c>
      <c r="X161" s="135">
        <v>0.378</v>
      </c>
      <c r="Y161" s="135">
        <f t="shared" si="12"/>
        <v>60.480000000000004</v>
      </c>
      <c r="Z161" s="135">
        <v>0</v>
      </c>
      <c r="AA161" s="136">
        <f t="shared" si="13"/>
        <v>0</v>
      </c>
      <c r="AR161" s="15" t="s">
        <v>132</v>
      </c>
      <c r="AT161" s="15" t="s">
        <v>128</v>
      </c>
      <c r="AU161" s="15" t="s">
        <v>86</v>
      </c>
      <c r="AY161" s="15" t="s">
        <v>127</v>
      </c>
      <c r="BE161" s="137">
        <f t="shared" si="14"/>
        <v>0</v>
      </c>
      <c r="BF161" s="137">
        <f t="shared" si="15"/>
        <v>0</v>
      </c>
      <c r="BG161" s="137">
        <f t="shared" si="16"/>
        <v>0</v>
      </c>
      <c r="BH161" s="137">
        <f t="shared" si="17"/>
        <v>0</v>
      </c>
      <c r="BI161" s="137">
        <f t="shared" si="18"/>
        <v>0</v>
      </c>
      <c r="BJ161" s="15" t="s">
        <v>20</v>
      </c>
      <c r="BK161" s="138">
        <f t="shared" si="19"/>
        <v>0</v>
      </c>
      <c r="BL161" s="15" t="s">
        <v>132</v>
      </c>
      <c r="BM161" s="15" t="s">
        <v>241</v>
      </c>
    </row>
    <row r="162" spans="2:65" s="1" customFormat="1" ht="40.200000000000003" customHeight="1" x14ac:dyDescent="0.3">
      <c r="B162" s="128"/>
      <c r="C162" s="172" t="s">
        <v>242</v>
      </c>
      <c r="D162" s="172" t="s">
        <v>128</v>
      </c>
      <c r="E162" s="173" t="s">
        <v>243</v>
      </c>
      <c r="F162" s="253" t="s">
        <v>244</v>
      </c>
      <c r="G162" s="254"/>
      <c r="H162" s="254"/>
      <c r="I162" s="254"/>
      <c r="J162" s="174" t="s">
        <v>245</v>
      </c>
      <c r="K162" s="175">
        <v>128</v>
      </c>
      <c r="L162" s="255"/>
      <c r="M162" s="254"/>
      <c r="N162" s="255">
        <f t="shared" si="10"/>
        <v>0</v>
      </c>
      <c r="O162" s="254"/>
      <c r="P162" s="254"/>
      <c r="Q162" s="254"/>
      <c r="R162" s="133"/>
      <c r="T162" s="134" t="s">
        <v>3</v>
      </c>
      <c r="U162" s="38" t="s">
        <v>41</v>
      </c>
      <c r="V162" s="135">
        <v>0.216</v>
      </c>
      <c r="W162" s="135">
        <f t="shared" si="11"/>
        <v>27.648</v>
      </c>
      <c r="X162" s="135">
        <v>0.1295</v>
      </c>
      <c r="Y162" s="135">
        <f t="shared" si="12"/>
        <v>16.576000000000001</v>
      </c>
      <c r="Z162" s="135">
        <v>0</v>
      </c>
      <c r="AA162" s="136">
        <f t="shared" si="13"/>
        <v>0</v>
      </c>
      <c r="AR162" s="15" t="s">
        <v>132</v>
      </c>
      <c r="AT162" s="15" t="s">
        <v>128</v>
      </c>
      <c r="AU162" s="15" t="s">
        <v>86</v>
      </c>
      <c r="AY162" s="15" t="s">
        <v>127</v>
      </c>
      <c r="BE162" s="137">
        <f t="shared" si="14"/>
        <v>0</v>
      </c>
      <c r="BF162" s="137">
        <f t="shared" si="15"/>
        <v>0</v>
      </c>
      <c r="BG162" s="137">
        <f t="shared" si="16"/>
        <v>0</v>
      </c>
      <c r="BH162" s="137">
        <f t="shared" si="17"/>
        <v>0</v>
      </c>
      <c r="BI162" s="137">
        <f t="shared" si="18"/>
        <v>0</v>
      </c>
      <c r="BJ162" s="15" t="s">
        <v>20</v>
      </c>
      <c r="BK162" s="138">
        <f t="shared" si="19"/>
        <v>0</v>
      </c>
      <c r="BL162" s="15" t="s">
        <v>132</v>
      </c>
      <c r="BM162" s="15" t="s">
        <v>246</v>
      </c>
    </row>
    <row r="163" spans="2:65" s="1" customFormat="1" ht="20.399999999999999" customHeight="1" x14ac:dyDescent="0.3">
      <c r="B163" s="128"/>
      <c r="C163" s="176" t="s">
        <v>247</v>
      </c>
      <c r="D163" s="176" t="s">
        <v>172</v>
      </c>
      <c r="E163" s="177" t="s">
        <v>248</v>
      </c>
      <c r="F163" s="256" t="s">
        <v>249</v>
      </c>
      <c r="G163" s="257"/>
      <c r="H163" s="257"/>
      <c r="I163" s="257"/>
      <c r="J163" s="178" t="s">
        <v>250</v>
      </c>
      <c r="K163" s="179">
        <v>254.57</v>
      </c>
      <c r="L163" s="258"/>
      <c r="M163" s="257"/>
      <c r="N163" s="258">
        <f t="shared" si="10"/>
        <v>0</v>
      </c>
      <c r="O163" s="254"/>
      <c r="P163" s="254"/>
      <c r="Q163" s="254"/>
      <c r="R163" s="133"/>
      <c r="T163" s="134" t="s">
        <v>3</v>
      </c>
      <c r="U163" s="38" t="s">
        <v>41</v>
      </c>
      <c r="V163" s="135">
        <v>0</v>
      </c>
      <c r="W163" s="135">
        <f t="shared" si="11"/>
        <v>0</v>
      </c>
      <c r="X163" s="135">
        <v>2.4E-2</v>
      </c>
      <c r="Y163" s="135">
        <f t="shared" si="12"/>
        <v>6.10968</v>
      </c>
      <c r="Z163" s="135">
        <v>0</v>
      </c>
      <c r="AA163" s="136">
        <f t="shared" si="13"/>
        <v>0</v>
      </c>
      <c r="AR163" s="15" t="s">
        <v>159</v>
      </c>
      <c r="AT163" s="15" t="s">
        <v>172</v>
      </c>
      <c r="AU163" s="15" t="s">
        <v>86</v>
      </c>
      <c r="AY163" s="15" t="s">
        <v>127</v>
      </c>
      <c r="BE163" s="137">
        <f t="shared" si="14"/>
        <v>0</v>
      </c>
      <c r="BF163" s="137">
        <f t="shared" si="15"/>
        <v>0</v>
      </c>
      <c r="BG163" s="137">
        <f t="shared" si="16"/>
        <v>0</v>
      </c>
      <c r="BH163" s="137">
        <f t="shared" si="17"/>
        <v>0</v>
      </c>
      <c r="BI163" s="137">
        <f t="shared" si="18"/>
        <v>0</v>
      </c>
      <c r="BJ163" s="15" t="s">
        <v>20</v>
      </c>
      <c r="BK163" s="138">
        <f t="shared" si="19"/>
        <v>0</v>
      </c>
      <c r="BL163" s="15" t="s">
        <v>132</v>
      </c>
      <c r="BM163" s="15" t="s">
        <v>251</v>
      </c>
    </row>
    <row r="164" spans="2:65" s="1" customFormat="1" ht="28.95" customHeight="1" x14ac:dyDescent="0.3">
      <c r="B164" s="128"/>
      <c r="C164" s="172" t="s">
        <v>252</v>
      </c>
      <c r="D164" s="172" t="s">
        <v>128</v>
      </c>
      <c r="E164" s="173" t="s">
        <v>253</v>
      </c>
      <c r="F164" s="253" t="s">
        <v>254</v>
      </c>
      <c r="G164" s="254"/>
      <c r="H164" s="254"/>
      <c r="I164" s="254"/>
      <c r="J164" s="174" t="s">
        <v>245</v>
      </c>
      <c r="K164" s="175">
        <v>128</v>
      </c>
      <c r="L164" s="255"/>
      <c r="M164" s="254"/>
      <c r="N164" s="255">
        <f t="shared" si="10"/>
        <v>0</v>
      </c>
      <c r="O164" s="254"/>
      <c r="P164" s="254"/>
      <c r="Q164" s="254"/>
      <c r="R164" s="133"/>
      <c r="T164" s="134" t="s">
        <v>3</v>
      </c>
      <c r="U164" s="38" t="s">
        <v>41</v>
      </c>
      <c r="V164" s="135">
        <v>0.36</v>
      </c>
      <c r="W164" s="135">
        <f t="shared" si="11"/>
        <v>46.08</v>
      </c>
      <c r="X164" s="135">
        <v>0</v>
      </c>
      <c r="Y164" s="135">
        <f t="shared" si="12"/>
        <v>0</v>
      </c>
      <c r="Z164" s="135">
        <v>0</v>
      </c>
      <c r="AA164" s="136">
        <f t="shared" si="13"/>
        <v>0</v>
      </c>
      <c r="AR164" s="15" t="s">
        <v>132</v>
      </c>
      <c r="AT164" s="15" t="s">
        <v>128</v>
      </c>
      <c r="AU164" s="15" t="s">
        <v>86</v>
      </c>
      <c r="AY164" s="15" t="s">
        <v>127</v>
      </c>
      <c r="BE164" s="137">
        <f t="shared" si="14"/>
        <v>0</v>
      </c>
      <c r="BF164" s="137">
        <f t="shared" si="15"/>
        <v>0</v>
      </c>
      <c r="BG164" s="137">
        <f t="shared" si="16"/>
        <v>0</v>
      </c>
      <c r="BH164" s="137">
        <f t="shared" si="17"/>
        <v>0</v>
      </c>
      <c r="BI164" s="137">
        <f t="shared" si="18"/>
        <v>0</v>
      </c>
      <c r="BJ164" s="15" t="s">
        <v>20</v>
      </c>
      <c r="BK164" s="138">
        <f t="shared" si="19"/>
        <v>0</v>
      </c>
      <c r="BL164" s="15" t="s">
        <v>132</v>
      </c>
      <c r="BM164" s="15" t="s">
        <v>255</v>
      </c>
    </row>
    <row r="165" spans="2:65" s="1" customFormat="1" ht="28.95" customHeight="1" x14ac:dyDescent="0.3">
      <c r="B165" s="128"/>
      <c r="C165" s="172" t="s">
        <v>256</v>
      </c>
      <c r="D165" s="172" t="s">
        <v>128</v>
      </c>
      <c r="E165" s="173" t="s">
        <v>257</v>
      </c>
      <c r="F165" s="253" t="s">
        <v>258</v>
      </c>
      <c r="G165" s="254"/>
      <c r="H165" s="254"/>
      <c r="I165" s="254"/>
      <c r="J165" s="174" t="s">
        <v>166</v>
      </c>
      <c r="K165" s="175">
        <v>198.26599999999999</v>
      </c>
      <c r="L165" s="255"/>
      <c r="M165" s="254"/>
      <c r="N165" s="255">
        <f t="shared" si="10"/>
        <v>0</v>
      </c>
      <c r="O165" s="254"/>
      <c r="P165" s="254"/>
      <c r="Q165" s="254"/>
      <c r="R165" s="133"/>
      <c r="T165" s="134" t="s">
        <v>3</v>
      </c>
      <c r="U165" s="38" t="s">
        <v>41</v>
      </c>
      <c r="V165" s="135">
        <v>0.39700000000000002</v>
      </c>
      <c r="W165" s="135">
        <f t="shared" si="11"/>
        <v>78.711601999999999</v>
      </c>
      <c r="X165" s="135">
        <v>0</v>
      </c>
      <c r="Y165" s="135">
        <f t="shared" si="12"/>
        <v>0</v>
      </c>
      <c r="Z165" s="135">
        <v>0</v>
      </c>
      <c r="AA165" s="136">
        <f t="shared" si="13"/>
        <v>0</v>
      </c>
      <c r="AR165" s="15" t="s">
        <v>132</v>
      </c>
      <c r="AT165" s="15" t="s">
        <v>128</v>
      </c>
      <c r="AU165" s="15" t="s">
        <v>86</v>
      </c>
      <c r="AY165" s="15" t="s">
        <v>127</v>
      </c>
      <c r="BE165" s="137">
        <f t="shared" si="14"/>
        <v>0</v>
      </c>
      <c r="BF165" s="137">
        <f t="shared" si="15"/>
        <v>0</v>
      </c>
      <c r="BG165" s="137">
        <f t="shared" si="16"/>
        <v>0</v>
      </c>
      <c r="BH165" s="137">
        <f t="shared" si="17"/>
        <v>0</v>
      </c>
      <c r="BI165" s="137">
        <f t="shared" si="18"/>
        <v>0</v>
      </c>
      <c r="BJ165" s="15" t="s">
        <v>20</v>
      </c>
      <c r="BK165" s="138">
        <f t="shared" si="19"/>
        <v>0</v>
      </c>
      <c r="BL165" s="15" t="s">
        <v>132</v>
      </c>
      <c r="BM165" s="15" t="s">
        <v>259</v>
      </c>
    </row>
    <row r="166" spans="2:65" s="9" customFormat="1" ht="29.85" customHeight="1" x14ac:dyDescent="0.35">
      <c r="B166" s="117"/>
      <c r="C166" s="169"/>
      <c r="D166" s="170" t="s">
        <v>101</v>
      </c>
      <c r="E166" s="170"/>
      <c r="F166" s="170"/>
      <c r="G166" s="171" t="s">
        <v>481</v>
      </c>
      <c r="H166" s="170"/>
      <c r="I166" s="170"/>
      <c r="J166" s="170"/>
      <c r="K166" s="170"/>
      <c r="L166" s="170"/>
      <c r="M166" s="170"/>
      <c r="N166" s="275">
        <f>BK166</f>
        <v>0</v>
      </c>
      <c r="O166" s="276"/>
      <c r="P166" s="276"/>
      <c r="Q166" s="276"/>
      <c r="R166" s="120"/>
      <c r="T166" s="121"/>
      <c r="U166" s="118"/>
      <c r="V166" s="118"/>
      <c r="W166" s="122">
        <f>SUM(W167:W175)</f>
        <v>95.312060000000002</v>
      </c>
      <c r="X166" s="118"/>
      <c r="Y166" s="122">
        <f>SUM(Y167:Y175)</f>
        <v>63.980159999999998</v>
      </c>
      <c r="Z166" s="118"/>
      <c r="AA166" s="123">
        <f>SUM(AA167:AA175)</f>
        <v>0</v>
      </c>
      <c r="AR166" s="124" t="s">
        <v>20</v>
      </c>
      <c r="AT166" s="125" t="s">
        <v>75</v>
      </c>
      <c r="AU166" s="125" t="s">
        <v>20</v>
      </c>
      <c r="AY166" s="124" t="s">
        <v>127</v>
      </c>
      <c r="BK166" s="126">
        <f>SUM(BK167:BK175)</f>
        <v>0</v>
      </c>
    </row>
    <row r="167" spans="2:65" s="1" customFormat="1" ht="40.200000000000003" customHeight="1" x14ac:dyDescent="0.3">
      <c r="B167" s="128"/>
      <c r="C167" s="172" t="s">
        <v>260</v>
      </c>
      <c r="D167" s="172" t="s">
        <v>128</v>
      </c>
      <c r="E167" s="173" t="s">
        <v>261</v>
      </c>
      <c r="F167" s="253" t="s">
        <v>262</v>
      </c>
      <c r="G167" s="254"/>
      <c r="H167" s="254"/>
      <c r="I167" s="254"/>
      <c r="J167" s="174" t="s">
        <v>131</v>
      </c>
      <c r="K167" s="175">
        <v>72</v>
      </c>
      <c r="L167" s="255"/>
      <c r="M167" s="254"/>
      <c r="N167" s="255">
        <f>ROUND(L167*K167,3)</f>
        <v>0</v>
      </c>
      <c r="O167" s="254"/>
      <c r="P167" s="254"/>
      <c r="Q167" s="254"/>
      <c r="R167" s="133"/>
      <c r="T167" s="134" t="s">
        <v>3</v>
      </c>
      <c r="U167" s="38" t="s">
        <v>41</v>
      </c>
      <c r="V167" s="135">
        <v>0.53500000000000003</v>
      </c>
      <c r="W167" s="135">
        <f>V167*K167</f>
        <v>38.520000000000003</v>
      </c>
      <c r="X167" s="135">
        <v>0.10100000000000001</v>
      </c>
      <c r="Y167" s="135">
        <f>X167*K167</f>
        <v>7.2720000000000002</v>
      </c>
      <c r="Z167" s="135">
        <v>0</v>
      </c>
      <c r="AA167" s="136">
        <f>Z167*K167</f>
        <v>0</v>
      </c>
      <c r="AR167" s="15" t="s">
        <v>132</v>
      </c>
      <c r="AT167" s="15" t="s">
        <v>128</v>
      </c>
      <c r="AU167" s="15" t="s">
        <v>86</v>
      </c>
      <c r="AY167" s="15" t="s">
        <v>127</v>
      </c>
      <c r="BE167" s="137">
        <f>IF(U167="základní",N167,0)</f>
        <v>0</v>
      </c>
      <c r="BF167" s="137">
        <f>IF(U167="snížená",N167,0)</f>
        <v>0</v>
      </c>
      <c r="BG167" s="137">
        <f>IF(U167="zákl. přenesená",N167,0)</f>
        <v>0</v>
      </c>
      <c r="BH167" s="137">
        <f>IF(U167="sníž. přenesená",N167,0)</f>
        <v>0</v>
      </c>
      <c r="BI167" s="137">
        <f>IF(U167="nulová",N167,0)</f>
        <v>0</v>
      </c>
      <c r="BJ167" s="15" t="s">
        <v>20</v>
      </c>
      <c r="BK167" s="138">
        <f>ROUND(L167*K167,3)</f>
        <v>0</v>
      </c>
      <c r="BL167" s="15" t="s">
        <v>132</v>
      </c>
      <c r="BM167" s="15" t="s">
        <v>263</v>
      </c>
    </row>
    <row r="168" spans="2:65" s="1" customFormat="1" ht="28.95" customHeight="1" x14ac:dyDescent="0.3">
      <c r="B168" s="128"/>
      <c r="C168" s="176" t="s">
        <v>264</v>
      </c>
      <c r="D168" s="176" t="s">
        <v>172</v>
      </c>
      <c r="E168" s="177" t="s">
        <v>265</v>
      </c>
      <c r="F168" s="256" t="s">
        <v>266</v>
      </c>
      <c r="G168" s="257"/>
      <c r="H168" s="257"/>
      <c r="I168" s="257"/>
      <c r="J168" s="178" t="s">
        <v>250</v>
      </c>
      <c r="K168" s="179">
        <v>290.88</v>
      </c>
      <c r="L168" s="258"/>
      <c r="M168" s="257"/>
      <c r="N168" s="258">
        <f>ROUND(L168*K168,3)</f>
        <v>0</v>
      </c>
      <c r="O168" s="254"/>
      <c r="P168" s="254"/>
      <c r="Q168" s="254"/>
      <c r="R168" s="133"/>
      <c r="T168" s="134" t="s">
        <v>3</v>
      </c>
      <c r="U168" s="38" t="s">
        <v>41</v>
      </c>
      <c r="V168" s="135">
        <v>0</v>
      </c>
      <c r="W168" s="135">
        <f>V168*K168</f>
        <v>0</v>
      </c>
      <c r="X168" s="135">
        <v>2.7E-2</v>
      </c>
      <c r="Y168" s="135">
        <f>X168*K168</f>
        <v>7.8537599999999994</v>
      </c>
      <c r="Z168" s="135">
        <v>0</v>
      </c>
      <c r="AA168" s="136">
        <f>Z168*K168</f>
        <v>0</v>
      </c>
      <c r="AR168" s="15" t="s">
        <v>159</v>
      </c>
      <c r="AT168" s="15" t="s">
        <v>172</v>
      </c>
      <c r="AU168" s="15" t="s">
        <v>86</v>
      </c>
      <c r="AY168" s="15" t="s">
        <v>127</v>
      </c>
      <c r="BE168" s="137">
        <f>IF(U168="základní",N168,0)</f>
        <v>0</v>
      </c>
      <c r="BF168" s="137">
        <f>IF(U168="snížená",N168,0)</f>
        <v>0</v>
      </c>
      <c r="BG168" s="137">
        <f>IF(U168="zákl. přenesená",N168,0)</f>
        <v>0</v>
      </c>
      <c r="BH168" s="137">
        <f>IF(U168="sníž. přenesená",N168,0)</f>
        <v>0</v>
      </c>
      <c r="BI168" s="137">
        <f>IF(U168="nulová",N168,0)</f>
        <v>0</v>
      </c>
      <c r="BJ168" s="15" t="s">
        <v>20</v>
      </c>
      <c r="BK168" s="138">
        <f>ROUND(L168*K168,3)</f>
        <v>0</v>
      </c>
      <c r="BL168" s="15" t="s">
        <v>132</v>
      </c>
      <c r="BM168" s="15" t="s">
        <v>267</v>
      </c>
    </row>
    <row r="169" spans="2:65" s="10" customFormat="1" ht="20.399999999999999" customHeight="1" x14ac:dyDescent="0.3">
      <c r="B169" s="139"/>
      <c r="C169" s="180"/>
      <c r="D169" s="180"/>
      <c r="E169" s="181" t="s">
        <v>3</v>
      </c>
      <c r="F169" s="259" t="s">
        <v>268</v>
      </c>
      <c r="G169" s="260"/>
      <c r="H169" s="260"/>
      <c r="I169" s="260"/>
      <c r="J169" s="180"/>
      <c r="K169" s="182">
        <v>290.88</v>
      </c>
      <c r="L169" s="180"/>
      <c r="M169" s="180"/>
      <c r="N169" s="180"/>
      <c r="O169" s="180"/>
      <c r="P169" s="180"/>
      <c r="Q169" s="180"/>
      <c r="R169" s="143"/>
      <c r="T169" s="144"/>
      <c r="U169" s="140"/>
      <c r="V169" s="140"/>
      <c r="W169" s="140"/>
      <c r="X169" s="140"/>
      <c r="Y169" s="140"/>
      <c r="Z169" s="140"/>
      <c r="AA169" s="145"/>
      <c r="AT169" s="146" t="s">
        <v>150</v>
      </c>
      <c r="AU169" s="146" t="s">
        <v>86</v>
      </c>
      <c r="AV169" s="10" t="s">
        <v>86</v>
      </c>
      <c r="AW169" s="10" t="s">
        <v>33</v>
      </c>
      <c r="AX169" s="10" t="s">
        <v>20</v>
      </c>
      <c r="AY169" s="146" t="s">
        <v>127</v>
      </c>
    </row>
    <row r="170" spans="2:65" s="1" customFormat="1" ht="20.399999999999999" customHeight="1" x14ac:dyDescent="0.3">
      <c r="B170" s="128"/>
      <c r="C170" s="172" t="s">
        <v>269</v>
      </c>
      <c r="D170" s="172" t="s">
        <v>128</v>
      </c>
      <c r="E170" s="173" t="s">
        <v>270</v>
      </c>
      <c r="F170" s="253" t="s">
        <v>271</v>
      </c>
      <c r="G170" s="254"/>
      <c r="H170" s="254"/>
      <c r="I170" s="254"/>
      <c r="J170" s="174" t="s">
        <v>131</v>
      </c>
      <c r="K170" s="175">
        <v>144</v>
      </c>
      <c r="L170" s="255"/>
      <c r="M170" s="254"/>
      <c r="N170" s="255">
        <f>ROUND(L170*K170,3)</f>
        <v>0</v>
      </c>
      <c r="O170" s="254"/>
      <c r="P170" s="254"/>
      <c r="Q170" s="254"/>
      <c r="R170" s="133"/>
      <c r="T170" s="134" t="s">
        <v>3</v>
      </c>
      <c r="U170" s="38" t="s">
        <v>41</v>
      </c>
      <c r="V170" s="135">
        <v>2.5999999999999999E-2</v>
      </c>
      <c r="W170" s="135">
        <f>V170*K170</f>
        <v>3.7439999999999998</v>
      </c>
      <c r="X170" s="135">
        <v>0.27994000000000002</v>
      </c>
      <c r="Y170" s="135">
        <f>X170*K170</f>
        <v>40.311360000000001</v>
      </c>
      <c r="Z170" s="135">
        <v>0</v>
      </c>
      <c r="AA170" s="136">
        <f>Z170*K170</f>
        <v>0</v>
      </c>
      <c r="AR170" s="15" t="s">
        <v>132</v>
      </c>
      <c r="AT170" s="15" t="s">
        <v>128</v>
      </c>
      <c r="AU170" s="15" t="s">
        <v>86</v>
      </c>
      <c r="AY170" s="15" t="s">
        <v>127</v>
      </c>
      <c r="BE170" s="137">
        <f>IF(U170="základní",N170,0)</f>
        <v>0</v>
      </c>
      <c r="BF170" s="137">
        <f>IF(U170="snížená",N170,0)</f>
        <v>0</v>
      </c>
      <c r="BG170" s="137">
        <f>IF(U170="zákl. přenesená",N170,0)</f>
        <v>0</v>
      </c>
      <c r="BH170" s="137">
        <f>IF(U170="sníž. přenesená",N170,0)</f>
        <v>0</v>
      </c>
      <c r="BI170" s="137">
        <f>IF(U170="nulová",N170,0)</f>
        <v>0</v>
      </c>
      <c r="BJ170" s="15" t="s">
        <v>20</v>
      </c>
      <c r="BK170" s="138">
        <f>ROUND(L170*K170,3)</f>
        <v>0</v>
      </c>
      <c r="BL170" s="15" t="s">
        <v>132</v>
      </c>
      <c r="BM170" s="15" t="s">
        <v>272</v>
      </c>
    </row>
    <row r="171" spans="2:65" s="1" customFormat="1" ht="40.200000000000003" customHeight="1" x14ac:dyDescent="0.3">
      <c r="B171" s="128"/>
      <c r="C171" s="172" t="s">
        <v>273</v>
      </c>
      <c r="D171" s="172" t="s">
        <v>128</v>
      </c>
      <c r="E171" s="173" t="s">
        <v>243</v>
      </c>
      <c r="F171" s="253" t="s">
        <v>244</v>
      </c>
      <c r="G171" s="254"/>
      <c r="H171" s="254"/>
      <c r="I171" s="254"/>
      <c r="J171" s="174" t="s">
        <v>245</v>
      </c>
      <c r="K171" s="175">
        <v>48</v>
      </c>
      <c r="L171" s="255"/>
      <c r="M171" s="254"/>
      <c r="N171" s="255">
        <f>ROUND(L171*K171,3)</f>
        <v>0</v>
      </c>
      <c r="O171" s="254"/>
      <c r="P171" s="254"/>
      <c r="Q171" s="254"/>
      <c r="R171" s="133"/>
      <c r="T171" s="134" t="s">
        <v>3</v>
      </c>
      <c r="U171" s="38" t="s">
        <v>41</v>
      </c>
      <c r="V171" s="135">
        <v>0.216</v>
      </c>
      <c r="W171" s="135">
        <f>V171*K171</f>
        <v>10.368</v>
      </c>
      <c r="X171" s="135">
        <v>0.1295</v>
      </c>
      <c r="Y171" s="135">
        <f>X171*K171</f>
        <v>6.2160000000000002</v>
      </c>
      <c r="Z171" s="135">
        <v>0</v>
      </c>
      <c r="AA171" s="136">
        <f>Z171*K171</f>
        <v>0</v>
      </c>
      <c r="AR171" s="15" t="s">
        <v>132</v>
      </c>
      <c r="AT171" s="15" t="s">
        <v>128</v>
      </c>
      <c r="AU171" s="15" t="s">
        <v>86</v>
      </c>
      <c r="AY171" s="15" t="s">
        <v>127</v>
      </c>
      <c r="BE171" s="137">
        <f>IF(U171="základní",N171,0)</f>
        <v>0</v>
      </c>
      <c r="BF171" s="137">
        <f>IF(U171="snížená",N171,0)</f>
        <v>0</v>
      </c>
      <c r="BG171" s="137">
        <f>IF(U171="zákl. přenesená",N171,0)</f>
        <v>0</v>
      </c>
      <c r="BH171" s="137">
        <f>IF(U171="sníž. přenesená",N171,0)</f>
        <v>0</v>
      </c>
      <c r="BI171" s="137">
        <f>IF(U171="nulová",N171,0)</f>
        <v>0</v>
      </c>
      <c r="BJ171" s="15" t="s">
        <v>20</v>
      </c>
      <c r="BK171" s="138">
        <f>ROUND(L171*K171,3)</f>
        <v>0</v>
      </c>
      <c r="BL171" s="15" t="s">
        <v>132</v>
      </c>
      <c r="BM171" s="15" t="s">
        <v>274</v>
      </c>
    </row>
    <row r="172" spans="2:65" s="1" customFormat="1" ht="20.399999999999999" customHeight="1" x14ac:dyDescent="0.3">
      <c r="B172" s="128"/>
      <c r="C172" s="176" t="s">
        <v>275</v>
      </c>
      <c r="D172" s="176" t="s">
        <v>172</v>
      </c>
      <c r="E172" s="177" t="s">
        <v>248</v>
      </c>
      <c r="F172" s="256" t="s">
        <v>249</v>
      </c>
      <c r="G172" s="257"/>
      <c r="H172" s="257"/>
      <c r="I172" s="257"/>
      <c r="J172" s="178" t="s">
        <v>250</v>
      </c>
      <c r="K172" s="179">
        <v>96.96</v>
      </c>
      <c r="L172" s="258"/>
      <c r="M172" s="257"/>
      <c r="N172" s="258">
        <f>ROUND(L172*K172,3)</f>
        <v>0</v>
      </c>
      <c r="O172" s="254"/>
      <c r="P172" s="254"/>
      <c r="Q172" s="254"/>
      <c r="R172" s="133"/>
      <c r="T172" s="134" t="s">
        <v>3</v>
      </c>
      <c r="U172" s="38" t="s">
        <v>41</v>
      </c>
      <c r="V172" s="135">
        <v>0</v>
      </c>
      <c r="W172" s="135">
        <f>V172*K172</f>
        <v>0</v>
      </c>
      <c r="X172" s="135">
        <v>2.4E-2</v>
      </c>
      <c r="Y172" s="135">
        <f>X172*K172</f>
        <v>2.3270399999999998</v>
      </c>
      <c r="Z172" s="135">
        <v>0</v>
      </c>
      <c r="AA172" s="136">
        <f>Z172*K172</f>
        <v>0</v>
      </c>
      <c r="AR172" s="15" t="s">
        <v>159</v>
      </c>
      <c r="AT172" s="15" t="s">
        <v>172</v>
      </c>
      <c r="AU172" s="15" t="s">
        <v>86</v>
      </c>
      <c r="AY172" s="15" t="s">
        <v>127</v>
      </c>
      <c r="BE172" s="137">
        <f>IF(U172="základní",N172,0)</f>
        <v>0</v>
      </c>
      <c r="BF172" s="137">
        <f>IF(U172="snížená",N172,0)</f>
        <v>0</v>
      </c>
      <c r="BG172" s="137">
        <f>IF(U172="zákl. přenesená",N172,0)</f>
        <v>0</v>
      </c>
      <c r="BH172" s="137">
        <f>IF(U172="sníž. přenesená",N172,0)</f>
        <v>0</v>
      </c>
      <c r="BI172" s="137">
        <f>IF(U172="nulová",N172,0)</f>
        <v>0</v>
      </c>
      <c r="BJ172" s="15" t="s">
        <v>20</v>
      </c>
      <c r="BK172" s="138">
        <f>ROUND(L172*K172,3)</f>
        <v>0</v>
      </c>
      <c r="BL172" s="15" t="s">
        <v>132</v>
      </c>
      <c r="BM172" s="15" t="s">
        <v>276</v>
      </c>
    </row>
    <row r="173" spans="2:65" s="10" customFormat="1" ht="20.399999999999999" customHeight="1" x14ac:dyDescent="0.3">
      <c r="B173" s="139"/>
      <c r="C173" s="180"/>
      <c r="D173" s="180"/>
      <c r="E173" s="181" t="s">
        <v>3</v>
      </c>
      <c r="F173" s="259" t="s">
        <v>277</v>
      </c>
      <c r="G173" s="260"/>
      <c r="H173" s="260"/>
      <c r="I173" s="260"/>
      <c r="J173" s="180"/>
      <c r="K173" s="182">
        <v>96.96</v>
      </c>
      <c r="L173" s="180"/>
      <c r="M173" s="180"/>
      <c r="N173" s="180"/>
      <c r="O173" s="180"/>
      <c r="P173" s="180"/>
      <c r="Q173" s="180"/>
      <c r="R173" s="143"/>
      <c r="T173" s="144"/>
      <c r="U173" s="140"/>
      <c r="V173" s="140"/>
      <c r="W173" s="140"/>
      <c r="X173" s="140"/>
      <c r="Y173" s="140"/>
      <c r="Z173" s="140"/>
      <c r="AA173" s="145"/>
      <c r="AT173" s="146" t="s">
        <v>150</v>
      </c>
      <c r="AU173" s="146" t="s">
        <v>86</v>
      </c>
      <c r="AV173" s="10" t="s">
        <v>86</v>
      </c>
      <c r="AW173" s="10" t="s">
        <v>33</v>
      </c>
      <c r="AX173" s="10" t="s">
        <v>20</v>
      </c>
      <c r="AY173" s="146" t="s">
        <v>127</v>
      </c>
    </row>
    <row r="174" spans="2:65" s="1" customFormat="1" ht="28.95" customHeight="1" x14ac:dyDescent="0.3">
      <c r="B174" s="128"/>
      <c r="C174" s="172" t="s">
        <v>278</v>
      </c>
      <c r="D174" s="172" t="s">
        <v>128</v>
      </c>
      <c r="E174" s="173" t="s">
        <v>253</v>
      </c>
      <c r="F174" s="253" t="s">
        <v>254</v>
      </c>
      <c r="G174" s="254"/>
      <c r="H174" s="254"/>
      <c r="I174" s="254"/>
      <c r="J174" s="174" t="s">
        <v>245</v>
      </c>
      <c r="K174" s="175">
        <v>48</v>
      </c>
      <c r="L174" s="255"/>
      <c r="M174" s="254"/>
      <c r="N174" s="255">
        <f>ROUND(L174*K174,3)</f>
        <v>0</v>
      </c>
      <c r="O174" s="254"/>
      <c r="P174" s="254"/>
      <c r="Q174" s="254"/>
      <c r="R174" s="133"/>
      <c r="T174" s="134" t="s">
        <v>3</v>
      </c>
      <c r="U174" s="38" t="s">
        <v>41</v>
      </c>
      <c r="V174" s="135">
        <v>0.36</v>
      </c>
      <c r="W174" s="135">
        <f>V174*K174</f>
        <v>17.28</v>
      </c>
      <c r="X174" s="135">
        <v>0</v>
      </c>
      <c r="Y174" s="135">
        <f>X174*K174</f>
        <v>0</v>
      </c>
      <c r="Z174" s="135">
        <v>0</v>
      </c>
      <c r="AA174" s="136">
        <f>Z174*K174</f>
        <v>0</v>
      </c>
      <c r="AR174" s="15" t="s">
        <v>132</v>
      </c>
      <c r="AT174" s="15" t="s">
        <v>128</v>
      </c>
      <c r="AU174" s="15" t="s">
        <v>86</v>
      </c>
      <c r="AY174" s="15" t="s">
        <v>127</v>
      </c>
      <c r="BE174" s="137">
        <f>IF(U174="základní",N174,0)</f>
        <v>0</v>
      </c>
      <c r="BF174" s="137">
        <f>IF(U174="snížená",N174,0)</f>
        <v>0</v>
      </c>
      <c r="BG174" s="137">
        <f>IF(U174="zákl. přenesená",N174,0)</f>
        <v>0</v>
      </c>
      <c r="BH174" s="137">
        <f>IF(U174="sníž. přenesená",N174,0)</f>
        <v>0</v>
      </c>
      <c r="BI174" s="137">
        <f>IF(U174="nulová",N174,0)</f>
        <v>0</v>
      </c>
      <c r="BJ174" s="15" t="s">
        <v>20</v>
      </c>
      <c r="BK174" s="138">
        <f>ROUND(L174*K174,3)</f>
        <v>0</v>
      </c>
      <c r="BL174" s="15" t="s">
        <v>132</v>
      </c>
      <c r="BM174" s="15" t="s">
        <v>279</v>
      </c>
    </row>
    <row r="175" spans="2:65" s="1" customFormat="1" ht="28.95" customHeight="1" x14ac:dyDescent="0.3">
      <c r="B175" s="128"/>
      <c r="C175" s="172" t="s">
        <v>280</v>
      </c>
      <c r="D175" s="172" t="s">
        <v>128</v>
      </c>
      <c r="E175" s="173" t="s">
        <v>257</v>
      </c>
      <c r="F175" s="253" t="s">
        <v>258</v>
      </c>
      <c r="G175" s="254"/>
      <c r="H175" s="254"/>
      <c r="I175" s="254"/>
      <c r="J175" s="174" t="s">
        <v>166</v>
      </c>
      <c r="K175" s="175">
        <v>63.98</v>
      </c>
      <c r="L175" s="255"/>
      <c r="M175" s="254"/>
      <c r="N175" s="255">
        <f>ROUND(L175*K175,3)</f>
        <v>0</v>
      </c>
      <c r="O175" s="254"/>
      <c r="P175" s="254"/>
      <c r="Q175" s="254"/>
      <c r="R175" s="133"/>
      <c r="T175" s="134" t="s">
        <v>3</v>
      </c>
      <c r="U175" s="38" t="s">
        <v>41</v>
      </c>
      <c r="V175" s="135">
        <v>0.39700000000000002</v>
      </c>
      <c r="W175" s="135">
        <f>V175*K175</f>
        <v>25.40006</v>
      </c>
      <c r="X175" s="135">
        <v>0</v>
      </c>
      <c r="Y175" s="135">
        <f>X175*K175</f>
        <v>0</v>
      </c>
      <c r="Z175" s="135">
        <v>0</v>
      </c>
      <c r="AA175" s="136">
        <f>Z175*K175</f>
        <v>0</v>
      </c>
      <c r="AR175" s="15" t="s">
        <v>132</v>
      </c>
      <c r="AT175" s="15" t="s">
        <v>128</v>
      </c>
      <c r="AU175" s="15" t="s">
        <v>86</v>
      </c>
      <c r="AY175" s="15" t="s">
        <v>127</v>
      </c>
      <c r="BE175" s="137">
        <f>IF(U175="základní",N175,0)</f>
        <v>0</v>
      </c>
      <c r="BF175" s="137">
        <f>IF(U175="snížená",N175,0)</f>
        <v>0</v>
      </c>
      <c r="BG175" s="137">
        <f>IF(U175="zákl. přenesená",N175,0)</f>
        <v>0</v>
      </c>
      <c r="BH175" s="137">
        <f>IF(U175="sníž. přenesená",N175,0)</f>
        <v>0</v>
      </c>
      <c r="BI175" s="137">
        <f>IF(U175="nulová",N175,0)</f>
        <v>0</v>
      </c>
      <c r="BJ175" s="15" t="s">
        <v>20</v>
      </c>
      <c r="BK175" s="138">
        <f>ROUND(L175*K175,3)</f>
        <v>0</v>
      </c>
      <c r="BL175" s="15" t="s">
        <v>132</v>
      </c>
      <c r="BM175" s="15" t="s">
        <v>281</v>
      </c>
    </row>
    <row r="176" spans="2:65" s="9" customFormat="1" ht="29.85" customHeight="1" x14ac:dyDescent="0.35">
      <c r="B176" s="117"/>
      <c r="C176" s="118"/>
      <c r="D176" s="127" t="s">
        <v>102</v>
      </c>
      <c r="E176" s="127"/>
      <c r="F176" s="127"/>
      <c r="G176" s="127"/>
      <c r="H176" s="127"/>
      <c r="I176" s="127"/>
      <c r="J176" s="127"/>
      <c r="K176" s="127"/>
      <c r="L176" s="127"/>
      <c r="M176" s="127"/>
      <c r="N176" s="264">
        <f>BK176</f>
        <v>0</v>
      </c>
      <c r="O176" s="265"/>
      <c r="P176" s="265"/>
      <c r="Q176" s="265"/>
      <c r="R176" s="120"/>
      <c r="T176" s="121"/>
      <c r="U176" s="118"/>
      <c r="V176" s="118"/>
      <c r="W176" s="122">
        <f>SUM(W177:W180)</f>
        <v>70.726652000000001</v>
      </c>
      <c r="X176" s="118"/>
      <c r="Y176" s="122">
        <f>SUM(Y177:Y180)</f>
        <v>39.91554</v>
      </c>
      <c r="Z176" s="118"/>
      <c r="AA176" s="123">
        <f>SUM(AA177:AA180)</f>
        <v>0</v>
      </c>
      <c r="AR176" s="124" t="s">
        <v>20</v>
      </c>
      <c r="AT176" s="125" t="s">
        <v>75</v>
      </c>
      <c r="AU176" s="125" t="s">
        <v>20</v>
      </c>
      <c r="AY176" s="124" t="s">
        <v>127</v>
      </c>
      <c r="BK176" s="126">
        <f>SUM(BK177:BK180)</f>
        <v>0</v>
      </c>
    </row>
    <row r="177" spans="2:65" s="1" customFormat="1" ht="40.200000000000003" customHeight="1" x14ac:dyDescent="0.3">
      <c r="B177" s="128"/>
      <c r="C177" s="129" t="s">
        <v>282</v>
      </c>
      <c r="D177" s="129" t="s">
        <v>128</v>
      </c>
      <c r="E177" s="130" t="s">
        <v>283</v>
      </c>
      <c r="F177" s="227" t="s">
        <v>284</v>
      </c>
      <c r="G177" s="228"/>
      <c r="H177" s="228"/>
      <c r="I177" s="228"/>
      <c r="J177" s="131" t="s">
        <v>245</v>
      </c>
      <c r="K177" s="132">
        <v>140</v>
      </c>
      <c r="L177" s="229"/>
      <c r="M177" s="228"/>
      <c r="N177" s="229">
        <f>ROUND(L177*K177,3)</f>
        <v>0</v>
      </c>
      <c r="O177" s="228"/>
      <c r="P177" s="228"/>
      <c r="Q177" s="228"/>
      <c r="R177" s="133"/>
      <c r="T177" s="134" t="s">
        <v>3</v>
      </c>
      <c r="U177" s="38" t="s">
        <v>41</v>
      </c>
      <c r="V177" s="135">
        <v>0.32500000000000001</v>
      </c>
      <c r="W177" s="135">
        <f>V177*K177</f>
        <v>45.5</v>
      </c>
      <c r="X177" s="135">
        <v>0.20219000000000001</v>
      </c>
      <c r="Y177" s="135">
        <f>X177*K177</f>
        <v>28.3066</v>
      </c>
      <c r="Z177" s="135">
        <v>0</v>
      </c>
      <c r="AA177" s="136">
        <f>Z177*K177</f>
        <v>0</v>
      </c>
      <c r="AR177" s="15" t="s">
        <v>132</v>
      </c>
      <c r="AT177" s="15" t="s">
        <v>128</v>
      </c>
      <c r="AU177" s="15" t="s">
        <v>86</v>
      </c>
      <c r="AY177" s="15" t="s">
        <v>127</v>
      </c>
      <c r="BE177" s="137">
        <f>IF(U177="základní",N177,0)</f>
        <v>0</v>
      </c>
      <c r="BF177" s="137">
        <f>IF(U177="snížená",N177,0)</f>
        <v>0</v>
      </c>
      <c r="BG177" s="137">
        <f>IF(U177="zákl. přenesená",N177,0)</f>
        <v>0</v>
      </c>
      <c r="BH177" s="137">
        <f>IF(U177="sníž. přenesená",N177,0)</f>
        <v>0</v>
      </c>
      <c r="BI177" s="137">
        <f>IF(U177="nulová",N177,0)</f>
        <v>0</v>
      </c>
      <c r="BJ177" s="15" t="s">
        <v>20</v>
      </c>
      <c r="BK177" s="138">
        <f>ROUND(L177*K177,3)</f>
        <v>0</v>
      </c>
      <c r="BL177" s="15" t="s">
        <v>132</v>
      </c>
      <c r="BM177" s="15" t="s">
        <v>285</v>
      </c>
    </row>
    <row r="178" spans="2:65" s="1" customFormat="1" ht="28.95" customHeight="1" x14ac:dyDescent="0.3">
      <c r="B178" s="128"/>
      <c r="C178" s="147" t="s">
        <v>286</v>
      </c>
      <c r="D178" s="147" t="s">
        <v>172</v>
      </c>
      <c r="E178" s="148" t="s">
        <v>287</v>
      </c>
      <c r="F178" s="231" t="s">
        <v>288</v>
      </c>
      <c r="G178" s="232"/>
      <c r="H178" s="232"/>
      <c r="I178" s="232"/>
      <c r="J178" s="149" t="s">
        <v>250</v>
      </c>
      <c r="K178" s="150">
        <v>141.4</v>
      </c>
      <c r="L178" s="230"/>
      <c r="M178" s="232"/>
      <c r="N178" s="230">
        <f>ROUND(L178*K178,3)</f>
        <v>0</v>
      </c>
      <c r="O178" s="228"/>
      <c r="P178" s="228"/>
      <c r="Q178" s="228"/>
      <c r="R178" s="133"/>
      <c r="T178" s="134" t="s">
        <v>3</v>
      </c>
      <c r="U178" s="38" t="s">
        <v>41</v>
      </c>
      <c r="V178" s="135">
        <v>0</v>
      </c>
      <c r="W178" s="135">
        <f>V178*K178</f>
        <v>0</v>
      </c>
      <c r="X178" s="135">
        <v>8.2100000000000006E-2</v>
      </c>
      <c r="Y178" s="135">
        <f>X178*K178</f>
        <v>11.60894</v>
      </c>
      <c r="Z178" s="135">
        <v>0</v>
      </c>
      <c r="AA178" s="136">
        <f>Z178*K178</f>
        <v>0</v>
      </c>
      <c r="AR178" s="15" t="s">
        <v>159</v>
      </c>
      <c r="AT178" s="15" t="s">
        <v>172</v>
      </c>
      <c r="AU178" s="15" t="s">
        <v>86</v>
      </c>
      <c r="AY178" s="15" t="s">
        <v>127</v>
      </c>
      <c r="BE178" s="137">
        <f>IF(U178="základní",N178,0)</f>
        <v>0</v>
      </c>
      <c r="BF178" s="137">
        <f>IF(U178="snížená",N178,0)</f>
        <v>0</v>
      </c>
      <c r="BG178" s="137">
        <f>IF(U178="zákl. přenesená",N178,0)</f>
        <v>0</v>
      </c>
      <c r="BH178" s="137">
        <f>IF(U178="sníž. přenesená",N178,0)</f>
        <v>0</v>
      </c>
      <c r="BI178" s="137">
        <f>IF(U178="nulová",N178,0)</f>
        <v>0</v>
      </c>
      <c r="BJ178" s="15" t="s">
        <v>20</v>
      </c>
      <c r="BK178" s="138">
        <f>ROUND(L178*K178,3)</f>
        <v>0</v>
      </c>
      <c r="BL178" s="15" t="s">
        <v>132</v>
      </c>
      <c r="BM178" s="15" t="s">
        <v>289</v>
      </c>
    </row>
    <row r="179" spans="2:65" s="1" customFormat="1" ht="28.95" customHeight="1" x14ac:dyDescent="0.3">
      <c r="B179" s="128"/>
      <c r="C179" s="129" t="s">
        <v>290</v>
      </c>
      <c r="D179" s="129" t="s">
        <v>128</v>
      </c>
      <c r="E179" s="130" t="s">
        <v>291</v>
      </c>
      <c r="F179" s="227" t="s">
        <v>292</v>
      </c>
      <c r="G179" s="228"/>
      <c r="H179" s="228"/>
      <c r="I179" s="228"/>
      <c r="J179" s="131" t="s">
        <v>245</v>
      </c>
      <c r="K179" s="132">
        <v>140</v>
      </c>
      <c r="L179" s="229"/>
      <c r="M179" s="228"/>
      <c r="N179" s="229">
        <f>ROUND(L179*K179,3)</f>
        <v>0</v>
      </c>
      <c r="O179" s="228"/>
      <c r="P179" s="228"/>
      <c r="Q179" s="228"/>
      <c r="R179" s="133"/>
      <c r="T179" s="134" t="s">
        <v>3</v>
      </c>
      <c r="U179" s="38" t="s">
        <v>41</v>
      </c>
      <c r="V179" s="135">
        <v>6.7000000000000004E-2</v>
      </c>
      <c r="W179" s="135">
        <f>V179*K179</f>
        <v>9.3800000000000008</v>
      </c>
      <c r="X179" s="135">
        <v>0</v>
      </c>
      <c r="Y179" s="135">
        <f>X179*K179</f>
        <v>0</v>
      </c>
      <c r="Z179" s="135">
        <v>0</v>
      </c>
      <c r="AA179" s="136">
        <f>Z179*K179</f>
        <v>0</v>
      </c>
      <c r="AR179" s="15" t="s">
        <v>132</v>
      </c>
      <c r="AT179" s="15" t="s">
        <v>128</v>
      </c>
      <c r="AU179" s="15" t="s">
        <v>86</v>
      </c>
      <c r="AY179" s="15" t="s">
        <v>127</v>
      </c>
      <c r="BE179" s="137">
        <f>IF(U179="základní",N179,0)</f>
        <v>0</v>
      </c>
      <c r="BF179" s="137">
        <f>IF(U179="snížená",N179,0)</f>
        <v>0</v>
      </c>
      <c r="BG179" s="137">
        <f>IF(U179="zákl. přenesená",N179,0)</f>
        <v>0</v>
      </c>
      <c r="BH179" s="137">
        <f>IF(U179="sníž. přenesená",N179,0)</f>
        <v>0</v>
      </c>
      <c r="BI179" s="137">
        <f>IF(U179="nulová",N179,0)</f>
        <v>0</v>
      </c>
      <c r="BJ179" s="15" t="s">
        <v>20</v>
      </c>
      <c r="BK179" s="138">
        <f>ROUND(L179*K179,3)</f>
        <v>0</v>
      </c>
      <c r="BL179" s="15" t="s">
        <v>132</v>
      </c>
      <c r="BM179" s="15" t="s">
        <v>293</v>
      </c>
    </row>
    <row r="180" spans="2:65" s="1" customFormat="1" ht="28.95" customHeight="1" x14ac:dyDescent="0.3">
      <c r="B180" s="128"/>
      <c r="C180" s="129" t="s">
        <v>294</v>
      </c>
      <c r="D180" s="129" t="s">
        <v>128</v>
      </c>
      <c r="E180" s="130" t="s">
        <v>257</v>
      </c>
      <c r="F180" s="227" t="s">
        <v>258</v>
      </c>
      <c r="G180" s="228"/>
      <c r="H180" s="228"/>
      <c r="I180" s="228"/>
      <c r="J180" s="131" t="s">
        <v>166</v>
      </c>
      <c r="K180" s="132">
        <v>39.915999999999997</v>
      </c>
      <c r="L180" s="229"/>
      <c r="M180" s="228"/>
      <c r="N180" s="229">
        <f>ROUND(L180*K180,3)</f>
        <v>0</v>
      </c>
      <c r="O180" s="228"/>
      <c r="P180" s="228"/>
      <c r="Q180" s="228"/>
      <c r="R180" s="133"/>
      <c r="T180" s="134" t="s">
        <v>3</v>
      </c>
      <c r="U180" s="38" t="s">
        <v>41</v>
      </c>
      <c r="V180" s="135">
        <v>0.39700000000000002</v>
      </c>
      <c r="W180" s="135">
        <f>V180*K180</f>
        <v>15.846651999999999</v>
      </c>
      <c r="X180" s="135">
        <v>0</v>
      </c>
      <c r="Y180" s="135">
        <f>X180*K180</f>
        <v>0</v>
      </c>
      <c r="Z180" s="135">
        <v>0</v>
      </c>
      <c r="AA180" s="136">
        <f>Z180*K180</f>
        <v>0</v>
      </c>
      <c r="AR180" s="15" t="s">
        <v>132</v>
      </c>
      <c r="AT180" s="15" t="s">
        <v>128</v>
      </c>
      <c r="AU180" s="15" t="s">
        <v>86</v>
      </c>
      <c r="AY180" s="15" t="s">
        <v>127</v>
      </c>
      <c r="BE180" s="137">
        <f>IF(U180="základní",N180,0)</f>
        <v>0</v>
      </c>
      <c r="BF180" s="137">
        <f>IF(U180="snížená",N180,0)</f>
        <v>0</v>
      </c>
      <c r="BG180" s="137">
        <f>IF(U180="zákl. přenesená",N180,0)</f>
        <v>0</v>
      </c>
      <c r="BH180" s="137">
        <f>IF(U180="sníž. přenesená",N180,0)</f>
        <v>0</v>
      </c>
      <c r="BI180" s="137">
        <f>IF(U180="nulová",N180,0)</f>
        <v>0</v>
      </c>
      <c r="BJ180" s="15" t="s">
        <v>20</v>
      </c>
      <c r="BK180" s="138">
        <f>ROUND(L180*K180,3)</f>
        <v>0</v>
      </c>
      <c r="BL180" s="15" t="s">
        <v>132</v>
      </c>
      <c r="BM180" s="15" t="s">
        <v>295</v>
      </c>
    </row>
    <row r="181" spans="2:65" s="9" customFormat="1" ht="29.85" customHeight="1" x14ac:dyDescent="0.35">
      <c r="B181" s="117"/>
      <c r="C181" s="118"/>
      <c r="D181" s="127" t="s">
        <v>103</v>
      </c>
      <c r="E181" s="127"/>
      <c r="F181" s="127"/>
      <c r="G181" s="127"/>
      <c r="H181" s="127"/>
      <c r="I181" s="127"/>
      <c r="J181" s="127"/>
      <c r="K181" s="127"/>
      <c r="L181" s="127"/>
      <c r="M181" s="127"/>
      <c r="N181" s="264">
        <f>BK181</f>
        <v>0</v>
      </c>
      <c r="O181" s="265"/>
      <c r="P181" s="265"/>
      <c r="Q181" s="265"/>
      <c r="R181" s="120"/>
      <c r="T181" s="121"/>
      <c r="U181" s="118"/>
      <c r="V181" s="118"/>
      <c r="W181" s="122">
        <f>SUM(W182:W186)</f>
        <v>83.215737000000004</v>
      </c>
      <c r="X181" s="118"/>
      <c r="Y181" s="122">
        <f>SUM(Y182:Y186)</f>
        <v>24.220799999999997</v>
      </c>
      <c r="Z181" s="118"/>
      <c r="AA181" s="123">
        <f>SUM(AA182:AA186)</f>
        <v>0</v>
      </c>
      <c r="AR181" s="124" t="s">
        <v>20</v>
      </c>
      <c r="AT181" s="125" t="s">
        <v>75</v>
      </c>
      <c r="AU181" s="125" t="s">
        <v>20</v>
      </c>
      <c r="AY181" s="124" t="s">
        <v>127</v>
      </c>
      <c r="BK181" s="126">
        <f>SUM(BK182:BK186)</f>
        <v>0</v>
      </c>
    </row>
    <row r="182" spans="2:65" s="1" customFormat="1" ht="28.95" customHeight="1" x14ac:dyDescent="0.3">
      <c r="B182" s="128"/>
      <c r="C182" s="129" t="s">
        <v>296</v>
      </c>
      <c r="D182" s="129" t="s">
        <v>128</v>
      </c>
      <c r="E182" s="130" t="s">
        <v>297</v>
      </c>
      <c r="F182" s="227" t="s">
        <v>298</v>
      </c>
      <c r="G182" s="228"/>
      <c r="H182" s="228"/>
      <c r="I182" s="228"/>
      <c r="J182" s="131" t="s">
        <v>245</v>
      </c>
      <c r="K182" s="132">
        <v>320</v>
      </c>
      <c r="L182" s="229"/>
      <c r="M182" s="228"/>
      <c r="N182" s="229">
        <f>ROUND(L182*K182,3)</f>
        <v>0</v>
      </c>
      <c r="O182" s="228"/>
      <c r="P182" s="228"/>
      <c r="Q182" s="228"/>
      <c r="R182" s="133"/>
      <c r="T182" s="134" t="s">
        <v>3</v>
      </c>
      <c r="U182" s="38" t="s">
        <v>41</v>
      </c>
      <c r="V182" s="135">
        <v>0.16300000000000001</v>
      </c>
      <c r="W182" s="135">
        <f>V182*K182</f>
        <v>52.160000000000004</v>
      </c>
      <c r="X182" s="135">
        <v>2.9229999999999999E-2</v>
      </c>
      <c r="Y182" s="135">
        <f>X182*K182</f>
        <v>9.3536000000000001</v>
      </c>
      <c r="Z182" s="135">
        <v>0</v>
      </c>
      <c r="AA182" s="136">
        <f>Z182*K182</f>
        <v>0</v>
      </c>
      <c r="AR182" s="15" t="s">
        <v>132</v>
      </c>
      <c r="AT182" s="15" t="s">
        <v>128</v>
      </c>
      <c r="AU182" s="15" t="s">
        <v>86</v>
      </c>
      <c r="AY182" s="15" t="s">
        <v>127</v>
      </c>
      <c r="BE182" s="137">
        <f>IF(U182="základní",N182,0)</f>
        <v>0</v>
      </c>
      <c r="BF182" s="137">
        <f>IF(U182="snížená",N182,0)</f>
        <v>0</v>
      </c>
      <c r="BG182" s="137">
        <f>IF(U182="zákl. přenesená",N182,0)</f>
        <v>0</v>
      </c>
      <c r="BH182" s="137">
        <f>IF(U182="sníž. přenesená",N182,0)</f>
        <v>0</v>
      </c>
      <c r="BI182" s="137">
        <f>IF(U182="nulová",N182,0)</f>
        <v>0</v>
      </c>
      <c r="BJ182" s="15" t="s">
        <v>20</v>
      </c>
      <c r="BK182" s="138">
        <f>ROUND(L182*K182,3)</f>
        <v>0</v>
      </c>
      <c r="BL182" s="15" t="s">
        <v>132</v>
      </c>
      <c r="BM182" s="15" t="s">
        <v>299</v>
      </c>
    </row>
    <row r="183" spans="2:65" s="1" customFormat="1" ht="28.95" customHeight="1" x14ac:dyDescent="0.3">
      <c r="B183" s="128"/>
      <c r="C183" s="147" t="s">
        <v>300</v>
      </c>
      <c r="D183" s="147" t="s">
        <v>172</v>
      </c>
      <c r="E183" s="148" t="s">
        <v>301</v>
      </c>
      <c r="F183" s="231" t="s">
        <v>302</v>
      </c>
      <c r="G183" s="232"/>
      <c r="H183" s="232"/>
      <c r="I183" s="232"/>
      <c r="J183" s="149" t="s">
        <v>250</v>
      </c>
      <c r="K183" s="150">
        <v>646.4</v>
      </c>
      <c r="L183" s="230"/>
      <c r="M183" s="232"/>
      <c r="N183" s="230">
        <f>ROUND(L183*K183,3)</f>
        <v>0</v>
      </c>
      <c r="O183" s="228"/>
      <c r="P183" s="228"/>
      <c r="Q183" s="228"/>
      <c r="R183" s="133"/>
      <c r="T183" s="134" t="s">
        <v>3</v>
      </c>
      <c r="U183" s="38" t="s">
        <v>41</v>
      </c>
      <c r="V183" s="135">
        <v>0</v>
      </c>
      <c r="W183" s="135">
        <f>V183*K183</f>
        <v>0</v>
      </c>
      <c r="X183" s="135">
        <v>2.3E-2</v>
      </c>
      <c r="Y183" s="135">
        <f>X183*K183</f>
        <v>14.867199999999999</v>
      </c>
      <c r="Z183" s="135">
        <v>0</v>
      </c>
      <c r="AA183" s="136">
        <f>Z183*K183</f>
        <v>0</v>
      </c>
      <c r="AR183" s="15" t="s">
        <v>159</v>
      </c>
      <c r="AT183" s="15" t="s">
        <v>172</v>
      </c>
      <c r="AU183" s="15" t="s">
        <v>86</v>
      </c>
      <c r="AY183" s="15" t="s">
        <v>127</v>
      </c>
      <c r="BE183" s="137">
        <f>IF(U183="základní",N183,0)</f>
        <v>0</v>
      </c>
      <c r="BF183" s="137">
        <f>IF(U183="snížená",N183,0)</f>
        <v>0</v>
      </c>
      <c r="BG183" s="137">
        <f>IF(U183="zákl. přenesená",N183,0)</f>
        <v>0</v>
      </c>
      <c r="BH183" s="137">
        <f>IF(U183="sníž. přenesená",N183,0)</f>
        <v>0</v>
      </c>
      <c r="BI183" s="137">
        <f>IF(U183="nulová",N183,0)</f>
        <v>0</v>
      </c>
      <c r="BJ183" s="15" t="s">
        <v>20</v>
      </c>
      <c r="BK183" s="138">
        <f>ROUND(L183*K183,3)</f>
        <v>0</v>
      </c>
      <c r="BL183" s="15" t="s">
        <v>132</v>
      </c>
      <c r="BM183" s="15" t="s">
        <v>303</v>
      </c>
    </row>
    <row r="184" spans="2:65" s="10" customFormat="1" ht="20.399999999999999" customHeight="1" x14ac:dyDescent="0.3">
      <c r="B184" s="139"/>
      <c r="C184" s="140"/>
      <c r="D184" s="140"/>
      <c r="E184" s="141" t="s">
        <v>3</v>
      </c>
      <c r="F184" s="248" t="s">
        <v>304</v>
      </c>
      <c r="G184" s="249"/>
      <c r="H184" s="249"/>
      <c r="I184" s="249"/>
      <c r="J184" s="140"/>
      <c r="K184" s="142">
        <v>646.4</v>
      </c>
      <c r="L184" s="140"/>
      <c r="M184" s="140"/>
      <c r="N184" s="140"/>
      <c r="O184" s="140"/>
      <c r="P184" s="140"/>
      <c r="Q184" s="140"/>
      <c r="R184" s="143"/>
      <c r="T184" s="144"/>
      <c r="U184" s="140"/>
      <c r="V184" s="140"/>
      <c r="W184" s="140"/>
      <c r="X184" s="140"/>
      <c r="Y184" s="140"/>
      <c r="Z184" s="140"/>
      <c r="AA184" s="145"/>
      <c r="AT184" s="146" t="s">
        <v>150</v>
      </c>
      <c r="AU184" s="146" t="s">
        <v>86</v>
      </c>
      <c r="AV184" s="10" t="s">
        <v>86</v>
      </c>
      <c r="AW184" s="10" t="s">
        <v>33</v>
      </c>
      <c r="AX184" s="10" t="s">
        <v>20</v>
      </c>
      <c r="AY184" s="146" t="s">
        <v>127</v>
      </c>
    </row>
    <row r="185" spans="2:65" s="1" customFormat="1" ht="28.95" customHeight="1" x14ac:dyDescent="0.3">
      <c r="B185" s="128"/>
      <c r="C185" s="129" t="s">
        <v>305</v>
      </c>
      <c r="D185" s="129" t="s">
        <v>128</v>
      </c>
      <c r="E185" s="130" t="s">
        <v>291</v>
      </c>
      <c r="F185" s="227" t="s">
        <v>292</v>
      </c>
      <c r="G185" s="228"/>
      <c r="H185" s="228"/>
      <c r="I185" s="228"/>
      <c r="J185" s="131" t="s">
        <v>245</v>
      </c>
      <c r="K185" s="132">
        <v>320</v>
      </c>
      <c r="L185" s="229"/>
      <c r="M185" s="228"/>
      <c r="N185" s="229">
        <f>ROUND(L185*K185,3)</f>
        <v>0</v>
      </c>
      <c r="O185" s="228"/>
      <c r="P185" s="228"/>
      <c r="Q185" s="228"/>
      <c r="R185" s="133"/>
      <c r="T185" s="134" t="s">
        <v>3</v>
      </c>
      <c r="U185" s="38" t="s">
        <v>41</v>
      </c>
      <c r="V185" s="135">
        <v>6.7000000000000004E-2</v>
      </c>
      <c r="W185" s="135">
        <f>V185*K185</f>
        <v>21.44</v>
      </c>
      <c r="X185" s="135">
        <v>0</v>
      </c>
      <c r="Y185" s="135">
        <f>X185*K185</f>
        <v>0</v>
      </c>
      <c r="Z185" s="135">
        <v>0</v>
      </c>
      <c r="AA185" s="136">
        <f>Z185*K185</f>
        <v>0</v>
      </c>
      <c r="AR185" s="15" t="s">
        <v>132</v>
      </c>
      <c r="AT185" s="15" t="s">
        <v>128</v>
      </c>
      <c r="AU185" s="15" t="s">
        <v>86</v>
      </c>
      <c r="AY185" s="15" t="s">
        <v>127</v>
      </c>
      <c r="BE185" s="137">
        <f>IF(U185="základní",N185,0)</f>
        <v>0</v>
      </c>
      <c r="BF185" s="137">
        <f>IF(U185="snížená",N185,0)</f>
        <v>0</v>
      </c>
      <c r="BG185" s="137">
        <f>IF(U185="zákl. přenesená",N185,0)</f>
        <v>0</v>
      </c>
      <c r="BH185" s="137">
        <f>IF(U185="sníž. přenesená",N185,0)</f>
        <v>0</v>
      </c>
      <c r="BI185" s="137">
        <f>IF(U185="nulová",N185,0)</f>
        <v>0</v>
      </c>
      <c r="BJ185" s="15" t="s">
        <v>20</v>
      </c>
      <c r="BK185" s="138">
        <f>ROUND(L185*K185,3)</f>
        <v>0</v>
      </c>
      <c r="BL185" s="15" t="s">
        <v>132</v>
      </c>
      <c r="BM185" s="15" t="s">
        <v>306</v>
      </c>
    </row>
    <row r="186" spans="2:65" s="1" customFormat="1" ht="28.95" customHeight="1" x14ac:dyDescent="0.3">
      <c r="B186" s="128"/>
      <c r="C186" s="129" t="s">
        <v>307</v>
      </c>
      <c r="D186" s="129" t="s">
        <v>128</v>
      </c>
      <c r="E186" s="130" t="s">
        <v>257</v>
      </c>
      <c r="F186" s="227" t="s">
        <v>258</v>
      </c>
      <c r="G186" s="228"/>
      <c r="H186" s="228"/>
      <c r="I186" s="228"/>
      <c r="J186" s="131" t="s">
        <v>166</v>
      </c>
      <c r="K186" s="132">
        <v>24.221</v>
      </c>
      <c r="L186" s="229"/>
      <c r="M186" s="228"/>
      <c r="N186" s="229">
        <f>ROUND(L186*K186,3)</f>
        <v>0</v>
      </c>
      <c r="O186" s="228"/>
      <c r="P186" s="228"/>
      <c r="Q186" s="228"/>
      <c r="R186" s="133"/>
      <c r="T186" s="134" t="s">
        <v>3</v>
      </c>
      <c r="U186" s="38" t="s">
        <v>41</v>
      </c>
      <c r="V186" s="135">
        <v>0.39700000000000002</v>
      </c>
      <c r="W186" s="135">
        <f>V186*K186</f>
        <v>9.6157370000000011</v>
      </c>
      <c r="X186" s="135">
        <v>0</v>
      </c>
      <c r="Y186" s="135">
        <f>X186*K186</f>
        <v>0</v>
      </c>
      <c r="Z186" s="135">
        <v>0</v>
      </c>
      <c r="AA186" s="136">
        <f>Z186*K186</f>
        <v>0</v>
      </c>
      <c r="AR186" s="15" t="s">
        <v>132</v>
      </c>
      <c r="AT186" s="15" t="s">
        <v>128</v>
      </c>
      <c r="AU186" s="15" t="s">
        <v>86</v>
      </c>
      <c r="AY186" s="15" t="s">
        <v>127</v>
      </c>
      <c r="BE186" s="137">
        <f>IF(U186="základní",N186,0)</f>
        <v>0</v>
      </c>
      <c r="BF186" s="137">
        <f>IF(U186="snížená",N186,0)</f>
        <v>0</v>
      </c>
      <c r="BG186" s="137">
        <f>IF(U186="zákl. přenesená",N186,0)</f>
        <v>0</v>
      </c>
      <c r="BH186" s="137">
        <f>IF(U186="sníž. přenesená",N186,0)</f>
        <v>0</v>
      </c>
      <c r="BI186" s="137">
        <f>IF(U186="nulová",N186,0)</f>
        <v>0</v>
      </c>
      <c r="BJ186" s="15" t="s">
        <v>20</v>
      </c>
      <c r="BK186" s="138">
        <f>ROUND(L186*K186,3)</f>
        <v>0</v>
      </c>
      <c r="BL186" s="15" t="s">
        <v>132</v>
      </c>
      <c r="BM186" s="15" t="s">
        <v>308</v>
      </c>
    </row>
    <row r="187" spans="2:65" s="9" customFormat="1" ht="29.85" customHeight="1" x14ac:dyDescent="0.35">
      <c r="B187" s="117"/>
      <c r="C187" s="118"/>
      <c r="D187" s="127" t="s">
        <v>104</v>
      </c>
      <c r="E187" s="127"/>
      <c r="F187" s="127"/>
      <c r="G187" s="127"/>
      <c r="H187" s="127"/>
      <c r="I187" s="127"/>
      <c r="J187" s="127"/>
      <c r="K187" s="127"/>
      <c r="L187" s="127"/>
      <c r="M187" s="127"/>
      <c r="N187" s="264">
        <f>BK187</f>
        <v>0</v>
      </c>
      <c r="O187" s="265"/>
      <c r="P187" s="265"/>
      <c r="Q187" s="265"/>
      <c r="R187" s="120"/>
      <c r="T187" s="121"/>
      <c r="U187" s="118"/>
      <c r="V187" s="118"/>
      <c r="W187" s="122">
        <f>SUM(W188:W193)</f>
        <v>81.494</v>
      </c>
      <c r="X187" s="118"/>
      <c r="Y187" s="122">
        <f>SUM(Y188:Y193)</f>
        <v>0</v>
      </c>
      <c r="Z187" s="118"/>
      <c r="AA187" s="123">
        <f>SUM(AA188:AA193)</f>
        <v>38.231999999999999</v>
      </c>
      <c r="AR187" s="124" t="s">
        <v>20</v>
      </c>
      <c r="AT187" s="125" t="s">
        <v>75</v>
      </c>
      <c r="AU187" s="125" t="s">
        <v>20</v>
      </c>
      <c r="AY187" s="124" t="s">
        <v>127</v>
      </c>
      <c r="BK187" s="126">
        <f>SUM(BK188:BK193)</f>
        <v>0</v>
      </c>
    </row>
    <row r="188" spans="2:65" s="1" customFormat="1" ht="28.95" customHeight="1" x14ac:dyDescent="0.3">
      <c r="B188" s="128"/>
      <c r="C188" s="129" t="s">
        <v>309</v>
      </c>
      <c r="D188" s="129" t="s">
        <v>128</v>
      </c>
      <c r="E188" s="130" t="s">
        <v>310</v>
      </c>
      <c r="F188" s="227" t="s">
        <v>311</v>
      </c>
      <c r="G188" s="228"/>
      <c r="H188" s="228"/>
      <c r="I188" s="228"/>
      <c r="J188" s="131" t="s">
        <v>245</v>
      </c>
      <c r="K188" s="132">
        <v>118</v>
      </c>
      <c r="L188" s="229"/>
      <c r="M188" s="228"/>
      <c r="N188" s="229">
        <f>ROUND(L188*K188,3)</f>
        <v>0</v>
      </c>
      <c r="O188" s="228"/>
      <c r="P188" s="228"/>
      <c r="Q188" s="228"/>
      <c r="R188" s="133"/>
      <c r="T188" s="134" t="s">
        <v>3</v>
      </c>
      <c r="U188" s="38" t="s">
        <v>41</v>
      </c>
      <c r="V188" s="135">
        <v>1.7999999999999999E-2</v>
      </c>
      <c r="W188" s="135">
        <f>V188*K188</f>
        <v>2.1239999999999997</v>
      </c>
      <c r="X188" s="135">
        <v>0</v>
      </c>
      <c r="Y188" s="135">
        <f>X188*K188</f>
        <v>0</v>
      </c>
      <c r="Z188" s="135">
        <v>0.32400000000000001</v>
      </c>
      <c r="AA188" s="136">
        <f>Z188*K188</f>
        <v>38.231999999999999</v>
      </c>
      <c r="AR188" s="15" t="s">
        <v>132</v>
      </c>
      <c r="AT188" s="15" t="s">
        <v>128</v>
      </c>
      <c r="AU188" s="15" t="s">
        <v>86</v>
      </c>
      <c r="AY188" s="15" t="s">
        <v>127</v>
      </c>
      <c r="BE188" s="137">
        <f>IF(U188="základní",N188,0)</f>
        <v>0</v>
      </c>
      <c r="BF188" s="137">
        <f>IF(U188="snížená",N188,0)</f>
        <v>0</v>
      </c>
      <c r="BG188" s="137">
        <f>IF(U188="zákl. přenesená",N188,0)</f>
        <v>0</v>
      </c>
      <c r="BH188" s="137">
        <f>IF(U188="sníž. přenesená",N188,0)</f>
        <v>0</v>
      </c>
      <c r="BI188" s="137">
        <f>IF(U188="nulová",N188,0)</f>
        <v>0</v>
      </c>
      <c r="BJ188" s="15" t="s">
        <v>20</v>
      </c>
      <c r="BK188" s="138">
        <f>ROUND(L188*K188,3)</f>
        <v>0</v>
      </c>
      <c r="BL188" s="15" t="s">
        <v>132</v>
      </c>
      <c r="BM188" s="15" t="s">
        <v>312</v>
      </c>
    </row>
    <row r="189" spans="2:65" s="1" customFormat="1" ht="28.95" customHeight="1" x14ac:dyDescent="0.3">
      <c r="B189" s="128"/>
      <c r="C189" s="129" t="s">
        <v>313</v>
      </c>
      <c r="D189" s="129" t="s">
        <v>128</v>
      </c>
      <c r="E189" s="130" t="s">
        <v>146</v>
      </c>
      <c r="F189" s="227" t="s">
        <v>147</v>
      </c>
      <c r="G189" s="228"/>
      <c r="H189" s="228"/>
      <c r="I189" s="228"/>
      <c r="J189" s="131" t="s">
        <v>140</v>
      </c>
      <c r="K189" s="132">
        <v>59</v>
      </c>
      <c r="L189" s="229"/>
      <c r="M189" s="228"/>
      <c r="N189" s="229">
        <f>ROUND(L189*K189,3)</f>
        <v>0</v>
      </c>
      <c r="O189" s="228"/>
      <c r="P189" s="228"/>
      <c r="Q189" s="228"/>
      <c r="R189" s="133"/>
      <c r="T189" s="134" t="s">
        <v>3</v>
      </c>
      <c r="U189" s="38" t="s">
        <v>41</v>
      </c>
      <c r="V189" s="135">
        <v>4.5999999999999999E-2</v>
      </c>
      <c r="W189" s="135">
        <f>V189*K189</f>
        <v>2.714</v>
      </c>
      <c r="X189" s="135">
        <v>0</v>
      </c>
      <c r="Y189" s="135">
        <f>X189*K189</f>
        <v>0</v>
      </c>
      <c r="Z189" s="135">
        <v>0</v>
      </c>
      <c r="AA189" s="136">
        <f>Z189*K189</f>
        <v>0</v>
      </c>
      <c r="AR189" s="15" t="s">
        <v>132</v>
      </c>
      <c r="AT189" s="15" t="s">
        <v>128</v>
      </c>
      <c r="AU189" s="15" t="s">
        <v>86</v>
      </c>
      <c r="AY189" s="15" t="s">
        <v>127</v>
      </c>
      <c r="BE189" s="137">
        <f>IF(U189="základní",N189,0)</f>
        <v>0</v>
      </c>
      <c r="BF189" s="137">
        <f>IF(U189="snížená",N189,0)</f>
        <v>0</v>
      </c>
      <c r="BG189" s="137">
        <f>IF(U189="zákl. přenesená",N189,0)</f>
        <v>0</v>
      </c>
      <c r="BH189" s="137">
        <f>IF(U189="sníž. přenesená",N189,0)</f>
        <v>0</v>
      </c>
      <c r="BI189" s="137">
        <f>IF(U189="nulová",N189,0)</f>
        <v>0</v>
      </c>
      <c r="BJ189" s="15" t="s">
        <v>20</v>
      </c>
      <c r="BK189" s="138">
        <f>ROUND(L189*K189,3)</f>
        <v>0</v>
      </c>
      <c r="BL189" s="15" t="s">
        <v>132</v>
      </c>
      <c r="BM189" s="15" t="s">
        <v>314</v>
      </c>
    </row>
    <row r="190" spans="2:65" s="10" customFormat="1" ht="20.399999999999999" customHeight="1" x14ac:dyDescent="0.3">
      <c r="B190" s="139"/>
      <c r="C190" s="140"/>
      <c r="D190" s="140"/>
      <c r="E190" s="141" t="s">
        <v>3</v>
      </c>
      <c r="F190" s="248" t="s">
        <v>315</v>
      </c>
      <c r="G190" s="249"/>
      <c r="H190" s="249"/>
      <c r="I190" s="249"/>
      <c r="J190" s="140"/>
      <c r="K190" s="142">
        <v>59</v>
      </c>
      <c r="L190" s="140"/>
      <c r="M190" s="140"/>
      <c r="N190" s="140"/>
      <c r="O190" s="140"/>
      <c r="P190" s="140"/>
      <c r="Q190" s="140"/>
      <c r="R190" s="143"/>
      <c r="T190" s="144"/>
      <c r="U190" s="140"/>
      <c r="V190" s="140"/>
      <c r="W190" s="140"/>
      <c r="X190" s="140"/>
      <c r="Y190" s="140"/>
      <c r="Z190" s="140"/>
      <c r="AA190" s="145"/>
      <c r="AT190" s="146" t="s">
        <v>150</v>
      </c>
      <c r="AU190" s="146" t="s">
        <v>86</v>
      </c>
      <c r="AV190" s="10" t="s">
        <v>86</v>
      </c>
      <c r="AW190" s="10" t="s">
        <v>33</v>
      </c>
      <c r="AX190" s="10" t="s">
        <v>20</v>
      </c>
      <c r="AY190" s="146" t="s">
        <v>127</v>
      </c>
    </row>
    <row r="191" spans="2:65" s="1" customFormat="1" ht="28.95" customHeight="1" x14ac:dyDescent="0.3">
      <c r="B191" s="128"/>
      <c r="C191" s="129" t="s">
        <v>316</v>
      </c>
      <c r="D191" s="129" t="s">
        <v>128</v>
      </c>
      <c r="E191" s="130" t="s">
        <v>152</v>
      </c>
      <c r="F191" s="227" t="s">
        <v>153</v>
      </c>
      <c r="G191" s="228"/>
      <c r="H191" s="228"/>
      <c r="I191" s="228"/>
      <c r="J191" s="131" t="s">
        <v>140</v>
      </c>
      <c r="K191" s="132">
        <v>59</v>
      </c>
      <c r="L191" s="229"/>
      <c r="M191" s="228"/>
      <c r="N191" s="229">
        <f>ROUND(L191*K191,3)</f>
        <v>0</v>
      </c>
      <c r="O191" s="228"/>
      <c r="P191" s="228"/>
      <c r="Q191" s="228"/>
      <c r="R191" s="133"/>
      <c r="T191" s="134" t="s">
        <v>3</v>
      </c>
      <c r="U191" s="38" t="s">
        <v>41</v>
      </c>
      <c r="V191" s="135">
        <v>1.1040000000000001</v>
      </c>
      <c r="W191" s="135">
        <f>V191*K191</f>
        <v>65.13600000000001</v>
      </c>
      <c r="X191" s="135">
        <v>0</v>
      </c>
      <c r="Y191" s="135">
        <f>X191*K191</f>
        <v>0</v>
      </c>
      <c r="Z191" s="135">
        <v>0</v>
      </c>
      <c r="AA191" s="136">
        <f>Z191*K191</f>
        <v>0</v>
      </c>
      <c r="AR191" s="15" t="s">
        <v>132</v>
      </c>
      <c r="AT191" s="15" t="s">
        <v>128</v>
      </c>
      <c r="AU191" s="15" t="s">
        <v>86</v>
      </c>
      <c r="AY191" s="15" t="s">
        <v>127</v>
      </c>
      <c r="BE191" s="137">
        <f>IF(U191="základní",N191,0)</f>
        <v>0</v>
      </c>
      <c r="BF191" s="137">
        <f>IF(U191="snížená",N191,0)</f>
        <v>0</v>
      </c>
      <c r="BG191" s="137">
        <f>IF(U191="zákl. přenesená",N191,0)</f>
        <v>0</v>
      </c>
      <c r="BH191" s="137">
        <f>IF(U191="sníž. přenesená",N191,0)</f>
        <v>0</v>
      </c>
      <c r="BI191" s="137">
        <f>IF(U191="nulová",N191,0)</f>
        <v>0</v>
      </c>
      <c r="BJ191" s="15" t="s">
        <v>20</v>
      </c>
      <c r="BK191" s="138">
        <f>ROUND(L191*K191,3)</f>
        <v>0</v>
      </c>
      <c r="BL191" s="15" t="s">
        <v>132</v>
      </c>
      <c r="BM191" s="15" t="s">
        <v>317</v>
      </c>
    </row>
    <row r="192" spans="2:65" s="1" customFormat="1" ht="28.95" customHeight="1" x14ac:dyDescent="0.3">
      <c r="B192" s="128"/>
      <c r="C192" s="129" t="s">
        <v>318</v>
      </c>
      <c r="D192" s="129" t="s">
        <v>128</v>
      </c>
      <c r="E192" s="130" t="s">
        <v>319</v>
      </c>
      <c r="F192" s="227" t="s">
        <v>320</v>
      </c>
      <c r="G192" s="228"/>
      <c r="H192" s="228"/>
      <c r="I192" s="228"/>
      <c r="J192" s="131" t="s">
        <v>131</v>
      </c>
      <c r="K192" s="132">
        <v>90</v>
      </c>
      <c r="L192" s="229"/>
      <c r="M192" s="228"/>
      <c r="N192" s="229">
        <f>ROUND(L192*K192,3)</f>
        <v>0</v>
      </c>
      <c r="O192" s="228"/>
      <c r="P192" s="228"/>
      <c r="Q192" s="228"/>
      <c r="R192" s="133"/>
      <c r="T192" s="134" t="s">
        <v>3</v>
      </c>
      <c r="U192" s="38" t="s">
        <v>41</v>
      </c>
      <c r="V192" s="135">
        <v>0.128</v>
      </c>
      <c r="W192" s="135">
        <f>V192*K192</f>
        <v>11.52</v>
      </c>
      <c r="X192" s="135">
        <v>0</v>
      </c>
      <c r="Y192" s="135">
        <f>X192*K192</f>
        <v>0</v>
      </c>
      <c r="Z192" s="135">
        <v>0</v>
      </c>
      <c r="AA192" s="136">
        <f>Z192*K192</f>
        <v>0</v>
      </c>
      <c r="AR192" s="15" t="s">
        <v>321</v>
      </c>
      <c r="AT192" s="15" t="s">
        <v>128</v>
      </c>
      <c r="AU192" s="15" t="s">
        <v>86</v>
      </c>
      <c r="AY192" s="15" t="s">
        <v>127</v>
      </c>
      <c r="BE192" s="137">
        <f>IF(U192="základní",N192,0)</f>
        <v>0</v>
      </c>
      <c r="BF192" s="137">
        <f>IF(U192="snížená",N192,0)</f>
        <v>0</v>
      </c>
      <c r="BG192" s="137">
        <f>IF(U192="zákl. přenesená",N192,0)</f>
        <v>0</v>
      </c>
      <c r="BH192" s="137">
        <f>IF(U192="sníž. přenesená",N192,0)</f>
        <v>0</v>
      </c>
      <c r="BI192" s="137">
        <f>IF(U192="nulová",N192,0)</f>
        <v>0</v>
      </c>
      <c r="BJ192" s="15" t="s">
        <v>20</v>
      </c>
      <c r="BK192" s="138">
        <f>ROUND(L192*K192,3)</f>
        <v>0</v>
      </c>
      <c r="BL192" s="15" t="s">
        <v>321</v>
      </c>
      <c r="BM192" s="15" t="s">
        <v>322</v>
      </c>
    </row>
    <row r="193" spans="2:65" s="10" customFormat="1" ht="20.399999999999999" customHeight="1" x14ac:dyDescent="0.3">
      <c r="B193" s="139"/>
      <c r="C193" s="140"/>
      <c r="D193" s="140"/>
      <c r="E193" s="141" t="s">
        <v>3</v>
      </c>
      <c r="F193" s="248" t="s">
        <v>323</v>
      </c>
      <c r="G193" s="249"/>
      <c r="H193" s="249"/>
      <c r="I193" s="249"/>
      <c r="J193" s="140"/>
      <c r="K193" s="142">
        <v>90</v>
      </c>
      <c r="L193" s="140"/>
      <c r="M193" s="140"/>
      <c r="N193" s="140"/>
      <c r="O193" s="140"/>
      <c r="P193" s="140"/>
      <c r="Q193" s="140"/>
      <c r="R193" s="143"/>
      <c r="T193" s="144"/>
      <c r="U193" s="140"/>
      <c r="V193" s="140"/>
      <c r="W193" s="140"/>
      <c r="X193" s="140"/>
      <c r="Y193" s="140"/>
      <c r="Z193" s="140"/>
      <c r="AA193" s="145"/>
      <c r="AT193" s="146" t="s">
        <v>150</v>
      </c>
      <c r="AU193" s="146" t="s">
        <v>86</v>
      </c>
      <c r="AV193" s="10" t="s">
        <v>86</v>
      </c>
      <c r="AW193" s="10" t="s">
        <v>33</v>
      </c>
      <c r="AX193" s="10" t="s">
        <v>20</v>
      </c>
      <c r="AY193" s="146" t="s">
        <v>127</v>
      </c>
    </row>
    <row r="194" spans="2:65" s="9" customFormat="1" ht="29.85" customHeight="1" x14ac:dyDescent="0.35">
      <c r="B194" s="117"/>
      <c r="C194" s="118"/>
      <c r="D194" s="127" t="s">
        <v>105</v>
      </c>
      <c r="E194" s="127"/>
      <c r="F194" s="127"/>
      <c r="G194" s="127"/>
      <c r="H194" s="127"/>
      <c r="I194" s="127"/>
      <c r="J194" s="127"/>
      <c r="K194" s="127"/>
      <c r="L194" s="127"/>
      <c r="M194" s="127"/>
      <c r="N194" s="273">
        <f>BK194</f>
        <v>0</v>
      </c>
      <c r="O194" s="274"/>
      <c r="P194" s="274"/>
      <c r="Q194" s="274"/>
      <c r="R194" s="120"/>
      <c r="T194" s="121"/>
      <c r="U194" s="118"/>
      <c r="V194" s="118"/>
      <c r="W194" s="122">
        <f>SUM(W195:W201)</f>
        <v>8.2130399999999995</v>
      </c>
      <c r="X194" s="118"/>
      <c r="Y194" s="122">
        <f>SUM(Y195:Y201)</f>
        <v>0</v>
      </c>
      <c r="Z194" s="118"/>
      <c r="AA194" s="123">
        <f>SUM(AA195:AA201)</f>
        <v>12.78</v>
      </c>
      <c r="AR194" s="124" t="s">
        <v>20</v>
      </c>
      <c r="AT194" s="125" t="s">
        <v>75</v>
      </c>
      <c r="AU194" s="125" t="s">
        <v>20</v>
      </c>
      <c r="AY194" s="124" t="s">
        <v>127</v>
      </c>
      <c r="BK194" s="126">
        <f>SUM(BK195:BK201)</f>
        <v>0</v>
      </c>
    </row>
    <row r="195" spans="2:65" s="1" customFormat="1" ht="28.95" customHeight="1" x14ac:dyDescent="0.3">
      <c r="B195" s="128"/>
      <c r="C195" s="129" t="s">
        <v>324</v>
      </c>
      <c r="D195" s="129" t="s">
        <v>128</v>
      </c>
      <c r="E195" s="130" t="s">
        <v>325</v>
      </c>
      <c r="F195" s="227" t="s">
        <v>326</v>
      </c>
      <c r="G195" s="228"/>
      <c r="H195" s="228"/>
      <c r="I195" s="228"/>
      <c r="J195" s="131" t="s">
        <v>131</v>
      </c>
      <c r="K195" s="132">
        <v>36</v>
      </c>
      <c r="L195" s="229"/>
      <c r="M195" s="228"/>
      <c r="N195" s="229">
        <f>ROUND(L195*K195,3)</f>
        <v>0</v>
      </c>
      <c r="O195" s="228"/>
      <c r="P195" s="228"/>
      <c r="Q195" s="228"/>
      <c r="R195" s="133"/>
      <c r="T195" s="134" t="s">
        <v>3</v>
      </c>
      <c r="U195" s="38" t="s">
        <v>41</v>
      </c>
      <c r="V195" s="135">
        <v>6.2E-2</v>
      </c>
      <c r="W195" s="135">
        <f>V195*K195</f>
        <v>2.2320000000000002</v>
      </c>
      <c r="X195" s="135">
        <v>0</v>
      </c>
      <c r="Y195" s="135">
        <f>X195*K195</f>
        <v>0</v>
      </c>
      <c r="Z195" s="135">
        <v>0.35499999999999998</v>
      </c>
      <c r="AA195" s="136">
        <f>Z195*K195</f>
        <v>12.78</v>
      </c>
      <c r="AR195" s="15" t="s">
        <v>132</v>
      </c>
      <c r="AT195" s="15" t="s">
        <v>128</v>
      </c>
      <c r="AU195" s="15" t="s">
        <v>86</v>
      </c>
      <c r="AY195" s="15" t="s">
        <v>127</v>
      </c>
      <c r="BE195" s="137">
        <f>IF(U195="základní",N195,0)</f>
        <v>0</v>
      </c>
      <c r="BF195" s="137">
        <f>IF(U195="snížená",N195,0)</f>
        <v>0</v>
      </c>
      <c r="BG195" s="137">
        <f>IF(U195="zákl. přenesená",N195,0)</f>
        <v>0</v>
      </c>
      <c r="BH195" s="137">
        <f>IF(U195="sníž. přenesená",N195,0)</f>
        <v>0</v>
      </c>
      <c r="BI195" s="137">
        <f>IF(U195="nulová",N195,0)</f>
        <v>0</v>
      </c>
      <c r="BJ195" s="15" t="s">
        <v>20</v>
      </c>
      <c r="BK195" s="138">
        <f>ROUND(L195*K195,3)</f>
        <v>0</v>
      </c>
      <c r="BL195" s="15" t="s">
        <v>132</v>
      </c>
      <c r="BM195" s="15" t="s">
        <v>327</v>
      </c>
    </row>
    <row r="196" spans="2:65" s="10" customFormat="1" ht="20.399999999999999" customHeight="1" x14ac:dyDescent="0.3">
      <c r="B196" s="139"/>
      <c r="C196" s="140"/>
      <c r="D196" s="140"/>
      <c r="E196" s="141" t="s">
        <v>3</v>
      </c>
      <c r="F196" s="248" t="s">
        <v>328</v>
      </c>
      <c r="G196" s="249"/>
      <c r="H196" s="249"/>
      <c r="I196" s="249"/>
      <c r="J196" s="140"/>
      <c r="K196" s="142">
        <v>36</v>
      </c>
      <c r="L196" s="140"/>
      <c r="M196" s="140"/>
      <c r="N196" s="140"/>
      <c r="O196" s="140"/>
      <c r="P196" s="140"/>
      <c r="Q196" s="140"/>
      <c r="R196" s="143"/>
      <c r="T196" s="144"/>
      <c r="U196" s="140"/>
      <c r="V196" s="140"/>
      <c r="W196" s="140"/>
      <c r="X196" s="140"/>
      <c r="Y196" s="140"/>
      <c r="Z196" s="140"/>
      <c r="AA196" s="145"/>
      <c r="AT196" s="146" t="s">
        <v>150</v>
      </c>
      <c r="AU196" s="146" t="s">
        <v>86</v>
      </c>
      <c r="AV196" s="10" t="s">
        <v>86</v>
      </c>
      <c r="AW196" s="10" t="s">
        <v>33</v>
      </c>
      <c r="AX196" s="10" t="s">
        <v>20</v>
      </c>
      <c r="AY196" s="146" t="s">
        <v>127</v>
      </c>
    </row>
    <row r="197" spans="2:65" s="1" customFormat="1" ht="20.399999999999999" customHeight="1" x14ac:dyDescent="0.3">
      <c r="B197" s="128"/>
      <c r="C197" s="129" t="s">
        <v>329</v>
      </c>
      <c r="D197" s="129" t="s">
        <v>128</v>
      </c>
      <c r="E197" s="130" t="s">
        <v>330</v>
      </c>
      <c r="F197" s="227" t="s">
        <v>331</v>
      </c>
      <c r="G197" s="228"/>
      <c r="H197" s="228"/>
      <c r="I197" s="228"/>
      <c r="J197" s="131" t="s">
        <v>166</v>
      </c>
      <c r="K197" s="132">
        <v>12.78</v>
      </c>
      <c r="L197" s="229"/>
      <c r="M197" s="228"/>
      <c r="N197" s="229">
        <f>ROUND(L197*K197,3)</f>
        <v>0</v>
      </c>
      <c r="O197" s="228"/>
      <c r="P197" s="228"/>
      <c r="Q197" s="228"/>
      <c r="R197" s="133"/>
      <c r="T197" s="134" t="s">
        <v>3</v>
      </c>
      <c r="U197" s="38" t="s">
        <v>41</v>
      </c>
      <c r="V197" s="135">
        <v>0.13600000000000001</v>
      </c>
      <c r="W197" s="135">
        <f>V197*K197</f>
        <v>1.7380800000000001</v>
      </c>
      <c r="X197" s="135">
        <v>0</v>
      </c>
      <c r="Y197" s="135">
        <f>X197*K197</f>
        <v>0</v>
      </c>
      <c r="Z197" s="135">
        <v>0</v>
      </c>
      <c r="AA197" s="136">
        <f>Z197*K197</f>
        <v>0</v>
      </c>
      <c r="AR197" s="15" t="s">
        <v>132</v>
      </c>
      <c r="AT197" s="15" t="s">
        <v>128</v>
      </c>
      <c r="AU197" s="15" t="s">
        <v>86</v>
      </c>
      <c r="AY197" s="15" t="s">
        <v>127</v>
      </c>
      <c r="BE197" s="137">
        <f>IF(U197="základní",N197,0)</f>
        <v>0</v>
      </c>
      <c r="BF197" s="137">
        <f>IF(U197="snížená",N197,0)</f>
        <v>0</v>
      </c>
      <c r="BG197" s="137">
        <f>IF(U197="zákl. přenesená",N197,0)</f>
        <v>0</v>
      </c>
      <c r="BH197" s="137">
        <f>IF(U197="sníž. přenesená",N197,0)</f>
        <v>0</v>
      </c>
      <c r="BI197" s="137">
        <f>IF(U197="nulová",N197,0)</f>
        <v>0</v>
      </c>
      <c r="BJ197" s="15" t="s">
        <v>20</v>
      </c>
      <c r="BK197" s="138">
        <f>ROUND(L197*K197,3)</f>
        <v>0</v>
      </c>
      <c r="BL197" s="15" t="s">
        <v>132</v>
      </c>
      <c r="BM197" s="15" t="s">
        <v>332</v>
      </c>
    </row>
    <row r="198" spans="2:65" s="1" customFormat="1" ht="40.200000000000003" customHeight="1" x14ac:dyDescent="0.3">
      <c r="B198" s="128"/>
      <c r="C198" s="129" t="s">
        <v>333</v>
      </c>
      <c r="D198" s="129" t="s">
        <v>128</v>
      </c>
      <c r="E198" s="130" t="s">
        <v>334</v>
      </c>
      <c r="F198" s="227" t="s">
        <v>335</v>
      </c>
      <c r="G198" s="228"/>
      <c r="H198" s="228"/>
      <c r="I198" s="228"/>
      <c r="J198" s="131" t="s">
        <v>166</v>
      </c>
      <c r="K198" s="132">
        <v>12.78</v>
      </c>
      <c r="L198" s="229"/>
      <c r="M198" s="228"/>
      <c r="N198" s="229">
        <f>ROUND(L198*K198,3)</f>
        <v>0</v>
      </c>
      <c r="O198" s="228"/>
      <c r="P198" s="228"/>
      <c r="Q198" s="228"/>
      <c r="R198" s="133"/>
      <c r="T198" s="134" t="s">
        <v>3</v>
      </c>
      <c r="U198" s="38" t="s">
        <v>41</v>
      </c>
      <c r="V198" s="135">
        <v>0.08</v>
      </c>
      <c r="W198" s="135">
        <f>V198*K198</f>
        <v>1.0224</v>
      </c>
      <c r="X198" s="135">
        <v>0</v>
      </c>
      <c r="Y198" s="135">
        <f>X198*K198</f>
        <v>0</v>
      </c>
      <c r="Z198" s="135">
        <v>0</v>
      </c>
      <c r="AA198" s="136">
        <f>Z198*K198</f>
        <v>0</v>
      </c>
      <c r="AR198" s="15" t="s">
        <v>132</v>
      </c>
      <c r="AT198" s="15" t="s">
        <v>128</v>
      </c>
      <c r="AU198" s="15" t="s">
        <v>86</v>
      </c>
      <c r="AY198" s="15" t="s">
        <v>127</v>
      </c>
      <c r="BE198" s="137">
        <f>IF(U198="základní",N198,0)</f>
        <v>0</v>
      </c>
      <c r="BF198" s="137">
        <f>IF(U198="snížená",N198,0)</f>
        <v>0</v>
      </c>
      <c r="BG198" s="137">
        <f>IF(U198="zákl. přenesená",N198,0)</f>
        <v>0</v>
      </c>
      <c r="BH198" s="137">
        <f>IF(U198="sníž. přenesená",N198,0)</f>
        <v>0</v>
      </c>
      <c r="BI198" s="137">
        <f>IF(U198="nulová",N198,0)</f>
        <v>0</v>
      </c>
      <c r="BJ198" s="15" t="s">
        <v>20</v>
      </c>
      <c r="BK198" s="138">
        <f>ROUND(L198*K198,3)</f>
        <v>0</v>
      </c>
      <c r="BL198" s="15" t="s">
        <v>132</v>
      </c>
      <c r="BM198" s="15" t="s">
        <v>336</v>
      </c>
    </row>
    <row r="199" spans="2:65" s="1" customFormat="1" ht="28.95" customHeight="1" x14ac:dyDescent="0.3">
      <c r="B199" s="128"/>
      <c r="C199" s="129" t="s">
        <v>337</v>
      </c>
      <c r="D199" s="129" t="s">
        <v>128</v>
      </c>
      <c r="E199" s="130" t="s">
        <v>338</v>
      </c>
      <c r="F199" s="227" t="s">
        <v>339</v>
      </c>
      <c r="G199" s="228"/>
      <c r="H199" s="228"/>
      <c r="I199" s="228"/>
      <c r="J199" s="131" t="s">
        <v>166</v>
      </c>
      <c r="K199" s="132">
        <v>230.04</v>
      </c>
      <c r="L199" s="229"/>
      <c r="M199" s="228"/>
      <c r="N199" s="229">
        <f>ROUND(L199*K199,3)</f>
        <v>0</v>
      </c>
      <c r="O199" s="228"/>
      <c r="P199" s="228"/>
      <c r="Q199" s="228"/>
      <c r="R199" s="133"/>
      <c r="T199" s="134" t="s">
        <v>3</v>
      </c>
      <c r="U199" s="38" t="s">
        <v>41</v>
      </c>
      <c r="V199" s="135">
        <v>1.4E-2</v>
      </c>
      <c r="W199" s="135">
        <f>V199*K199</f>
        <v>3.2205599999999999</v>
      </c>
      <c r="X199" s="135">
        <v>0</v>
      </c>
      <c r="Y199" s="135">
        <f>X199*K199</f>
        <v>0</v>
      </c>
      <c r="Z199" s="135">
        <v>0</v>
      </c>
      <c r="AA199" s="136">
        <f>Z199*K199</f>
        <v>0</v>
      </c>
      <c r="AR199" s="15" t="s">
        <v>132</v>
      </c>
      <c r="AT199" s="15" t="s">
        <v>128</v>
      </c>
      <c r="AU199" s="15" t="s">
        <v>86</v>
      </c>
      <c r="AY199" s="15" t="s">
        <v>127</v>
      </c>
      <c r="BE199" s="137">
        <f>IF(U199="základní",N199,0)</f>
        <v>0</v>
      </c>
      <c r="BF199" s="137">
        <f>IF(U199="snížená",N199,0)</f>
        <v>0</v>
      </c>
      <c r="BG199" s="137">
        <f>IF(U199="zákl. přenesená",N199,0)</f>
        <v>0</v>
      </c>
      <c r="BH199" s="137">
        <f>IF(U199="sníž. přenesená",N199,0)</f>
        <v>0</v>
      </c>
      <c r="BI199" s="137">
        <f>IF(U199="nulová",N199,0)</f>
        <v>0</v>
      </c>
      <c r="BJ199" s="15" t="s">
        <v>20</v>
      </c>
      <c r="BK199" s="138">
        <f>ROUND(L199*K199,3)</f>
        <v>0</v>
      </c>
      <c r="BL199" s="15" t="s">
        <v>132</v>
      </c>
      <c r="BM199" s="15" t="s">
        <v>340</v>
      </c>
    </row>
    <row r="200" spans="2:65" s="10" customFormat="1" ht="20.399999999999999" customHeight="1" x14ac:dyDescent="0.3">
      <c r="B200" s="139"/>
      <c r="C200" s="140"/>
      <c r="D200" s="140"/>
      <c r="E200" s="141" t="s">
        <v>3</v>
      </c>
      <c r="F200" s="248" t="s">
        <v>341</v>
      </c>
      <c r="G200" s="249"/>
      <c r="H200" s="249"/>
      <c r="I200" s="249"/>
      <c r="J200" s="140"/>
      <c r="K200" s="142">
        <v>230.04</v>
      </c>
      <c r="L200" s="140"/>
      <c r="M200" s="140"/>
      <c r="N200" s="140"/>
      <c r="O200" s="140"/>
      <c r="P200" s="140"/>
      <c r="Q200" s="140"/>
      <c r="R200" s="143"/>
      <c r="T200" s="144"/>
      <c r="U200" s="140"/>
      <c r="V200" s="140"/>
      <c r="W200" s="140"/>
      <c r="X200" s="140"/>
      <c r="Y200" s="140"/>
      <c r="Z200" s="140"/>
      <c r="AA200" s="145"/>
      <c r="AT200" s="146" t="s">
        <v>150</v>
      </c>
      <c r="AU200" s="146" t="s">
        <v>86</v>
      </c>
      <c r="AV200" s="10" t="s">
        <v>86</v>
      </c>
      <c r="AW200" s="10" t="s">
        <v>33</v>
      </c>
      <c r="AX200" s="10" t="s">
        <v>20</v>
      </c>
      <c r="AY200" s="146" t="s">
        <v>127</v>
      </c>
    </row>
    <row r="201" spans="2:65" s="1" customFormat="1" ht="40.200000000000003" customHeight="1" x14ac:dyDescent="0.3">
      <c r="B201" s="128"/>
      <c r="C201" s="129" t="s">
        <v>342</v>
      </c>
      <c r="D201" s="129" t="s">
        <v>128</v>
      </c>
      <c r="E201" s="130" t="s">
        <v>343</v>
      </c>
      <c r="F201" s="227" t="s">
        <v>344</v>
      </c>
      <c r="G201" s="228"/>
      <c r="H201" s="228"/>
      <c r="I201" s="228"/>
      <c r="J201" s="131" t="s">
        <v>166</v>
      </c>
      <c r="K201" s="132">
        <v>12.78</v>
      </c>
      <c r="L201" s="229"/>
      <c r="M201" s="228"/>
      <c r="N201" s="229">
        <f>ROUND(L201*K201,3)</f>
        <v>0</v>
      </c>
      <c r="O201" s="228"/>
      <c r="P201" s="228"/>
      <c r="Q201" s="228"/>
      <c r="R201" s="133"/>
      <c r="T201" s="134" t="s">
        <v>3</v>
      </c>
      <c r="U201" s="38" t="s">
        <v>41</v>
      </c>
      <c r="V201" s="135">
        <v>0</v>
      </c>
      <c r="W201" s="135">
        <f>V201*K201</f>
        <v>0</v>
      </c>
      <c r="X201" s="135">
        <v>0</v>
      </c>
      <c r="Y201" s="135">
        <f>X201*K201</f>
        <v>0</v>
      </c>
      <c r="Z201" s="135">
        <v>0</v>
      </c>
      <c r="AA201" s="136">
        <f>Z201*K201</f>
        <v>0</v>
      </c>
      <c r="AR201" s="15" t="s">
        <v>132</v>
      </c>
      <c r="AT201" s="15" t="s">
        <v>128</v>
      </c>
      <c r="AU201" s="15" t="s">
        <v>86</v>
      </c>
      <c r="AY201" s="15" t="s">
        <v>127</v>
      </c>
      <c r="BE201" s="137">
        <f>IF(U201="základní",N201,0)</f>
        <v>0</v>
      </c>
      <c r="BF201" s="137">
        <f>IF(U201="snížená",N201,0)</f>
        <v>0</v>
      </c>
      <c r="BG201" s="137">
        <f>IF(U201="zákl. přenesená",N201,0)</f>
        <v>0</v>
      </c>
      <c r="BH201" s="137">
        <f>IF(U201="sníž. přenesená",N201,0)</f>
        <v>0</v>
      </c>
      <c r="BI201" s="137">
        <f>IF(U201="nulová",N201,0)</f>
        <v>0</v>
      </c>
      <c r="BJ201" s="15" t="s">
        <v>20</v>
      </c>
      <c r="BK201" s="138">
        <f>ROUND(L201*K201,3)</f>
        <v>0</v>
      </c>
      <c r="BL201" s="15" t="s">
        <v>132</v>
      </c>
      <c r="BM201" s="15" t="s">
        <v>345</v>
      </c>
    </row>
    <row r="202" spans="2:65" s="9" customFormat="1" ht="29.85" customHeight="1" x14ac:dyDescent="0.35">
      <c r="B202" s="117"/>
      <c r="C202" s="118"/>
      <c r="D202" s="127" t="s">
        <v>106</v>
      </c>
      <c r="E202" s="127"/>
      <c r="F202" s="127"/>
      <c r="G202" s="127"/>
      <c r="H202" s="127"/>
      <c r="I202" s="127"/>
      <c r="J202" s="127"/>
      <c r="K202" s="127"/>
      <c r="L202" s="127"/>
      <c r="M202" s="127"/>
      <c r="N202" s="264">
        <f>BK202</f>
        <v>0</v>
      </c>
      <c r="O202" s="265"/>
      <c r="P202" s="265"/>
      <c r="Q202" s="265"/>
      <c r="R202" s="120"/>
      <c r="T202" s="121"/>
      <c r="U202" s="118"/>
      <c r="V202" s="118"/>
      <c r="W202" s="122">
        <f>SUM(W203:W214)</f>
        <v>101.396761</v>
      </c>
      <c r="X202" s="118"/>
      <c r="Y202" s="122">
        <f>SUM(Y203:Y214)</f>
        <v>74.243000000000009</v>
      </c>
      <c r="Z202" s="118"/>
      <c r="AA202" s="123">
        <f>SUM(AA203:AA214)</f>
        <v>0</v>
      </c>
      <c r="AR202" s="124" t="s">
        <v>20</v>
      </c>
      <c r="AT202" s="125" t="s">
        <v>75</v>
      </c>
      <c r="AU202" s="125" t="s">
        <v>20</v>
      </c>
      <c r="AY202" s="124" t="s">
        <v>127</v>
      </c>
      <c r="BK202" s="126">
        <f>SUM(BK203:BK214)</f>
        <v>0</v>
      </c>
    </row>
    <row r="203" spans="2:65" s="1" customFormat="1" ht="40.200000000000003" customHeight="1" x14ac:dyDescent="0.3">
      <c r="B203" s="128"/>
      <c r="C203" s="129" t="s">
        <v>346</v>
      </c>
      <c r="D203" s="129" t="s">
        <v>128</v>
      </c>
      <c r="E203" s="130" t="s">
        <v>347</v>
      </c>
      <c r="F203" s="227" t="s">
        <v>348</v>
      </c>
      <c r="G203" s="228"/>
      <c r="H203" s="228"/>
      <c r="I203" s="228"/>
      <c r="J203" s="131" t="s">
        <v>140</v>
      </c>
      <c r="K203" s="132">
        <v>35.853000000000002</v>
      </c>
      <c r="L203" s="229"/>
      <c r="M203" s="228"/>
      <c r="N203" s="229">
        <f>ROUND(L203*K203,3)</f>
        <v>0</v>
      </c>
      <c r="O203" s="228"/>
      <c r="P203" s="228"/>
      <c r="Q203" s="228"/>
      <c r="R203" s="133"/>
      <c r="T203" s="134" t="s">
        <v>3</v>
      </c>
      <c r="U203" s="38" t="s">
        <v>41</v>
      </c>
      <c r="V203" s="135">
        <v>1.587</v>
      </c>
      <c r="W203" s="135">
        <f>V203*K203</f>
        <v>56.898710999999999</v>
      </c>
      <c r="X203" s="135">
        <v>0</v>
      </c>
      <c r="Y203" s="135">
        <f>X203*K203</f>
        <v>0</v>
      </c>
      <c r="Z203" s="135">
        <v>0</v>
      </c>
      <c r="AA203" s="136">
        <f>Z203*K203</f>
        <v>0</v>
      </c>
      <c r="AR203" s="15" t="s">
        <v>132</v>
      </c>
      <c r="AT203" s="15" t="s">
        <v>128</v>
      </c>
      <c r="AU203" s="15" t="s">
        <v>86</v>
      </c>
      <c r="AY203" s="15" t="s">
        <v>127</v>
      </c>
      <c r="BE203" s="137">
        <f>IF(U203="základní",N203,0)</f>
        <v>0</v>
      </c>
      <c r="BF203" s="137">
        <f>IF(U203="snížená",N203,0)</f>
        <v>0</v>
      </c>
      <c r="BG203" s="137">
        <f>IF(U203="zákl. přenesená",N203,0)</f>
        <v>0</v>
      </c>
      <c r="BH203" s="137">
        <f>IF(U203="sníž. přenesená",N203,0)</f>
        <v>0</v>
      </c>
      <c r="BI203" s="137">
        <f>IF(U203="nulová",N203,0)</f>
        <v>0</v>
      </c>
      <c r="BJ203" s="15" t="s">
        <v>20</v>
      </c>
      <c r="BK203" s="138">
        <f>ROUND(L203*K203,3)</f>
        <v>0</v>
      </c>
      <c r="BL203" s="15" t="s">
        <v>132</v>
      </c>
      <c r="BM203" s="15" t="s">
        <v>349</v>
      </c>
    </row>
    <row r="204" spans="2:65" s="10" customFormat="1" ht="20.399999999999999" customHeight="1" x14ac:dyDescent="0.3">
      <c r="B204" s="139"/>
      <c r="C204" s="140"/>
      <c r="D204" s="140"/>
      <c r="E204" s="141" t="s">
        <v>3</v>
      </c>
      <c r="F204" s="248" t="s">
        <v>471</v>
      </c>
      <c r="G204" s="249"/>
      <c r="H204" s="249"/>
      <c r="I204" s="249"/>
      <c r="J204" s="140"/>
      <c r="K204" s="142">
        <v>47.2</v>
      </c>
      <c r="L204" s="140"/>
      <c r="M204" s="140"/>
      <c r="N204" s="140"/>
      <c r="O204" s="140"/>
      <c r="P204" s="140"/>
      <c r="Q204" s="140"/>
      <c r="R204" s="143"/>
      <c r="T204" s="144"/>
      <c r="U204" s="140"/>
      <c r="V204" s="140"/>
      <c r="W204" s="140"/>
      <c r="X204" s="140"/>
      <c r="Y204" s="140"/>
      <c r="Z204" s="140"/>
      <c r="AA204" s="145"/>
      <c r="AT204" s="146" t="s">
        <v>150</v>
      </c>
      <c r="AU204" s="146" t="s">
        <v>86</v>
      </c>
      <c r="AV204" s="10" t="s">
        <v>86</v>
      </c>
      <c r="AW204" s="10" t="s">
        <v>33</v>
      </c>
      <c r="AX204" s="10" t="s">
        <v>76</v>
      </c>
      <c r="AY204" s="146" t="s">
        <v>127</v>
      </c>
    </row>
    <row r="205" spans="2:65" s="10" customFormat="1" ht="20.399999999999999" customHeight="1" x14ac:dyDescent="0.3">
      <c r="B205" s="139"/>
      <c r="C205" s="140"/>
      <c r="D205" s="140"/>
      <c r="E205" s="141" t="s">
        <v>3</v>
      </c>
      <c r="F205" s="261" t="s">
        <v>350</v>
      </c>
      <c r="G205" s="249"/>
      <c r="H205" s="249"/>
      <c r="I205" s="249"/>
      <c r="J205" s="140"/>
      <c r="K205" s="142">
        <v>-11.347</v>
      </c>
      <c r="L205" s="140"/>
      <c r="M205" s="140"/>
      <c r="N205" s="140"/>
      <c r="O205" s="140"/>
      <c r="P205" s="140"/>
      <c r="Q205" s="140"/>
      <c r="R205" s="143"/>
      <c r="T205" s="144"/>
      <c r="U205" s="140"/>
      <c r="V205" s="140"/>
      <c r="W205" s="140"/>
      <c r="X205" s="140"/>
      <c r="Y205" s="140"/>
      <c r="Z205" s="140"/>
      <c r="AA205" s="145"/>
      <c r="AT205" s="146" t="s">
        <v>150</v>
      </c>
      <c r="AU205" s="146" t="s">
        <v>86</v>
      </c>
      <c r="AV205" s="10" t="s">
        <v>86</v>
      </c>
      <c r="AW205" s="10" t="s">
        <v>33</v>
      </c>
      <c r="AX205" s="10" t="s">
        <v>76</v>
      </c>
      <c r="AY205" s="146" t="s">
        <v>127</v>
      </c>
    </row>
    <row r="206" spans="2:65" s="11" customFormat="1" ht="20.399999999999999" customHeight="1" x14ac:dyDescent="0.3">
      <c r="B206" s="151"/>
      <c r="C206" s="152"/>
      <c r="D206" s="152"/>
      <c r="E206" s="153" t="s">
        <v>3</v>
      </c>
      <c r="F206" s="262" t="s">
        <v>351</v>
      </c>
      <c r="G206" s="263"/>
      <c r="H206" s="263"/>
      <c r="I206" s="263"/>
      <c r="J206" s="152"/>
      <c r="K206" s="154">
        <v>35.853000000000002</v>
      </c>
      <c r="L206" s="152"/>
      <c r="M206" s="152"/>
      <c r="N206" s="152"/>
      <c r="O206" s="152"/>
      <c r="P206" s="152"/>
      <c r="Q206" s="152"/>
      <c r="R206" s="155"/>
      <c r="T206" s="156"/>
      <c r="U206" s="152"/>
      <c r="V206" s="152"/>
      <c r="W206" s="152"/>
      <c r="X206" s="152"/>
      <c r="Y206" s="152"/>
      <c r="Z206" s="152"/>
      <c r="AA206" s="157"/>
      <c r="AT206" s="158" t="s">
        <v>150</v>
      </c>
      <c r="AU206" s="158" t="s">
        <v>86</v>
      </c>
      <c r="AV206" s="11" t="s">
        <v>132</v>
      </c>
      <c r="AW206" s="11" t="s">
        <v>33</v>
      </c>
      <c r="AX206" s="11" t="s">
        <v>20</v>
      </c>
      <c r="AY206" s="158" t="s">
        <v>127</v>
      </c>
    </row>
    <row r="207" spans="2:65" s="1" customFormat="1" ht="20.399999999999999" customHeight="1" x14ac:dyDescent="0.3">
      <c r="B207" s="128"/>
      <c r="C207" s="147" t="s">
        <v>352</v>
      </c>
      <c r="D207" s="147" t="s">
        <v>172</v>
      </c>
      <c r="E207" s="148" t="s">
        <v>379</v>
      </c>
      <c r="F207" s="231" t="s">
        <v>380</v>
      </c>
      <c r="G207" s="232"/>
      <c r="H207" s="232"/>
      <c r="I207" s="232"/>
      <c r="J207" s="149" t="s">
        <v>166</v>
      </c>
      <c r="K207" s="150">
        <v>71.706000000000003</v>
      </c>
      <c r="L207" s="230"/>
      <c r="M207" s="232"/>
      <c r="N207" s="230">
        <f>ROUND(L207*K207,3)</f>
        <v>0</v>
      </c>
      <c r="O207" s="228"/>
      <c r="P207" s="228"/>
      <c r="Q207" s="228"/>
      <c r="R207" s="133"/>
      <c r="T207" s="134" t="s">
        <v>3</v>
      </c>
      <c r="U207" s="38" t="s">
        <v>41</v>
      </c>
      <c r="V207" s="135">
        <v>0</v>
      </c>
      <c r="W207" s="135">
        <f>V207*K207</f>
        <v>0</v>
      </c>
      <c r="X207" s="135">
        <v>1</v>
      </c>
      <c r="Y207" s="135">
        <f>X207*K207</f>
        <v>71.706000000000003</v>
      </c>
      <c r="Z207" s="135">
        <v>0</v>
      </c>
      <c r="AA207" s="136">
        <f>Z207*K207</f>
        <v>0</v>
      </c>
      <c r="AR207" s="15" t="s">
        <v>159</v>
      </c>
      <c r="AT207" s="15" t="s">
        <v>172</v>
      </c>
      <c r="AU207" s="15" t="s">
        <v>86</v>
      </c>
      <c r="AY207" s="15" t="s">
        <v>127</v>
      </c>
      <c r="BE207" s="137">
        <f>IF(U207="základní",N207,0)</f>
        <v>0</v>
      </c>
      <c r="BF207" s="137">
        <f>IF(U207="snížená",N207,0)</f>
        <v>0</v>
      </c>
      <c r="BG207" s="137">
        <f>IF(U207="zákl. přenesená",N207,0)</f>
        <v>0</v>
      </c>
      <c r="BH207" s="137">
        <f>IF(U207="sníž. přenesená",N207,0)</f>
        <v>0</v>
      </c>
      <c r="BI207" s="137">
        <f>IF(U207="nulová",N207,0)</f>
        <v>0</v>
      </c>
      <c r="BJ207" s="15" t="s">
        <v>20</v>
      </c>
      <c r="BK207" s="138">
        <f>ROUND(L207*K207,3)</f>
        <v>0</v>
      </c>
      <c r="BL207" s="15" t="s">
        <v>132</v>
      </c>
      <c r="BM207" s="15" t="s">
        <v>353</v>
      </c>
    </row>
    <row r="208" spans="2:65" s="1" customFormat="1" ht="40.200000000000003" customHeight="1" x14ac:dyDescent="0.3">
      <c r="B208" s="128"/>
      <c r="C208" s="129" t="s">
        <v>354</v>
      </c>
      <c r="D208" s="129" t="s">
        <v>128</v>
      </c>
      <c r="E208" s="130" t="s">
        <v>382</v>
      </c>
      <c r="F208" s="227" t="s">
        <v>474</v>
      </c>
      <c r="G208" s="228"/>
      <c r="H208" s="228"/>
      <c r="I208" s="228"/>
      <c r="J208" s="131" t="s">
        <v>140</v>
      </c>
      <c r="K208" s="132">
        <v>5.9</v>
      </c>
      <c r="L208" s="229"/>
      <c r="M208" s="228"/>
      <c r="N208" s="229">
        <f>ROUND(L208*K208,3)</f>
        <v>0</v>
      </c>
      <c r="O208" s="228"/>
      <c r="P208" s="228"/>
      <c r="Q208" s="228"/>
      <c r="R208" s="133"/>
      <c r="T208" s="134" t="s">
        <v>3</v>
      </c>
      <c r="U208" s="38" t="s">
        <v>41</v>
      </c>
      <c r="V208" s="135">
        <v>0.222</v>
      </c>
      <c r="W208" s="135">
        <f>V208*K208</f>
        <v>1.3098000000000001</v>
      </c>
      <c r="X208" s="135">
        <v>0</v>
      </c>
      <c r="Y208" s="135">
        <f>X208*K208</f>
        <v>0</v>
      </c>
      <c r="Z208" s="135">
        <v>0</v>
      </c>
      <c r="AA208" s="136">
        <f>Z208*K208</f>
        <v>0</v>
      </c>
      <c r="AR208" s="15" t="s">
        <v>132</v>
      </c>
      <c r="AT208" s="15" t="s">
        <v>128</v>
      </c>
      <c r="AU208" s="15" t="s">
        <v>86</v>
      </c>
      <c r="AY208" s="15" t="s">
        <v>127</v>
      </c>
      <c r="BE208" s="137">
        <f>IF(U208="základní",N208,0)</f>
        <v>0</v>
      </c>
      <c r="BF208" s="137">
        <f>IF(U208="snížená",N208,0)</f>
        <v>0</v>
      </c>
      <c r="BG208" s="137">
        <f>IF(U208="zákl. přenesená",N208,0)</f>
        <v>0</v>
      </c>
      <c r="BH208" s="137">
        <f>IF(U208="sníž. přenesená",N208,0)</f>
        <v>0</v>
      </c>
      <c r="BI208" s="137">
        <f>IF(U208="nulová",N208,0)</f>
        <v>0</v>
      </c>
      <c r="BJ208" s="15" t="s">
        <v>20</v>
      </c>
      <c r="BK208" s="138">
        <f>ROUND(L208*K208,3)</f>
        <v>0</v>
      </c>
      <c r="BL208" s="15" t="s">
        <v>132</v>
      </c>
      <c r="BM208" s="15" t="s">
        <v>355</v>
      </c>
    </row>
    <row r="209" spans="2:65" s="1" customFormat="1" ht="28.95" customHeight="1" x14ac:dyDescent="0.3">
      <c r="B209" s="128"/>
      <c r="C209" s="147" t="s">
        <v>356</v>
      </c>
      <c r="D209" s="147" t="s">
        <v>128</v>
      </c>
      <c r="E209" s="148" t="s">
        <v>472</v>
      </c>
      <c r="F209" s="231" t="s">
        <v>473</v>
      </c>
      <c r="G209" s="232"/>
      <c r="H209" s="232"/>
      <c r="I209" s="232"/>
      <c r="J209" s="149" t="s">
        <v>245</v>
      </c>
      <c r="K209" s="150">
        <v>118</v>
      </c>
      <c r="L209" s="230"/>
      <c r="M209" s="232"/>
      <c r="N209" s="230">
        <f>ROUND(L209*K209,3)</f>
        <v>0</v>
      </c>
      <c r="O209" s="228"/>
      <c r="P209" s="228"/>
      <c r="Q209" s="228"/>
      <c r="R209" s="133"/>
      <c r="T209" s="134" t="s">
        <v>3</v>
      </c>
      <c r="U209" s="38" t="s">
        <v>41</v>
      </c>
      <c r="V209" s="135">
        <v>0</v>
      </c>
      <c r="W209" s="135">
        <f>V209*K209</f>
        <v>0</v>
      </c>
      <c r="X209" s="135">
        <v>2.1499999999999998E-2</v>
      </c>
      <c r="Y209" s="135">
        <f>X209*K209</f>
        <v>2.5369999999999999</v>
      </c>
      <c r="Z209" s="135">
        <v>0</v>
      </c>
      <c r="AA209" s="136">
        <f>Z209*K209</f>
        <v>0</v>
      </c>
      <c r="AR209" s="15" t="s">
        <v>159</v>
      </c>
      <c r="AT209" s="15" t="s">
        <v>172</v>
      </c>
      <c r="AU209" s="15" t="s">
        <v>86</v>
      </c>
      <c r="AY209" s="15" t="s">
        <v>127</v>
      </c>
      <c r="BE209" s="137">
        <f>IF(U209="základní",N209,0)</f>
        <v>0</v>
      </c>
      <c r="BF209" s="137">
        <f>IF(U209="snížená",N209,0)</f>
        <v>0</v>
      </c>
      <c r="BG209" s="137">
        <f>IF(U209="zákl. přenesená",N209,0)</f>
        <v>0</v>
      </c>
      <c r="BH209" s="137">
        <f>IF(U209="sníž. přenesená",N209,0)</f>
        <v>0</v>
      </c>
      <c r="BI209" s="137">
        <f>IF(U209="nulová",N209,0)</f>
        <v>0</v>
      </c>
      <c r="BJ209" s="15" t="s">
        <v>20</v>
      </c>
      <c r="BK209" s="138">
        <f>ROUND(L209*K209,3)</f>
        <v>0</v>
      </c>
      <c r="BL209" s="15" t="s">
        <v>132</v>
      </c>
      <c r="BM209" s="15" t="s">
        <v>357</v>
      </c>
    </row>
    <row r="210" spans="2:65" s="1" customFormat="1" ht="28.95" customHeight="1" x14ac:dyDescent="0.3">
      <c r="B210" s="128"/>
      <c r="C210" s="129">
        <v>63</v>
      </c>
      <c r="D210" s="129" t="s">
        <v>128</v>
      </c>
      <c r="E210" s="130" t="s">
        <v>397</v>
      </c>
      <c r="F210" s="227" t="s">
        <v>475</v>
      </c>
      <c r="G210" s="228"/>
      <c r="H210" s="228"/>
      <c r="I210" s="228"/>
      <c r="J210" s="131" t="s">
        <v>250</v>
      </c>
      <c r="K210" s="162">
        <v>24</v>
      </c>
      <c r="L210" s="229"/>
      <c r="M210" s="228"/>
      <c r="N210" s="229">
        <f t="shared" ref="N210:N212" si="20">ROUND(L210*K210,3)</f>
        <v>0</v>
      </c>
      <c r="O210" s="228"/>
      <c r="P210" s="228"/>
      <c r="Q210" s="228"/>
      <c r="R210" s="133"/>
      <c r="T210" s="134"/>
      <c r="U210" s="38"/>
      <c r="V210" s="135"/>
      <c r="W210" s="135"/>
      <c r="X210" s="135"/>
      <c r="Y210" s="135"/>
      <c r="Z210" s="135"/>
      <c r="AA210" s="136"/>
      <c r="AR210" s="15"/>
      <c r="AT210" s="15"/>
      <c r="AU210" s="15"/>
      <c r="AY210" s="15"/>
      <c r="BE210" s="137"/>
      <c r="BF210" s="137"/>
      <c r="BG210" s="137"/>
      <c r="BH210" s="137"/>
      <c r="BI210" s="137"/>
      <c r="BJ210" s="15"/>
      <c r="BK210" s="138"/>
      <c r="BL210" s="15"/>
      <c r="BM210" s="15"/>
    </row>
    <row r="211" spans="2:65" s="1" customFormat="1" ht="28.95" customHeight="1" x14ac:dyDescent="0.3">
      <c r="B211" s="128"/>
      <c r="C211" s="129">
        <v>64</v>
      </c>
      <c r="D211" s="129" t="s">
        <v>128</v>
      </c>
      <c r="E211" s="130" t="s">
        <v>393</v>
      </c>
      <c r="F211" s="227" t="s">
        <v>476</v>
      </c>
      <c r="G211" s="228"/>
      <c r="H211" s="228"/>
      <c r="I211" s="228"/>
      <c r="J211" s="131" t="s">
        <v>250</v>
      </c>
      <c r="K211" s="162">
        <v>3</v>
      </c>
      <c r="L211" s="229"/>
      <c r="M211" s="228"/>
      <c r="N211" s="229">
        <f t="shared" si="20"/>
        <v>0</v>
      </c>
      <c r="O211" s="228"/>
      <c r="P211" s="228"/>
      <c r="Q211" s="228"/>
      <c r="R211" s="133"/>
      <c r="T211" s="134"/>
      <c r="U211" s="38"/>
      <c r="V211" s="135"/>
      <c r="W211" s="135"/>
      <c r="X211" s="135"/>
      <c r="Y211" s="135"/>
      <c r="Z211" s="135"/>
      <c r="AA211" s="136"/>
      <c r="AR211" s="15"/>
      <c r="AT211" s="15"/>
      <c r="AU211" s="15"/>
      <c r="AY211" s="15"/>
      <c r="BE211" s="137"/>
      <c r="BF211" s="137"/>
      <c r="BG211" s="137"/>
      <c r="BH211" s="137"/>
      <c r="BI211" s="137"/>
      <c r="BJ211" s="15"/>
      <c r="BK211" s="138"/>
      <c r="BL211" s="15"/>
      <c r="BM211" s="15"/>
    </row>
    <row r="212" spans="2:65" s="1" customFormat="1" ht="28.95" customHeight="1" x14ac:dyDescent="0.3">
      <c r="B212" s="128"/>
      <c r="C212" s="129">
        <v>65</v>
      </c>
      <c r="D212" s="129" t="s">
        <v>128</v>
      </c>
      <c r="E212" s="130" t="s">
        <v>390</v>
      </c>
      <c r="F212" s="227" t="s">
        <v>477</v>
      </c>
      <c r="G212" s="228"/>
      <c r="H212" s="228"/>
      <c r="I212" s="228"/>
      <c r="J212" s="131" t="s">
        <v>250</v>
      </c>
      <c r="K212" s="162">
        <v>3</v>
      </c>
      <c r="L212" s="229"/>
      <c r="M212" s="228"/>
      <c r="N212" s="229">
        <f t="shared" si="20"/>
        <v>0</v>
      </c>
      <c r="O212" s="228"/>
      <c r="P212" s="228"/>
      <c r="Q212" s="228"/>
      <c r="R212" s="133"/>
      <c r="T212" s="134"/>
      <c r="U212" s="38"/>
      <c r="V212" s="135"/>
      <c r="W212" s="135"/>
      <c r="X212" s="135"/>
      <c r="Y212" s="135"/>
      <c r="Z212" s="135"/>
      <c r="AA212" s="136"/>
      <c r="AR212" s="15"/>
      <c r="AT212" s="15"/>
      <c r="AU212" s="15"/>
      <c r="AY212" s="15"/>
      <c r="BE212" s="137"/>
      <c r="BF212" s="137"/>
      <c r="BG212" s="137"/>
      <c r="BH212" s="137"/>
      <c r="BI212" s="137"/>
      <c r="BJ212" s="15"/>
      <c r="BK212" s="138"/>
      <c r="BL212" s="15"/>
      <c r="BM212" s="15"/>
    </row>
    <row r="213" spans="2:65" s="1" customFormat="1" ht="40.950000000000003" customHeight="1" x14ac:dyDescent="0.3">
      <c r="B213" s="128"/>
      <c r="C213" s="129">
        <v>66</v>
      </c>
      <c r="D213" s="129" t="s">
        <v>128</v>
      </c>
      <c r="E213" s="130" t="s">
        <v>164</v>
      </c>
      <c r="F213" s="227" t="s">
        <v>165</v>
      </c>
      <c r="G213" s="228"/>
      <c r="H213" s="228"/>
      <c r="I213" s="228"/>
      <c r="J213" s="131" t="s">
        <v>166</v>
      </c>
      <c r="K213" s="132">
        <v>71.706000000000003</v>
      </c>
      <c r="L213" s="229"/>
      <c r="M213" s="228"/>
      <c r="N213" s="229">
        <f>ROUND(L213*K213,3)</f>
        <v>0</v>
      </c>
      <c r="O213" s="228"/>
      <c r="P213" s="228"/>
      <c r="Q213" s="228"/>
      <c r="R213" s="133"/>
      <c r="T213" s="134" t="s">
        <v>3</v>
      </c>
      <c r="U213" s="38" t="s">
        <v>41</v>
      </c>
      <c r="V213" s="135">
        <v>0.52500000000000002</v>
      </c>
      <c r="W213" s="135">
        <f>V213*K213</f>
        <v>37.645650000000003</v>
      </c>
      <c r="X213" s="135">
        <v>0</v>
      </c>
      <c r="Y213" s="135">
        <f>X213*K213</f>
        <v>0</v>
      </c>
      <c r="Z213" s="135">
        <v>0</v>
      </c>
      <c r="AA213" s="136">
        <f>Z213*K213</f>
        <v>0</v>
      </c>
      <c r="AR213" s="15" t="s">
        <v>132</v>
      </c>
      <c r="AT213" s="15" t="s">
        <v>128</v>
      </c>
      <c r="AU213" s="15" t="s">
        <v>86</v>
      </c>
      <c r="AY213" s="15" t="s">
        <v>127</v>
      </c>
      <c r="BE213" s="137">
        <f>IF(U213="základní",N213,0)</f>
        <v>0</v>
      </c>
      <c r="BF213" s="137">
        <f>IF(U213="snížená",N213,0)</f>
        <v>0</v>
      </c>
      <c r="BG213" s="137">
        <f>IF(U213="zákl. přenesená",N213,0)</f>
        <v>0</v>
      </c>
      <c r="BH213" s="137">
        <f>IF(U213="sníž. přenesená",N213,0)</f>
        <v>0</v>
      </c>
      <c r="BI213" s="137">
        <f>IF(U213="nulová",N213,0)</f>
        <v>0</v>
      </c>
      <c r="BJ213" s="15" t="s">
        <v>20</v>
      </c>
      <c r="BK213" s="138">
        <f>ROUND(L213*K213,3)</f>
        <v>0</v>
      </c>
      <c r="BL213" s="15" t="s">
        <v>132</v>
      </c>
      <c r="BM213" s="15" t="s">
        <v>360</v>
      </c>
    </row>
    <row r="214" spans="2:65" s="1" customFormat="1" ht="28.95" customHeight="1" x14ac:dyDescent="0.3">
      <c r="B214" s="128"/>
      <c r="C214" s="129">
        <v>67</v>
      </c>
      <c r="D214" s="129" t="s">
        <v>128</v>
      </c>
      <c r="E214" s="130" t="s">
        <v>361</v>
      </c>
      <c r="F214" s="227" t="s">
        <v>362</v>
      </c>
      <c r="G214" s="228"/>
      <c r="H214" s="228"/>
      <c r="I214" s="228"/>
      <c r="J214" s="131" t="s">
        <v>166</v>
      </c>
      <c r="K214" s="132">
        <v>3.7450000000000001</v>
      </c>
      <c r="L214" s="229"/>
      <c r="M214" s="228"/>
      <c r="N214" s="229">
        <f>ROUND(L214*K214,3)</f>
        <v>0</v>
      </c>
      <c r="O214" s="228"/>
      <c r="P214" s="228"/>
      <c r="Q214" s="228"/>
      <c r="R214" s="133"/>
      <c r="T214" s="134" t="s">
        <v>3</v>
      </c>
      <c r="U214" s="38" t="s">
        <v>41</v>
      </c>
      <c r="V214" s="135">
        <v>1.48</v>
      </c>
      <c r="W214" s="135">
        <f>V214*K214</f>
        <v>5.5426000000000002</v>
      </c>
      <c r="X214" s="135">
        <v>0</v>
      </c>
      <c r="Y214" s="135">
        <f>X214*K214</f>
        <v>0</v>
      </c>
      <c r="Z214" s="135">
        <v>0</v>
      </c>
      <c r="AA214" s="136">
        <f>Z214*K214</f>
        <v>0</v>
      </c>
      <c r="AR214" s="15" t="s">
        <v>132</v>
      </c>
      <c r="AT214" s="15" t="s">
        <v>128</v>
      </c>
      <c r="AU214" s="15" t="s">
        <v>86</v>
      </c>
      <c r="AY214" s="15" t="s">
        <v>127</v>
      </c>
      <c r="BE214" s="137">
        <f>IF(U214="základní",N214,0)</f>
        <v>0</v>
      </c>
      <c r="BF214" s="137">
        <f>IF(U214="snížená",N214,0)</f>
        <v>0</v>
      </c>
      <c r="BG214" s="137">
        <f>IF(U214="zákl. přenesená",N214,0)</f>
        <v>0</v>
      </c>
      <c r="BH214" s="137">
        <f>IF(U214="sníž. přenesená",N214,0)</f>
        <v>0</v>
      </c>
      <c r="BI214" s="137">
        <f>IF(U214="nulová",N214,0)</f>
        <v>0</v>
      </c>
      <c r="BJ214" s="15" t="s">
        <v>20</v>
      </c>
      <c r="BK214" s="138">
        <f>ROUND(L214*K214,3)</f>
        <v>0</v>
      </c>
      <c r="BL214" s="15" t="s">
        <v>132</v>
      </c>
      <c r="BM214" s="15" t="s">
        <v>363</v>
      </c>
    </row>
    <row r="215" spans="2:65" s="9" customFormat="1" ht="29.85" customHeight="1" x14ac:dyDescent="0.35">
      <c r="B215" s="117"/>
      <c r="C215" s="118"/>
      <c r="D215" s="127" t="s">
        <v>107</v>
      </c>
      <c r="E215" s="127"/>
      <c r="F215" s="127"/>
      <c r="G215" s="127"/>
      <c r="H215" s="127"/>
      <c r="I215" s="127"/>
      <c r="J215" s="127"/>
      <c r="K215" s="127"/>
      <c r="L215" s="127"/>
      <c r="M215" s="127"/>
      <c r="N215" s="264">
        <f>BK215</f>
        <v>0</v>
      </c>
      <c r="O215" s="265"/>
      <c r="P215" s="265"/>
      <c r="Q215" s="265"/>
      <c r="R215" s="120"/>
      <c r="T215" s="121"/>
      <c r="U215" s="118"/>
      <c r="V215" s="118"/>
      <c r="W215" s="122">
        <f>SUM(W216:W232)</f>
        <v>33.605580000000003</v>
      </c>
      <c r="X215" s="118"/>
      <c r="Y215" s="122">
        <f>SUM(Y216:Y232)</f>
        <v>5.9907719999999998</v>
      </c>
      <c r="Z215" s="118"/>
      <c r="AA215" s="123">
        <f>SUM(AA216:AA232)</f>
        <v>0</v>
      </c>
      <c r="AR215" s="124" t="s">
        <v>20</v>
      </c>
      <c r="AT215" s="125" t="s">
        <v>75</v>
      </c>
      <c r="AU215" s="125" t="s">
        <v>20</v>
      </c>
      <c r="AY215" s="124" t="s">
        <v>127</v>
      </c>
      <c r="BK215" s="126">
        <f>SUM(BK216:BK232)</f>
        <v>0</v>
      </c>
    </row>
    <row r="216" spans="2:65" s="1" customFormat="1" ht="28.95" customHeight="1" x14ac:dyDescent="0.3">
      <c r="B216" s="128"/>
      <c r="C216" s="129">
        <v>68</v>
      </c>
      <c r="D216" s="129" t="s">
        <v>128</v>
      </c>
      <c r="E216" s="130" t="s">
        <v>364</v>
      </c>
      <c r="F216" s="227" t="s">
        <v>365</v>
      </c>
      <c r="G216" s="228"/>
      <c r="H216" s="228"/>
      <c r="I216" s="228"/>
      <c r="J216" s="131" t="s">
        <v>140</v>
      </c>
      <c r="K216" s="132">
        <v>6</v>
      </c>
      <c r="L216" s="229"/>
      <c r="M216" s="228"/>
      <c r="N216" s="229">
        <f>ROUND(L216*K216,3)</f>
        <v>0</v>
      </c>
      <c r="O216" s="228"/>
      <c r="P216" s="228"/>
      <c r="Q216" s="228"/>
      <c r="R216" s="133"/>
      <c r="T216" s="134" t="s">
        <v>3</v>
      </c>
      <c r="U216" s="38" t="s">
        <v>41</v>
      </c>
      <c r="V216" s="135">
        <v>2.3199999999999998</v>
      </c>
      <c r="W216" s="135">
        <f>V216*K216</f>
        <v>13.919999999999998</v>
      </c>
      <c r="X216" s="135">
        <v>0</v>
      </c>
      <c r="Y216" s="135">
        <f>X216*K216</f>
        <v>0</v>
      </c>
      <c r="Z216" s="135">
        <v>0</v>
      </c>
      <c r="AA216" s="136">
        <f>Z216*K216</f>
        <v>0</v>
      </c>
      <c r="AR216" s="15" t="s">
        <v>132</v>
      </c>
      <c r="AT216" s="15" t="s">
        <v>128</v>
      </c>
      <c r="AU216" s="15" t="s">
        <v>86</v>
      </c>
      <c r="AY216" s="15" t="s">
        <v>127</v>
      </c>
      <c r="BE216" s="137">
        <f>IF(U216="základní",N216,0)</f>
        <v>0</v>
      </c>
      <c r="BF216" s="137">
        <f>IF(U216="snížená",N216,0)</f>
        <v>0</v>
      </c>
      <c r="BG216" s="137">
        <f>IF(U216="zákl. přenesená",N216,0)</f>
        <v>0</v>
      </c>
      <c r="BH216" s="137">
        <f>IF(U216="sníž. přenesená",N216,0)</f>
        <v>0</v>
      </c>
      <c r="BI216" s="137">
        <f>IF(U216="nulová",N216,0)</f>
        <v>0</v>
      </c>
      <c r="BJ216" s="15" t="s">
        <v>20</v>
      </c>
      <c r="BK216" s="138">
        <f>ROUND(L216*K216,3)</f>
        <v>0</v>
      </c>
      <c r="BL216" s="15" t="s">
        <v>132</v>
      </c>
      <c r="BM216" s="15" t="s">
        <v>366</v>
      </c>
    </row>
    <row r="217" spans="2:65" s="10" customFormat="1" ht="20.399999999999999" customHeight="1" x14ac:dyDescent="0.3">
      <c r="B217" s="139"/>
      <c r="C217" s="140"/>
      <c r="D217" s="140"/>
      <c r="E217" s="141" t="s">
        <v>3</v>
      </c>
      <c r="F217" s="248" t="s">
        <v>367</v>
      </c>
      <c r="G217" s="249"/>
      <c r="H217" s="249"/>
      <c r="I217" s="249"/>
      <c r="J217" s="140"/>
      <c r="K217" s="142">
        <v>6</v>
      </c>
      <c r="L217" s="140"/>
      <c r="M217" s="140"/>
      <c r="N217" s="140"/>
      <c r="O217" s="140"/>
      <c r="P217" s="140"/>
      <c r="Q217" s="140"/>
      <c r="R217" s="143"/>
      <c r="T217" s="144"/>
      <c r="U217" s="140"/>
      <c r="V217" s="140"/>
      <c r="W217" s="140"/>
      <c r="X217" s="140"/>
      <c r="Y217" s="140"/>
      <c r="Z217" s="140"/>
      <c r="AA217" s="145"/>
      <c r="AT217" s="146" t="s">
        <v>150</v>
      </c>
      <c r="AU217" s="146" t="s">
        <v>86</v>
      </c>
      <c r="AV217" s="10" t="s">
        <v>86</v>
      </c>
      <c r="AW217" s="10" t="s">
        <v>33</v>
      </c>
      <c r="AX217" s="10" t="s">
        <v>20</v>
      </c>
      <c r="AY217" s="146" t="s">
        <v>127</v>
      </c>
    </row>
    <row r="218" spans="2:65" s="1" customFormat="1" ht="28.95" customHeight="1" x14ac:dyDescent="0.3">
      <c r="B218" s="128"/>
      <c r="C218" s="129">
        <v>69</v>
      </c>
      <c r="D218" s="129" t="s">
        <v>128</v>
      </c>
      <c r="E218" s="130" t="s">
        <v>368</v>
      </c>
      <c r="F218" s="227" t="s">
        <v>369</v>
      </c>
      <c r="G218" s="228"/>
      <c r="H218" s="228"/>
      <c r="I218" s="228"/>
      <c r="J218" s="131" t="s">
        <v>140</v>
      </c>
      <c r="K218" s="132">
        <v>6</v>
      </c>
      <c r="L218" s="229"/>
      <c r="M218" s="228"/>
      <c r="N218" s="229">
        <f>ROUND(L218*K218,3)</f>
        <v>0</v>
      </c>
      <c r="O218" s="228"/>
      <c r="P218" s="228"/>
      <c r="Q218" s="228"/>
      <c r="R218" s="133"/>
      <c r="T218" s="134" t="s">
        <v>3</v>
      </c>
      <c r="U218" s="38" t="s">
        <v>41</v>
      </c>
      <c r="V218" s="135">
        <v>0.65400000000000003</v>
      </c>
      <c r="W218" s="135">
        <f>V218*K218</f>
        <v>3.9240000000000004</v>
      </c>
      <c r="X218" s="135">
        <v>0</v>
      </c>
      <c r="Y218" s="135">
        <f>X218*K218</f>
        <v>0</v>
      </c>
      <c r="Z218" s="135">
        <v>0</v>
      </c>
      <c r="AA218" s="136">
        <f>Z218*K218</f>
        <v>0</v>
      </c>
      <c r="AR218" s="15" t="s">
        <v>132</v>
      </c>
      <c r="AT218" s="15" t="s">
        <v>128</v>
      </c>
      <c r="AU218" s="15" t="s">
        <v>86</v>
      </c>
      <c r="AY218" s="15" t="s">
        <v>127</v>
      </c>
      <c r="BE218" s="137">
        <f>IF(U218="základní",N218,0)</f>
        <v>0</v>
      </c>
      <c r="BF218" s="137">
        <f>IF(U218="snížená",N218,0)</f>
        <v>0</v>
      </c>
      <c r="BG218" s="137">
        <f>IF(U218="zákl. přenesená",N218,0)</f>
        <v>0</v>
      </c>
      <c r="BH218" s="137">
        <f>IF(U218="sníž. přenesená",N218,0)</f>
        <v>0</v>
      </c>
      <c r="BI218" s="137">
        <f>IF(U218="nulová",N218,0)</f>
        <v>0</v>
      </c>
      <c r="BJ218" s="15" t="s">
        <v>20</v>
      </c>
      <c r="BK218" s="138">
        <f>ROUND(L218*K218,3)</f>
        <v>0</v>
      </c>
      <c r="BL218" s="15" t="s">
        <v>132</v>
      </c>
      <c r="BM218" s="15" t="s">
        <v>370</v>
      </c>
    </row>
    <row r="219" spans="2:65" s="1" customFormat="1" ht="28.95" customHeight="1" x14ac:dyDescent="0.3">
      <c r="B219" s="128"/>
      <c r="C219" s="129">
        <v>70</v>
      </c>
      <c r="D219" s="129" t="s">
        <v>128</v>
      </c>
      <c r="E219" s="130" t="s">
        <v>371</v>
      </c>
      <c r="F219" s="227" t="s">
        <v>372</v>
      </c>
      <c r="G219" s="228"/>
      <c r="H219" s="228"/>
      <c r="I219" s="228"/>
      <c r="J219" s="131" t="s">
        <v>140</v>
      </c>
      <c r="K219" s="132">
        <v>3</v>
      </c>
      <c r="L219" s="229"/>
      <c r="M219" s="228"/>
      <c r="N219" s="229">
        <f>ROUND(L219*K219,3)</f>
        <v>0</v>
      </c>
      <c r="O219" s="228"/>
      <c r="P219" s="228"/>
      <c r="Q219" s="228"/>
      <c r="R219" s="133"/>
      <c r="T219" s="134" t="s">
        <v>3</v>
      </c>
      <c r="U219" s="38" t="s">
        <v>41</v>
      </c>
      <c r="V219" s="135">
        <v>0.29899999999999999</v>
      </c>
      <c r="W219" s="135">
        <f>V219*K219</f>
        <v>0.89700000000000002</v>
      </c>
      <c r="X219" s="135">
        <v>0</v>
      </c>
      <c r="Y219" s="135">
        <f>X219*K219</f>
        <v>0</v>
      </c>
      <c r="Z219" s="135">
        <v>0</v>
      </c>
      <c r="AA219" s="136">
        <f>Z219*K219</f>
        <v>0</v>
      </c>
      <c r="AR219" s="15" t="s">
        <v>132</v>
      </c>
      <c r="AT219" s="15" t="s">
        <v>128</v>
      </c>
      <c r="AU219" s="15" t="s">
        <v>86</v>
      </c>
      <c r="AY219" s="15" t="s">
        <v>127</v>
      </c>
      <c r="BE219" s="137">
        <f>IF(U219="základní",N219,0)</f>
        <v>0</v>
      </c>
      <c r="BF219" s="137">
        <f>IF(U219="snížená",N219,0)</f>
        <v>0</v>
      </c>
      <c r="BG219" s="137">
        <f>IF(U219="zákl. přenesená",N219,0)</f>
        <v>0</v>
      </c>
      <c r="BH219" s="137">
        <f>IF(U219="sníž. přenesená",N219,0)</f>
        <v>0</v>
      </c>
      <c r="BI219" s="137">
        <f>IF(U219="nulová",N219,0)</f>
        <v>0</v>
      </c>
      <c r="BJ219" s="15" t="s">
        <v>20</v>
      </c>
      <c r="BK219" s="138">
        <f>ROUND(L219*K219,3)</f>
        <v>0</v>
      </c>
      <c r="BL219" s="15" t="s">
        <v>132</v>
      </c>
      <c r="BM219" s="15" t="s">
        <v>373</v>
      </c>
    </row>
    <row r="220" spans="2:65" s="10" customFormat="1" ht="20.399999999999999" customHeight="1" x14ac:dyDescent="0.3">
      <c r="B220" s="139"/>
      <c r="C220" s="140"/>
      <c r="D220" s="140"/>
      <c r="E220" s="141" t="s">
        <v>3</v>
      </c>
      <c r="F220" s="248" t="s">
        <v>374</v>
      </c>
      <c r="G220" s="249"/>
      <c r="H220" s="249"/>
      <c r="I220" s="249"/>
      <c r="J220" s="140"/>
      <c r="K220" s="142">
        <v>3</v>
      </c>
      <c r="L220" s="140"/>
      <c r="M220" s="140"/>
      <c r="N220" s="140"/>
      <c r="O220" s="140"/>
      <c r="P220" s="140"/>
      <c r="Q220" s="140"/>
      <c r="R220" s="143"/>
      <c r="T220" s="144"/>
      <c r="U220" s="140"/>
      <c r="V220" s="140"/>
      <c r="W220" s="140"/>
      <c r="X220" s="140"/>
      <c r="Y220" s="140"/>
      <c r="Z220" s="140"/>
      <c r="AA220" s="145"/>
      <c r="AT220" s="146" t="s">
        <v>150</v>
      </c>
      <c r="AU220" s="146" t="s">
        <v>86</v>
      </c>
      <c r="AV220" s="10" t="s">
        <v>86</v>
      </c>
      <c r="AW220" s="10" t="s">
        <v>33</v>
      </c>
      <c r="AX220" s="10" t="s">
        <v>20</v>
      </c>
      <c r="AY220" s="146" t="s">
        <v>127</v>
      </c>
    </row>
    <row r="221" spans="2:65" s="1" customFormat="1" ht="28.95" customHeight="1" x14ac:dyDescent="0.3">
      <c r="B221" s="128"/>
      <c r="C221" s="129">
        <v>71</v>
      </c>
      <c r="D221" s="129" t="s">
        <v>128</v>
      </c>
      <c r="E221" s="130" t="s">
        <v>146</v>
      </c>
      <c r="F221" s="227" t="s">
        <v>147</v>
      </c>
      <c r="G221" s="228"/>
      <c r="H221" s="228"/>
      <c r="I221" s="228"/>
      <c r="J221" s="131" t="s">
        <v>140</v>
      </c>
      <c r="K221" s="132">
        <v>3</v>
      </c>
      <c r="L221" s="229"/>
      <c r="M221" s="228"/>
      <c r="N221" s="229">
        <f>ROUND(L221*K221,3)</f>
        <v>0</v>
      </c>
      <c r="O221" s="228"/>
      <c r="P221" s="228"/>
      <c r="Q221" s="228"/>
      <c r="R221" s="133"/>
      <c r="T221" s="134" t="s">
        <v>3</v>
      </c>
      <c r="U221" s="38" t="s">
        <v>41</v>
      </c>
      <c r="V221" s="135">
        <v>4.5999999999999999E-2</v>
      </c>
      <c r="W221" s="135">
        <f>V221*K221</f>
        <v>0.13800000000000001</v>
      </c>
      <c r="X221" s="135">
        <v>0</v>
      </c>
      <c r="Y221" s="135">
        <f>X221*K221</f>
        <v>0</v>
      </c>
      <c r="Z221" s="135">
        <v>0</v>
      </c>
      <c r="AA221" s="136">
        <f>Z221*K221</f>
        <v>0</v>
      </c>
      <c r="AR221" s="15" t="s">
        <v>132</v>
      </c>
      <c r="AT221" s="15" t="s">
        <v>128</v>
      </c>
      <c r="AU221" s="15" t="s">
        <v>86</v>
      </c>
      <c r="AY221" s="15" t="s">
        <v>127</v>
      </c>
      <c r="BE221" s="137">
        <f>IF(U221="základní",N221,0)</f>
        <v>0</v>
      </c>
      <c r="BF221" s="137">
        <f>IF(U221="snížená",N221,0)</f>
        <v>0</v>
      </c>
      <c r="BG221" s="137">
        <f>IF(U221="zákl. přenesená",N221,0)</f>
        <v>0</v>
      </c>
      <c r="BH221" s="137">
        <f>IF(U221="sníž. přenesená",N221,0)</f>
        <v>0</v>
      </c>
      <c r="BI221" s="137">
        <f>IF(U221="nulová",N221,0)</f>
        <v>0</v>
      </c>
      <c r="BJ221" s="15" t="s">
        <v>20</v>
      </c>
      <c r="BK221" s="138">
        <f>ROUND(L221*K221,3)</f>
        <v>0</v>
      </c>
      <c r="BL221" s="15" t="s">
        <v>132</v>
      </c>
      <c r="BM221" s="15" t="s">
        <v>375</v>
      </c>
    </row>
    <row r="222" spans="2:65" s="1" customFormat="1" ht="28.95" customHeight="1" x14ac:dyDescent="0.3">
      <c r="B222" s="128"/>
      <c r="C222" s="129">
        <v>72</v>
      </c>
      <c r="D222" s="129" t="s">
        <v>128</v>
      </c>
      <c r="E222" s="130" t="s">
        <v>152</v>
      </c>
      <c r="F222" s="227" t="s">
        <v>153</v>
      </c>
      <c r="G222" s="228"/>
      <c r="H222" s="228"/>
      <c r="I222" s="228"/>
      <c r="J222" s="131" t="s">
        <v>140</v>
      </c>
      <c r="K222" s="132">
        <v>3</v>
      </c>
      <c r="L222" s="229"/>
      <c r="M222" s="228"/>
      <c r="N222" s="229">
        <f>ROUND(L222*K222,3)</f>
        <v>0</v>
      </c>
      <c r="O222" s="228"/>
      <c r="P222" s="228"/>
      <c r="Q222" s="228"/>
      <c r="R222" s="133"/>
      <c r="T222" s="134" t="s">
        <v>3</v>
      </c>
      <c r="U222" s="38" t="s">
        <v>41</v>
      </c>
      <c r="V222" s="135">
        <v>1.1040000000000001</v>
      </c>
      <c r="W222" s="135">
        <f>V222*K222</f>
        <v>3.3120000000000003</v>
      </c>
      <c r="X222" s="135">
        <v>0</v>
      </c>
      <c r="Y222" s="135">
        <f>X222*K222</f>
        <v>0</v>
      </c>
      <c r="Z222" s="135">
        <v>0</v>
      </c>
      <c r="AA222" s="136">
        <f>Z222*K222</f>
        <v>0</v>
      </c>
      <c r="AR222" s="15" t="s">
        <v>132</v>
      </c>
      <c r="AT222" s="15" t="s">
        <v>128</v>
      </c>
      <c r="AU222" s="15" t="s">
        <v>86</v>
      </c>
      <c r="AY222" s="15" t="s">
        <v>127</v>
      </c>
      <c r="BE222" s="137">
        <f>IF(U222="základní",N222,0)</f>
        <v>0</v>
      </c>
      <c r="BF222" s="137">
        <f>IF(U222="snížená",N222,0)</f>
        <v>0</v>
      </c>
      <c r="BG222" s="137">
        <f>IF(U222="zákl. přenesená",N222,0)</f>
        <v>0</v>
      </c>
      <c r="BH222" s="137">
        <f>IF(U222="sníž. přenesená",N222,0)</f>
        <v>0</v>
      </c>
      <c r="BI222" s="137">
        <f>IF(U222="nulová",N222,0)</f>
        <v>0</v>
      </c>
      <c r="BJ222" s="15" t="s">
        <v>20</v>
      </c>
      <c r="BK222" s="138">
        <f>ROUND(L222*K222,3)</f>
        <v>0</v>
      </c>
      <c r="BL222" s="15" t="s">
        <v>132</v>
      </c>
      <c r="BM222" s="15" t="s">
        <v>376</v>
      </c>
    </row>
    <row r="223" spans="2:65" s="1" customFormat="1" ht="40.200000000000003" customHeight="1" x14ac:dyDescent="0.3">
      <c r="B223" s="128"/>
      <c r="C223" s="129">
        <v>73</v>
      </c>
      <c r="D223" s="129" t="s">
        <v>128</v>
      </c>
      <c r="E223" s="130" t="s">
        <v>347</v>
      </c>
      <c r="F223" s="227" t="s">
        <v>348</v>
      </c>
      <c r="G223" s="228"/>
      <c r="H223" s="228"/>
      <c r="I223" s="228"/>
      <c r="J223" s="131" t="s">
        <v>140</v>
      </c>
      <c r="K223" s="132">
        <v>2.4</v>
      </c>
      <c r="L223" s="229"/>
      <c r="M223" s="228"/>
      <c r="N223" s="229">
        <f>ROUND(L223*K223,3)</f>
        <v>0</v>
      </c>
      <c r="O223" s="228"/>
      <c r="P223" s="228"/>
      <c r="Q223" s="228"/>
      <c r="R223" s="133"/>
      <c r="T223" s="134" t="s">
        <v>3</v>
      </c>
      <c r="U223" s="38" t="s">
        <v>41</v>
      </c>
      <c r="V223" s="135">
        <v>1.587</v>
      </c>
      <c r="W223" s="135">
        <f>V223*K223</f>
        <v>3.8087999999999997</v>
      </c>
      <c r="X223" s="135">
        <v>0</v>
      </c>
      <c r="Y223" s="135">
        <f>X223*K223</f>
        <v>0</v>
      </c>
      <c r="Z223" s="135">
        <v>0</v>
      </c>
      <c r="AA223" s="136">
        <f>Z223*K223</f>
        <v>0</v>
      </c>
      <c r="AR223" s="15" t="s">
        <v>132</v>
      </c>
      <c r="AT223" s="15" t="s">
        <v>128</v>
      </c>
      <c r="AU223" s="15" t="s">
        <v>86</v>
      </c>
      <c r="AY223" s="15" t="s">
        <v>127</v>
      </c>
      <c r="BE223" s="137">
        <f>IF(U223="základní",N223,0)</f>
        <v>0</v>
      </c>
      <c r="BF223" s="137">
        <f>IF(U223="snížená",N223,0)</f>
        <v>0</v>
      </c>
      <c r="BG223" s="137">
        <f>IF(U223="zákl. přenesená",N223,0)</f>
        <v>0</v>
      </c>
      <c r="BH223" s="137">
        <f>IF(U223="sníž. přenesená",N223,0)</f>
        <v>0</v>
      </c>
      <c r="BI223" s="137">
        <f>IF(U223="nulová",N223,0)</f>
        <v>0</v>
      </c>
      <c r="BJ223" s="15" t="s">
        <v>20</v>
      </c>
      <c r="BK223" s="138">
        <f>ROUND(L223*K223,3)</f>
        <v>0</v>
      </c>
      <c r="BL223" s="15" t="s">
        <v>132</v>
      </c>
      <c r="BM223" s="15" t="s">
        <v>377</v>
      </c>
    </row>
    <row r="224" spans="2:65" s="10" customFormat="1" ht="20.399999999999999" customHeight="1" x14ac:dyDescent="0.3">
      <c r="B224" s="139"/>
      <c r="C224" s="140"/>
      <c r="D224" s="140"/>
      <c r="E224" s="141" t="s">
        <v>3</v>
      </c>
      <c r="F224" s="248" t="s">
        <v>378</v>
      </c>
      <c r="G224" s="249"/>
      <c r="H224" s="249"/>
      <c r="I224" s="249"/>
      <c r="J224" s="140"/>
      <c r="K224" s="142">
        <v>2.4</v>
      </c>
      <c r="L224" s="140"/>
      <c r="M224" s="140"/>
      <c r="N224" s="140"/>
      <c r="O224" s="140"/>
      <c r="P224" s="140"/>
      <c r="Q224" s="140"/>
      <c r="R224" s="143"/>
      <c r="T224" s="144"/>
      <c r="U224" s="140"/>
      <c r="V224" s="140"/>
      <c r="W224" s="140"/>
      <c r="X224" s="140"/>
      <c r="Y224" s="140"/>
      <c r="Z224" s="140"/>
      <c r="AA224" s="145"/>
      <c r="AT224" s="146" t="s">
        <v>150</v>
      </c>
      <c r="AU224" s="146" t="s">
        <v>86</v>
      </c>
      <c r="AV224" s="10" t="s">
        <v>86</v>
      </c>
      <c r="AW224" s="10" t="s">
        <v>33</v>
      </c>
      <c r="AX224" s="10" t="s">
        <v>20</v>
      </c>
      <c r="AY224" s="146" t="s">
        <v>127</v>
      </c>
    </row>
    <row r="225" spans="2:65" s="1" customFormat="1" ht="28.95" customHeight="1" x14ac:dyDescent="0.3">
      <c r="B225" s="128"/>
      <c r="C225" s="147">
        <v>74</v>
      </c>
      <c r="D225" s="147" t="s">
        <v>172</v>
      </c>
      <c r="E225" s="148" t="s">
        <v>379</v>
      </c>
      <c r="F225" s="231" t="s">
        <v>380</v>
      </c>
      <c r="G225" s="232"/>
      <c r="H225" s="232"/>
      <c r="I225" s="232"/>
      <c r="J225" s="149" t="s">
        <v>166</v>
      </c>
      <c r="K225" s="150">
        <v>4.8</v>
      </c>
      <c r="L225" s="230"/>
      <c r="M225" s="232"/>
      <c r="N225" s="230">
        <f>ROUND(L225*K225,3)</f>
        <v>0</v>
      </c>
      <c r="O225" s="228"/>
      <c r="P225" s="228"/>
      <c r="Q225" s="228"/>
      <c r="R225" s="133"/>
      <c r="T225" s="134" t="s">
        <v>3</v>
      </c>
      <c r="U225" s="38" t="s">
        <v>41</v>
      </c>
      <c r="V225" s="135">
        <v>0</v>
      </c>
      <c r="W225" s="135">
        <f>V225*K225</f>
        <v>0</v>
      </c>
      <c r="X225" s="135">
        <v>1</v>
      </c>
      <c r="Y225" s="135">
        <f>X225*K225</f>
        <v>4.8</v>
      </c>
      <c r="Z225" s="135">
        <v>0</v>
      </c>
      <c r="AA225" s="136">
        <f>Z225*K225</f>
        <v>0</v>
      </c>
      <c r="AR225" s="15" t="s">
        <v>159</v>
      </c>
      <c r="AT225" s="15" t="s">
        <v>172</v>
      </c>
      <c r="AU225" s="15" t="s">
        <v>86</v>
      </c>
      <c r="AY225" s="15" t="s">
        <v>127</v>
      </c>
      <c r="BE225" s="137">
        <f>IF(U225="základní",N225,0)</f>
        <v>0</v>
      </c>
      <c r="BF225" s="137">
        <f>IF(U225="snížená",N225,0)</f>
        <v>0</v>
      </c>
      <c r="BG225" s="137">
        <f>IF(U225="zákl. přenesená",N225,0)</f>
        <v>0</v>
      </c>
      <c r="BH225" s="137">
        <f>IF(U225="sníž. přenesená",N225,0)</f>
        <v>0</v>
      </c>
      <c r="BI225" s="137">
        <f>IF(U225="nulová",N225,0)</f>
        <v>0</v>
      </c>
      <c r="BJ225" s="15" t="s">
        <v>20</v>
      </c>
      <c r="BK225" s="138">
        <f>ROUND(L225*K225,3)</f>
        <v>0</v>
      </c>
      <c r="BL225" s="15" t="s">
        <v>132</v>
      </c>
      <c r="BM225" s="15" t="s">
        <v>381</v>
      </c>
    </row>
    <row r="226" spans="2:65" s="1" customFormat="1" ht="28.95" customHeight="1" x14ac:dyDescent="0.3">
      <c r="B226" s="128"/>
      <c r="C226" s="129">
        <v>75</v>
      </c>
      <c r="D226" s="129" t="s">
        <v>128</v>
      </c>
      <c r="E226" s="130" t="s">
        <v>382</v>
      </c>
      <c r="F226" s="227" t="s">
        <v>383</v>
      </c>
      <c r="G226" s="228"/>
      <c r="H226" s="228"/>
      <c r="I226" s="228"/>
      <c r="J226" s="131" t="s">
        <v>140</v>
      </c>
      <c r="K226" s="132">
        <v>0.6</v>
      </c>
      <c r="L226" s="229"/>
      <c r="M226" s="228"/>
      <c r="N226" s="229">
        <f>ROUND(L226*K226,3)</f>
        <v>0</v>
      </c>
      <c r="O226" s="228"/>
      <c r="P226" s="228"/>
      <c r="Q226" s="228"/>
      <c r="R226" s="133"/>
      <c r="T226" s="134" t="s">
        <v>3</v>
      </c>
      <c r="U226" s="38" t="s">
        <v>41</v>
      </c>
      <c r="V226" s="135">
        <v>1.3169999999999999</v>
      </c>
      <c r="W226" s="135">
        <f>V226*K226</f>
        <v>0.7901999999999999</v>
      </c>
      <c r="X226" s="135">
        <v>1.8907700000000001</v>
      </c>
      <c r="Y226" s="135">
        <f>X226*K226</f>
        <v>1.1344620000000001</v>
      </c>
      <c r="Z226" s="135">
        <v>0</v>
      </c>
      <c r="AA226" s="136">
        <f>Z226*K226</f>
        <v>0</v>
      </c>
      <c r="AR226" s="15" t="s">
        <v>132</v>
      </c>
      <c r="AT226" s="15" t="s">
        <v>128</v>
      </c>
      <c r="AU226" s="15" t="s">
        <v>86</v>
      </c>
      <c r="AY226" s="15" t="s">
        <v>127</v>
      </c>
      <c r="BE226" s="137">
        <f>IF(U226="základní",N226,0)</f>
        <v>0</v>
      </c>
      <c r="BF226" s="137">
        <f>IF(U226="snížená",N226,0)</f>
        <v>0</v>
      </c>
      <c r="BG226" s="137">
        <f>IF(U226="zákl. přenesená",N226,0)</f>
        <v>0</v>
      </c>
      <c r="BH226" s="137">
        <f>IF(U226="sníž. přenesená",N226,0)</f>
        <v>0</v>
      </c>
      <c r="BI226" s="137">
        <f>IF(U226="nulová",N226,0)</f>
        <v>0</v>
      </c>
      <c r="BJ226" s="15" t="s">
        <v>20</v>
      </c>
      <c r="BK226" s="138">
        <f>ROUND(L226*K226,3)</f>
        <v>0</v>
      </c>
      <c r="BL226" s="15" t="s">
        <v>132</v>
      </c>
      <c r="BM226" s="15" t="s">
        <v>384</v>
      </c>
    </row>
    <row r="227" spans="2:65" s="10" customFormat="1" ht="20.399999999999999" customHeight="1" x14ac:dyDescent="0.3">
      <c r="B227" s="139"/>
      <c r="C227" s="140"/>
      <c r="D227" s="140"/>
      <c r="E227" s="141" t="s">
        <v>3</v>
      </c>
      <c r="F227" s="248" t="s">
        <v>385</v>
      </c>
      <c r="G227" s="249"/>
      <c r="H227" s="249"/>
      <c r="I227" s="249"/>
      <c r="J227" s="140"/>
      <c r="K227" s="142">
        <v>0.6</v>
      </c>
      <c r="L227" s="140"/>
      <c r="M227" s="140"/>
      <c r="N227" s="140"/>
      <c r="O227" s="140"/>
      <c r="P227" s="140"/>
      <c r="Q227" s="140"/>
      <c r="R227" s="143"/>
      <c r="T227" s="144"/>
      <c r="U227" s="140"/>
      <c r="V227" s="140"/>
      <c r="W227" s="140"/>
      <c r="X227" s="140"/>
      <c r="Y227" s="140"/>
      <c r="Z227" s="140"/>
      <c r="AA227" s="145"/>
      <c r="AT227" s="146" t="s">
        <v>150</v>
      </c>
      <c r="AU227" s="146" t="s">
        <v>86</v>
      </c>
      <c r="AV227" s="10" t="s">
        <v>86</v>
      </c>
      <c r="AW227" s="10" t="s">
        <v>33</v>
      </c>
      <c r="AX227" s="10" t="s">
        <v>20</v>
      </c>
      <c r="AY227" s="146" t="s">
        <v>127</v>
      </c>
    </row>
    <row r="228" spans="2:65" s="1" customFormat="1" ht="28.95" customHeight="1" x14ac:dyDescent="0.3">
      <c r="B228" s="128"/>
      <c r="C228" s="129">
        <v>76</v>
      </c>
      <c r="D228" s="129" t="s">
        <v>128</v>
      </c>
      <c r="E228" s="130" t="s">
        <v>386</v>
      </c>
      <c r="F228" s="227" t="s">
        <v>387</v>
      </c>
      <c r="G228" s="228"/>
      <c r="H228" s="228"/>
      <c r="I228" s="228"/>
      <c r="J228" s="131" t="s">
        <v>245</v>
      </c>
      <c r="K228" s="132">
        <v>12</v>
      </c>
      <c r="L228" s="229"/>
      <c r="M228" s="228"/>
      <c r="N228" s="229">
        <f t="shared" ref="N228:N232" si="21">ROUND(L228*K228,3)</f>
        <v>0</v>
      </c>
      <c r="O228" s="228"/>
      <c r="P228" s="228"/>
      <c r="Q228" s="228"/>
      <c r="R228" s="133"/>
      <c r="T228" s="134" t="s">
        <v>3</v>
      </c>
      <c r="U228" s="38" t="s">
        <v>41</v>
      </c>
      <c r="V228" s="135">
        <v>0.25800000000000001</v>
      </c>
      <c r="W228" s="135">
        <f t="shared" ref="W228:W232" si="22">V228*K228</f>
        <v>3.0960000000000001</v>
      </c>
      <c r="X228" s="135">
        <v>3.3E-3</v>
      </c>
      <c r="Y228" s="135">
        <f t="shared" ref="Y228:Y232" si="23">X228*K228</f>
        <v>3.9599999999999996E-2</v>
      </c>
      <c r="Z228" s="135">
        <v>0</v>
      </c>
      <c r="AA228" s="136">
        <f t="shared" ref="AA228:AA232" si="24">Z228*K228</f>
        <v>0</v>
      </c>
      <c r="AR228" s="15" t="s">
        <v>132</v>
      </c>
      <c r="AT228" s="15" t="s">
        <v>128</v>
      </c>
      <c r="AU228" s="15" t="s">
        <v>86</v>
      </c>
      <c r="AY228" s="15" t="s">
        <v>127</v>
      </c>
      <c r="BE228" s="137">
        <f t="shared" ref="BE228:BE232" si="25">IF(U228="základní",N228,0)</f>
        <v>0</v>
      </c>
      <c r="BF228" s="137">
        <f t="shared" ref="BF228:BF232" si="26">IF(U228="snížená",N228,0)</f>
        <v>0</v>
      </c>
      <c r="BG228" s="137">
        <f t="shared" ref="BG228:BG232" si="27">IF(U228="zákl. přenesená",N228,0)</f>
        <v>0</v>
      </c>
      <c r="BH228" s="137">
        <f t="shared" ref="BH228:BH232" si="28">IF(U228="sníž. přenesená",N228,0)</f>
        <v>0</v>
      </c>
      <c r="BI228" s="137">
        <f t="shared" ref="BI228:BI232" si="29">IF(U228="nulová",N228,0)</f>
        <v>0</v>
      </c>
      <c r="BJ228" s="15" t="s">
        <v>20</v>
      </c>
      <c r="BK228" s="138">
        <f t="shared" ref="BK228:BK232" si="30">ROUND(L228*K228,3)</f>
        <v>0</v>
      </c>
      <c r="BL228" s="15" t="s">
        <v>132</v>
      </c>
      <c r="BM228" s="15" t="s">
        <v>388</v>
      </c>
    </row>
    <row r="229" spans="2:65" s="1" customFormat="1" ht="20.399999999999999" customHeight="1" x14ac:dyDescent="0.3">
      <c r="B229" s="128"/>
      <c r="C229" s="129" t="s">
        <v>389</v>
      </c>
      <c r="D229" s="129" t="s">
        <v>128</v>
      </c>
      <c r="E229" s="130" t="s">
        <v>390</v>
      </c>
      <c r="F229" s="227" t="s">
        <v>478</v>
      </c>
      <c r="G229" s="228"/>
      <c r="H229" s="228"/>
      <c r="I229" s="228"/>
      <c r="J229" s="131" t="s">
        <v>250</v>
      </c>
      <c r="K229" s="132">
        <v>4</v>
      </c>
      <c r="L229" s="229"/>
      <c r="M229" s="228"/>
      <c r="N229" s="229">
        <f t="shared" si="21"/>
        <v>0</v>
      </c>
      <c r="O229" s="228"/>
      <c r="P229" s="228"/>
      <c r="Q229" s="228"/>
      <c r="R229" s="133"/>
      <c r="T229" s="134" t="s">
        <v>3</v>
      </c>
      <c r="U229" s="38" t="s">
        <v>41</v>
      </c>
      <c r="V229" s="135">
        <v>0.3</v>
      </c>
      <c r="W229" s="135">
        <f t="shared" si="22"/>
        <v>1.2</v>
      </c>
      <c r="X229" s="135">
        <v>0</v>
      </c>
      <c r="Y229" s="135">
        <f t="shared" si="23"/>
        <v>0</v>
      </c>
      <c r="Z229" s="135">
        <v>0</v>
      </c>
      <c r="AA229" s="136">
        <f t="shared" si="24"/>
        <v>0</v>
      </c>
      <c r="AR229" s="15" t="s">
        <v>189</v>
      </c>
      <c r="AT229" s="15" t="s">
        <v>128</v>
      </c>
      <c r="AU229" s="15" t="s">
        <v>86</v>
      </c>
      <c r="AY229" s="15" t="s">
        <v>127</v>
      </c>
      <c r="BE229" s="137">
        <f t="shared" si="25"/>
        <v>0</v>
      </c>
      <c r="BF229" s="137">
        <f t="shared" si="26"/>
        <v>0</v>
      </c>
      <c r="BG229" s="137">
        <f t="shared" si="27"/>
        <v>0</v>
      </c>
      <c r="BH229" s="137">
        <f t="shared" si="28"/>
        <v>0</v>
      </c>
      <c r="BI229" s="137">
        <f t="shared" si="29"/>
        <v>0</v>
      </c>
      <c r="BJ229" s="15" t="s">
        <v>20</v>
      </c>
      <c r="BK229" s="138">
        <f t="shared" si="30"/>
        <v>0</v>
      </c>
      <c r="BL229" s="15" t="s">
        <v>189</v>
      </c>
      <c r="BM229" s="15" t="s">
        <v>391</v>
      </c>
    </row>
    <row r="230" spans="2:65" s="1" customFormat="1" ht="20.399999999999999" customHeight="1" x14ac:dyDescent="0.3">
      <c r="B230" s="128"/>
      <c r="C230" s="129" t="s">
        <v>392</v>
      </c>
      <c r="D230" s="129" t="s">
        <v>128</v>
      </c>
      <c r="E230" s="130" t="s">
        <v>393</v>
      </c>
      <c r="F230" s="227" t="s">
        <v>394</v>
      </c>
      <c r="G230" s="228"/>
      <c r="H230" s="228"/>
      <c r="I230" s="228"/>
      <c r="J230" s="131" t="s">
        <v>250</v>
      </c>
      <c r="K230" s="132">
        <v>3</v>
      </c>
      <c r="L230" s="229"/>
      <c r="M230" s="228"/>
      <c r="N230" s="229">
        <f t="shared" si="21"/>
        <v>0</v>
      </c>
      <c r="O230" s="228"/>
      <c r="P230" s="228"/>
      <c r="Q230" s="228"/>
      <c r="R230" s="133"/>
      <c r="T230" s="134" t="s">
        <v>3</v>
      </c>
      <c r="U230" s="38" t="s">
        <v>41</v>
      </c>
      <c r="V230" s="135">
        <v>0.34200000000000003</v>
      </c>
      <c r="W230" s="135">
        <f t="shared" si="22"/>
        <v>1.026</v>
      </c>
      <c r="X230" s="135">
        <v>3.5300000000000002E-3</v>
      </c>
      <c r="Y230" s="135">
        <f t="shared" si="23"/>
        <v>1.059E-2</v>
      </c>
      <c r="Z230" s="135">
        <v>0</v>
      </c>
      <c r="AA230" s="136">
        <f t="shared" si="24"/>
        <v>0</v>
      </c>
      <c r="AR230" s="15" t="s">
        <v>189</v>
      </c>
      <c r="AT230" s="15" t="s">
        <v>128</v>
      </c>
      <c r="AU230" s="15" t="s">
        <v>86</v>
      </c>
      <c r="AY230" s="15" t="s">
        <v>127</v>
      </c>
      <c r="BE230" s="137">
        <f t="shared" si="25"/>
        <v>0</v>
      </c>
      <c r="BF230" s="137">
        <f t="shared" si="26"/>
        <v>0</v>
      </c>
      <c r="BG230" s="137">
        <f t="shared" si="27"/>
        <v>0</v>
      </c>
      <c r="BH230" s="137">
        <f t="shared" si="28"/>
        <v>0</v>
      </c>
      <c r="BI230" s="137">
        <f t="shared" si="29"/>
        <v>0</v>
      </c>
      <c r="BJ230" s="15" t="s">
        <v>20</v>
      </c>
      <c r="BK230" s="138">
        <f t="shared" si="30"/>
        <v>0</v>
      </c>
      <c r="BL230" s="15" t="s">
        <v>189</v>
      </c>
      <c r="BM230" s="15" t="s">
        <v>395</v>
      </c>
    </row>
    <row r="231" spans="2:65" s="1" customFormat="1" ht="20.399999999999999" customHeight="1" x14ac:dyDescent="0.3">
      <c r="B231" s="128"/>
      <c r="C231" s="129" t="s">
        <v>396</v>
      </c>
      <c r="D231" s="129" t="s">
        <v>128</v>
      </c>
      <c r="E231" s="130" t="s">
        <v>397</v>
      </c>
      <c r="F231" s="227" t="s">
        <v>398</v>
      </c>
      <c r="G231" s="228"/>
      <c r="H231" s="228"/>
      <c r="I231" s="228"/>
      <c r="J231" s="131" t="s">
        <v>250</v>
      </c>
      <c r="K231" s="132">
        <v>3</v>
      </c>
      <c r="L231" s="229"/>
      <c r="M231" s="228"/>
      <c r="N231" s="229">
        <f t="shared" si="21"/>
        <v>0</v>
      </c>
      <c r="O231" s="228"/>
      <c r="P231" s="228"/>
      <c r="Q231" s="228"/>
      <c r="R231" s="133"/>
      <c r="T231" s="134" t="s">
        <v>3</v>
      </c>
      <c r="U231" s="38" t="s">
        <v>41</v>
      </c>
      <c r="V231" s="135">
        <v>0.36299999999999999</v>
      </c>
      <c r="W231" s="135">
        <f t="shared" si="22"/>
        <v>1.089</v>
      </c>
      <c r="X231" s="135">
        <v>2.0400000000000001E-3</v>
      </c>
      <c r="Y231" s="135">
        <f t="shared" si="23"/>
        <v>6.1200000000000004E-3</v>
      </c>
      <c r="Z231" s="135">
        <v>0</v>
      </c>
      <c r="AA231" s="136">
        <f t="shared" si="24"/>
        <v>0</v>
      </c>
      <c r="AR231" s="15" t="s">
        <v>189</v>
      </c>
      <c r="AT231" s="15" t="s">
        <v>128</v>
      </c>
      <c r="AU231" s="15" t="s">
        <v>86</v>
      </c>
      <c r="AY231" s="15" t="s">
        <v>127</v>
      </c>
      <c r="BE231" s="137">
        <f t="shared" si="25"/>
        <v>0</v>
      </c>
      <c r="BF231" s="137">
        <f t="shared" si="26"/>
        <v>0</v>
      </c>
      <c r="BG231" s="137">
        <f t="shared" si="27"/>
        <v>0</v>
      </c>
      <c r="BH231" s="137">
        <f t="shared" si="28"/>
        <v>0</v>
      </c>
      <c r="BI231" s="137">
        <f t="shared" si="29"/>
        <v>0</v>
      </c>
      <c r="BJ231" s="15" t="s">
        <v>20</v>
      </c>
      <c r="BK231" s="138">
        <f t="shared" si="30"/>
        <v>0</v>
      </c>
      <c r="BL231" s="15" t="s">
        <v>189</v>
      </c>
      <c r="BM231" s="15" t="s">
        <v>399</v>
      </c>
    </row>
    <row r="232" spans="2:65" s="1" customFormat="1" ht="40.200000000000003" customHeight="1" x14ac:dyDescent="0.3">
      <c r="B232" s="128"/>
      <c r="C232" s="129" t="s">
        <v>400</v>
      </c>
      <c r="D232" s="129" t="s">
        <v>128</v>
      </c>
      <c r="E232" s="130" t="s">
        <v>164</v>
      </c>
      <c r="F232" s="227" t="s">
        <v>165</v>
      </c>
      <c r="G232" s="228"/>
      <c r="H232" s="228"/>
      <c r="I232" s="228"/>
      <c r="J232" s="131" t="s">
        <v>166</v>
      </c>
      <c r="K232" s="132">
        <v>6.13</v>
      </c>
      <c r="L232" s="229"/>
      <c r="M232" s="228"/>
      <c r="N232" s="229">
        <f t="shared" si="21"/>
        <v>0</v>
      </c>
      <c r="O232" s="228"/>
      <c r="P232" s="228"/>
      <c r="Q232" s="228"/>
      <c r="R232" s="133"/>
      <c r="T232" s="134" t="s">
        <v>3</v>
      </c>
      <c r="U232" s="38" t="s">
        <v>41</v>
      </c>
      <c r="V232" s="135">
        <v>6.6000000000000003E-2</v>
      </c>
      <c r="W232" s="135">
        <f t="shared" si="22"/>
        <v>0.40458</v>
      </c>
      <c r="X232" s="135">
        <v>0</v>
      </c>
      <c r="Y232" s="135">
        <f t="shared" si="23"/>
        <v>0</v>
      </c>
      <c r="Z232" s="135">
        <v>0</v>
      </c>
      <c r="AA232" s="136">
        <f t="shared" si="24"/>
        <v>0</v>
      </c>
      <c r="AR232" s="15" t="s">
        <v>189</v>
      </c>
      <c r="AT232" s="15" t="s">
        <v>128</v>
      </c>
      <c r="AU232" s="15" t="s">
        <v>86</v>
      </c>
      <c r="AY232" s="15" t="s">
        <v>127</v>
      </c>
      <c r="BE232" s="137">
        <f t="shared" si="25"/>
        <v>0</v>
      </c>
      <c r="BF232" s="137">
        <f t="shared" si="26"/>
        <v>0</v>
      </c>
      <c r="BG232" s="137">
        <f t="shared" si="27"/>
        <v>0</v>
      </c>
      <c r="BH232" s="137">
        <f t="shared" si="28"/>
        <v>0</v>
      </c>
      <c r="BI232" s="137">
        <f t="shared" si="29"/>
        <v>0</v>
      </c>
      <c r="BJ232" s="15" t="s">
        <v>20</v>
      </c>
      <c r="BK232" s="138">
        <f t="shared" si="30"/>
        <v>0</v>
      </c>
      <c r="BL232" s="15" t="s">
        <v>189</v>
      </c>
      <c r="BM232" s="15" t="s">
        <v>401</v>
      </c>
    </row>
    <row r="233" spans="2:65" s="9" customFormat="1" ht="29.85" customHeight="1" x14ac:dyDescent="0.35">
      <c r="B233" s="117"/>
      <c r="C233" s="118"/>
      <c r="D233" s="127" t="s">
        <v>108</v>
      </c>
      <c r="E233" s="127"/>
      <c r="F233" s="127"/>
      <c r="G233" s="127"/>
      <c r="H233" s="127"/>
      <c r="I233" s="127"/>
      <c r="J233" s="127"/>
      <c r="K233" s="127"/>
      <c r="L233" s="127"/>
      <c r="M233" s="127"/>
      <c r="N233" s="264">
        <f>BK233</f>
        <v>0</v>
      </c>
      <c r="O233" s="265"/>
      <c r="P233" s="265"/>
      <c r="Q233" s="265"/>
      <c r="R233" s="120"/>
      <c r="T233" s="121"/>
      <c r="U233" s="118"/>
      <c r="V233" s="118"/>
      <c r="W233" s="122">
        <f>SUM(W234:W239)</f>
        <v>77.233953</v>
      </c>
      <c r="X233" s="118"/>
      <c r="Y233" s="122">
        <f>SUM(Y234:Y239)</f>
        <v>18.549419999999998</v>
      </c>
      <c r="Z233" s="118"/>
      <c r="AA233" s="123">
        <f>SUM(AA234:AA239)</f>
        <v>0</v>
      </c>
      <c r="AR233" s="124" t="s">
        <v>20</v>
      </c>
      <c r="AT233" s="125" t="s">
        <v>75</v>
      </c>
      <c r="AU233" s="125" t="s">
        <v>20</v>
      </c>
      <c r="AY233" s="124" t="s">
        <v>127</v>
      </c>
      <c r="BK233" s="126">
        <f>SUM(BK234:BK239)</f>
        <v>0</v>
      </c>
    </row>
    <row r="234" spans="2:65" s="1" customFormat="1" ht="28.95" customHeight="1" x14ac:dyDescent="0.3">
      <c r="B234" s="128"/>
      <c r="C234" s="129" t="s">
        <v>402</v>
      </c>
      <c r="D234" s="129" t="s">
        <v>128</v>
      </c>
      <c r="E234" s="130" t="s">
        <v>403</v>
      </c>
      <c r="F234" s="227" t="s">
        <v>404</v>
      </c>
      <c r="G234" s="228"/>
      <c r="H234" s="228"/>
      <c r="I234" s="228"/>
      <c r="J234" s="131" t="s">
        <v>405</v>
      </c>
      <c r="K234" s="132">
        <v>1</v>
      </c>
      <c r="L234" s="229"/>
      <c r="M234" s="228"/>
      <c r="N234" s="229">
        <f t="shared" ref="N234:N239" si="31">ROUND(L234*K234,3)</f>
        <v>0</v>
      </c>
      <c r="O234" s="228"/>
      <c r="P234" s="228"/>
      <c r="Q234" s="228"/>
      <c r="R234" s="133"/>
      <c r="T234" s="134" t="s">
        <v>3</v>
      </c>
      <c r="U234" s="38" t="s">
        <v>41</v>
      </c>
      <c r="V234" s="135">
        <v>21.042000000000002</v>
      </c>
      <c r="W234" s="135">
        <f t="shared" ref="W234:W239" si="32">V234*K234</f>
        <v>21.042000000000002</v>
      </c>
      <c r="X234" s="135">
        <v>3.8433000000000002</v>
      </c>
      <c r="Y234" s="135">
        <f t="shared" ref="Y234:Y239" si="33">X234*K234</f>
        <v>3.8433000000000002</v>
      </c>
      <c r="Z234" s="135">
        <v>0</v>
      </c>
      <c r="AA234" s="136">
        <f t="shared" ref="AA234:AA239" si="34">Z234*K234</f>
        <v>0</v>
      </c>
      <c r="AR234" s="15" t="s">
        <v>132</v>
      </c>
      <c r="AT234" s="15" t="s">
        <v>128</v>
      </c>
      <c r="AU234" s="15" t="s">
        <v>86</v>
      </c>
      <c r="AY234" s="15" t="s">
        <v>127</v>
      </c>
      <c r="BE234" s="137">
        <f t="shared" ref="BE234:BE239" si="35">IF(U234="základní",N234,0)</f>
        <v>0</v>
      </c>
      <c r="BF234" s="137">
        <f t="shared" ref="BF234:BF239" si="36">IF(U234="snížená",N234,0)</f>
        <v>0</v>
      </c>
      <c r="BG234" s="137">
        <f t="shared" ref="BG234:BG239" si="37">IF(U234="zákl. přenesená",N234,0)</f>
        <v>0</v>
      </c>
      <c r="BH234" s="137">
        <f t="shared" ref="BH234:BH239" si="38">IF(U234="sníž. přenesená",N234,0)</f>
        <v>0</v>
      </c>
      <c r="BI234" s="137">
        <f t="shared" ref="BI234:BI239" si="39">IF(U234="nulová",N234,0)</f>
        <v>0</v>
      </c>
      <c r="BJ234" s="15" t="s">
        <v>20</v>
      </c>
      <c r="BK234" s="138">
        <f t="shared" ref="BK234:BK239" si="40">ROUND(L234*K234,3)</f>
        <v>0</v>
      </c>
      <c r="BL234" s="15" t="s">
        <v>132</v>
      </c>
      <c r="BM234" s="15" t="s">
        <v>406</v>
      </c>
    </row>
    <row r="235" spans="2:65" s="1" customFormat="1" ht="28.95" customHeight="1" x14ac:dyDescent="0.3">
      <c r="B235" s="128"/>
      <c r="C235" s="129" t="s">
        <v>407</v>
      </c>
      <c r="D235" s="129" t="s">
        <v>128</v>
      </c>
      <c r="E235" s="130" t="s">
        <v>408</v>
      </c>
      <c r="F235" s="227" t="s">
        <v>409</v>
      </c>
      <c r="G235" s="228"/>
      <c r="H235" s="228"/>
      <c r="I235" s="228"/>
      <c r="J235" s="131" t="s">
        <v>250</v>
      </c>
      <c r="K235" s="132">
        <v>4</v>
      </c>
      <c r="L235" s="229"/>
      <c r="M235" s="228"/>
      <c r="N235" s="229">
        <f t="shared" si="31"/>
        <v>0</v>
      </c>
      <c r="O235" s="228"/>
      <c r="P235" s="228"/>
      <c r="Q235" s="228"/>
      <c r="R235" s="133"/>
      <c r="T235" s="134" t="s">
        <v>3</v>
      </c>
      <c r="U235" s="38" t="s">
        <v>41</v>
      </c>
      <c r="V235" s="135">
        <v>1.6</v>
      </c>
      <c r="W235" s="135">
        <f t="shared" si="32"/>
        <v>6.4</v>
      </c>
      <c r="X235" s="135">
        <v>1.17E-2</v>
      </c>
      <c r="Y235" s="135">
        <f t="shared" si="33"/>
        <v>4.6800000000000001E-2</v>
      </c>
      <c r="Z235" s="135">
        <v>0</v>
      </c>
      <c r="AA235" s="136">
        <f t="shared" si="34"/>
        <v>0</v>
      </c>
      <c r="AR235" s="15" t="s">
        <v>132</v>
      </c>
      <c r="AT235" s="15" t="s">
        <v>128</v>
      </c>
      <c r="AU235" s="15" t="s">
        <v>86</v>
      </c>
      <c r="AY235" s="15" t="s">
        <v>127</v>
      </c>
      <c r="BE235" s="137">
        <f t="shared" si="35"/>
        <v>0</v>
      </c>
      <c r="BF235" s="137">
        <f t="shared" si="36"/>
        <v>0</v>
      </c>
      <c r="BG235" s="137">
        <f t="shared" si="37"/>
        <v>0</v>
      </c>
      <c r="BH235" s="137">
        <f t="shared" si="38"/>
        <v>0</v>
      </c>
      <c r="BI235" s="137">
        <f t="shared" si="39"/>
        <v>0</v>
      </c>
      <c r="BJ235" s="15" t="s">
        <v>20</v>
      </c>
      <c r="BK235" s="138">
        <f t="shared" si="40"/>
        <v>0</v>
      </c>
      <c r="BL235" s="15" t="s">
        <v>132</v>
      </c>
      <c r="BM235" s="15" t="s">
        <v>410</v>
      </c>
    </row>
    <row r="236" spans="2:65" s="1" customFormat="1" ht="28.95" customHeight="1" x14ac:dyDescent="0.3">
      <c r="B236" s="128"/>
      <c r="C236" s="147" t="s">
        <v>411</v>
      </c>
      <c r="D236" s="147" t="s">
        <v>172</v>
      </c>
      <c r="E236" s="148"/>
      <c r="F236" s="231" t="s">
        <v>479</v>
      </c>
      <c r="G236" s="232"/>
      <c r="H236" s="232"/>
      <c r="I236" s="232"/>
      <c r="J236" s="149" t="s">
        <v>250</v>
      </c>
      <c r="K236" s="150">
        <v>4</v>
      </c>
      <c r="L236" s="230"/>
      <c r="M236" s="232"/>
      <c r="N236" s="230">
        <f t="shared" si="31"/>
        <v>0</v>
      </c>
      <c r="O236" s="228"/>
      <c r="P236" s="228"/>
      <c r="Q236" s="228"/>
      <c r="R236" s="133"/>
      <c r="T236" s="134" t="s">
        <v>3</v>
      </c>
      <c r="U236" s="38" t="s">
        <v>41</v>
      </c>
      <c r="V236" s="135">
        <v>0</v>
      </c>
      <c r="W236" s="135">
        <f t="shared" si="32"/>
        <v>0</v>
      </c>
      <c r="X236" s="135">
        <v>0.16200000000000001</v>
      </c>
      <c r="Y236" s="135">
        <f t="shared" si="33"/>
        <v>0.64800000000000002</v>
      </c>
      <c r="Z236" s="135">
        <v>0</v>
      </c>
      <c r="AA236" s="136">
        <f t="shared" si="34"/>
        <v>0</v>
      </c>
      <c r="AR236" s="15" t="s">
        <v>159</v>
      </c>
      <c r="AT236" s="15" t="s">
        <v>172</v>
      </c>
      <c r="AU236" s="15" t="s">
        <v>86</v>
      </c>
      <c r="AY236" s="15" t="s">
        <v>127</v>
      </c>
      <c r="BE236" s="137">
        <f t="shared" si="35"/>
        <v>0</v>
      </c>
      <c r="BF236" s="137">
        <f t="shared" si="36"/>
        <v>0</v>
      </c>
      <c r="BG236" s="137">
        <f t="shared" si="37"/>
        <v>0</v>
      </c>
      <c r="BH236" s="137">
        <f t="shared" si="38"/>
        <v>0</v>
      </c>
      <c r="BI236" s="137">
        <f t="shared" si="39"/>
        <v>0</v>
      </c>
      <c r="BJ236" s="15" t="s">
        <v>20</v>
      </c>
      <c r="BK236" s="138">
        <f t="shared" si="40"/>
        <v>0</v>
      </c>
      <c r="BL236" s="15" t="s">
        <v>132</v>
      </c>
      <c r="BM236" s="15" t="s">
        <v>412</v>
      </c>
    </row>
    <row r="237" spans="2:65" s="1" customFormat="1" ht="28.95" customHeight="1" x14ac:dyDescent="0.3">
      <c r="B237" s="128"/>
      <c r="C237" s="129" t="s">
        <v>413</v>
      </c>
      <c r="D237" s="129" t="s">
        <v>128</v>
      </c>
      <c r="E237" s="130" t="s">
        <v>414</v>
      </c>
      <c r="F237" s="227" t="s">
        <v>415</v>
      </c>
      <c r="G237" s="228"/>
      <c r="H237" s="228"/>
      <c r="I237" s="228"/>
      <c r="J237" s="131" t="s">
        <v>250</v>
      </c>
      <c r="K237" s="132">
        <v>1</v>
      </c>
      <c r="L237" s="229"/>
      <c r="M237" s="228"/>
      <c r="N237" s="229">
        <f t="shared" si="31"/>
        <v>0</v>
      </c>
      <c r="O237" s="228"/>
      <c r="P237" s="228"/>
      <c r="Q237" s="228"/>
      <c r="R237" s="133"/>
      <c r="T237" s="134" t="s">
        <v>3</v>
      </c>
      <c r="U237" s="38" t="s">
        <v>41</v>
      </c>
      <c r="V237" s="135">
        <v>21.213999999999999</v>
      </c>
      <c r="W237" s="135">
        <f t="shared" si="32"/>
        <v>21.213999999999999</v>
      </c>
      <c r="X237" s="135">
        <v>7.0056599999999998</v>
      </c>
      <c r="Y237" s="135">
        <f t="shared" si="33"/>
        <v>7.0056599999999998</v>
      </c>
      <c r="Z237" s="135">
        <v>0</v>
      </c>
      <c r="AA237" s="136">
        <f t="shared" si="34"/>
        <v>0</v>
      </c>
      <c r="AR237" s="15" t="s">
        <v>132</v>
      </c>
      <c r="AT237" s="15" t="s">
        <v>128</v>
      </c>
      <c r="AU237" s="15" t="s">
        <v>86</v>
      </c>
      <c r="AY237" s="15" t="s">
        <v>127</v>
      </c>
      <c r="BE237" s="137">
        <f t="shared" si="35"/>
        <v>0</v>
      </c>
      <c r="BF237" s="137">
        <f t="shared" si="36"/>
        <v>0</v>
      </c>
      <c r="BG237" s="137">
        <f t="shared" si="37"/>
        <v>0</v>
      </c>
      <c r="BH237" s="137">
        <f t="shared" si="38"/>
        <v>0</v>
      </c>
      <c r="BI237" s="137">
        <f t="shared" si="39"/>
        <v>0</v>
      </c>
      <c r="BJ237" s="15" t="s">
        <v>20</v>
      </c>
      <c r="BK237" s="138">
        <f t="shared" si="40"/>
        <v>0</v>
      </c>
      <c r="BL237" s="15" t="s">
        <v>132</v>
      </c>
      <c r="BM237" s="15" t="s">
        <v>416</v>
      </c>
    </row>
    <row r="238" spans="2:65" s="1" customFormat="1" ht="28.95" customHeight="1" x14ac:dyDescent="0.3">
      <c r="B238" s="128"/>
      <c r="C238" s="129" t="s">
        <v>417</v>
      </c>
      <c r="D238" s="129" t="s">
        <v>128</v>
      </c>
      <c r="E238" s="130" t="s">
        <v>418</v>
      </c>
      <c r="F238" s="227" t="s">
        <v>419</v>
      </c>
      <c r="G238" s="228"/>
      <c r="H238" s="228"/>
      <c r="I238" s="228"/>
      <c r="J238" s="131" t="s">
        <v>250</v>
      </c>
      <c r="K238" s="132">
        <v>1</v>
      </c>
      <c r="L238" s="229"/>
      <c r="M238" s="228"/>
      <c r="N238" s="229">
        <f t="shared" si="31"/>
        <v>0</v>
      </c>
      <c r="O238" s="228"/>
      <c r="P238" s="228"/>
      <c r="Q238" s="228"/>
      <c r="R238" s="133"/>
      <c r="T238" s="134" t="s">
        <v>3</v>
      </c>
      <c r="U238" s="38" t="s">
        <v>41</v>
      </c>
      <c r="V238" s="135">
        <v>21.213999999999999</v>
      </c>
      <c r="W238" s="135">
        <f t="shared" si="32"/>
        <v>21.213999999999999</v>
      </c>
      <c r="X238" s="135">
        <v>7.0056599999999998</v>
      </c>
      <c r="Y238" s="135">
        <f t="shared" si="33"/>
        <v>7.0056599999999998</v>
      </c>
      <c r="Z238" s="135">
        <v>0</v>
      </c>
      <c r="AA238" s="136">
        <f t="shared" si="34"/>
        <v>0</v>
      </c>
      <c r="AR238" s="15" t="s">
        <v>132</v>
      </c>
      <c r="AT238" s="15" t="s">
        <v>128</v>
      </c>
      <c r="AU238" s="15" t="s">
        <v>86</v>
      </c>
      <c r="AY238" s="15" t="s">
        <v>127</v>
      </c>
      <c r="BE238" s="137">
        <f t="shared" si="35"/>
        <v>0</v>
      </c>
      <c r="BF238" s="137">
        <f t="shared" si="36"/>
        <v>0</v>
      </c>
      <c r="BG238" s="137">
        <f t="shared" si="37"/>
        <v>0</v>
      </c>
      <c r="BH238" s="137">
        <f t="shared" si="38"/>
        <v>0</v>
      </c>
      <c r="BI238" s="137">
        <f t="shared" si="39"/>
        <v>0</v>
      </c>
      <c r="BJ238" s="15" t="s">
        <v>20</v>
      </c>
      <c r="BK238" s="138">
        <f t="shared" si="40"/>
        <v>0</v>
      </c>
      <c r="BL238" s="15" t="s">
        <v>132</v>
      </c>
      <c r="BM238" s="15" t="s">
        <v>420</v>
      </c>
    </row>
    <row r="239" spans="2:65" s="1" customFormat="1" ht="28.95" customHeight="1" x14ac:dyDescent="0.3">
      <c r="B239" s="128"/>
      <c r="C239" s="129" t="s">
        <v>421</v>
      </c>
      <c r="D239" s="129" t="s">
        <v>128</v>
      </c>
      <c r="E239" s="130" t="s">
        <v>257</v>
      </c>
      <c r="F239" s="227" t="s">
        <v>258</v>
      </c>
      <c r="G239" s="228"/>
      <c r="H239" s="228"/>
      <c r="I239" s="228"/>
      <c r="J239" s="131" t="s">
        <v>166</v>
      </c>
      <c r="K239" s="132">
        <v>18.548999999999999</v>
      </c>
      <c r="L239" s="229"/>
      <c r="M239" s="228"/>
      <c r="N239" s="229">
        <f t="shared" si="31"/>
        <v>0</v>
      </c>
      <c r="O239" s="228"/>
      <c r="P239" s="228"/>
      <c r="Q239" s="228"/>
      <c r="R239" s="133"/>
      <c r="T239" s="134" t="s">
        <v>3</v>
      </c>
      <c r="U239" s="38" t="s">
        <v>41</v>
      </c>
      <c r="V239" s="135">
        <v>0.39700000000000002</v>
      </c>
      <c r="W239" s="135">
        <f t="shared" si="32"/>
        <v>7.3639530000000004</v>
      </c>
      <c r="X239" s="135">
        <v>0</v>
      </c>
      <c r="Y239" s="135">
        <f t="shared" si="33"/>
        <v>0</v>
      </c>
      <c r="Z239" s="135">
        <v>0</v>
      </c>
      <c r="AA239" s="136">
        <f t="shared" si="34"/>
        <v>0</v>
      </c>
      <c r="AR239" s="15" t="s">
        <v>132</v>
      </c>
      <c r="AT239" s="15" t="s">
        <v>128</v>
      </c>
      <c r="AU239" s="15" t="s">
        <v>86</v>
      </c>
      <c r="AY239" s="15" t="s">
        <v>127</v>
      </c>
      <c r="BE239" s="137">
        <f t="shared" si="35"/>
        <v>0</v>
      </c>
      <c r="BF239" s="137">
        <f t="shared" si="36"/>
        <v>0</v>
      </c>
      <c r="BG239" s="137">
        <f t="shared" si="37"/>
        <v>0</v>
      </c>
      <c r="BH239" s="137">
        <f t="shared" si="38"/>
        <v>0</v>
      </c>
      <c r="BI239" s="137">
        <f t="shared" si="39"/>
        <v>0</v>
      </c>
      <c r="BJ239" s="15" t="s">
        <v>20</v>
      </c>
      <c r="BK239" s="138">
        <f t="shared" si="40"/>
        <v>0</v>
      </c>
      <c r="BL239" s="15" t="s">
        <v>132</v>
      </c>
      <c r="BM239" s="15" t="s">
        <v>422</v>
      </c>
    </row>
    <row r="240" spans="2:65" s="9" customFormat="1" ht="29.85" customHeight="1" x14ac:dyDescent="0.35">
      <c r="B240" s="117"/>
      <c r="C240" s="118"/>
      <c r="D240" s="127" t="s">
        <v>109</v>
      </c>
      <c r="E240" s="127"/>
      <c r="F240" s="127"/>
      <c r="G240" s="127"/>
      <c r="H240" s="127"/>
      <c r="I240" s="127"/>
      <c r="J240" s="127"/>
      <c r="K240" s="127"/>
      <c r="L240" s="127"/>
      <c r="M240" s="127"/>
      <c r="N240" s="264">
        <f>BK240</f>
        <v>0</v>
      </c>
      <c r="O240" s="265"/>
      <c r="P240" s="265"/>
      <c r="Q240" s="265"/>
      <c r="R240" s="120"/>
      <c r="T240" s="121"/>
      <c r="U240" s="118"/>
      <c r="V240" s="118"/>
      <c r="W240" s="122">
        <f>SUM(W241:W248)</f>
        <v>44.798099999999998</v>
      </c>
      <c r="X240" s="118"/>
      <c r="Y240" s="122">
        <f>SUM(Y241:Y248)</f>
        <v>2.2435800000000001</v>
      </c>
      <c r="Z240" s="118"/>
      <c r="AA240" s="123">
        <f>SUM(AA241:AA248)</f>
        <v>0</v>
      </c>
      <c r="AR240" s="124" t="s">
        <v>20</v>
      </c>
      <c r="AT240" s="125" t="s">
        <v>75</v>
      </c>
      <c r="AU240" s="125" t="s">
        <v>20</v>
      </c>
      <c r="AY240" s="124" t="s">
        <v>127</v>
      </c>
      <c r="BK240" s="126">
        <f>SUM(BK241:BK248)</f>
        <v>0</v>
      </c>
    </row>
    <row r="241" spans="2:65" s="1" customFormat="1" ht="20.399999999999999" customHeight="1" x14ac:dyDescent="0.3">
      <c r="B241" s="128"/>
      <c r="C241" s="129" t="s">
        <v>423</v>
      </c>
      <c r="D241" s="129" t="s">
        <v>128</v>
      </c>
      <c r="E241" s="130" t="s">
        <v>424</v>
      </c>
      <c r="F241" s="227" t="s">
        <v>425</v>
      </c>
      <c r="G241" s="228"/>
      <c r="H241" s="228"/>
      <c r="I241" s="228"/>
      <c r="J241" s="131" t="s">
        <v>250</v>
      </c>
      <c r="K241" s="132">
        <v>6</v>
      </c>
      <c r="L241" s="229"/>
      <c r="M241" s="228"/>
      <c r="N241" s="229">
        <f t="shared" ref="N241:N248" si="41">ROUND(L241*K241,3)</f>
        <v>0</v>
      </c>
      <c r="O241" s="228"/>
      <c r="P241" s="228"/>
      <c r="Q241" s="228"/>
      <c r="R241" s="133"/>
      <c r="T241" s="134" t="s">
        <v>3</v>
      </c>
      <c r="U241" s="38" t="s">
        <v>41</v>
      </c>
      <c r="V241" s="135">
        <v>7.27</v>
      </c>
      <c r="W241" s="135">
        <f>V241*K241</f>
        <v>43.62</v>
      </c>
      <c r="X241" s="135">
        <v>0.24993000000000001</v>
      </c>
      <c r="Y241" s="135">
        <f>X241*K241</f>
        <v>1.4995800000000001</v>
      </c>
      <c r="Z241" s="135">
        <v>0</v>
      </c>
      <c r="AA241" s="136">
        <f>Z241*K241</f>
        <v>0</v>
      </c>
      <c r="AR241" s="15" t="s">
        <v>132</v>
      </c>
      <c r="AT241" s="15" t="s">
        <v>128</v>
      </c>
      <c r="AU241" s="15" t="s">
        <v>86</v>
      </c>
      <c r="AY241" s="15" t="s">
        <v>127</v>
      </c>
      <c r="BE241" s="137">
        <f>IF(U241="základní",N241,0)</f>
        <v>0</v>
      </c>
      <c r="BF241" s="137">
        <f>IF(U241="snížená",N241,0)</f>
        <v>0</v>
      </c>
      <c r="BG241" s="137">
        <f>IF(U241="zákl. přenesená",N241,0)</f>
        <v>0</v>
      </c>
      <c r="BH241" s="137">
        <f>IF(U241="sníž. přenesená",N241,0)</f>
        <v>0</v>
      </c>
      <c r="BI241" s="137">
        <f>IF(U241="nulová",N241,0)</f>
        <v>0</v>
      </c>
      <c r="BJ241" s="15" t="s">
        <v>20</v>
      </c>
      <c r="BK241" s="138">
        <f>ROUND(L241*K241,3)</f>
        <v>0</v>
      </c>
      <c r="BL241" s="15" t="s">
        <v>132</v>
      </c>
      <c r="BM241" s="15" t="s">
        <v>426</v>
      </c>
    </row>
    <row r="242" spans="2:65" s="1" customFormat="1" ht="28.95" customHeight="1" x14ac:dyDescent="0.3">
      <c r="B242" s="128"/>
      <c r="C242" s="147" t="s">
        <v>427</v>
      </c>
      <c r="D242" s="147" t="s">
        <v>172</v>
      </c>
      <c r="E242" s="148" t="s">
        <v>428</v>
      </c>
      <c r="F242" s="231" t="s">
        <v>429</v>
      </c>
      <c r="G242" s="232"/>
      <c r="H242" s="232"/>
      <c r="I242" s="232"/>
      <c r="J242" s="149" t="s">
        <v>250</v>
      </c>
      <c r="K242" s="150">
        <v>6</v>
      </c>
      <c r="L242" s="230"/>
      <c r="M242" s="232"/>
      <c r="N242" s="230">
        <f t="shared" si="41"/>
        <v>0</v>
      </c>
      <c r="O242" s="228"/>
      <c r="P242" s="228"/>
      <c r="Q242" s="228"/>
      <c r="R242" s="133"/>
      <c r="T242" s="134" t="s">
        <v>3</v>
      </c>
      <c r="U242" s="38" t="s">
        <v>41</v>
      </c>
      <c r="V242" s="135">
        <v>0</v>
      </c>
      <c r="W242" s="135">
        <f>V242*K242</f>
        <v>0</v>
      </c>
      <c r="X242" s="135">
        <v>6.0000000000000001E-3</v>
      </c>
      <c r="Y242" s="135">
        <f>X242*K242</f>
        <v>3.6000000000000004E-2</v>
      </c>
      <c r="Z242" s="135">
        <v>0</v>
      </c>
      <c r="AA242" s="136">
        <f>Z242*K242</f>
        <v>0</v>
      </c>
      <c r="AR242" s="15" t="s">
        <v>159</v>
      </c>
      <c r="AT242" s="15" t="s">
        <v>172</v>
      </c>
      <c r="AU242" s="15" t="s">
        <v>86</v>
      </c>
      <c r="AY242" s="15" t="s">
        <v>127</v>
      </c>
      <c r="BE242" s="137">
        <f>IF(U242="základní",N242,0)</f>
        <v>0</v>
      </c>
      <c r="BF242" s="137">
        <f>IF(U242="snížená",N242,0)</f>
        <v>0</v>
      </c>
      <c r="BG242" s="137">
        <f>IF(U242="zákl. přenesená",N242,0)</f>
        <v>0</v>
      </c>
      <c r="BH242" s="137">
        <f>IF(U242="sníž. přenesená",N242,0)</f>
        <v>0</v>
      </c>
      <c r="BI242" s="137">
        <f>IF(U242="nulová",N242,0)</f>
        <v>0</v>
      </c>
      <c r="BJ242" s="15" t="s">
        <v>20</v>
      </c>
      <c r="BK242" s="138">
        <f>ROUND(L242*K242,3)</f>
        <v>0</v>
      </c>
      <c r="BL242" s="15" t="s">
        <v>132</v>
      </c>
      <c r="BM242" s="15" t="s">
        <v>430</v>
      </c>
    </row>
    <row r="243" spans="2:65" s="1" customFormat="1" ht="28.95" customHeight="1" x14ac:dyDescent="0.3">
      <c r="B243" s="128"/>
      <c r="C243" s="147" t="s">
        <v>431</v>
      </c>
      <c r="D243" s="147" t="s">
        <v>172</v>
      </c>
      <c r="E243" s="148" t="s">
        <v>432</v>
      </c>
      <c r="F243" s="231" t="s">
        <v>433</v>
      </c>
      <c r="G243" s="232"/>
      <c r="H243" s="232"/>
      <c r="I243" s="232"/>
      <c r="J243" s="149" t="s">
        <v>250</v>
      </c>
      <c r="K243" s="150">
        <v>6</v>
      </c>
      <c r="L243" s="230"/>
      <c r="M243" s="232"/>
      <c r="N243" s="230">
        <f t="shared" si="41"/>
        <v>0</v>
      </c>
      <c r="O243" s="228"/>
      <c r="P243" s="228"/>
      <c r="Q243" s="228"/>
      <c r="R243" s="133"/>
      <c r="T243" s="134" t="s">
        <v>3</v>
      </c>
      <c r="U243" s="38" t="s">
        <v>41</v>
      </c>
      <c r="V243" s="135">
        <v>0</v>
      </c>
      <c r="W243" s="135">
        <f>V243*K243</f>
        <v>0</v>
      </c>
      <c r="X243" s="135">
        <v>0.06</v>
      </c>
      <c r="Y243" s="135">
        <f>X243*K243</f>
        <v>0.36</v>
      </c>
      <c r="Z243" s="135">
        <v>0</v>
      </c>
      <c r="AA243" s="136">
        <f>Z243*K243</f>
        <v>0</v>
      </c>
      <c r="AR243" s="15" t="s">
        <v>159</v>
      </c>
      <c r="AT243" s="15" t="s">
        <v>172</v>
      </c>
      <c r="AU243" s="15" t="s">
        <v>86</v>
      </c>
      <c r="AY243" s="15" t="s">
        <v>127</v>
      </c>
      <c r="BE243" s="137">
        <f>IF(U243="základní",N243,0)</f>
        <v>0</v>
      </c>
      <c r="BF243" s="137">
        <f>IF(U243="snížená",N243,0)</f>
        <v>0</v>
      </c>
      <c r="BG243" s="137">
        <f>IF(U243="zákl. přenesená",N243,0)</f>
        <v>0</v>
      </c>
      <c r="BH243" s="137">
        <f>IF(U243="sníž. přenesená",N243,0)</f>
        <v>0</v>
      </c>
      <c r="BI243" s="137">
        <f>IF(U243="nulová",N243,0)</f>
        <v>0</v>
      </c>
      <c r="BJ243" s="15" t="s">
        <v>20</v>
      </c>
      <c r="BK243" s="138">
        <f>ROUND(L243*K243,3)</f>
        <v>0</v>
      </c>
      <c r="BL243" s="15" t="s">
        <v>132</v>
      </c>
      <c r="BM243" s="15" t="s">
        <v>434</v>
      </c>
    </row>
    <row r="244" spans="2:65" s="1" customFormat="1" ht="28.95" customHeight="1" x14ac:dyDescent="0.3">
      <c r="B244" s="128"/>
      <c r="C244" s="147" t="s">
        <v>435</v>
      </c>
      <c r="D244" s="147" t="s">
        <v>172</v>
      </c>
      <c r="E244" s="148" t="s">
        <v>436</v>
      </c>
      <c r="F244" s="231" t="s">
        <v>437</v>
      </c>
      <c r="G244" s="232"/>
      <c r="H244" s="232"/>
      <c r="I244" s="232"/>
      <c r="J244" s="149" t="s">
        <v>250</v>
      </c>
      <c r="K244" s="150">
        <v>6</v>
      </c>
      <c r="L244" s="230"/>
      <c r="M244" s="232"/>
      <c r="N244" s="230">
        <f t="shared" si="41"/>
        <v>0</v>
      </c>
      <c r="O244" s="228"/>
      <c r="P244" s="228"/>
      <c r="Q244" s="228"/>
      <c r="R244" s="133"/>
      <c r="T244" s="134" t="s">
        <v>3</v>
      </c>
      <c r="U244" s="38" t="s">
        <v>41</v>
      </c>
      <c r="V244" s="135">
        <v>0</v>
      </c>
      <c r="W244" s="135">
        <f>V244*K244</f>
        <v>0</v>
      </c>
      <c r="X244" s="135">
        <v>5.8000000000000003E-2</v>
      </c>
      <c r="Y244" s="135">
        <f>X244*K244</f>
        <v>0.34800000000000003</v>
      </c>
      <c r="Z244" s="135">
        <v>0</v>
      </c>
      <c r="AA244" s="136">
        <f>Z244*K244</f>
        <v>0</v>
      </c>
      <c r="AR244" s="15" t="s">
        <v>159</v>
      </c>
      <c r="AT244" s="15" t="s">
        <v>172</v>
      </c>
      <c r="AU244" s="15" t="s">
        <v>86</v>
      </c>
      <c r="AY244" s="15" t="s">
        <v>127</v>
      </c>
      <c r="BE244" s="137">
        <f>IF(U244="základní",N244,0)</f>
        <v>0</v>
      </c>
      <c r="BF244" s="137">
        <f>IF(U244="snížená",N244,0)</f>
        <v>0</v>
      </c>
      <c r="BG244" s="137">
        <f>IF(U244="zákl. přenesená",N244,0)</f>
        <v>0</v>
      </c>
      <c r="BH244" s="137">
        <f>IF(U244="sníž. přenesená",N244,0)</f>
        <v>0</v>
      </c>
      <c r="BI244" s="137">
        <f>IF(U244="nulová",N244,0)</f>
        <v>0</v>
      </c>
      <c r="BJ244" s="15" t="s">
        <v>20</v>
      </c>
      <c r="BK244" s="138">
        <f>ROUND(L244*K244,3)</f>
        <v>0</v>
      </c>
      <c r="BL244" s="15" t="s">
        <v>132</v>
      </c>
      <c r="BM244" s="15" t="s">
        <v>438</v>
      </c>
    </row>
    <row r="245" spans="2:65" s="1" customFormat="1" ht="28.95" customHeight="1" x14ac:dyDescent="0.3">
      <c r="B245" s="128"/>
      <c r="C245" s="147">
        <v>91</v>
      </c>
      <c r="D245" s="147" t="s">
        <v>172</v>
      </c>
      <c r="E245" s="148"/>
      <c r="F245" s="231" t="s">
        <v>483</v>
      </c>
      <c r="G245" s="232"/>
      <c r="H245" s="232"/>
      <c r="I245" s="232"/>
      <c r="J245" s="149" t="s">
        <v>250</v>
      </c>
      <c r="K245" s="184">
        <v>6</v>
      </c>
      <c r="L245" s="230"/>
      <c r="M245" s="232"/>
      <c r="N245" s="230">
        <f t="shared" si="41"/>
        <v>0</v>
      </c>
      <c r="O245" s="228"/>
      <c r="P245" s="228"/>
      <c r="Q245" s="228"/>
      <c r="R245" s="133"/>
      <c r="T245" s="134"/>
      <c r="U245" s="38"/>
      <c r="V245" s="135"/>
      <c r="W245" s="135"/>
      <c r="X245" s="135"/>
      <c r="Y245" s="135"/>
      <c r="Z245" s="135"/>
      <c r="AA245" s="136"/>
      <c r="AR245" s="15" t="s">
        <v>163</v>
      </c>
      <c r="AT245" s="15" t="s">
        <v>172</v>
      </c>
      <c r="AU245" s="15" t="s">
        <v>137</v>
      </c>
      <c r="AY245" s="15" t="s">
        <v>127</v>
      </c>
      <c r="BE245" s="137">
        <f t="shared" ref="BE245:BE247" si="42">IF(U245="základní",N245,0)</f>
        <v>0</v>
      </c>
      <c r="BF245" s="137">
        <f t="shared" ref="BF245:BF247" si="43">IF(U245="snížená",N245,0)</f>
        <v>0</v>
      </c>
      <c r="BG245" s="137">
        <f t="shared" ref="BG245:BG247" si="44">IF(U245="zákl. přenesená",N245,0)</f>
        <v>0</v>
      </c>
      <c r="BH245" s="137">
        <f t="shared" ref="BH245:BH247" si="45">IF(U245="sníž. přenesená",N245,0)</f>
        <v>0</v>
      </c>
      <c r="BI245" s="137">
        <f t="shared" ref="BI245:BI247" si="46">IF(U245="nulová",N245,0)</f>
        <v>0</v>
      </c>
      <c r="BJ245" s="15" t="s">
        <v>86</v>
      </c>
      <c r="BK245" s="138">
        <f t="shared" ref="BK245:BK247" si="47">ROUND(L245*K245,3)</f>
        <v>0</v>
      </c>
      <c r="BL245" s="15" t="s">
        <v>145</v>
      </c>
      <c r="BM245" s="15" t="s">
        <v>496</v>
      </c>
    </row>
    <row r="246" spans="2:65" s="1" customFormat="1" ht="28.95" customHeight="1" x14ac:dyDescent="0.3">
      <c r="B246" s="128"/>
      <c r="C246" s="147">
        <v>92</v>
      </c>
      <c r="D246" s="147" t="s">
        <v>172</v>
      </c>
      <c r="E246" s="148"/>
      <c r="F246" s="231" t="s">
        <v>484</v>
      </c>
      <c r="G246" s="232"/>
      <c r="H246" s="232"/>
      <c r="I246" s="232"/>
      <c r="J246" s="149" t="s">
        <v>250</v>
      </c>
      <c r="K246" s="184">
        <v>6</v>
      </c>
      <c r="L246" s="230"/>
      <c r="M246" s="232"/>
      <c r="N246" s="230">
        <f t="shared" si="41"/>
        <v>0</v>
      </c>
      <c r="O246" s="228"/>
      <c r="P246" s="228"/>
      <c r="Q246" s="228"/>
      <c r="R246" s="133"/>
      <c r="T246" s="134"/>
      <c r="U246" s="38"/>
      <c r="V246" s="135"/>
      <c r="W246" s="135"/>
      <c r="X246" s="135"/>
      <c r="Y246" s="135"/>
      <c r="Z246" s="135"/>
      <c r="AA246" s="136"/>
      <c r="AR246" s="15" t="s">
        <v>25</v>
      </c>
      <c r="AT246" s="15" t="s">
        <v>172</v>
      </c>
      <c r="AU246" s="15" t="s">
        <v>132</v>
      </c>
      <c r="AY246" s="15" t="s">
        <v>127</v>
      </c>
      <c r="BE246" s="137">
        <f t="shared" si="42"/>
        <v>0</v>
      </c>
      <c r="BF246" s="137">
        <f t="shared" si="43"/>
        <v>0</v>
      </c>
      <c r="BG246" s="137">
        <f t="shared" si="44"/>
        <v>0</v>
      </c>
      <c r="BH246" s="137">
        <f t="shared" si="45"/>
        <v>0</v>
      </c>
      <c r="BI246" s="137">
        <f t="shared" si="46"/>
        <v>0</v>
      </c>
      <c r="BJ246" s="15" t="s">
        <v>137</v>
      </c>
      <c r="BK246" s="138">
        <f t="shared" si="47"/>
        <v>0</v>
      </c>
      <c r="BL246" s="15" t="s">
        <v>151</v>
      </c>
      <c r="BM246" s="15" t="s">
        <v>497</v>
      </c>
    </row>
    <row r="247" spans="2:65" s="1" customFormat="1" ht="28.95" customHeight="1" x14ac:dyDescent="0.3">
      <c r="B247" s="128"/>
      <c r="C247" s="147">
        <v>93</v>
      </c>
      <c r="D247" s="147" t="s">
        <v>172</v>
      </c>
      <c r="E247" s="148"/>
      <c r="F247" s="231" t="s">
        <v>485</v>
      </c>
      <c r="G247" s="232"/>
      <c r="H247" s="232"/>
      <c r="I247" s="232"/>
      <c r="J247" s="149" t="s">
        <v>250</v>
      </c>
      <c r="K247" s="184">
        <v>6</v>
      </c>
      <c r="L247" s="230"/>
      <c r="M247" s="232"/>
      <c r="N247" s="230">
        <f t="shared" si="41"/>
        <v>0</v>
      </c>
      <c r="O247" s="228"/>
      <c r="P247" s="228"/>
      <c r="Q247" s="228"/>
      <c r="R247" s="133"/>
      <c r="T247" s="134"/>
      <c r="U247" s="38"/>
      <c r="V247" s="135"/>
      <c r="W247" s="135"/>
      <c r="X247" s="135"/>
      <c r="Y247" s="135"/>
      <c r="Z247" s="135"/>
      <c r="AA247" s="136"/>
      <c r="AR247" s="15" t="s">
        <v>171</v>
      </c>
      <c r="AT247" s="15" t="s">
        <v>172</v>
      </c>
      <c r="AU247" s="15" t="s">
        <v>145</v>
      </c>
      <c r="AY247" s="15" t="s">
        <v>127</v>
      </c>
      <c r="BE247" s="137">
        <f t="shared" si="42"/>
        <v>0</v>
      </c>
      <c r="BF247" s="137">
        <f t="shared" si="43"/>
        <v>0</v>
      </c>
      <c r="BG247" s="137">
        <f t="shared" si="44"/>
        <v>0</v>
      </c>
      <c r="BH247" s="137">
        <f t="shared" si="45"/>
        <v>0</v>
      </c>
      <c r="BI247" s="137">
        <f t="shared" si="46"/>
        <v>0</v>
      </c>
      <c r="BJ247" s="15" t="s">
        <v>132</v>
      </c>
      <c r="BK247" s="138">
        <f t="shared" si="47"/>
        <v>0</v>
      </c>
      <c r="BL247" s="15" t="s">
        <v>155</v>
      </c>
      <c r="BM247" s="15" t="s">
        <v>498</v>
      </c>
    </row>
    <row r="248" spans="2:65" s="1" customFormat="1" ht="28.95" customHeight="1" x14ac:dyDescent="0.3">
      <c r="B248" s="128"/>
      <c r="C248" s="129">
        <v>94</v>
      </c>
      <c r="D248" s="129" t="s">
        <v>128</v>
      </c>
      <c r="E248" s="130" t="s">
        <v>358</v>
      </c>
      <c r="F248" s="227" t="s">
        <v>359</v>
      </c>
      <c r="G248" s="228"/>
      <c r="H248" s="228"/>
      <c r="I248" s="228"/>
      <c r="J248" s="131" t="s">
        <v>166</v>
      </c>
      <c r="K248" s="132">
        <v>2.2440000000000002</v>
      </c>
      <c r="L248" s="229"/>
      <c r="M248" s="228"/>
      <c r="N248" s="229">
        <f t="shared" si="41"/>
        <v>0</v>
      </c>
      <c r="O248" s="228"/>
      <c r="P248" s="228"/>
      <c r="Q248" s="228"/>
      <c r="R248" s="133"/>
      <c r="T248" s="134" t="s">
        <v>3</v>
      </c>
      <c r="U248" s="38" t="s">
        <v>41</v>
      </c>
      <c r="V248" s="135">
        <v>0.52500000000000002</v>
      </c>
      <c r="W248" s="135">
        <f>V248*K248</f>
        <v>1.1781000000000001</v>
      </c>
      <c r="X248" s="135">
        <v>0</v>
      </c>
      <c r="Y248" s="135">
        <f>X248*K248</f>
        <v>0</v>
      </c>
      <c r="Z248" s="135">
        <v>0</v>
      </c>
      <c r="AA248" s="136">
        <f>Z248*K248</f>
        <v>0</v>
      </c>
      <c r="AR248" s="15" t="s">
        <v>132</v>
      </c>
      <c r="AT248" s="15" t="s">
        <v>128</v>
      </c>
      <c r="AU248" s="15" t="s">
        <v>86</v>
      </c>
      <c r="AY248" s="15" t="s">
        <v>127</v>
      </c>
      <c r="BE248" s="137">
        <f>IF(U248="základní",N248,0)</f>
        <v>0</v>
      </c>
      <c r="BF248" s="137">
        <f>IF(U248="snížená",N248,0)</f>
        <v>0</v>
      </c>
      <c r="BG248" s="137">
        <f>IF(U248="zákl. přenesená",N248,0)</f>
        <v>0</v>
      </c>
      <c r="BH248" s="137">
        <f>IF(U248="sníž. přenesená",N248,0)</f>
        <v>0</v>
      </c>
      <c r="BI248" s="137">
        <f>IF(U248="nulová",N248,0)</f>
        <v>0</v>
      </c>
      <c r="BJ248" s="15" t="s">
        <v>20</v>
      </c>
      <c r="BK248" s="138">
        <f>ROUND(L248*K248,3)</f>
        <v>0</v>
      </c>
      <c r="BL248" s="15" t="s">
        <v>132</v>
      </c>
      <c r="BM248" s="15" t="s">
        <v>439</v>
      </c>
    </row>
    <row r="249" spans="2:65" s="9" customFormat="1" ht="29.85" customHeight="1" x14ac:dyDescent="0.35">
      <c r="B249" s="117"/>
      <c r="C249" s="118"/>
      <c r="D249" s="127" t="s">
        <v>494</v>
      </c>
      <c r="E249" s="127"/>
      <c r="F249" s="127"/>
      <c r="G249" s="127"/>
      <c r="H249" s="127"/>
      <c r="I249" s="127"/>
      <c r="J249" s="127"/>
      <c r="K249" s="127"/>
      <c r="L249" s="127"/>
      <c r="M249" s="127"/>
      <c r="N249" s="264">
        <f>BK249</f>
        <v>0</v>
      </c>
      <c r="O249" s="265"/>
      <c r="P249" s="265"/>
      <c r="Q249" s="265"/>
      <c r="R249" s="120"/>
      <c r="T249" s="121"/>
      <c r="U249" s="118"/>
      <c r="V249" s="118"/>
      <c r="W249" s="122">
        <f>SUM(W250:W251)</f>
        <v>20.212050000000001</v>
      </c>
      <c r="X249" s="118"/>
      <c r="Y249" s="122">
        <f>SUM(Y250:Y251)</f>
        <v>11.48184</v>
      </c>
      <c r="Z249" s="118"/>
      <c r="AA249" s="123">
        <f>SUM(AA250:AA251)</f>
        <v>0</v>
      </c>
      <c r="AR249" s="124" t="s">
        <v>20</v>
      </c>
      <c r="AT249" s="125" t="s">
        <v>75</v>
      </c>
      <c r="AU249" s="125" t="s">
        <v>20</v>
      </c>
      <c r="AY249" s="124" t="s">
        <v>127</v>
      </c>
      <c r="BK249" s="126">
        <f>SUM(BK250:BK256)</f>
        <v>0</v>
      </c>
    </row>
    <row r="250" spans="2:65" s="1" customFormat="1" ht="51.6" customHeight="1" x14ac:dyDescent="0.3">
      <c r="B250" s="128"/>
      <c r="C250" s="129">
        <v>95</v>
      </c>
      <c r="D250" s="129" t="s">
        <v>128</v>
      </c>
      <c r="E250" s="130" t="s">
        <v>440</v>
      </c>
      <c r="F250" s="227" t="s">
        <v>441</v>
      </c>
      <c r="G250" s="228"/>
      <c r="H250" s="228"/>
      <c r="I250" s="228"/>
      <c r="J250" s="131" t="s">
        <v>245</v>
      </c>
      <c r="K250" s="132">
        <v>18</v>
      </c>
      <c r="L250" s="229"/>
      <c r="M250" s="228"/>
      <c r="N250" s="229">
        <f t="shared" ref="N250:N256" si="48">ROUND(L250*K250,3)</f>
        <v>0</v>
      </c>
      <c r="O250" s="228"/>
      <c r="P250" s="228"/>
      <c r="Q250" s="228"/>
      <c r="R250" s="133"/>
      <c r="T250" s="134" t="s">
        <v>3</v>
      </c>
      <c r="U250" s="38" t="s">
        <v>41</v>
      </c>
      <c r="V250" s="135">
        <v>0.78800000000000003</v>
      </c>
      <c r="W250" s="135">
        <f>V250*K250</f>
        <v>14.184000000000001</v>
      </c>
      <c r="X250" s="135">
        <v>0.63788</v>
      </c>
      <c r="Y250" s="135">
        <f>X250*K250</f>
        <v>11.48184</v>
      </c>
      <c r="Z250" s="135">
        <v>0</v>
      </c>
      <c r="AA250" s="136">
        <f>Z250*K250</f>
        <v>0</v>
      </c>
      <c r="AR250" s="15" t="s">
        <v>132</v>
      </c>
      <c r="AT250" s="15" t="s">
        <v>128</v>
      </c>
      <c r="AU250" s="15" t="s">
        <v>86</v>
      </c>
      <c r="AY250" s="15" t="s">
        <v>127</v>
      </c>
      <c r="BE250" s="137">
        <f>IF(U250="základní",N250,0)</f>
        <v>0</v>
      </c>
      <c r="BF250" s="137">
        <f>IF(U250="snížená",N250,0)</f>
        <v>0</v>
      </c>
      <c r="BG250" s="137">
        <f>IF(U250="zákl. přenesená",N250,0)</f>
        <v>0</v>
      </c>
      <c r="BH250" s="137">
        <f>IF(U250="sníž. přenesená",N250,0)</f>
        <v>0</v>
      </c>
      <c r="BI250" s="137">
        <f>IF(U250="nulová",N250,0)</f>
        <v>0</v>
      </c>
      <c r="BJ250" s="15" t="s">
        <v>20</v>
      </c>
      <c r="BK250" s="138">
        <f>ROUND(L250*K250,3)</f>
        <v>0</v>
      </c>
      <c r="BL250" s="15" t="s">
        <v>132</v>
      </c>
      <c r="BM250" s="15" t="s">
        <v>442</v>
      </c>
    </row>
    <row r="251" spans="2:65" s="1" customFormat="1" ht="28.95" customHeight="1" x14ac:dyDescent="0.3">
      <c r="B251" s="128"/>
      <c r="C251" s="129">
        <v>96</v>
      </c>
      <c r="D251" s="129" t="s">
        <v>128</v>
      </c>
      <c r="E251" s="130" t="s">
        <v>358</v>
      </c>
      <c r="F251" s="227" t="s">
        <v>359</v>
      </c>
      <c r="G251" s="228"/>
      <c r="H251" s="228"/>
      <c r="I251" s="228"/>
      <c r="J251" s="131" t="s">
        <v>166</v>
      </c>
      <c r="K251" s="132">
        <v>11.481999999999999</v>
      </c>
      <c r="L251" s="229"/>
      <c r="M251" s="228"/>
      <c r="N251" s="229">
        <f t="shared" si="48"/>
        <v>0</v>
      </c>
      <c r="O251" s="228"/>
      <c r="P251" s="228"/>
      <c r="Q251" s="228"/>
      <c r="R251" s="133"/>
      <c r="T251" s="134" t="s">
        <v>3</v>
      </c>
      <c r="U251" s="38" t="s">
        <v>41</v>
      </c>
      <c r="V251" s="135">
        <v>0.52500000000000002</v>
      </c>
      <c r="W251" s="135">
        <f>V251*K251</f>
        <v>6.0280499999999995</v>
      </c>
      <c r="X251" s="135">
        <v>0</v>
      </c>
      <c r="Y251" s="135">
        <f>X251*K251</f>
        <v>0</v>
      </c>
      <c r="Z251" s="135">
        <v>0</v>
      </c>
      <c r="AA251" s="136">
        <f>Z251*K251</f>
        <v>0</v>
      </c>
      <c r="AR251" s="15" t="s">
        <v>132</v>
      </c>
      <c r="AT251" s="15" t="s">
        <v>128</v>
      </c>
      <c r="AU251" s="15" t="s">
        <v>86</v>
      </c>
      <c r="AY251" s="15" t="s">
        <v>127</v>
      </c>
      <c r="BE251" s="137">
        <f>IF(U251="základní",N251,0)</f>
        <v>0</v>
      </c>
      <c r="BF251" s="137">
        <f>IF(U251="snížená",N251,0)</f>
        <v>0</v>
      </c>
      <c r="BG251" s="137">
        <f>IF(U251="zákl. přenesená",N251,0)</f>
        <v>0</v>
      </c>
      <c r="BH251" s="137">
        <f>IF(U251="sníž. přenesená",N251,0)</f>
        <v>0</v>
      </c>
      <c r="BI251" s="137">
        <f>IF(U251="nulová",N251,0)</f>
        <v>0</v>
      </c>
      <c r="BJ251" s="15" t="s">
        <v>20</v>
      </c>
      <c r="BK251" s="138">
        <f>ROUND(L251*K251,3)</f>
        <v>0</v>
      </c>
      <c r="BL251" s="15" t="s">
        <v>132</v>
      </c>
      <c r="BM251" s="15" t="s">
        <v>443</v>
      </c>
    </row>
    <row r="252" spans="2:65" s="1" customFormat="1" ht="28.95" customHeight="1" x14ac:dyDescent="0.3">
      <c r="B252" s="128"/>
      <c r="C252" s="129">
        <v>97</v>
      </c>
      <c r="D252" s="129" t="s">
        <v>128</v>
      </c>
      <c r="E252" s="130" t="s">
        <v>486</v>
      </c>
      <c r="F252" s="227" t="s">
        <v>487</v>
      </c>
      <c r="G252" s="228"/>
      <c r="H252" s="228"/>
      <c r="I252" s="228"/>
      <c r="J252" s="131" t="s">
        <v>245</v>
      </c>
      <c r="K252" s="183">
        <v>4</v>
      </c>
      <c r="L252" s="229"/>
      <c r="M252" s="228"/>
      <c r="N252" s="229">
        <f t="shared" si="48"/>
        <v>0</v>
      </c>
      <c r="O252" s="228"/>
      <c r="P252" s="228"/>
      <c r="Q252" s="228"/>
      <c r="R252" s="133"/>
      <c r="T252" s="186"/>
      <c r="U252" s="38"/>
      <c r="V252" s="135"/>
      <c r="W252" s="135"/>
      <c r="X252" s="135"/>
      <c r="Y252" s="135"/>
      <c r="Z252" s="135"/>
      <c r="AA252" s="136"/>
      <c r="AR252" s="15" t="s">
        <v>145</v>
      </c>
      <c r="AT252" s="15" t="s">
        <v>128</v>
      </c>
      <c r="AU252" s="15" t="s">
        <v>137</v>
      </c>
      <c r="AY252" s="15" t="s">
        <v>127</v>
      </c>
      <c r="BE252" s="137">
        <f t="shared" ref="BE252:BE256" si="49">IF(U252="základní",N252,0)</f>
        <v>0</v>
      </c>
      <c r="BF252" s="137">
        <f t="shared" ref="BF252:BF256" si="50">IF(U252="snížená",N252,0)</f>
        <v>0</v>
      </c>
      <c r="BG252" s="137">
        <f t="shared" ref="BG252:BG256" si="51">IF(U252="zákl. přenesená",N252,0)</f>
        <v>0</v>
      </c>
      <c r="BH252" s="137">
        <f t="shared" ref="BH252:BH256" si="52">IF(U252="sníž. přenesená",N252,0)</f>
        <v>0</v>
      </c>
      <c r="BI252" s="137">
        <f t="shared" ref="BI252:BI256" si="53">IF(U252="nulová",N252,0)</f>
        <v>0</v>
      </c>
      <c r="BJ252" s="15" t="s">
        <v>86</v>
      </c>
      <c r="BK252" s="138">
        <f t="shared" ref="BK252:BK256" si="54">ROUND(L252*K252,3)</f>
        <v>0</v>
      </c>
      <c r="BL252" s="15" t="s">
        <v>145</v>
      </c>
      <c r="BM252" s="15" t="s">
        <v>499</v>
      </c>
    </row>
    <row r="253" spans="2:65" s="1" customFormat="1" ht="28.95" customHeight="1" x14ac:dyDescent="0.3">
      <c r="B253" s="128"/>
      <c r="C253" s="129">
        <v>98</v>
      </c>
      <c r="D253" s="129" t="s">
        <v>128</v>
      </c>
      <c r="E253" s="130" t="s">
        <v>488</v>
      </c>
      <c r="F253" s="227" t="s">
        <v>489</v>
      </c>
      <c r="G253" s="228"/>
      <c r="H253" s="228"/>
      <c r="I253" s="228"/>
      <c r="J253" s="131" t="s">
        <v>131</v>
      </c>
      <c r="K253" s="183">
        <v>4</v>
      </c>
      <c r="L253" s="229"/>
      <c r="M253" s="228"/>
      <c r="N253" s="229">
        <f t="shared" si="48"/>
        <v>0</v>
      </c>
      <c r="O253" s="228"/>
      <c r="P253" s="228"/>
      <c r="Q253" s="228"/>
      <c r="R253" s="133"/>
      <c r="T253" s="186"/>
      <c r="U253" s="38"/>
      <c r="V253" s="135"/>
      <c r="W253" s="135"/>
      <c r="X253" s="135"/>
      <c r="Y253" s="135"/>
      <c r="Z253" s="135"/>
      <c r="AA253" s="136"/>
      <c r="AR253" s="15" t="s">
        <v>151</v>
      </c>
      <c r="AT253" s="15" t="s">
        <v>128</v>
      </c>
      <c r="AU253" s="15" t="s">
        <v>132</v>
      </c>
      <c r="AY253" s="15" t="s">
        <v>127</v>
      </c>
      <c r="BE253" s="137">
        <f t="shared" si="49"/>
        <v>0</v>
      </c>
      <c r="BF253" s="137">
        <f t="shared" si="50"/>
        <v>0</v>
      </c>
      <c r="BG253" s="137">
        <f t="shared" si="51"/>
        <v>0</v>
      </c>
      <c r="BH253" s="137">
        <f t="shared" si="52"/>
        <v>0</v>
      </c>
      <c r="BI253" s="137">
        <f t="shared" si="53"/>
        <v>0</v>
      </c>
      <c r="BJ253" s="15" t="s">
        <v>137</v>
      </c>
      <c r="BK253" s="138">
        <f t="shared" si="54"/>
        <v>0</v>
      </c>
      <c r="BL253" s="15" t="s">
        <v>151</v>
      </c>
      <c r="BM253" s="15" t="s">
        <v>500</v>
      </c>
    </row>
    <row r="254" spans="2:65" s="1" customFormat="1" ht="28.95" customHeight="1" x14ac:dyDescent="0.3">
      <c r="B254" s="128"/>
      <c r="C254" s="129">
        <v>99</v>
      </c>
      <c r="D254" s="129" t="s">
        <v>128</v>
      </c>
      <c r="E254" s="185" t="s">
        <v>291</v>
      </c>
      <c r="F254" s="227" t="s">
        <v>292</v>
      </c>
      <c r="G254" s="228"/>
      <c r="H254" s="228"/>
      <c r="I254" s="228"/>
      <c r="J254" s="131" t="s">
        <v>245</v>
      </c>
      <c r="K254" s="183">
        <v>4</v>
      </c>
      <c r="L254" s="229"/>
      <c r="M254" s="228"/>
      <c r="N254" s="229">
        <f t="shared" si="48"/>
        <v>0</v>
      </c>
      <c r="O254" s="228"/>
      <c r="P254" s="228"/>
      <c r="Q254" s="228"/>
      <c r="R254" s="133"/>
      <c r="T254" s="186"/>
      <c r="U254" s="38"/>
      <c r="V254" s="135"/>
      <c r="W254" s="135"/>
      <c r="X254" s="135"/>
      <c r="Y254" s="135"/>
      <c r="Z254" s="135"/>
      <c r="AA254" s="136"/>
      <c r="AR254" s="15" t="s">
        <v>155</v>
      </c>
      <c r="AT254" s="15" t="s">
        <v>128</v>
      </c>
      <c r="AU254" s="15" t="s">
        <v>145</v>
      </c>
      <c r="AY254" s="15" t="s">
        <v>127</v>
      </c>
      <c r="BE254" s="137">
        <f t="shared" si="49"/>
        <v>0</v>
      </c>
      <c r="BF254" s="137">
        <f t="shared" si="50"/>
        <v>0</v>
      </c>
      <c r="BG254" s="137">
        <f t="shared" si="51"/>
        <v>0</v>
      </c>
      <c r="BH254" s="137">
        <f t="shared" si="52"/>
        <v>0</v>
      </c>
      <c r="BI254" s="137">
        <f t="shared" si="53"/>
        <v>0</v>
      </c>
      <c r="BJ254" s="15" t="s">
        <v>132</v>
      </c>
      <c r="BK254" s="138">
        <f t="shared" si="54"/>
        <v>0</v>
      </c>
      <c r="BL254" s="15" t="s">
        <v>155</v>
      </c>
      <c r="BM254" s="15" t="s">
        <v>501</v>
      </c>
    </row>
    <row r="255" spans="2:65" s="1" customFormat="1" ht="28.95" customHeight="1" x14ac:dyDescent="0.3">
      <c r="B255" s="128"/>
      <c r="C255" s="129">
        <v>100</v>
      </c>
      <c r="D255" s="129" t="s">
        <v>128</v>
      </c>
      <c r="E255" s="187" t="s">
        <v>490</v>
      </c>
      <c r="F255" s="227" t="s">
        <v>491</v>
      </c>
      <c r="G255" s="228"/>
      <c r="H255" s="228"/>
      <c r="I255" s="228"/>
      <c r="J255" s="131" t="s">
        <v>245</v>
      </c>
      <c r="K255" s="183">
        <v>4</v>
      </c>
      <c r="L255" s="229"/>
      <c r="M255" s="228"/>
      <c r="N255" s="229">
        <f t="shared" si="48"/>
        <v>0</v>
      </c>
      <c r="O255" s="228"/>
      <c r="P255" s="228"/>
      <c r="Q255" s="228"/>
      <c r="R255" s="133"/>
      <c r="T255" s="186"/>
      <c r="U255" s="38"/>
      <c r="V255" s="135"/>
      <c r="W255" s="135"/>
      <c r="X255" s="135"/>
      <c r="Y255" s="135"/>
      <c r="Z255" s="135"/>
      <c r="AA255" s="136"/>
      <c r="AR255" s="15" t="s">
        <v>159</v>
      </c>
      <c r="AT255" s="15" t="s">
        <v>128</v>
      </c>
      <c r="AU255" s="15" t="s">
        <v>151</v>
      </c>
      <c r="AY255" s="15" t="s">
        <v>127</v>
      </c>
      <c r="BE255" s="137">
        <f t="shared" si="49"/>
        <v>0</v>
      </c>
      <c r="BF255" s="137">
        <f t="shared" si="50"/>
        <v>0</v>
      </c>
      <c r="BG255" s="137">
        <f t="shared" si="51"/>
        <v>0</v>
      </c>
      <c r="BH255" s="137">
        <f t="shared" si="52"/>
        <v>0</v>
      </c>
      <c r="BI255" s="137">
        <f t="shared" si="53"/>
        <v>0</v>
      </c>
      <c r="BJ255" s="15" t="s">
        <v>145</v>
      </c>
      <c r="BK255" s="138">
        <f t="shared" si="54"/>
        <v>0</v>
      </c>
      <c r="BL255" s="15" t="s">
        <v>159</v>
      </c>
      <c r="BM255" s="15" t="s">
        <v>502</v>
      </c>
    </row>
    <row r="256" spans="2:65" s="1" customFormat="1" ht="28.95" customHeight="1" x14ac:dyDescent="0.3">
      <c r="B256" s="128"/>
      <c r="C256" s="129">
        <v>101</v>
      </c>
      <c r="D256" s="129" t="s">
        <v>128</v>
      </c>
      <c r="E256" s="130" t="s">
        <v>492</v>
      </c>
      <c r="F256" s="227" t="s">
        <v>493</v>
      </c>
      <c r="G256" s="228"/>
      <c r="H256" s="228"/>
      <c r="I256" s="228"/>
      <c r="J256" s="131" t="s">
        <v>166</v>
      </c>
      <c r="K256" s="183">
        <v>0.1</v>
      </c>
      <c r="L256" s="229"/>
      <c r="M256" s="228"/>
      <c r="N256" s="229">
        <f t="shared" si="48"/>
        <v>0</v>
      </c>
      <c r="O256" s="228"/>
      <c r="P256" s="228"/>
      <c r="Q256" s="228"/>
      <c r="R256" s="133"/>
      <c r="T256" s="186"/>
      <c r="U256" s="38"/>
      <c r="V256" s="135"/>
      <c r="W256" s="135"/>
      <c r="X256" s="135"/>
      <c r="Y256" s="135"/>
      <c r="Z256" s="135"/>
      <c r="AA256" s="136"/>
      <c r="AR256" s="15" t="s">
        <v>163</v>
      </c>
      <c r="AT256" s="15" t="s">
        <v>128</v>
      </c>
      <c r="AU256" s="15" t="s">
        <v>155</v>
      </c>
      <c r="AY256" s="15" t="s">
        <v>127</v>
      </c>
      <c r="BE256" s="137">
        <f t="shared" si="49"/>
        <v>0</v>
      </c>
      <c r="BF256" s="137">
        <f t="shared" si="50"/>
        <v>0</v>
      </c>
      <c r="BG256" s="137">
        <f t="shared" si="51"/>
        <v>0</v>
      </c>
      <c r="BH256" s="137">
        <f t="shared" si="52"/>
        <v>0</v>
      </c>
      <c r="BI256" s="137">
        <f t="shared" si="53"/>
        <v>0</v>
      </c>
      <c r="BJ256" s="15" t="s">
        <v>151</v>
      </c>
      <c r="BK256" s="138">
        <f t="shared" si="54"/>
        <v>0</v>
      </c>
      <c r="BL256" s="15" t="s">
        <v>163</v>
      </c>
      <c r="BM256" s="15" t="s">
        <v>503</v>
      </c>
    </row>
    <row r="257" spans="2:65" s="9" customFormat="1" ht="29.85" customHeight="1" x14ac:dyDescent="0.35">
      <c r="B257" s="117"/>
      <c r="C257" s="118"/>
      <c r="D257" s="127" t="s">
        <v>110</v>
      </c>
      <c r="E257" s="127"/>
      <c r="F257" s="127"/>
      <c r="G257" s="127"/>
      <c r="H257" s="127"/>
      <c r="I257" s="127"/>
      <c r="J257" s="127"/>
      <c r="K257" s="127"/>
      <c r="L257" s="127"/>
      <c r="M257" s="127"/>
      <c r="N257" s="264">
        <f>BK257</f>
        <v>0</v>
      </c>
      <c r="O257" s="265"/>
      <c r="P257" s="265"/>
      <c r="Q257" s="265"/>
      <c r="R257" s="120"/>
      <c r="T257" s="121"/>
      <c r="U257" s="118"/>
      <c r="V257" s="118"/>
      <c r="W257" s="122">
        <f>SUM(W258:W259)</f>
        <v>0.34799999999999998</v>
      </c>
      <c r="X257" s="118"/>
      <c r="Y257" s="122">
        <f>SUM(Y258:Y259)</f>
        <v>0</v>
      </c>
      <c r="Z257" s="118"/>
      <c r="AA257" s="123">
        <f>SUM(AA258:AA259)</f>
        <v>0</v>
      </c>
      <c r="AR257" s="124" t="s">
        <v>20</v>
      </c>
      <c r="AT257" s="125" t="s">
        <v>75</v>
      </c>
      <c r="AU257" s="125" t="s">
        <v>20</v>
      </c>
      <c r="AY257" s="124" t="s">
        <v>127</v>
      </c>
      <c r="BK257" s="126">
        <f>SUM(BK258:BK259)</f>
        <v>0</v>
      </c>
    </row>
    <row r="258" spans="2:65" s="1" customFormat="1" ht="28.95" customHeight="1" x14ac:dyDescent="0.3">
      <c r="B258" s="128"/>
      <c r="C258" s="129">
        <v>102</v>
      </c>
      <c r="D258" s="129" t="s">
        <v>128</v>
      </c>
      <c r="E258" s="130" t="s">
        <v>444</v>
      </c>
      <c r="F258" s="227" t="s">
        <v>445</v>
      </c>
      <c r="G258" s="228"/>
      <c r="H258" s="228"/>
      <c r="I258" s="228"/>
      <c r="J258" s="131" t="s">
        <v>250</v>
      </c>
      <c r="K258" s="132">
        <v>2</v>
      </c>
      <c r="L258" s="229"/>
      <c r="M258" s="228"/>
      <c r="N258" s="229">
        <f>ROUND(L258*K258,3)</f>
        <v>0</v>
      </c>
      <c r="O258" s="228"/>
      <c r="P258" s="228"/>
      <c r="Q258" s="228"/>
      <c r="R258" s="133"/>
      <c r="T258" s="134" t="s">
        <v>3</v>
      </c>
      <c r="U258" s="38" t="s">
        <v>41</v>
      </c>
      <c r="V258" s="135">
        <v>0.17399999999999999</v>
      </c>
      <c r="W258" s="135">
        <f>V258*K258</f>
        <v>0.34799999999999998</v>
      </c>
      <c r="X258" s="135">
        <v>0</v>
      </c>
      <c r="Y258" s="135">
        <f>X258*K258</f>
        <v>0</v>
      </c>
      <c r="Z258" s="135">
        <v>0</v>
      </c>
      <c r="AA258" s="136">
        <f>Z258*K258</f>
        <v>0</v>
      </c>
      <c r="AR258" s="15" t="s">
        <v>132</v>
      </c>
      <c r="AT258" s="15" t="s">
        <v>128</v>
      </c>
      <c r="AU258" s="15" t="s">
        <v>86</v>
      </c>
      <c r="AY258" s="15" t="s">
        <v>127</v>
      </c>
      <c r="BE258" s="137">
        <f>IF(U258="základní",N258,0)</f>
        <v>0</v>
      </c>
      <c r="BF258" s="137">
        <f>IF(U258="snížená",N258,0)</f>
        <v>0</v>
      </c>
      <c r="BG258" s="137">
        <f>IF(U258="zákl. přenesená",N258,0)</f>
        <v>0</v>
      </c>
      <c r="BH258" s="137">
        <f>IF(U258="sníž. přenesená",N258,0)</f>
        <v>0</v>
      </c>
      <c r="BI258" s="137">
        <f>IF(U258="nulová",N258,0)</f>
        <v>0</v>
      </c>
      <c r="BJ258" s="15" t="s">
        <v>20</v>
      </c>
      <c r="BK258" s="138">
        <f>ROUND(L258*K258,3)</f>
        <v>0</v>
      </c>
      <c r="BL258" s="15" t="s">
        <v>132</v>
      </c>
      <c r="BM258" s="15" t="s">
        <v>446</v>
      </c>
    </row>
    <row r="259" spans="2:65" s="1" customFormat="1" ht="40.200000000000003" customHeight="1" x14ac:dyDescent="0.3">
      <c r="B259" s="128"/>
      <c r="C259" s="129">
        <v>103</v>
      </c>
      <c r="D259" s="129" t="s">
        <v>128</v>
      </c>
      <c r="E259" s="130" t="s">
        <v>447</v>
      </c>
      <c r="F259" s="227" t="s">
        <v>448</v>
      </c>
      <c r="G259" s="228"/>
      <c r="H259" s="228"/>
      <c r="I259" s="228"/>
      <c r="J259" s="131" t="s">
        <v>250</v>
      </c>
      <c r="K259" s="132">
        <v>360</v>
      </c>
      <c r="L259" s="229"/>
      <c r="M259" s="228"/>
      <c r="N259" s="229">
        <f>ROUND(L259*K259,3)</f>
        <v>0</v>
      </c>
      <c r="O259" s="228"/>
      <c r="P259" s="228"/>
      <c r="Q259" s="228"/>
      <c r="R259" s="133"/>
      <c r="T259" s="134" t="s">
        <v>3</v>
      </c>
      <c r="U259" s="38" t="s">
        <v>41</v>
      </c>
      <c r="V259" s="135">
        <v>0</v>
      </c>
      <c r="W259" s="135">
        <f>V259*K259</f>
        <v>0</v>
      </c>
      <c r="X259" s="135">
        <v>0</v>
      </c>
      <c r="Y259" s="135">
        <f>X259*K259</f>
        <v>0</v>
      </c>
      <c r="Z259" s="135">
        <v>0</v>
      </c>
      <c r="AA259" s="136">
        <f>Z259*K259</f>
        <v>0</v>
      </c>
      <c r="AR259" s="15" t="s">
        <v>132</v>
      </c>
      <c r="AT259" s="15" t="s">
        <v>128</v>
      </c>
      <c r="AU259" s="15" t="s">
        <v>86</v>
      </c>
      <c r="AY259" s="15" t="s">
        <v>127</v>
      </c>
      <c r="BE259" s="137">
        <f>IF(U259="základní",N259,0)</f>
        <v>0</v>
      </c>
      <c r="BF259" s="137">
        <f>IF(U259="snížená",N259,0)</f>
        <v>0</v>
      </c>
      <c r="BG259" s="137">
        <f>IF(U259="zákl. přenesená",N259,0)</f>
        <v>0</v>
      </c>
      <c r="BH259" s="137">
        <f>IF(U259="sníž. přenesená",N259,0)</f>
        <v>0</v>
      </c>
      <c r="BI259" s="137">
        <f>IF(U259="nulová",N259,0)</f>
        <v>0</v>
      </c>
      <c r="BJ259" s="15" t="s">
        <v>20</v>
      </c>
      <c r="BK259" s="138">
        <f>ROUND(L259*K259,3)</f>
        <v>0</v>
      </c>
      <c r="BL259" s="15" t="s">
        <v>132</v>
      </c>
      <c r="BM259" s="15" t="s">
        <v>449</v>
      </c>
    </row>
    <row r="260" spans="2:65" s="9" customFormat="1" ht="37.35" customHeight="1" x14ac:dyDescent="0.35">
      <c r="B260" s="117"/>
      <c r="C260" s="118"/>
      <c r="D260" s="119" t="s">
        <v>111</v>
      </c>
      <c r="E260" s="119"/>
      <c r="F260" s="119"/>
      <c r="G260" s="119"/>
      <c r="H260" s="119"/>
      <c r="I260" s="119"/>
      <c r="J260" s="119"/>
      <c r="K260" s="119"/>
      <c r="L260" s="119"/>
      <c r="M260" s="119"/>
      <c r="N260" s="266">
        <f>BK260</f>
        <v>0</v>
      </c>
      <c r="O260" s="267"/>
      <c r="P260" s="267"/>
      <c r="Q260" s="267"/>
      <c r="R260" s="120"/>
      <c r="T260" s="121"/>
      <c r="U260" s="118"/>
      <c r="V260" s="118"/>
      <c r="W260" s="122">
        <f>SUM(W261:W265)</f>
        <v>0</v>
      </c>
      <c r="X260" s="118"/>
      <c r="Y260" s="122">
        <f>SUM(Y261:Y265)</f>
        <v>0</v>
      </c>
      <c r="Z260" s="118"/>
      <c r="AA260" s="123">
        <f>SUM(AA261:AA265)</f>
        <v>0</v>
      </c>
      <c r="AR260" s="124" t="s">
        <v>132</v>
      </c>
      <c r="AT260" s="125" t="s">
        <v>75</v>
      </c>
      <c r="AU260" s="125" t="s">
        <v>76</v>
      </c>
      <c r="AY260" s="124" t="s">
        <v>127</v>
      </c>
      <c r="BK260" s="126">
        <f>SUM(BK261:BK265)</f>
        <v>0</v>
      </c>
    </row>
    <row r="261" spans="2:65" s="1" customFormat="1" ht="20.399999999999999" customHeight="1" x14ac:dyDescent="0.3">
      <c r="B261" s="128"/>
      <c r="C261" s="129">
        <v>104</v>
      </c>
      <c r="D261" s="129" t="s">
        <v>128</v>
      </c>
      <c r="E261" s="130" t="s">
        <v>450</v>
      </c>
      <c r="F261" s="227" t="s">
        <v>451</v>
      </c>
      <c r="G261" s="228"/>
      <c r="H261" s="228"/>
      <c r="I261" s="228"/>
      <c r="J261" s="131" t="s">
        <v>245</v>
      </c>
      <c r="K261" s="132">
        <v>834</v>
      </c>
      <c r="L261" s="229"/>
      <c r="M261" s="228"/>
      <c r="N261" s="229">
        <f>ROUND(L261*K261,3)</f>
        <v>0</v>
      </c>
      <c r="O261" s="228"/>
      <c r="P261" s="228"/>
      <c r="Q261" s="228"/>
      <c r="R261" s="133"/>
      <c r="T261" s="134" t="s">
        <v>3</v>
      </c>
      <c r="U261" s="38" t="s">
        <v>41</v>
      </c>
      <c r="V261" s="135">
        <v>0</v>
      </c>
      <c r="W261" s="135">
        <f>V261*K261</f>
        <v>0</v>
      </c>
      <c r="X261" s="135">
        <v>0</v>
      </c>
      <c r="Y261" s="135">
        <f>X261*K261</f>
        <v>0</v>
      </c>
      <c r="Z261" s="135">
        <v>0</v>
      </c>
      <c r="AA261" s="136">
        <f>Z261*K261</f>
        <v>0</v>
      </c>
      <c r="AR261" s="15" t="s">
        <v>452</v>
      </c>
      <c r="AT261" s="15" t="s">
        <v>128</v>
      </c>
      <c r="AU261" s="15" t="s">
        <v>20</v>
      </c>
      <c r="AY261" s="15" t="s">
        <v>127</v>
      </c>
      <c r="BE261" s="137">
        <f>IF(U261="základní",N261,0)</f>
        <v>0</v>
      </c>
      <c r="BF261" s="137">
        <f>IF(U261="snížená",N261,0)</f>
        <v>0</v>
      </c>
      <c r="BG261" s="137">
        <f>IF(U261="zákl. přenesená",N261,0)</f>
        <v>0</v>
      </c>
      <c r="BH261" s="137">
        <f>IF(U261="sníž. přenesená",N261,0)</f>
        <v>0</v>
      </c>
      <c r="BI261" s="137">
        <f>IF(U261="nulová",N261,0)</f>
        <v>0</v>
      </c>
      <c r="BJ261" s="15" t="s">
        <v>20</v>
      </c>
      <c r="BK261" s="138">
        <f>ROUND(L261*K261,3)</f>
        <v>0</v>
      </c>
      <c r="BL261" s="15" t="s">
        <v>452</v>
      </c>
      <c r="BM261" s="15" t="s">
        <v>453</v>
      </c>
    </row>
    <row r="262" spans="2:65" s="10" customFormat="1" ht="20.399999999999999" customHeight="1" x14ac:dyDescent="0.3">
      <c r="B262" s="139"/>
      <c r="C262" s="140"/>
      <c r="D262" s="140"/>
      <c r="E262" s="141" t="s">
        <v>3</v>
      </c>
      <c r="F262" s="248" t="s">
        <v>454</v>
      </c>
      <c r="G262" s="249"/>
      <c r="H262" s="249"/>
      <c r="I262" s="249"/>
      <c r="J262" s="140"/>
      <c r="K262" s="142">
        <v>834</v>
      </c>
      <c r="L262" s="140"/>
      <c r="M262" s="140"/>
      <c r="N262" s="140"/>
      <c r="O262" s="140"/>
      <c r="P262" s="140"/>
      <c r="Q262" s="140"/>
      <c r="R262" s="143"/>
      <c r="T262" s="144"/>
      <c r="U262" s="140"/>
      <c r="V262" s="140"/>
      <c r="W262" s="140"/>
      <c r="X262" s="140"/>
      <c r="Y262" s="140"/>
      <c r="Z262" s="140"/>
      <c r="AA262" s="145"/>
      <c r="AT262" s="146" t="s">
        <v>150</v>
      </c>
      <c r="AU262" s="146" t="s">
        <v>20</v>
      </c>
      <c r="AV262" s="10" t="s">
        <v>86</v>
      </c>
      <c r="AW262" s="10" t="s">
        <v>33</v>
      </c>
      <c r="AX262" s="10" t="s">
        <v>20</v>
      </c>
      <c r="AY262" s="146" t="s">
        <v>127</v>
      </c>
    </row>
    <row r="263" spans="2:65" s="1" customFormat="1" ht="20.399999999999999" customHeight="1" x14ac:dyDescent="0.3">
      <c r="B263" s="128"/>
      <c r="C263" s="129">
        <v>105</v>
      </c>
      <c r="D263" s="129" t="s">
        <v>128</v>
      </c>
      <c r="E263" s="130" t="s">
        <v>455</v>
      </c>
      <c r="F263" s="227" t="s">
        <v>456</v>
      </c>
      <c r="G263" s="228"/>
      <c r="H263" s="228"/>
      <c r="I263" s="228"/>
      <c r="J263" s="131" t="s">
        <v>245</v>
      </c>
      <c r="K263" s="132">
        <v>834</v>
      </c>
      <c r="L263" s="229"/>
      <c r="M263" s="228"/>
      <c r="N263" s="229">
        <f>ROUND(L263*K263,3)</f>
        <v>0</v>
      </c>
      <c r="O263" s="228"/>
      <c r="P263" s="228"/>
      <c r="Q263" s="228"/>
      <c r="R263" s="133"/>
      <c r="T263" s="134" t="s">
        <v>3</v>
      </c>
      <c r="U263" s="38" t="s">
        <v>41</v>
      </c>
      <c r="V263" s="135">
        <v>0</v>
      </c>
      <c r="W263" s="135">
        <f>V263*K263</f>
        <v>0</v>
      </c>
      <c r="X263" s="135">
        <v>0</v>
      </c>
      <c r="Y263" s="135">
        <f>X263*K263</f>
        <v>0</v>
      </c>
      <c r="Z263" s="135">
        <v>0</v>
      </c>
      <c r="AA263" s="136">
        <f>Z263*K263</f>
        <v>0</v>
      </c>
      <c r="AR263" s="15" t="s">
        <v>452</v>
      </c>
      <c r="AT263" s="15" t="s">
        <v>128</v>
      </c>
      <c r="AU263" s="15" t="s">
        <v>20</v>
      </c>
      <c r="AY263" s="15" t="s">
        <v>127</v>
      </c>
      <c r="BE263" s="137">
        <f>IF(U263="základní",N263,0)</f>
        <v>0</v>
      </c>
      <c r="BF263" s="137">
        <f>IF(U263="snížená",N263,0)</f>
        <v>0</v>
      </c>
      <c r="BG263" s="137">
        <f>IF(U263="zákl. přenesená",N263,0)</f>
        <v>0</v>
      </c>
      <c r="BH263" s="137">
        <f>IF(U263="sníž. přenesená",N263,0)</f>
        <v>0</v>
      </c>
      <c r="BI263" s="137">
        <f>IF(U263="nulová",N263,0)</f>
        <v>0</v>
      </c>
      <c r="BJ263" s="15" t="s">
        <v>20</v>
      </c>
      <c r="BK263" s="138">
        <f>ROUND(L263*K263,3)</f>
        <v>0</v>
      </c>
      <c r="BL263" s="15" t="s">
        <v>452</v>
      </c>
      <c r="BM263" s="15" t="s">
        <v>457</v>
      </c>
    </row>
    <row r="264" spans="2:65" s="1" customFormat="1" ht="33" customHeight="1" x14ac:dyDescent="0.3">
      <c r="B264" s="128"/>
      <c r="C264" s="129">
        <v>106</v>
      </c>
      <c r="D264" s="129" t="s">
        <v>128</v>
      </c>
      <c r="E264" s="130" t="s">
        <v>458</v>
      </c>
      <c r="F264" s="227" t="s">
        <v>480</v>
      </c>
      <c r="G264" s="228"/>
      <c r="H264" s="228"/>
      <c r="I264" s="228"/>
      <c r="J264" s="131" t="s">
        <v>459</v>
      </c>
      <c r="K264" s="132">
        <v>13530</v>
      </c>
      <c r="L264" s="229"/>
      <c r="M264" s="228"/>
      <c r="N264" s="229">
        <f>ROUND(L264*K264,3)</f>
        <v>0</v>
      </c>
      <c r="O264" s="228"/>
      <c r="P264" s="228"/>
      <c r="Q264" s="228"/>
      <c r="R264" s="133"/>
      <c r="T264" s="134" t="s">
        <v>3</v>
      </c>
      <c r="U264" s="38" t="s">
        <v>41</v>
      </c>
      <c r="V264" s="135">
        <v>0</v>
      </c>
      <c r="W264" s="135">
        <f>V264*K264</f>
        <v>0</v>
      </c>
      <c r="X264" s="135">
        <v>0</v>
      </c>
      <c r="Y264" s="135">
        <f>X264*K264</f>
        <v>0</v>
      </c>
      <c r="Z264" s="135">
        <v>0</v>
      </c>
      <c r="AA264" s="136">
        <f>Z264*K264</f>
        <v>0</v>
      </c>
      <c r="AR264" s="15" t="s">
        <v>452</v>
      </c>
      <c r="AT264" s="15" t="s">
        <v>128</v>
      </c>
      <c r="AU264" s="15" t="s">
        <v>20</v>
      </c>
      <c r="AY264" s="15" t="s">
        <v>127</v>
      </c>
      <c r="BE264" s="137">
        <f>IF(U264="základní",N264,0)</f>
        <v>0</v>
      </c>
      <c r="BF264" s="137">
        <f>IF(U264="snížená",N264,0)</f>
        <v>0</v>
      </c>
      <c r="BG264" s="137">
        <f>IF(U264="zákl. přenesená",N264,0)</f>
        <v>0</v>
      </c>
      <c r="BH264" s="137">
        <f>IF(U264="sníž. přenesená",N264,0)</f>
        <v>0</v>
      </c>
      <c r="BI264" s="137">
        <f>IF(U264="nulová",N264,0)</f>
        <v>0</v>
      </c>
      <c r="BJ264" s="15" t="s">
        <v>20</v>
      </c>
      <c r="BK264" s="138">
        <f>ROUND(L264*K264,3)</f>
        <v>0</v>
      </c>
      <c r="BL264" s="15" t="s">
        <v>452</v>
      </c>
      <c r="BM264" s="15" t="s">
        <v>460</v>
      </c>
    </row>
    <row r="265" spans="2:65" s="1" customFormat="1" ht="20.399999999999999" customHeight="1" x14ac:dyDescent="0.3">
      <c r="B265" s="128"/>
      <c r="C265" s="129">
        <v>107</v>
      </c>
      <c r="D265" s="129" t="s">
        <v>128</v>
      </c>
      <c r="E265" s="130" t="s">
        <v>461</v>
      </c>
      <c r="F265" s="227" t="s">
        <v>462</v>
      </c>
      <c r="G265" s="228"/>
      <c r="H265" s="228"/>
      <c r="I265" s="228"/>
      <c r="J265" s="131" t="s">
        <v>459</v>
      </c>
      <c r="K265" s="132">
        <v>13530</v>
      </c>
      <c r="L265" s="229"/>
      <c r="M265" s="228"/>
      <c r="N265" s="229">
        <f>ROUND(L265*K265,3)</f>
        <v>0</v>
      </c>
      <c r="O265" s="228"/>
      <c r="P265" s="228"/>
      <c r="Q265" s="228"/>
      <c r="R265" s="133"/>
      <c r="T265" s="134" t="s">
        <v>3</v>
      </c>
      <c r="U265" s="159" t="s">
        <v>41</v>
      </c>
      <c r="V265" s="160">
        <v>0</v>
      </c>
      <c r="W265" s="160">
        <f>V265*K265</f>
        <v>0</v>
      </c>
      <c r="X265" s="160">
        <v>0</v>
      </c>
      <c r="Y265" s="160">
        <f>X265*K265</f>
        <v>0</v>
      </c>
      <c r="Z265" s="160">
        <v>0</v>
      </c>
      <c r="AA265" s="161">
        <f>Z265*K265</f>
        <v>0</v>
      </c>
      <c r="AR265" s="15" t="s">
        <v>452</v>
      </c>
      <c r="AT265" s="15" t="s">
        <v>128</v>
      </c>
      <c r="AU265" s="15" t="s">
        <v>20</v>
      </c>
      <c r="AY265" s="15" t="s">
        <v>127</v>
      </c>
      <c r="BE265" s="137">
        <f>IF(U265="základní",N265,0)</f>
        <v>0</v>
      </c>
      <c r="BF265" s="137">
        <f>IF(U265="snížená",N265,0)</f>
        <v>0</v>
      </c>
      <c r="BG265" s="137">
        <f>IF(U265="zákl. přenesená",N265,0)</f>
        <v>0</v>
      </c>
      <c r="BH265" s="137">
        <f>IF(U265="sníž. přenesená",N265,0)</f>
        <v>0</v>
      </c>
      <c r="BI265" s="137">
        <f>IF(U265="nulová",N265,0)</f>
        <v>0</v>
      </c>
      <c r="BJ265" s="15" t="s">
        <v>20</v>
      </c>
      <c r="BK265" s="138">
        <f>ROUND(L265*K265,3)</f>
        <v>0</v>
      </c>
      <c r="BL265" s="15" t="s">
        <v>452</v>
      </c>
      <c r="BM265" s="15" t="s">
        <v>463</v>
      </c>
    </row>
    <row r="266" spans="2:65" s="1" customFormat="1" ht="6.9" customHeight="1" x14ac:dyDescent="0.3">
      <c r="B266" s="53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5"/>
    </row>
  </sheetData>
  <mergeCells count="422">
    <mergeCell ref="H1:K1"/>
    <mergeCell ref="S2:AC2"/>
    <mergeCell ref="F264:I264"/>
    <mergeCell ref="L264:M264"/>
    <mergeCell ref="N264:Q264"/>
    <mergeCell ref="F265:I265"/>
    <mergeCell ref="L265:M265"/>
    <mergeCell ref="N265:Q265"/>
    <mergeCell ref="N123:Q123"/>
    <mergeCell ref="N124:Q124"/>
    <mergeCell ref="N125:Q125"/>
    <mergeCell ref="N136:Q136"/>
    <mergeCell ref="N141:Q141"/>
    <mergeCell ref="N145:Q145"/>
    <mergeCell ref="N156:Q156"/>
    <mergeCell ref="N166:Q166"/>
    <mergeCell ref="N176:Q176"/>
    <mergeCell ref="N181:Q181"/>
    <mergeCell ref="N187:Q187"/>
    <mergeCell ref="N194:Q194"/>
    <mergeCell ref="N202:Q202"/>
    <mergeCell ref="N215:Q215"/>
    <mergeCell ref="N233:Q233"/>
    <mergeCell ref="F244:I244"/>
    <mergeCell ref="F261:I261"/>
    <mergeCell ref="L261:M261"/>
    <mergeCell ref="N261:Q261"/>
    <mergeCell ref="F262:I262"/>
    <mergeCell ref="F263:I263"/>
    <mergeCell ref="L263:M263"/>
    <mergeCell ref="N263:Q263"/>
    <mergeCell ref="N260:Q260"/>
    <mergeCell ref="L244:M244"/>
    <mergeCell ref="N244:Q244"/>
    <mergeCell ref="F248:I248"/>
    <mergeCell ref="L248:M248"/>
    <mergeCell ref="N248:Q248"/>
    <mergeCell ref="F250:I250"/>
    <mergeCell ref="L250:M250"/>
    <mergeCell ref="N250:Q250"/>
    <mergeCell ref="N249:Q249"/>
    <mergeCell ref="F251:I251"/>
    <mergeCell ref="L251:M251"/>
    <mergeCell ref="N251:Q251"/>
    <mergeCell ref="F258:I258"/>
    <mergeCell ref="L258:M258"/>
    <mergeCell ref="N258:Q258"/>
    <mergeCell ref="F259:I259"/>
    <mergeCell ref="L259:M259"/>
    <mergeCell ref="N259:Q259"/>
    <mergeCell ref="N257:Q257"/>
    <mergeCell ref="N242:Q242"/>
    <mergeCell ref="F243:I243"/>
    <mergeCell ref="L243:M243"/>
    <mergeCell ref="N243:Q243"/>
    <mergeCell ref="F237:I237"/>
    <mergeCell ref="L237:M237"/>
    <mergeCell ref="N237:Q237"/>
    <mergeCell ref="F238:I238"/>
    <mergeCell ref="L238:M238"/>
    <mergeCell ref="N238:Q238"/>
    <mergeCell ref="F239:I239"/>
    <mergeCell ref="L239:M239"/>
    <mergeCell ref="N239:Q239"/>
    <mergeCell ref="N240:Q240"/>
    <mergeCell ref="F241:I241"/>
    <mergeCell ref="L241:M241"/>
    <mergeCell ref="N241:Q241"/>
    <mergeCell ref="F242:I242"/>
    <mergeCell ref="L242:M242"/>
    <mergeCell ref="F245:I245"/>
    <mergeCell ref="L245:M245"/>
    <mergeCell ref="F234:I234"/>
    <mergeCell ref="L234:M234"/>
    <mergeCell ref="N234:Q234"/>
    <mergeCell ref="F235:I235"/>
    <mergeCell ref="L235:M235"/>
    <mergeCell ref="N235:Q235"/>
    <mergeCell ref="F236:I236"/>
    <mergeCell ref="L236:M236"/>
    <mergeCell ref="N236:Q236"/>
    <mergeCell ref="F230:I230"/>
    <mergeCell ref="L230:M230"/>
    <mergeCell ref="N230:Q230"/>
    <mergeCell ref="F231:I231"/>
    <mergeCell ref="L231:M231"/>
    <mergeCell ref="N231:Q231"/>
    <mergeCell ref="F232:I232"/>
    <mergeCell ref="L232:M232"/>
    <mergeCell ref="N232:Q232"/>
    <mergeCell ref="F226:I226"/>
    <mergeCell ref="L226:M226"/>
    <mergeCell ref="N226:Q226"/>
    <mergeCell ref="F227:I227"/>
    <mergeCell ref="F228:I228"/>
    <mergeCell ref="L228:M228"/>
    <mergeCell ref="N228:Q228"/>
    <mergeCell ref="F229:I229"/>
    <mergeCell ref="L229:M229"/>
    <mergeCell ref="N229:Q229"/>
    <mergeCell ref="F222:I222"/>
    <mergeCell ref="L222:M222"/>
    <mergeCell ref="N222:Q222"/>
    <mergeCell ref="F223:I223"/>
    <mergeCell ref="L223:M223"/>
    <mergeCell ref="N223:Q223"/>
    <mergeCell ref="F224:I224"/>
    <mergeCell ref="F225:I225"/>
    <mergeCell ref="L225:M225"/>
    <mergeCell ref="N225:Q225"/>
    <mergeCell ref="F217:I217"/>
    <mergeCell ref="F218:I218"/>
    <mergeCell ref="L218:M218"/>
    <mergeCell ref="N218:Q218"/>
    <mergeCell ref="F219:I219"/>
    <mergeCell ref="L219:M219"/>
    <mergeCell ref="N219:Q219"/>
    <mergeCell ref="F220:I220"/>
    <mergeCell ref="F221:I221"/>
    <mergeCell ref="L221:M221"/>
    <mergeCell ref="N221:Q221"/>
    <mergeCell ref="F213:I213"/>
    <mergeCell ref="L213:M213"/>
    <mergeCell ref="N213:Q213"/>
    <mergeCell ref="F214:I214"/>
    <mergeCell ref="L214:M214"/>
    <mergeCell ref="N214:Q214"/>
    <mergeCell ref="F216:I216"/>
    <mergeCell ref="L216:M216"/>
    <mergeCell ref="N216:Q216"/>
    <mergeCell ref="F206:I206"/>
    <mergeCell ref="F207:I207"/>
    <mergeCell ref="L207:M207"/>
    <mergeCell ref="N207:Q207"/>
    <mergeCell ref="F208:I208"/>
    <mergeCell ref="L208:M208"/>
    <mergeCell ref="N208:Q208"/>
    <mergeCell ref="F209:I209"/>
    <mergeCell ref="L209:M209"/>
    <mergeCell ref="N209:Q209"/>
    <mergeCell ref="F200:I200"/>
    <mergeCell ref="F201:I201"/>
    <mergeCell ref="L201:M201"/>
    <mergeCell ref="N201:Q201"/>
    <mergeCell ref="F203:I203"/>
    <mergeCell ref="L203:M203"/>
    <mergeCell ref="N203:Q203"/>
    <mergeCell ref="F204:I204"/>
    <mergeCell ref="F205:I205"/>
    <mergeCell ref="F196:I196"/>
    <mergeCell ref="F197:I197"/>
    <mergeCell ref="L197:M197"/>
    <mergeCell ref="N197:Q197"/>
    <mergeCell ref="F198:I198"/>
    <mergeCell ref="L198:M198"/>
    <mergeCell ref="N198:Q198"/>
    <mergeCell ref="F199:I199"/>
    <mergeCell ref="L199:M199"/>
    <mergeCell ref="N199:Q199"/>
    <mergeCell ref="F190:I190"/>
    <mergeCell ref="F191:I191"/>
    <mergeCell ref="L191:M191"/>
    <mergeCell ref="N191:Q191"/>
    <mergeCell ref="F192:I192"/>
    <mergeCell ref="L192:M192"/>
    <mergeCell ref="N192:Q192"/>
    <mergeCell ref="F193:I193"/>
    <mergeCell ref="F195:I195"/>
    <mergeCell ref="L195:M195"/>
    <mergeCell ref="N195:Q195"/>
    <mergeCell ref="F186:I186"/>
    <mergeCell ref="L186:M186"/>
    <mergeCell ref="N186:Q186"/>
    <mergeCell ref="F188:I188"/>
    <mergeCell ref="L188:M188"/>
    <mergeCell ref="N188:Q188"/>
    <mergeCell ref="F189:I189"/>
    <mergeCell ref="L189:M189"/>
    <mergeCell ref="N189:Q189"/>
    <mergeCell ref="F182:I182"/>
    <mergeCell ref="L182:M182"/>
    <mergeCell ref="N182:Q182"/>
    <mergeCell ref="F183:I183"/>
    <mergeCell ref="L183:M183"/>
    <mergeCell ref="N183:Q183"/>
    <mergeCell ref="F184:I184"/>
    <mergeCell ref="F185:I185"/>
    <mergeCell ref="L185:M185"/>
    <mergeCell ref="N185:Q185"/>
    <mergeCell ref="F178:I178"/>
    <mergeCell ref="L178:M178"/>
    <mergeCell ref="N178:Q178"/>
    <mergeCell ref="F179:I179"/>
    <mergeCell ref="L179:M179"/>
    <mergeCell ref="N179:Q179"/>
    <mergeCell ref="F180:I180"/>
    <mergeCell ref="L180:M180"/>
    <mergeCell ref="N180:Q180"/>
    <mergeCell ref="F173:I173"/>
    <mergeCell ref="F174:I174"/>
    <mergeCell ref="L174:M174"/>
    <mergeCell ref="N174:Q174"/>
    <mergeCell ref="F175:I175"/>
    <mergeCell ref="L175:M175"/>
    <mergeCell ref="N175:Q175"/>
    <mergeCell ref="F177:I177"/>
    <mergeCell ref="L177:M177"/>
    <mergeCell ref="N177:Q177"/>
    <mergeCell ref="F169:I169"/>
    <mergeCell ref="F170:I170"/>
    <mergeCell ref="L170:M170"/>
    <mergeCell ref="N170:Q170"/>
    <mergeCell ref="F171:I171"/>
    <mergeCell ref="L171:M171"/>
    <mergeCell ref="N171:Q171"/>
    <mergeCell ref="F172:I172"/>
    <mergeCell ref="L172:M172"/>
    <mergeCell ref="N172:Q172"/>
    <mergeCell ref="F165:I165"/>
    <mergeCell ref="L165:M165"/>
    <mergeCell ref="N165:Q165"/>
    <mergeCell ref="F167:I167"/>
    <mergeCell ref="L167:M167"/>
    <mergeCell ref="N167:Q167"/>
    <mergeCell ref="F168:I168"/>
    <mergeCell ref="L168:M168"/>
    <mergeCell ref="N168:Q168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59:I159"/>
    <mergeCell ref="L159:M159"/>
    <mergeCell ref="N159:Q159"/>
    <mergeCell ref="F160:I160"/>
    <mergeCell ref="L160:M160"/>
    <mergeCell ref="N160:Q160"/>
    <mergeCell ref="F161:I161"/>
    <mergeCell ref="L161:M161"/>
    <mergeCell ref="N161:Q161"/>
    <mergeCell ref="F155:I155"/>
    <mergeCell ref="L155:M155"/>
    <mergeCell ref="N155:Q155"/>
    <mergeCell ref="F157:I157"/>
    <mergeCell ref="L157:M157"/>
    <mergeCell ref="N157:Q157"/>
    <mergeCell ref="F158:I158"/>
    <mergeCell ref="L158:M158"/>
    <mergeCell ref="N158:Q158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49:I149"/>
    <mergeCell ref="L149:M149"/>
    <mergeCell ref="N149:Q149"/>
    <mergeCell ref="F150:I150"/>
    <mergeCell ref="L150:M150"/>
    <mergeCell ref="N150:Q150"/>
    <mergeCell ref="F151:I151"/>
    <mergeCell ref="L151:M151"/>
    <mergeCell ref="N151:Q151"/>
    <mergeCell ref="F146:I146"/>
    <mergeCell ref="L146:M146"/>
    <mergeCell ref="N146:Q146"/>
    <mergeCell ref="F147:I147"/>
    <mergeCell ref="L147:M147"/>
    <mergeCell ref="N147:Q147"/>
    <mergeCell ref="F148:I148"/>
    <mergeCell ref="L148:M148"/>
    <mergeCell ref="N148:Q148"/>
    <mergeCell ref="F140:I140"/>
    <mergeCell ref="L140:M140"/>
    <mergeCell ref="N140:Q140"/>
    <mergeCell ref="F142:I142"/>
    <mergeCell ref="L142:M142"/>
    <mergeCell ref="N142:Q142"/>
    <mergeCell ref="F143:I143"/>
    <mergeCell ref="F144:I144"/>
    <mergeCell ref="L144:M144"/>
    <mergeCell ref="N144:Q144"/>
    <mergeCell ref="F137:I137"/>
    <mergeCell ref="L137:M137"/>
    <mergeCell ref="N137:Q137"/>
    <mergeCell ref="F138:I138"/>
    <mergeCell ref="L138:M138"/>
    <mergeCell ref="N138:Q138"/>
    <mergeCell ref="F139:I139"/>
    <mergeCell ref="L139:M139"/>
    <mergeCell ref="N139:Q139"/>
    <mergeCell ref="F133:I133"/>
    <mergeCell ref="L133:M133"/>
    <mergeCell ref="N133:Q133"/>
    <mergeCell ref="F134:I134"/>
    <mergeCell ref="L134:M134"/>
    <mergeCell ref="N134:Q134"/>
    <mergeCell ref="F135:I135"/>
    <mergeCell ref="L135:M135"/>
    <mergeCell ref="N135:Q135"/>
    <mergeCell ref="F129:I129"/>
    <mergeCell ref="L129:M129"/>
    <mergeCell ref="N129:Q129"/>
    <mergeCell ref="F130:I130"/>
    <mergeCell ref="L130:M130"/>
    <mergeCell ref="N130:Q130"/>
    <mergeCell ref="F131:I131"/>
    <mergeCell ref="F132:I132"/>
    <mergeCell ref="L132:M132"/>
    <mergeCell ref="N132:Q132"/>
    <mergeCell ref="F126:I126"/>
    <mergeCell ref="L126:M126"/>
    <mergeCell ref="N126:Q126"/>
    <mergeCell ref="F127:I127"/>
    <mergeCell ref="L127:M127"/>
    <mergeCell ref="N127:Q127"/>
    <mergeCell ref="F128:I128"/>
    <mergeCell ref="L128:M128"/>
    <mergeCell ref="N128:Q128"/>
    <mergeCell ref="L107:Q107"/>
    <mergeCell ref="C113:Q113"/>
    <mergeCell ref="F115:P115"/>
    <mergeCell ref="M117:P117"/>
    <mergeCell ref="M119:Q119"/>
    <mergeCell ref="M120:Q120"/>
    <mergeCell ref="F122:I122"/>
    <mergeCell ref="L122:M122"/>
    <mergeCell ref="N122:Q122"/>
    <mergeCell ref="N96:Q96"/>
    <mergeCell ref="N97:Q97"/>
    <mergeCell ref="N98:Q98"/>
    <mergeCell ref="N99:Q99"/>
    <mergeCell ref="N100:Q100"/>
    <mergeCell ref="N101:Q101"/>
    <mergeCell ref="N102:Q102"/>
    <mergeCell ref="N103:Q103"/>
    <mergeCell ref="N105:Q105"/>
    <mergeCell ref="N87:Q87"/>
    <mergeCell ref="N88:Q88"/>
    <mergeCell ref="N89:Q89"/>
    <mergeCell ref="N90:Q90"/>
    <mergeCell ref="N91:Q91"/>
    <mergeCell ref="N92:Q92"/>
    <mergeCell ref="N93:Q93"/>
    <mergeCell ref="N94:Q94"/>
    <mergeCell ref="N95:Q95"/>
    <mergeCell ref="C74:Q74"/>
    <mergeCell ref="F76:P76"/>
    <mergeCell ref="M78:P78"/>
    <mergeCell ref="M80:Q80"/>
    <mergeCell ref="M81:Q81"/>
    <mergeCell ref="C83:G83"/>
    <mergeCell ref="N83:Q83"/>
    <mergeCell ref="N85:Q85"/>
    <mergeCell ref="N86:Q86"/>
    <mergeCell ref="H32:J32"/>
    <mergeCell ref="M32:P32"/>
    <mergeCell ref="H33:J33"/>
    <mergeCell ref="M33:P33"/>
    <mergeCell ref="H34:J34"/>
    <mergeCell ref="M34:P34"/>
    <mergeCell ref="H35:J35"/>
    <mergeCell ref="M35:P35"/>
    <mergeCell ref="L37:P37"/>
    <mergeCell ref="O17:P17"/>
    <mergeCell ref="O19:P19"/>
    <mergeCell ref="O20:P20"/>
    <mergeCell ref="E23:L23"/>
    <mergeCell ref="M26:P26"/>
    <mergeCell ref="M27:P27"/>
    <mergeCell ref="M29:P29"/>
    <mergeCell ref="H31:J31"/>
    <mergeCell ref="M31:P31"/>
    <mergeCell ref="C2:Q2"/>
    <mergeCell ref="C4:Q4"/>
    <mergeCell ref="F6:P6"/>
    <mergeCell ref="O8:P8"/>
    <mergeCell ref="O10:P10"/>
    <mergeCell ref="O11:P11"/>
    <mergeCell ref="O13:P13"/>
    <mergeCell ref="O14:P14"/>
    <mergeCell ref="O16:P16"/>
    <mergeCell ref="F210:I210"/>
    <mergeCell ref="L210:M210"/>
    <mergeCell ref="N210:Q210"/>
    <mergeCell ref="F211:I211"/>
    <mergeCell ref="L211:M211"/>
    <mergeCell ref="N211:Q211"/>
    <mergeCell ref="F212:I212"/>
    <mergeCell ref="L212:M212"/>
    <mergeCell ref="N212:Q212"/>
    <mergeCell ref="N245:Q245"/>
    <mergeCell ref="F246:I246"/>
    <mergeCell ref="L246:M246"/>
    <mergeCell ref="N246:Q246"/>
    <mergeCell ref="F247:I247"/>
    <mergeCell ref="L247:M247"/>
    <mergeCell ref="N247:Q247"/>
    <mergeCell ref="F252:I252"/>
    <mergeCell ref="L252:M252"/>
    <mergeCell ref="N252:Q252"/>
    <mergeCell ref="F253:I253"/>
    <mergeCell ref="L253:M253"/>
    <mergeCell ref="N253:Q253"/>
    <mergeCell ref="F255:I255"/>
    <mergeCell ref="L255:M255"/>
    <mergeCell ref="N255:Q255"/>
    <mergeCell ref="F256:I256"/>
    <mergeCell ref="L256:M256"/>
    <mergeCell ref="N256:Q256"/>
    <mergeCell ref="F254:I254"/>
    <mergeCell ref="L254:M254"/>
    <mergeCell ref="N254:Q254"/>
  </mergeCells>
  <hyperlinks>
    <hyperlink ref="F1:G1" location="C2" tooltip="Krycí list rozpočtu" display="1) Krycí list rozpočtu"/>
    <hyperlink ref="H1:K1" location="C85" tooltip="Rekapitulace rozpočtu" display="2) Rekapitulace rozpočtu"/>
    <hyperlink ref="L1" location="C124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20160523 - Reko místní ...</vt:lpstr>
      <vt:lpstr>'20160523 - Reko místní ...'!Názvy_tisku</vt:lpstr>
      <vt:lpstr>'Rekapitulace stavby'!Názvy_tisku</vt:lpstr>
      <vt:lpstr>'20160523 - Reko místní 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Horáková</dc:creator>
  <cp:lastModifiedBy>Filip Michl</cp:lastModifiedBy>
  <cp:lastPrinted>2016-10-20T10:51:35Z</cp:lastPrinted>
  <dcterms:created xsi:type="dcterms:W3CDTF">2016-09-09T15:14:59Z</dcterms:created>
  <dcterms:modified xsi:type="dcterms:W3CDTF">2016-10-20T10:52:21Z</dcterms:modified>
</cp:coreProperties>
</file>