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01 - Výkopové práce a ob..." sheetId="2" r:id="rId2"/>
    <sheet name="002 - Výpis materiálu řad" sheetId="3" r:id="rId3"/>
    <sheet name="003 - Výpis materiálu pře..." sheetId="4" r:id="rId4"/>
    <sheet name="004 - Provizorní zásobování" sheetId="5" r:id="rId5"/>
    <sheet name="005 - Vedlejší a ostatní ..." sheetId="6" r:id="rId6"/>
  </sheets>
  <definedNames>
    <definedName name="_xlnm.Print_Area" localSheetId="0">'Rekapitulace stavby'!$D$4:$AO$76,'Rekapitulace stavby'!$C$82:$AQ$107</definedName>
    <definedName name="_xlnm.Print_Titles" localSheetId="0">'Rekapitulace stavby'!$92:$92</definedName>
    <definedName name="_xlnm._FilterDatabase" localSheetId="1" hidden="1">'001 - Výkopové práce a ob...'!$C$133:$K$373</definedName>
    <definedName name="_xlnm.Print_Area" localSheetId="1">'001 - Výkopové práce a ob...'!$C$4:$J$76,'001 - Výkopové práce a ob...'!$C$82:$J$115,'001 - Výkopové práce a ob...'!$C$121:$K$373</definedName>
    <definedName name="_xlnm.Print_Titles" localSheetId="1">'001 - Výkopové práce a ob...'!$133:$133</definedName>
    <definedName name="_xlnm._FilterDatabase" localSheetId="2" hidden="1">'002 - Výpis materiálu řad'!$C$132:$K$226</definedName>
    <definedName name="_xlnm.Print_Area" localSheetId="2">'002 - Výpis materiálu řad'!$C$4:$J$76,'002 - Výpis materiálu řad'!$C$82:$J$114,'002 - Výpis materiálu řad'!$C$120:$K$226</definedName>
    <definedName name="_xlnm.Print_Titles" localSheetId="2">'002 - Výpis materiálu řad'!$132:$132</definedName>
    <definedName name="_xlnm._FilterDatabase" localSheetId="3" hidden="1">'003 - Výpis materiálu pře...'!$C$129:$K$177</definedName>
    <definedName name="_xlnm.Print_Area" localSheetId="3">'003 - Výpis materiálu pře...'!$C$4:$J$76,'003 - Výpis materiálu pře...'!$C$82:$J$111,'003 - Výpis materiálu pře...'!$C$117:$K$177</definedName>
    <definedName name="_xlnm.Print_Titles" localSheetId="3">'003 - Výpis materiálu pře...'!$129:$129</definedName>
    <definedName name="_xlnm._FilterDatabase" localSheetId="4" hidden="1">'004 - Provizorní zásobování'!$C$129:$K$211</definedName>
    <definedName name="_xlnm.Print_Area" localSheetId="4">'004 - Provizorní zásobování'!$C$4:$J$76,'004 - Provizorní zásobování'!$C$82:$J$111,'004 - Provizorní zásobování'!$C$117:$K$211</definedName>
    <definedName name="_xlnm.Print_Titles" localSheetId="4">'004 - Provizorní zásobování'!$129:$129</definedName>
    <definedName name="_xlnm._FilterDatabase" localSheetId="5" hidden="1">'005 - Vedlejší a ostatní ...'!$C$126:$K$151</definedName>
    <definedName name="_xlnm.Print_Area" localSheetId="5">'005 - Vedlejší a ostatní ...'!$C$4:$J$76,'005 - Vedlejší a ostatní ...'!$C$82:$J$108,'005 - Vedlejší a ostatní ...'!$C$114:$K$151</definedName>
    <definedName name="_xlnm.Print_Titles" localSheetId="5">'005 - Vedlejší a ostatní ...'!$126:$126</definedName>
  </definedNames>
  <calcPr/>
</workbook>
</file>

<file path=xl/calcChain.xml><?xml version="1.0" encoding="utf-8"?>
<calcChain xmlns="http://schemas.openxmlformats.org/spreadsheetml/2006/main">
  <c i="6" l="1" r="J39"/>
  <c r="J38"/>
  <c i="1" r="AY99"/>
  <c i="6" r="J37"/>
  <c i="1" r="AX99"/>
  <c i="6"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F121"/>
  <c r="E119"/>
  <c r="BI106"/>
  <c r="BH106"/>
  <c r="BG106"/>
  <c r="BF106"/>
  <c r="BI105"/>
  <c r="BH105"/>
  <c r="BG105"/>
  <c r="BF105"/>
  <c r="BE105"/>
  <c r="BI104"/>
  <c r="BH104"/>
  <c r="BG104"/>
  <c r="BF104"/>
  <c r="BE104"/>
  <c r="BI103"/>
  <c r="BH103"/>
  <c r="BG103"/>
  <c r="BF103"/>
  <c r="BE103"/>
  <c r="BI102"/>
  <c r="BH102"/>
  <c r="BG102"/>
  <c r="BF102"/>
  <c r="BE102"/>
  <c r="BI101"/>
  <c r="BH101"/>
  <c r="BG101"/>
  <c r="BF101"/>
  <c r="BE101"/>
  <c r="F89"/>
  <c r="E87"/>
  <c r="J24"/>
  <c r="E24"/>
  <c r="J124"/>
  <c r="J23"/>
  <c r="J21"/>
  <c r="E21"/>
  <c r="J123"/>
  <c r="J20"/>
  <c r="J18"/>
  <c r="E18"/>
  <c r="F92"/>
  <c r="J17"/>
  <c r="J15"/>
  <c r="E15"/>
  <c r="F123"/>
  <c r="J14"/>
  <c r="J12"/>
  <c r="J121"/>
  <c r="E7"/>
  <c r="E117"/>
  <c i="5" r="J39"/>
  <c r="J38"/>
  <c i="1" r="AY98"/>
  <c i="5" r="J37"/>
  <c i="1" r="AX98"/>
  <c i="5" r="BI211"/>
  <c r="BH211"/>
  <c r="BG211"/>
  <c r="BF211"/>
  <c r="T211"/>
  <c r="T210"/>
  <c r="R211"/>
  <c r="R210"/>
  <c r="P211"/>
  <c r="P210"/>
  <c r="BI205"/>
  <c r="BH205"/>
  <c r="BG205"/>
  <c r="BF205"/>
  <c r="T205"/>
  <c r="T199"/>
  <c r="R205"/>
  <c r="R199"/>
  <c r="P205"/>
  <c r="P199"/>
  <c r="BI200"/>
  <c r="BH200"/>
  <c r="BG200"/>
  <c r="BF200"/>
  <c r="T200"/>
  <c r="R200"/>
  <c r="P200"/>
  <c r="BI196"/>
  <c r="BH196"/>
  <c r="BG196"/>
  <c r="BF196"/>
  <c r="T196"/>
  <c r="R196"/>
  <c r="P196"/>
  <c r="BI193"/>
  <c r="BH193"/>
  <c r="BG193"/>
  <c r="BF193"/>
  <c r="T193"/>
  <c r="R193"/>
  <c r="P193"/>
  <c r="BI190"/>
  <c r="BH190"/>
  <c r="BG190"/>
  <c r="BF190"/>
  <c r="T190"/>
  <c r="R190"/>
  <c r="P190"/>
  <c r="BI187"/>
  <c r="BH187"/>
  <c r="BG187"/>
  <c r="BF187"/>
  <c r="T187"/>
  <c r="R187"/>
  <c r="P187"/>
  <c r="BI186"/>
  <c r="BH186"/>
  <c r="BG186"/>
  <c r="BF186"/>
  <c r="T186"/>
  <c r="R186"/>
  <c r="P186"/>
  <c r="BI183"/>
  <c r="BH183"/>
  <c r="BG183"/>
  <c r="BF183"/>
  <c r="T183"/>
  <c r="R183"/>
  <c r="P183"/>
  <c r="BI180"/>
  <c r="BH180"/>
  <c r="BG180"/>
  <c r="BF180"/>
  <c r="T180"/>
  <c r="R180"/>
  <c r="P180"/>
  <c r="BI176"/>
  <c r="BH176"/>
  <c r="BG176"/>
  <c r="BF176"/>
  <c r="T176"/>
  <c r="R176"/>
  <c r="P176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1"/>
  <c r="BH161"/>
  <c r="BG161"/>
  <c r="BF161"/>
  <c r="T161"/>
  <c r="R161"/>
  <c r="P161"/>
  <c r="BI159"/>
  <c r="BH159"/>
  <c r="BG159"/>
  <c r="BF159"/>
  <c r="T159"/>
  <c r="R159"/>
  <c r="P159"/>
  <c r="BI156"/>
  <c r="BH156"/>
  <c r="BG156"/>
  <c r="BF156"/>
  <c r="T156"/>
  <c r="R156"/>
  <c r="P156"/>
  <c r="BI154"/>
  <c r="BH154"/>
  <c r="BG154"/>
  <c r="BF154"/>
  <c r="T154"/>
  <c r="R154"/>
  <c r="P154"/>
  <c r="BI151"/>
  <c r="BH151"/>
  <c r="BG151"/>
  <c r="BF151"/>
  <c r="T151"/>
  <c r="R151"/>
  <c r="P151"/>
  <c r="BI149"/>
  <c r="BH149"/>
  <c r="BG149"/>
  <c r="BF149"/>
  <c r="T149"/>
  <c r="R149"/>
  <c r="P149"/>
  <c r="BI146"/>
  <c r="BH146"/>
  <c r="BG146"/>
  <c r="BF146"/>
  <c r="T146"/>
  <c r="R146"/>
  <c r="P146"/>
  <c r="BI143"/>
  <c r="BH143"/>
  <c r="BG143"/>
  <c r="BF143"/>
  <c r="T143"/>
  <c r="R143"/>
  <c r="P143"/>
  <c r="BI140"/>
  <c r="BH140"/>
  <c r="BG140"/>
  <c r="BF140"/>
  <c r="T140"/>
  <c r="R140"/>
  <c r="P140"/>
  <c r="BI137"/>
  <c r="BH137"/>
  <c r="BG137"/>
  <c r="BF137"/>
  <c r="T137"/>
  <c r="R137"/>
  <c r="P137"/>
  <c r="BI134"/>
  <c r="BH134"/>
  <c r="BG134"/>
  <c r="BF134"/>
  <c r="T134"/>
  <c r="R134"/>
  <c r="P134"/>
  <c r="BI133"/>
  <c r="BH133"/>
  <c r="BG133"/>
  <c r="BF133"/>
  <c r="T133"/>
  <c r="R133"/>
  <c r="P133"/>
  <c r="F124"/>
  <c r="E122"/>
  <c r="BI109"/>
  <c r="BH109"/>
  <c r="BG109"/>
  <c r="BF109"/>
  <c r="BI108"/>
  <c r="BH108"/>
  <c r="BG108"/>
  <c r="BF108"/>
  <c r="BE108"/>
  <c r="BI107"/>
  <c r="BH107"/>
  <c r="BG107"/>
  <c r="BF107"/>
  <c r="BE107"/>
  <c r="BI106"/>
  <c r="BH106"/>
  <c r="BG106"/>
  <c r="BF106"/>
  <c r="BE106"/>
  <c r="BI105"/>
  <c r="BH105"/>
  <c r="BG105"/>
  <c r="BF105"/>
  <c r="BE105"/>
  <c r="BI104"/>
  <c r="BH104"/>
  <c r="BG104"/>
  <c r="BF104"/>
  <c r="BE104"/>
  <c r="F89"/>
  <c r="E87"/>
  <c r="J24"/>
  <c r="E24"/>
  <c r="J127"/>
  <c r="J23"/>
  <c r="J21"/>
  <c r="E21"/>
  <c r="J126"/>
  <c r="J20"/>
  <c r="J18"/>
  <c r="E18"/>
  <c r="F127"/>
  <c r="J17"/>
  <c r="J15"/>
  <c r="E15"/>
  <c r="F126"/>
  <c r="J14"/>
  <c r="J12"/>
  <c r="J89"/>
  <c r="E7"/>
  <c r="E120"/>
  <c i="4" r="J39"/>
  <c r="J38"/>
  <c i="1" r="AY97"/>
  <c i="4" r="J37"/>
  <c i="1" r="AX97"/>
  <c i="4" r="BI177"/>
  <c r="BH177"/>
  <c r="BG177"/>
  <c r="BF177"/>
  <c r="T177"/>
  <c r="T176"/>
  <c r="R177"/>
  <c r="R176"/>
  <c r="P177"/>
  <c r="P176"/>
  <c r="BI172"/>
  <c r="BH172"/>
  <c r="BG172"/>
  <c r="BF172"/>
  <c r="T172"/>
  <c r="R172"/>
  <c r="P172"/>
  <c r="BI168"/>
  <c r="BH168"/>
  <c r="BG168"/>
  <c r="BF168"/>
  <c r="T168"/>
  <c r="R168"/>
  <c r="P168"/>
  <c r="BI165"/>
  <c r="BH165"/>
  <c r="BG165"/>
  <c r="BF165"/>
  <c r="T165"/>
  <c r="R165"/>
  <c r="P165"/>
  <c r="BI164"/>
  <c r="BH164"/>
  <c r="BG164"/>
  <c r="BF164"/>
  <c r="T164"/>
  <c r="R164"/>
  <c r="P164"/>
  <c r="BI161"/>
  <c r="BH161"/>
  <c r="BG161"/>
  <c r="BF161"/>
  <c r="T161"/>
  <c r="R161"/>
  <c r="P161"/>
  <c r="BI158"/>
  <c r="BH158"/>
  <c r="BG158"/>
  <c r="BF158"/>
  <c r="T158"/>
  <c r="R158"/>
  <c r="P158"/>
  <c r="BI155"/>
  <c r="BH155"/>
  <c r="BG155"/>
  <c r="BF155"/>
  <c r="T155"/>
  <c r="R155"/>
  <c r="P155"/>
  <c r="BI151"/>
  <c r="BH151"/>
  <c r="BG151"/>
  <c r="BF151"/>
  <c r="T151"/>
  <c r="R151"/>
  <c r="P151"/>
  <c r="BI150"/>
  <c r="BH150"/>
  <c r="BG150"/>
  <c r="BF150"/>
  <c r="T150"/>
  <c r="R150"/>
  <c r="P150"/>
  <c r="BI147"/>
  <c r="BH147"/>
  <c r="BG147"/>
  <c r="BF147"/>
  <c r="T147"/>
  <c r="R147"/>
  <c r="P147"/>
  <c r="BI144"/>
  <c r="BH144"/>
  <c r="BG144"/>
  <c r="BF144"/>
  <c r="T144"/>
  <c r="R144"/>
  <c r="P144"/>
  <c r="BI141"/>
  <c r="BH141"/>
  <c r="BG141"/>
  <c r="BF141"/>
  <c r="T141"/>
  <c r="R141"/>
  <c r="P141"/>
  <c r="BI140"/>
  <c r="BH140"/>
  <c r="BG140"/>
  <c r="BF140"/>
  <c r="T140"/>
  <c r="R140"/>
  <c r="P140"/>
  <c r="BI137"/>
  <c r="BH137"/>
  <c r="BG137"/>
  <c r="BF137"/>
  <c r="T137"/>
  <c r="R137"/>
  <c r="P137"/>
  <c r="BI133"/>
  <c r="BH133"/>
  <c r="BG133"/>
  <c r="BF133"/>
  <c r="T133"/>
  <c r="R133"/>
  <c r="P133"/>
  <c r="F124"/>
  <c r="E122"/>
  <c r="BI109"/>
  <c r="BH109"/>
  <c r="BG109"/>
  <c r="BF109"/>
  <c r="BI108"/>
  <c r="BH108"/>
  <c r="BG108"/>
  <c r="BF108"/>
  <c r="BE108"/>
  <c r="BI107"/>
  <c r="BH107"/>
  <c r="BG107"/>
  <c r="BF107"/>
  <c r="BE107"/>
  <c r="BI106"/>
  <c r="BH106"/>
  <c r="BG106"/>
  <c r="BF106"/>
  <c r="BE106"/>
  <c r="BI105"/>
  <c r="BH105"/>
  <c r="BG105"/>
  <c r="BF105"/>
  <c r="BE105"/>
  <c r="BI104"/>
  <c r="BH104"/>
  <c r="BG104"/>
  <c r="BF104"/>
  <c r="BE104"/>
  <c r="F89"/>
  <c r="E87"/>
  <c r="J24"/>
  <c r="E24"/>
  <c r="J92"/>
  <c r="J23"/>
  <c r="J21"/>
  <c r="E21"/>
  <c r="J126"/>
  <c r="J20"/>
  <c r="J18"/>
  <c r="E18"/>
  <c r="F127"/>
  <c r="J17"/>
  <c r="J15"/>
  <c r="E15"/>
  <c r="F126"/>
  <c r="J14"/>
  <c r="J12"/>
  <c r="J124"/>
  <c r="E7"/>
  <c r="E85"/>
  <c i="3" r="J39"/>
  <c r="J38"/>
  <c i="1" r="AY96"/>
  <c i="3" r="J37"/>
  <c i="1" r="AX96"/>
  <c i="3" r="BI226"/>
  <c r="BH226"/>
  <c r="BG226"/>
  <c r="BF226"/>
  <c r="T226"/>
  <c r="T225"/>
  <c r="R226"/>
  <c r="R225"/>
  <c r="P226"/>
  <c r="P225"/>
  <c r="BI222"/>
  <c r="BH222"/>
  <c r="BG222"/>
  <c r="BF222"/>
  <c r="T222"/>
  <c r="R222"/>
  <c r="P222"/>
  <c r="BI219"/>
  <c r="BH219"/>
  <c r="BG219"/>
  <c r="BF219"/>
  <c r="T219"/>
  <c r="R219"/>
  <c r="P219"/>
  <c r="BI218"/>
  <c r="BH218"/>
  <c r="BG218"/>
  <c r="BF218"/>
  <c r="T218"/>
  <c r="R218"/>
  <c r="P218"/>
  <c r="BI215"/>
  <c r="BH215"/>
  <c r="BG215"/>
  <c r="BF215"/>
  <c r="T215"/>
  <c r="R215"/>
  <c r="P215"/>
  <c r="BI211"/>
  <c r="BH211"/>
  <c r="BG211"/>
  <c r="BF211"/>
  <c r="T211"/>
  <c r="R211"/>
  <c r="P211"/>
  <c r="BI208"/>
  <c r="BH208"/>
  <c r="BG208"/>
  <c r="BF208"/>
  <c r="T208"/>
  <c r="R208"/>
  <c r="P208"/>
  <c r="BI206"/>
  <c r="BH206"/>
  <c r="BG206"/>
  <c r="BF206"/>
  <c r="T206"/>
  <c r="R206"/>
  <c r="P206"/>
  <c r="BI203"/>
  <c r="BH203"/>
  <c r="BG203"/>
  <c r="BF203"/>
  <c r="T203"/>
  <c r="R203"/>
  <c r="P203"/>
  <c r="BI201"/>
  <c r="BH201"/>
  <c r="BG201"/>
  <c r="BF201"/>
  <c r="T201"/>
  <c r="R201"/>
  <c r="P201"/>
  <c r="BI198"/>
  <c r="BH198"/>
  <c r="BG198"/>
  <c r="BF198"/>
  <c r="T198"/>
  <c r="R198"/>
  <c r="P198"/>
  <c r="BI194"/>
  <c r="BH194"/>
  <c r="BG194"/>
  <c r="BF194"/>
  <c r="T194"/>
  <c r="R194"/>
  <c r="P194"/>
  <c r="BI191"/>
  <c r="BH191"/>
  <c r="BG191"/>
  <c r="BF191"/>
  <c r="T191"/>
  <c r="R191"/>
  <c r="P191"/>
  <c r="BI187"/>
  <c r="BH187"/>
  <c r="BG187"/>
  <c r="BF187"/>
  <c r="T187"/>
  <c r="R187"/>
  <c r="P187"/>
  <c r="BI184"/>
  <c r="BH184"/>
  <c r="BG184"/>
  <c r="BF184"/>
  <c r="T184"/>
  <c r="R184"/>
  <c r="P184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6"/>
  <c r="BH176"/>
  <c r="BG176"/>
  <c r="BF176"/>
  <c r="T176"/>
  <c r="R176"/>
  <c r="P176"/>
  <c r="BI172"/>
  <c r="BH172"/>
  <c r="BG172"/>
  <c r="BF172"/>
  <c r="T172"/>
  <c r="R172"/>
  <c r="P172"/>
  <c r="BI171"/>
  <c r="BH171"/>
  <c r="BG171"/>
  <c r="BF171"/>
  <c r="T171"/>
  <c r="R171"/>
  <c r="P171"/>
  <c r="BI167"/>
  <c r="BH167"/>
  <c r="BG167"/>
  <c r="BF167"/>
  <c r="T167"/>
  <c r="R167"/>
  <c r="P167"/>
  <c r="BI166"/>
  <c r="BH166"/>
  <c r="BG166"/>
  <c r="BF166"/>
  <c r="T166"/>
  <c r="R166"/>
  <c r="P166"/>
  <c r="BI163"/>
  <c r="BH163"/>
  <c r="BG163"/>
  <c r="BF163"/>
  <c r="T163"/>
  <c r="R163"/>
  <c r="P163"/>
  <c r="BI159"/>
  <c r="BH159"/>
  <c r="BG159"/>
  <c r="BF159"/>
  <c r="T159"/>
  <c r="R159"/>
  <c r="P159"/>
  <c r="BI158"/>
  <c r="BH158"/>
  <c r="BG158"/>
  <c r="BF158"/>
  <c r="T158"/>
  <c r="R158"/>
  <c r="P158"/>
  <c r="BI154"/>
  <c r="BH154"/>
  <c r="BG154"/>
  <c r="BF154"/>
  <c r="T154"/>
  <c r="R154"/>
  <c r="P154"/>
  <c r="BI151"/>
  <c r="BH151"/>
  <c r="BG151"/>
  <c r="BF151"/>
  <c r="T151"/>
  <c r="R151"/>
  <c r="P151"/>
  <c r="BI148"/>
  <c r="BH148"/>
  <c r="BG148"/>
  <c r="BF148"/>
  <c r="T148"/>
  <c r="R148"/>
  <c r="P148"/>
  <c r="BI144"/>
  <c r="BH144"/>
  <c r="BG144"/>
  <c r="BF144"/>
  <c r="T144"/>
  <c r="R144"/>
  <c r="P144"/>
  <c r="BI141"/>
  <c r="BH141"/>
  <c r="BG141"/>
  <c r="BF141"/>
  <c r="T141"/>
  <c r="R141"/>
  <c r="P141"/>
  <c r="BI136"/>
  <c r="BH136"/>
  <c r="BG136"/>
  <c r="BF136"/>
  <c r="T136"/>
  <c r="T135"/>
  <c r="R136"/>
  <c r="R135"/>
  <c r="P136"/>
  <c r="P135"/>
  <c r="F127"/>
  <c r="E125"/>
  <c r="BI112"/>
  <c r="BH112"/>
  <c r="BG112"/>
  <c r="BF112"/>
  <c r="BI111"/>
  <c r="BH111"/>
  <c r="BG111"/>
  <c r="BF111"/>
  <c r="BE111"/>
  <c r="BI110"/>
  <c r="BH110"/>
  <c r="BG110"/>
  <c r="BF110"/>
  <c r="BE110"/>
  <c r="BI109"/>
  <c r="BH109"/>
  <c r="BG109"/>
  <c r="BF109"/>
  <c r="BE109"/>
  <c r="BI108"/>
  <c r="BH108"/>
  <c r="BG108"/>
  <c r="BF108"/>
  <c r="BE108"/>
  <c r="BI107"/>
  <c r="BH107"/>
  <c r="BG107"/>
  <c r="BF107"/>
  <c r="BE107"/>
  <c r="F89"/>
  <c r="E87"/>
  <c r="J24"/>
  <c r="E24"/>
  <c r="J130"/>
  <c r="J23"/>
  <c r="J21"/>
  <c r="E21"/>
  <c r="J129"/>
  <c r="J20"/>
  <c r="J18"/>
  <c r="E18"/>
  <c r="F130"/>
  <c r="J17"/>
  <c r="J15"/>
  <c r="E15"/>
  <c r="F129"/>
  <c r="J14"/>
  <c r="J12"/>
  <c r="J89"/>
  <c r="E7"/>
  <c r="E123"/>
  <c i="2" r="J39"/>
  <c r="J38"/>
  <c i="1" r="AY95"/>
  <c i="2" r="J37"/>
  <c i="1" r="AX95"/>
  <c i="2" r="BI373"/>
  <c r="BH373"/>
  <c r="BG373"/>
  <c r="BF373"/>
  <c r="T373"/>
  <c r="T372"/>
  <c r="R373"/>
  <c r="R372"/>
  <c r="P373"/>
  <c r="P372"/>
  <c r="BI368"/>
  <c r="BH368"/>
  <c r="BG368"/>
  <c r="BF368"/>
  <c r="T368"/>
  <c r="R368"/>
  <c r="P368"/>
  <c r="BI364"/>
  <c r="BH364"/>
  <c r="BG364"/>
  <c r="BF364"/>
  <c r="T364"/>
  <c r="R364"/>
  <c r="P364"/>
  <c r="BI359"/>
  <c r="BH359"/>
  <c r="BG359"/>
  <c r="BF359"/>
  <c r="T359"/>
  <c r="R359"/>
  <c r="P359"/>
  <c r="BI354"/>
  <c r="BH354"/>
  <c r="BG354"/>
  <c r="BF354"/>
  <c r="T354"/>
  <c r="R354"/>
  <c r="P354"/>
  <c r="BI352"/>
  <c r="BH352"/>
  <c r="BG352"/>
  <c r="BF352"/>
  <c r="T352"/>
  <c r="R352"/>
  <c r="P352"/>
  <c r="BI351"/>
  <c r="BH351"/>
  <c r="BG351"/>
  <c r="BF351"/>
  <c r="T351"/>
  <c r="R351"/>
  <c r="P351"/>
  <c r="BI348"/>
  <c r="BH348"/>
  <c r="BG348"/>
  <c r="BF348"/>
  <c r="T348"/>
  <c r="R348"/>
  <c r="P348"/>
  <c r="BI344"/>
  <c r="BH344"/>
  <c r="BG344"/>
  <c r="BF344"/>
  <c r="T344"/>
  <c r="R344"/>
  <c r="P344"/>
  <c r="BI341"/>
  <c r="BH341"/>
  <c r="BG341"/>
  <c r="BF341"/>
  <c r="T341"/>
  <c r="R341"/>
  <c r="P341"/>
  <c r="BI337"/>
  <c r="BH337"/>
  <c r="BG337"/>
  <c r="BF337"/>
  <c r="T337"/>
  <c r="R337"/>
  <c r="P337"/>
  <c r="BI336"/>
  <c r="BH336"/>
  <c r="BG336"/>
  <c r="BF336"/>
  <c r="T336"/>
  <c r="R336"/>
  <c r="P336"/>
  <c r="BI335"/>
  <c r="BH335"/>
  <c r="BG335"/>
  <c r="BF335"/>
  <c r="T335"/>
  <c r="R335"/>
  <c r="P335"/>
  <c r="BI332"/>
  <c r="BH332"/>
  <c r="BG332"/>
  <c r="BF332"/>
  <c r="T332"/>
  <c r="R332"/>
  <c r="P332"/>
  <c r="BI329"/>
  <c r="BH329"/>
  <c r="BG329"/>
  <c r="BF329"/>
  <c r="T329"/>
  <c r="R329"/>
  <c r="P329"/>
  <c r="BI326"/>
  <c r="BH326"/>
  <c r="BG326"/>
  <c r="BF326"/>
  <c r="T326"/>
  <c r="R326"/>
  <c r="P326"/>
  <c r="BI322"/>
  <c r="BH322"/>
  <c r="BG322"/>
  <c r="BF322"/>
  <c r="T322"/>
  <c r="T321"/>
  <c r="R322"/>
  <c r="R321"/>
  <c r="P322"/>
  <c r="P321"/>
  <c r="BI318"/>
  <c r="BH318"/>
  <c r="BG318"/>
  <c r="BF318"/>
  <c r="T318"/>
  <c r="R318"/>
  <c r="P318"/>
  <c r="BI315"/>
  <c r="BH315"/>
  <c r="BG315"/>
  <c r="BF315"/>
  <c r="T315"/>
  <c r="R315"/>
  <c r="P315"/>
  <c r="BI312"/>
  <c r="BH312"/>
  <c r="BG312"/>
  <c r="BF312"/>
  <c r="T312"/>
  <c r="R312"/>
  <c r="P312"/>
  <c r="BI309"/>
  <c r="BH309"/>
  <c r="BG309"/>
  <c r="BF309"/>
  <c r="T309"/>
  <c r="R309"/>
  <c r="P309"/>
  <c r="BI306"/>
  <c r="BH306"/>
  <c r="BG306"/>
  <c r="BF306"/>
  <c r="T306"/>
  <c r="R306"/>
  <c r="P306"/>
  <c r="BI303"/>
  <c r="BH303"/>
  <c r="BG303"/>
  <c r="BF303"/>
  <c r="T303"/>
  <c r="R303"/>
  <c r="P303"/>
  <c r="BI300"/>
  <c r="BH300"/>
  <c r="BG300"/>
  <c r="BF300"/>
  <c r="T300"/>
  <c r="R300"/>
  <c r="P300"/>
  <c r="BI296"/>
  <c r="BH296"/>
  <c r="BG296"/>
  <c r="BF296"/>
  <c r="T296"/>
  <c r="R296"/>
  <c r="P296"/>
  <c r="BI293"/>
  <c r="BH293"/>
  <c r="BG293"/>
  <c r="BF293"/>
  <c r="T293"/>
  <c r="R293"/>
  <c r="P293"/>
  <c r="BI288"/>
  <c r="BH288"/>
  <c r="BG288"/>
  <c r="BF288"/>
  <c r="T288"/>
  <c r="T287"/>
  <c r="R288"/>
  <c r="R287"/>
  <c r="P288"/>
  <c r="P287"/>
  <c r="BI285"/>
  <c r="BH285"/>
  <c r="BG285"/>
  <c r="BF285"/>
  <c r="T285"/>
  <c r="R285"/>
  <c r="P285"/>
  <c r="BI282"/>
  <c r="BH282"/>
  <c r="BG282"/>
  <c r="BF282"/>
  <c r="T282"/>
  <c r="R282"/>
  <c r="P282"/>
  <c r="BI279"/>
  <c r="BH279"/>
  <c r="BG279"/>
  <c r="BF279"/>
  <c r="T279"/>
  <c r="R279"/>
  <c r="P279"/>
  <c r="BI276"/>
  <c r="BH276"/>
  <c r="BG276"/>
  <c r="BF276"/>
  <c r="T276"/>
  <c r="R276"/>
  <c r="P276"/>
  <c r="BI274"/>
  <c r="BH274"/>
  <c r="BG274"/>
  <c r="BF274"/>
  <c r="T274"/>
  <c r="R274"/>
  <c r="P274"/>
  <c r="BI270"/>
  <c r="BH270"/>
  <c r="BG270"/>
  <c r="BF270"/>
  <c r="T270"/>
  <c r="R270"/>
  <c r="P270"/>
  <c r="BI268"/>
  <c r="BH268"/>
  <c r="BG268"/>
  <c r="BF268"/>
  <c r="T268"/>
  <c r="R268"/>
  <c r="P268"/>
  <c r="BI249"/>
  <c r="BH249"/>
  <c r="BG249"/>
  <c r="BF249"/>
  <c r="T249"/>
  <c r="R249"/>
  <c r="P249"/>
  <c r="BI243"/>
  <c r="BH243"/>
  <c r="BG243"/>
  <c r="BF243"/>
  <c r="T243"/>
  <c r="R243"/>
  <c r="P243"/>
  <c r="BI239"/>
  <c r="BH239"/>
  <c r="BG239"/>
  <c r="BF239"/>
  <c r="T239"/>
  <c r="R239"/>
  <c r="P239"/>
  <c r="BI234"/>
  <c r="BH234"/>
  <c r="BG234"/>
  <c r="BF234"/>
  <c r="T234"/>
  <c r="R234"/>
  <c r="P234"/>
  <c r="BI219"/>
  <c r="BH219"/>
  <c r="BG219"/>
  <c r="BF219"/>
  <c r="T219"/>
  <c r="R219"/>
  <c r="P219"/>
  <c r="BI214"/>
  <c r="BH214"/>
  <c r="BG214"/>
  <c r="BF214"/>
  <c r="T214"/>
  <c r="R214"/>
  <c r="P214"/>
  <c r="BI200"/>
  <c r="BH200"/>
  <c r="BG200"/>
  <c r="BF200"/>
  <c r="T200"/>
  <c r="R200"/>
  <c r="P200"/>
  <c r="BI190"/>
  <c r="BH190"/>
  <c r="BG190"/>
  <c r="BF190"/>
  <c r="T190"/>
  <c r="R190"/>
  <c r="P190"/>
  <c r="BI189"/>
  <c r="BH189"/>
  <c r="BG189"/>
  <c r="BF189"/>
  <c r="T189"/>
  <c r="R189"/>
  <c r="P189"/>
  <c r="BI185"/>
  <c r="BH185"/>
  <c r="BG185"/>
  <c r="BF185"/>
  <c r="T185"/>
  <c r="R185"/>
  <c r="P185"/>
  <c r="BI179"/>
  <c r="BH179"/>
  <c r="BG179"/>
  <c r="BF179"/>
  <c r="T179"/>
  <c r="R179"/>
  <c r="P179"/>
  <c r="BI168"/>
  <c r="BH168"/>
  <c r="BG168"/>
  <c r="BF168"/>
  <c r="T168"/>
  <c r="R168"/>
  <c r="P168"/>
  <c r="BI165"/>
  <c r="BH165"/>
  <c r="BG165"/>
  <c r="BF165"/>
  <c r="T165"/>
  <c r="R165"/>
  <c r="P165"/>
  <c r="BI161"/>
  <c r="BH161"/>
  <c r="BG161"/>
  <c r="BF161"/>
  <c r="T161"/>
  <c r="R161"/>
  <c r="P161"/>
  <c r="BI157"/>
  <c r="BH157"/>
  <c r="BG157"/>
  <c r="BF157"/>
  <c r="T157"/>
  <c r="R157"/>
  <c r="P157"/>
  <c r="BI154"/>
  <c r="BH154"/>
  <c r="BG154"/>
  <c r="BF154"/>
  <c r="T154"/>
  <c r="R154"/>
  <c r="P154"/>
  <c r="BI151"/>
  <c r="BH151"/>
  <c r="BG151"/>
  <c r="BF151"/>
  <c r="T151"/>
  <c r="R151"/>
  <c r="P151"/>
  <c r="BI148"/>
  <c r="BH148"/>
  <c r="BG148"/>
  <c r="BF148"/>
  <c r="T148"/>
  <c r="R148"/>
  <c r="P148"/>
  <c r="BI143"/>
  <c r="BH143"/>
  <c r="BG143"/>
  <c r="BF143"/>
  <c r="T143"/>
  <c r="R143"/>
  <c r="P143"/>
  <c r="BI140"/>
  <c r="BH140"/>
  <c r="BG140"/>
  <c r="BF140"/>
  <c r="T140"/>
  <c r="R140"/>
  <c r="P140"/>
  <c r="BI137"/>
  <c r="BH137"/>
  <c r="BG137"/>
  <c r="BF137"/>
  <c r="T137"/>
  <c r="R137"/>
  <c r="P137"/>
  <c r="F128"/>
  <c r="E126"/>
  <c r="BI113"/>
  <c r="BH113"/>
  <c r="BG113"/>
  <c r="BF113"/>
  <c r="BI112"/>
  <c r="BH112"/>
  <c r="BG112"/>
  <c r="BF112"/>
  <c r="BE112"/>
  <c r="BI111"/>
  <c r="BH111"/>
  <c r="BG111"/>
  <c r="BF111"/>
  <c r="BE111"/>
  <c r="BI110"/>
  <c r="BH110"/>
  <c r="BG110"/>
  <c r="BF110"/>
  <c r="BE110"/>
  <c r="BI109"/>
  <c r="BH109"/>
  <c r="BG109"/>
  <c r="BF109"/>
  <c r="BE109"/>
  <c r="BI108"/>
  <c r="BH108"/>
  <c r="BG108"/>
  <c r="BF108"/>
  <c r="BE108"/>
  <c r="F89"/>
  <c r="E87"/>
  <c r="J24"/>
  <c r="E24"/>
  <c r="J131"/>
  <c r="J23"/>
  <c r="J21"/>
  <c r="E21"/>
  <c r="J130"/>
  <c r="J20"/>
  <c r="J18"/>
  <c r="E18"/>
  <c r="F131"/>
  <c r="J17"/>
  <c r="J15"/>
  <c r="E15"/>
  <c r="F91"/>
  <c r="J14"/>
  <c r="J12"/>
  <c r="J128"/>
  <c r="E7"/>
  <c r="E124"/>
  <c i="1" r="CK105"/>
  <c r="CJ105"/>
  <c r="CI105"/>
  <c r="CH105"/>
  <c r="CG105"/>
  <c r="CF105"/>
  <c r="BZ105"/>
  <c r="CE105"/>
  <c r="CK104"/>
  <c r="CJ104"/>
  <c r="CI104"/>
  <c r="CH104"/>
  <c r="CG104"/>
  <c r="CF104"/>
  <c r="BZ104"/>
  <c r="CE104"/>
  <c r="CK103"/>
  <c r="CJ103"/>
  <c r="CI103"/>
  <c r="CH103"/>
  <c r="CG103"/>
  <c r="CF103"/>
  <c r="BZ103"/>
  <c r="CE103"/>
  <c r="CK102"/>
  <c r="CJ102"/>
  <c r="CI102"/>
  <c r="CH102"/>
  <c r="CG102"/>
  <c r="CF102"/>
  <c r="BZ102"/>
  <c r="CE102"/>
  <c r="L90"/>
  <c r="AM90"/>
  <c r="AM89"/>
  <c r="L89"/>
  <c r="AM87"/>
  <c r="L87"/>
  <c r="L85"/>
  <c r="L84"/>
  <c i="2" r="J306"/>
  <c r="J352"/>
  <c r="J373"/>
  <c r="J335"/>
  <c r="BK249"/>
  <c r="J359"/>
  <c r="BK318"/>
  <c r="J243"/>
  <c r="BK165"/>
  <c r="BK352"/>
  <c r="J279"/>
  <c r="BK200"/>
  <c r="J151"/>
  <c i="3" r="J206"/>
  <c r="BK226"/>
  <c r="BK206"/>
  <c r="J194"/>
  <c r="J187"/>
  <c r="BK191"/>
  <c r="BK180"/>
  <c r="J159"/>
  <c i="2" r="F38"/>
  <c i="5" r="J170"/>
  <c r="BK134"/>
  <c r="BK156"/>
  <c r="BK133"/>
  <c i="6" r="BK140"/>
  <c r="BK132"/>
  <c r="J143"/>
  <c r="BK136"/>
  <c r="BK143"/>
  <c r="J134"/>
  <c r="J131"/>
  <c i="2" r="BK219"/>
  <c r="J214"/>
  <c r="BK336"/>
  <c r="BK279"/>
  <c r="BK341"/>
  <c r="BK293"/>
  <c r="BK168"/>
  <c r="J336"/>
  <c r="J268"/>
  <c r="J154"/>
  <c i="3" r="J166"/>
  <c r="BK218"/>
  <c r="BK201"/>
  <c r="BK194"/>
  <c i="2" r="F37"/>
  <c i="4" r="BK137"/>
  <c i="5" r="BK196"/>
  <c r="J143"/>
  <c r="BK193"/>
  <c r="J187"/>
  <c r="J169"/>
  <c r="BK143"/>
  <c r="BK154"/>
  <c i="6" r="J146"/>
  <c r="J133"/>
  <c r="BK134"/>
  <c r="BK149"/>
  <c r="BK141"/>
  <c r="J139"/>
  <c i="2" r="BK326"/>
  <c r="J326"/>
  <c r="J332"/>
  <c r="BK276"/>
  <c r="J148"/>
  <c r="BK337"/>
  <c r="BK274"/>
  <c r="BK157"/>
  <c r="J36"/>
  <c i="4" r="BK155"/>
  <c i="5" r="BK200"/>
  <c r="BK151"/>
  <c r="J211"/>
  <c r="J140"/>
  <c r="BK165"/>
  <c r="BK149"/>
  <c i="4" r="J144"/>
  <c i="5" r="BK161"/>
  <c r="BK187"/>
  <c r="J196"/>
  <c r="J133"/>
  <c r="BK170"/>
  <c r="J164"/>
  <c i="6" r="J150"/>
  <c i="2" r="J276"/>
  <c r="J219"/>
  <c r="BK322"/>
  <c r="BK268"/>
  <c r="BK344"/>
  <c r="BK296"/>
  <c r="J200"/>
  <c r="BK354"/>
  <c r="J312"/>
  <c r="J168"/>
  <c i="3" r="J181"/>
  <c i="5" r="J146"/>
  <c i="6" r="J149"/>
  <c r="BK138"/>
  <c r="BK146"/>
  <c r="BK137"/>
  <c r="J140"/>
  <c i="2" r="BK332"/>
  <c r="J185"/>
  <c r="BK189"/>
  <c r="J341"/>
  <c r="J285"/>
  <c r="J354"/>
  <c r="BK300"/>
  <c r="J239"/>
  <c r="BK368"/>
  <c r="BK309"/>
  <c r="J190"/>
  <c i="3" r="BK219"/>
  <c r="J211"/>
  <c r="BK222"/>
  <c r="J208"/>
  <c r="BK141"/>
  <c r="BK181"/>
  <c r="J158"/>
  <c r="BK163"/>
  <c r="J144"/>
  <c i="4" r="BK133"/>
  <c r="J141"/>
  <c r="BK165"/>
  <c r="J151"/>
  <c r="BK141"/>
  <c r="J168"/>
  <c r="J155"/>
  <c i="5" r="BK211"/>
  <c r="BK176"/>
  <c r="BK172"/>
  <c r="BK186"/>
  <c r="BK190"/>
  <c r="J149"/>
  <c r="BK159"/>
  <c i="6" r="J142"/>
  <c r="J135"/>
  <c r="J145"/>
  <c r="BK148"/>
  <c r="BK142"/>
  <c r="BK129"/>
  <c r="J129"/>
  <c i="2" r="BK312"/>
  <c r="BK190"/>
  <c r="J282"/>
  <c r="J351"/>
  <c r="J300"/>
  <c r="J157"/>
  <c r="BK351"/>
  <c r="J270"/>
  <c r="BK151"/>
  <c r="BK335"/>
  <c r="J303"/>
  <c r="BK239"/>
  <c r="BK148"/>
  <c i="3" r="J172"/>
  <c r="J219"/>
  <c r="BK211"/>
  <c r="J218"/>
  <c r="BK144"/>
  <c r="BK198"/>
  <c r="J167"/>
  <c r="J154"/>
  <c r="J176"/>
  <c r="BK154"/>
  <c r="BK148"/>
  <c i="4" r="BK172"/>
  <c r="J147"/>
  <c i="2" r="J348"/>
  <c r="J337"/>
  <c r="J368"/>
  <c r="J318"/>
  <c r="J161"/>
  <c r="J329"/>
  <c r="BK285"/>
  <c r="J189"/>
  <c r="BK373"/>
  <c i="3" r="BK203"/>
  <c i="2" r="F36"/>
  <c i="6" r="J130"/>
  <c r="BK150"/>
  <c r="BK135"/>
  <c r="J132"/>
  <c i="2" r="BK315"/>
  <c r="BK359"/>
  <c r="J165"/>
  <c r="BK348"/>
  <c r="J288"/>
  <c r="BK154"/>
  <c r="J315"/>
  <c r="J234"/>
  <c r="J143"/>
  <c r="BK329"/>
  <c r="BK214"/>
  <c r="BK137"/>
  <c i="3" r="J163"/>
  <c r="J222"/>
  <c r="J179"/>
  <c r="J198"/>
  <c r="BK159"/>
  <c r="BK176"/>
  <c r="BK179"/>
  <c r="J151"/>
  <c r="J141"/>
  <c i="4" r="BK151"/>
  <c r="J133"/>
  <c r="BK161"/>
  <c r="BK147"/>
  <c i="5" r="J205"/>
  <c r="BK164"/>
  <c r="J186"/>
  <c r="J161"/>
  <c r="J154"/>
  <c r="J165"/>
  <c r="BK171"/>
  <c r="J151"/>
  <c i="6" r="BK139"/>
  <c r="BK144"/>
  <c r="J137"/>
  <c r="J144"/>
  <c r="BK133"/>
  <c r="BK130"/>
  <c i="2" r="BK364"/>
  <c r="BK234"/>
  <c r="J179"/>
  <c r="J296"/>
  <c i="1" r="AS94"/>
  <c i="2" r="J309"/>
  <c r="J274"/>
  <c r="BK140"/>
  <c r="J322"/>
  <c r="BK282"/>
  <c r="J249"/>
  <c r="J140"/>
  <c r="J293"/>
  <c r="BK243"/>
  <c r="BK179"/>
  <c r="BK143"/>
  <c i="3" r="J171"/>
  <c r="BK208"/>
  <c r="BK215"/>
  <c r="BK172"/>
  <c r="J203"/>
  <c r="BK187"/>
  <c r="BK171"/>
  <c r="J201"/>
  <c r="BK184"/>
  <c r="J148"/>
  <c r="BK167"/>
  <c i="4" r="J172"/>
  <c r="J161"/>
  <c r="BK177"/>
  <c r="BK168"/>
  <c r="J164"/>
  <c r="BK158"/>
  <c r="J150"/>
  <c r="BK144"/>
  <c r="J137"/>
  <c r="J177"/>
  <c r="BK164"/>
  <c r="J158"/>
  <c r="J140"/>
  <c i="5" r="J190"/>
  <c r="BK146"/>
  <c r="J193"/>
  <c r="J156"/>
  <c r="BK180"/>
  <c r="J180"/>
  <c r="J137"/>
  <c r="J166"/>
  <c r="J134"/>
  <c i="6" r="J148"/>
  <c r="J136"/>
  <c r="BK151"/>
  <c r="J141"/>
  <c r="J151"/>
  <c r="BK145"/>
  <c r="J138"/>
  <c r="BK131"/>
  <c i="2" r="BK303"/>
  <c r="BK288"/>
  <c r="J364"/>
  <c r="J137"/>
  <c r="BK306"/>
  <c r="BK185"/>
  <c r="J344"/>
  <c r="BK270"/>
  <c r="BK161"/>
  <c i="3" r="J215"/>
  <c r="J226"/>
  <c r="J180"/>
  <c r="J191"/>
  <c r="J184"/>
  <c r="BK151"/>
  <c r="BK166"/>
  <c r="J136"/>
  <c r="BK158"/>
  <c r="BK136"/>
  <c i="4" r="BK140"/>
  <c r="J165"/>
  <c r="BK150"/>
  <c i="5" r="BK205"/>
  <c r="BK166"/>
  <c r="J200"/>
  <c r="J183"/>
  <c r="J176"/>
  <c r="BK183"/>
  <c r="BK140"/>
  <c i="2" r="F39"/>
  <c i="5" r="J172"/>
  <c r="J171"/>
  <c r="BK169"/>
  <c r="J159"/>
  <c r="BK137"/>
  <c i="4" r="F36"/>
  <c i="2" l="1" r="T292"/>
  <c r="R347"/>
  <c i="3" r="T147"/>
  <c r="R190"/>
  <c i="4" r="P154"/>
  <c i="2" r="T347"/>
  <c i="3" r="BK140"/>
  <c r="J140"/>
  <c r="J99"/>
  <c r="T140"/>
  <c r="T134"/>
  <c r="T133"/>
  <c r="BK190"/>
  <c r="J190"/>
  <c r="J101"/>
  <c r="T190"/>
  <c i="4" r="R132"/>
  <c i="2" r="BK136"/>
  <c r="J136"/>
  <c r="J98"/>
  <c r="R292"/>
  <c r="R325"/>
  <c i="3" r="P147"/>
  <c r="P197"/>
  <c i="4" r="BK132"/>
  <c r="J132"/>
  <c r="J98"/>
  <c r="R154"/>
  <c i="2" r="T136"/>
  <c r="T135"/>
  <c r="T134"/>
  <c r="P325"/>
  <c i="3" r="R147"/>
  <c r="P190"/>
  <c i="4" r="P132"/>
  <c r="P131"/>
  <c r="P130"/>
  <c i="1" r="AU97"/>
  <c i="5" r="BK132"/>
  <c r="J132"/>
  <c r="J98"/>
  <c i="2" r="T325"/>
  <c i="3" r="R140"/>
  <c r="R134"/>
  <c r="R133"/>
  <c r="R197"/>
  <c i="4" r="T154"/>
  <c i="5" r="P132"/>
  <c r="P131"/>
  <c r="P130"/>
  <c i="1" r="AU98"/>
  <c i="3" r="BK147"/>
  <c r="J147"/>
  <c r="J100"/>
  <c r="T197"/>
  <c i="4" r="BK154"/>
  <c r="J154"/>
  <c r="J99"/>
  <c i="5" r="R132"/>
  <c r="R131"/>
  <c r="R130"/>
  <c i="2" r="R136"/>
  <c r="R135"/>
  <c r="R134"/>
  <c r="BK325"/>
  <c r="J325"/>
  <c r="J102"/>
  <c i="6" r="P128"/>
  <c r="P127"/>
  <c i="1" r="AU99"/>
  <c i="2" r="BK292"/>
  <c r="J292"/>
  <c r="J100"/>
  <c r="P347"/>
  <c i="3" r="P140"/>
  <c r="BK197"/>
  <c r="J197"/>
  <c r="J102"/>
  <c i="4" r="T132"/>
  <c r="T131"/>
  <c r="T130"/>
  <c i="5" r="T132"/>
  <c r="T131"/>
  <c r="T130"/>
  <c i="6" r="R128"/>
  <c r="R127"/>
  <c i="2" r="P136"/>
  <c r="P135"/>
  <c r="P134"/>
  <c i="1" r="AU95"/>
  <c i="2" r="P292"/>
  <c r="BK347"/>
  <c r="J347"/>
  <c r="J103"/>
  <c i="6" r="BK128"/>
  <c r="J128"/>
  <c r="J97"/>
  <c r="T128"/>
  <c r="T127"/>
  <c i="3" r="BK225"/>
  <c r="J225"/>
  <c r="J103"/>
  <c i="2" r="BK287"/>
  <c r="J287"/>
  <c r="J99"/>
  <c i="4" r="BK176"/>
  <c r="J176"/>
  <c r="J100"/>
  <c i="2" r="BK321"/>
  <c r="J321"/>
  <c r="J101"/>
  <c r="BK372"/>
  <c r="J372"/>
  <c r="J104"/>
  <c i="5" r="BK199"/>
  <c r="J199"/>
  <c r="J99"/>
  <c i="3" r="BK135"/>
  <c r="J135"/>
  <c r="J98"/>
  <c i="5" r="BK210"/>
  <c r="J210"/>
  <c r="J100"/>
  <c i="6" r="J89"/>
  <c i="5" r="BK131"/>
  <c r="BK130"/>
  <c r="J130"/>
  <c r="J96"/>
  <c r="J30"/>
  <c i="6" r="J91"/>
  <c r="BE141"/>
  <c r="BE129"/>
  <c r="BE134"/>
  <c r="BE137"/>
  <c r="BE148"/>
  <c r="BE151"/>
  <c r="F91"/>
  <c r="F124"/>
  <c r="BE139"/>
  <c r="BE143"/>
  <c r="BE144"/>
  <c r="BE146"/>
  <c r="BE149"/>
  <c r="BE150"/>
  <c r="E85"/>
  <c r="BE138"/>
  <c r="J92"/>
  <c r="BE130"/>
  <c r="BE131"/>
  <c r="BE133"/>
  <c r="BE140"/>
  <c r="BE142"/>
  <c r="BE132"/>
  <c r="BE135"/>
  <c r="BE136"/>
  <c r="BE145"/>
  <c i="4" r="BK131"/>
  <c r="BK130"/>
  <c r="J130"/>
  <c r="J96"/>
  <c r="J30"/>
  <c i="5" r="F91"/>
  <c r="J124"/>
  <c r="BE151"/>
  <c r="BE159"/>
  <c r="J92"/>
  <c r="J91"/>
  <c r="BE146"/>
  <c r="BE166"/>
  <c r="BE176"/>
  <c r="E85"/>
  <c r="BE133"/>
  <c r="BE137"/>
  <c r="BE161"/>
  <c r="BE165"/>
  <c r="BE180"/>
  <c r="BE183"/>
  <c r="BE190"/>
  <c r="F92"/>
  <c r="BE134"/>
  <c r="BE140"/>
  <c r="BE164"/>
  <c r="BE143"/>
  <c r="BE156"/>
  <c r="BE186"/>
  <c r="BE149"/>
  <c r="BE169"/>
  <c r="BE200"/>
  <c r="BE154"/>
  <c r="BE170"/>
  <c r="BE193"/>
  <c r="BE171"/>
  <c r="BE172"/>
  <c r="BE187"/>
  <c r="BE196"/>
  <c r="BE205"/>
  <c r="BE211"/>
  <c i="4" r="J91"/>
  <c r="E120"/>
  <c r="BE137"/>
  <c r="BE147"/>
  <c r="BE150"/>
  <c r="BE164"/>
  <c r="F91"/>
  <c r="F92"/>
  <c r="J127"/>
  <c r="BE140"/>
  <c r="BE141"/>
  <c r="BE144"/>
  <c r="BE155"/>
  <c r="BE161"/>
  <c r="BE177"/>
  <c i="3" r="BK134"/>
  <c r="J134"/>
  <c r="J97"/>
  <c i="4" r="J89"/>
  <c r="BE133"/>
  <c r="BE151"/>
  <c r="BE158"/>
  <c r="BE165"/>
  <c r="BE172"/>
  <c i="1" r="BA97"/>
  <c i="4" r="BE168"/>
  <c i="2" r="BK135"/>
  <c r="J135"/>
  <c r="J97"/>
  <c i="3" r="F91"/>
  <c r="BE141"/>
  <c r="BE148"/>
  <c r="BE159"/>
  <c r="BE180"/>
  <c r="F92"/>
  <c r="J127"/>
  <c r="BE176"/>
  <c r="BE181"/>
  <c r="BE187"/>
  <c r="BE194"/>
  <c r="BE144"/>
  <c r="BE203"/>
  <c r="BE208"/>
  <c r="E85"/>
  <c r="BE154"/>
  <c r="BE179"/>
  <c r="BE191"/>
  <c r="BE201"/>
  <c r="BE215"/>
  <c r="BE184"/>
  <c r="BE198"/>
  <c r="BE219"/>
  <c r="BE226"/>
  <c r="J92"/>
  <c r="BE158"/>
  <c r="BE163"/>
  <c r="BE211"/>
  <c r="BE151"/>
  <c r="BE166"/>
  <c r="BE171"/>
  <c r="BE172"/>
  <c r="BE206"/>
  <c r="BE218"/>
  <c r="BE222"/>
  <c r="J91"/>
  <c r="BE136"/>
  <c r="BE167"/>
  <c i="2" r="J91"/>
  <c r="BE137"/>
  <c r="BE161"/>
  <c r="BE165"/>
  <c r="BE179"/>
  <c r="BE219"/>
  <c r="BE243"/>
  <c r="BE303"/>
  <c r="BE312"/>
  <c r="BE322"/>
  <c r="BE341"/>
  <c r="BE344"/>
  <c r="BE351"/>
  <c r="BE364"/>
  <c r="BE373"/>
  <c r="J89"/>
  <c r="J92"/>
  <c r="F130"/>
  <c r="BE140"/>
  <c r="BE143"/>
  <c r="BE154"/>
  <c r="BE157"/>
  <c r="BE190"/>
  <c r="BE239"/>
  <c r="BE249"/>
  <c r="BE274"/>
  <c r="BE285"/>
  <c r="BE296"/>
  <c r="BE300"/>
  <c r="BE306"/>
  <c r="BE315"/>
  <c r="BE348"/>
  <c r="F92"/>
  <c r="BE185"/>
  <c r="BE189"/>
  <c r="BE270"/>
  <c r="BE276"/>
  <c r="BE282"/>
  <c r="BE293"/>
  <c r="BE326"/>
  <c r="BE329"/>
  <c r="BE332"/>
  <c r="BE337"/>
  <c r="BE354"/>
  <c r="E85"/>
  <c r="BE151"/>
  <c r="BE200"/>
  <c r="BE234"/>
  <c r="BE268"/>
  <c r="BE279"/>
  <c r="BE309"/>
  <c r="BE318"/>
  <c r="BE335"/>
  <c r="BE336"/>
  <c r="BE148"/>
  <c r="BE168"/>
  <c r="BE214"/>
  <c r="BE288"/>
  <c r="BE352"/>
  <c r="BE359"/>
  <c r="BE368"/>
  <c i="1" r="BA95"/>
  <c r="BC95"/>
  <c r="AW95"/>
  <c r="BB95"/>
  <c r="BD95"/>
  <c i="3" r="F37"/>
  <c i="1" r="BB96"/>
  <c i="5" r="F37"/>
  <c i="1" r="BB98"/>
  <c i="5" r="J36"/>
  <c i="1" r="AW98"/>
  <c i="4" r="J36"/>
  <c i="1" r="AW97"/>
  <c i="6" r="J36"/>
  <c i="1" r="AW99"/>
  <c i="6" r="F37"/>
  <c i="1" r="BB99"/>
  <c i="4" r="F37"/>
  <c i="1" r="BB97"/>
  <c i="6" r="F38"/>
  <c i="1" r="BC99"/>
  <c i="3" r="F38"/>
  <c i="1" r="BC96"/>
  <c i="4" r="J109"/>
  <c r="J103"/>
  <c r="J31"/>
  <c r="J32"/>
  <c i="1" r="AG97"/>
  <c i="5" r="F39"/>
  <c i="1" r="BD98"/>
  <c i="4" r="F38"/>
  <c i="1" r="BC97"/>
  <c i="3" r="J36"/>
  <c i="1" r="AW96"/>
  <c i="5" r="J109"/>
  <c r="J103"/>
  <c r="J31"/>
  <c r="J32"/>
  <c i="1" r="AG98"/>
  <c i="5" r="F38"/>
  <c i="1" r="BC98"/>
  <c i="4" r="F39"/>
  <c i="1" r="BD97"/>
  <c i="5" r="F36"/>
  <c i="1" r="BA98"/>
  <c i="3" r="F36"/>
  <c i="1" r="BA96"/>
  <c i="6" r="F36"/>
  <c i="1" r="BA99"/>
  <c i="6" r="F39"/>
  <c i="1" r="BD99"/>
  <c i="3" r="F39"/>
  <c i="1" r="BD96"/>
  <c i="3" l="1" r="P134"/>
  <c r="P133"/>
  <c i="1" r="AU96"/>
  <c i="4" r="R131"/>
  <c r="R130"/>
  <c i="6" r="BK127"/>
  <c r="J127"/>
  <c r="J96"/>
  <c r="J30"/>
  <c i="5" r="J131"/>
  <c r="J97"/>
  <c i="4" r="J131"/>
  <c r="J97"/>
  <c i="5" r="BE109"/>
  <c i="3" r="BK133"/>
  <c r="J133"/>
  <c r="J96"/>
  <c r="J30"/>
  <c i="4" r="BE109"/>
  <c i="2" r="BK134"/>
  <c r="J134"/>
  <c r="J96"/>
  <c r="J30"/>
  <c i="1" r="AU94"/>
  <c i="6" r="J106"/>
  <c r="J100"/>
  <c r="J108"/>
  <c i="4" r="J35"/>
  <c i="1" r="AV97"/>
  <c r="AT97"/>
  <c i="3" r="J112"/>
  <c r="J106"/>
  <c r="J31"/>
  <c r="J32"/>
  <c i="1" r="AG96"/>
  <c i="5" r="F35"/>
  <c i="1" r="AZ98"/>
  <c i="4" r="J111"/>
  <c i="1" r="BC94"/>
  <c r="W35"/>
  <c r="BB94"/>
  <c r="AX94"/>
  <c i="5" r="J111"/>
  <c i="1" r="BD94"/>
  <c r="W36"/>
  <c r="BA94"/>
  <c r="AW94"/>
  <c r="AK33"/>
  <c i="2" r="J113"/>
  <c r="J107"/>
  <c r="J31"/>
  <c r="J32"/>
  <c i="1" r="AG95"/>
  <c i="6" l="1" r="BE106"/>
  <c r="J31"/>
  <c i="3" r="BE112"/>
  <c i="4" r="J41"/>
  <c i="2" r="BE113"/>
  <c i="1" r="AN97"/>
  <c i="6" r="J35"/>
  <c i="1" r="AV99"/>
  <c r="AT99"/>
  <c i="3" r="J114"/>
  <c i="5" r="J35"/>
  <c i="1" r="AV98"/>
  <c r="AT98"/>
  <c r="AY94"/>
  <c r="W34"/>
  <c i="3" r="F35"/>
  <c i="1" r="AZ96"/>
  <c i="2" r="J115"/>
  <c i="4" r="F35"/>
  <c i="1" r="AZ97"/>
  <c i="6" r="F35"/>
  <c i="1" r="AZ99"/>
  <c r="W33"/>
  <c i="3" r="J35"/>
  <c i="1" r="AV96"/>
  <c r="AT96"/>
  <c r="AN96"/>
  <c i="6" r="J32"/>
  <c i="1" r="AG99"/>
  <c r="AN99"/>
  <c i="2" r="J35"/>
  <c i="1" r="AV95"/>
  <c r="AT95"/>
  <c r="AN95"/>
  <c i="6" l="1" r="J41"/>
  <c i="5" r="J41"/>
  <c i="3" r="J41"/>
  <c i="2" r="J41"/>
  <c i="1" r="AN98"/>
  <c r="AG94"/>
  <c r="AG104"/>
  <c r="AV104"/>
  <c r="BY104"/>
  <c i="2" r="F35"/>
  <c i="1" r="AZ95"/>
  <c r="AZ94"/>
  <c r="AV94"/>
  <c l="1" r="CD104"/>
  <c r="AG103"/>
  <c r="AV103"/>
  <c r="BY103"/>
  <c r="AT94"/>
  <c r="AN94"/>
  <c r="AG102"/>
  <c r="CD102"/>
  <c r="AG105"/>
  <c r="CD105"/>
  <c r="AN104"/>
  <c r="AK26"/>
  <c l="1" r="CD103"/>
  <c r="AG101"/>
  <c r="AK27"/>
  <c r="AK29"/>
  <c r="AV102"/>
  <c r="BY102"/>
  <c r="AV105"/>
  <c r="BY105"/>
  <c r="W32"/>
  <c r="AN103"/>
  <c l="1" r="AK32"/>
  <c r="AG107"/>
  <c r="AN105"/>
  <c r="AN102"/>
  <c l="1" r="AK38"/>
  <c r="AN101"/>
  <c l="1" r="AN107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<sst xmlns="http://schemas.openxmlformats.org/spreadsheetml/2006/main">
  <si>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</si>
  <si>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</si>
  <si>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</si>
  <si>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</si>
  <si>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</si>
  <si>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{557a18d6-edb3-47cd-b6cc-865cbdc7bc20}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</si>
  <si>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</si>
  <si>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</si>
  <si>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</si>
  <si>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</si>
  <si>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</si>
  <si>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</si>
  <si>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</si>
  <si>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</si>
  <si>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2025/042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</si>
  <si>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</si>
  <si>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</si>
  <si>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Buchlovice, oprava části řadu B</t>
  </si>
  <si>
    <t>KSO:</t>
  </si>
  <si>
    <t>CC-CZ:</t>
  </si>
  <si>
    <t>Místo:</t>
  </si>
  <si>
    <t>Buchlovice</t>
  </si>
  <si>
    <t>Datum:</t>
  </si>
  <si>
    <t>22. 5. 2025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</si>
  <si>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</si>
  <si>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</si>
  <si>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</si>
  <si>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</si>
  <si>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</si>
  <si>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</si>
  <si>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</si>
  <si>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</si>
  <si>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Zpracovatel:</t>
  </si>
  <si>
    <t>Poznámka:</t>
  </si>
  <si>
    <t>Náklady z rozpočtů</t>
  </si>
  <si>
    <t>Ostatní náklady ze souhrnného listu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</si>
  <si>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</si>
  <si>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</si>
  <si>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</si>
  <si>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</si>
  <si>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</si>
  <si>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</si>
  <si>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</si>
  <si>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</si>
  <si>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</si>
  <si>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</si>
  <si>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</si>
  <si>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</si>
  <si>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</si>
  <si>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</si>
  <si>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</si>
  <si>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</si>
  <si>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</si>
  <si>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</si>
  <si>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</si>
  <si>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</si>
  <si>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</si>
  <si>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</si>
  <si>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</si>
  <si>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</si>
  <si>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</si>
  <si>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</si>
  <si>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</si>
  <si>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</si>
  <si>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</si>
  <si>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</si>
  <si>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</si>
  <si>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</si>
  <si>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</si>
  <si>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</si>
  <si>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</si>
  <si>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</si>
  <si>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</si>
  <si>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</si>
  <si>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1) Náklady z rozpočtů</t>
  </si>
  <si>
    <t>D</t>
  </si>
  <si>
    <t>0</t>
  </si>
  <si>
    <t>###NOIMPORT###</t>
  </si>
  <si>
    <t>IMPORT</t>
  </si>
  <si>
    <t>{00000000-0000-0000-0000-000000000000}</t>
  </si>
  <si>
    <t>/</t>
  </si>
  <si>
    <t>001</t>
  </si>
  <si>
    <t>Výkopové práce a obnova povrchů</t>
  </si>
  <si>
    <t>STA</t>
  </si>
  <si>
    <t>1</t>
  </si>
  <si>
    <t>{2b79cb9d-617c-463a-94f4-67f321df9915}</t>
  </si>
  <si>
    <t>2</t>
  </si>
  <si>
    <t>002</t>
  </si>
  <si>
    <t>Výpis materiálu řad</t>
  </si>
  <si>
    <t>{6dabbfc0-a426-4f8c-9bd6-65f1522d1b92}</t>
  </si>
  <si>
    <t>003</t>
  </si>
  <si>
    <t>Výpis materiálu přepojení přípojek</t>
  </si>
  <si>
    <t>{637a00d5-346a-4d22-a828-6baa46335333}</t>
  </si>
  <si>
    <t>004</t>
  </si>
  <si>
    <t>Provizorní zásobování</t>
  </si>
  <si>
    <t>{998e61ac-6ce9-43c7-9a46-c7c1a6fa2e34}</t>
  </si>
  <si>
    <t>005</t>
  </si>
  <si>
    <t>Vedlejší a ostatní náklady</t>
  </si>
  <si>
    <t>{7d976dbb-c7e2-483a-9c84-17668703193d}</t>
  </si>
  <si>
    <t>2) Ostatní náklady ze souhrnného listu</t>
  </si>
  <si>
    <t>Procent. zadání_x000d_
[% nákladů rozpočtu]</t>
  </si>
  <si>
    <t>Zařazení nákladů</t>
  </si>
  <si>
    <t>Ostatní náklady</t>
  </si>
  <si>
    <t>stavební čast</t>
  </si>
  <si>
    <t>OSTATNENAKLADY</t>
  </si>
  <si>
    <t>Vyplň vlastní</t>
  </si>
  <si>
    <t>OSTATNENAKLADYVLASTNE</t>
  </si>
  <si>
    <t>Celkové náklady za stavbu 1) + 2)</t>
  </si>
  <si>
    <t>KRYCÍ LIST SOUPISU PRACÍ</t>
  </si>
  <si>
    <t>Objekt:</t>
  </si>
  <si>
    <t>001 - Výkopové práce a obnova povrchů</t>
  </si>
  <si>
    <t>Náklady z rozpočtu</t>
  </si>
  <si>
    <t>REKAPITULACE ČLENĚNÍ SOUPISU PRACÍ</t>
  </si>
  <si>
    <t>Kód dílu - Popis</t>
  </si>
  <si>
    <t>Cena celkem [CZK]</t>
  </si>
  <si>
    <t>1) Náklady ze soupisu prací</t>
  </si>
  <si>
    <t>-1</t>
  </si>
  <si>
    <t xml:space="preserve">HSV -  Práce a dodávky HSV</t>
  </si>
  <si>
    <t xml:space="preserve">    1 - Zemní práce</t>
  </si>
  <si>
    <t xml:space="preserve">    4 - Vodorovné konstrukce</t>
  </si>
  <si>
    <t xml:space="preserve">    5 - Komunikace pozemní</t>
  </si>
  <si>
    <t xml:space="preserve">    8 - Vedení trubní dálková a přípojná</t>
  </si>
  <si>
    <t xml:space="preserve">    9 - Ostatní konstrukce a práce, bourání</t>
  </si>
  <si>
    <t xml:space="preserve">    997 - Přesun sutě</t>
  </si>
  <si>
    <t xml:space="preserve">    998 - Přesun hmot</t>
  </si>
  <si>
    <t>2) Ostatní náklady</t>
  </si>
  <si>
    <t>Zařízení staveniště</t>
  </si>
  <si>
    <t>VRN</t>
  </si>
  <si>
    <t>Projektové práce</t>
  </si>
  <si>
    <t>Územní vlivy</t>
  </si>
  <si>
    <t>Provozní vlivy</t>
  </si>
  <si>
    <t>Jiné VRN</t>
  </si>
  <si>
    <t>Kompletační činnost</t>
  </si>
  <si>
    <t>KOMPLETACNA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</si>
  <si>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</si>
  <si>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</si>
  <si>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</si>
  <si>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</si>
  <si>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</si>
  <si>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</si>
  <si>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</si>
  <si>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</si>
  <si>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</si>
  <si>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</si>
  <si>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</si>
  <si>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</si>
  <si>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</si>
  <si>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</si>
  <si>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 xml:space="preserve"> Práce a dodávky HSV</t>
  </si>
  <si>
    <t>ROZPOCET</t>
  </si>
  <si>
    <t>Zemní práce</t>
  </si>
  <si>
    <t>K</t>
  </si>
  <si>
    <t>113106471</t>
  </si>
  <si>
    <t>Rozebrání dlažeb a dílců při překopech inženýrských sítí s přemístěním hmot na skládku na vzdálenost do 3 m nebo s naložením na dopravní prostředek strojně plochy jednotlivě přes 15 m2 vozovek a ploch, s jakoukoliv výplní spár ze zámkové dlažby s ložem z kameniva</t>
  </si>
  <si>
    <t>m2</t>
  </si>
  <si>
    <t>CS ÚRS 2025 01</t>
  </si>
  <si>
    <t>4</t>
  </si>
  <si>
    <t>1314407213</t>
  </si>
  <si>
    <t>VV</t>
  </si>
  <si>
    <t>"Rozebrání a obnova povrchu dle C4, vjezd dlažba:" 42</t>
  </si>
  <si>
    <t>Součet</t>
  </si>
  <si>
    <t>113107521</t>
  </si>
  <si>
    <t>Odstranění podkladů nebo krytů při překopech inženýrských sítí s přemístěním hmot na skládku ve vzdálenosti do 3 m nebo s naložením na dopravní prostředek strojně plochy jednotlivě přes 15 m2 z kameniva hrubého drceného, o tl. vrstvy do 100 mm</t>
  </si>
  <si>
    <t>-367041715</t>
  </si>
  <si>
    <t>"Rozebrání a obnova povrchu dle C4, vjezd štěrk (nad rýhou):" 6</t>
  </si>
  <si>
    <t>3</t>
  </si>
  <si>
    <t>113107523</t>
  </si>
  <si>
    <t>Odstranění podkladů nebo krytů při překopech inženýrských sítí s přemístěním hmot na skládku ve vzdálenosti do 3 m nebo s naložením na dopravní prostředek strojně plochy jednotlivě přes 15 m2 z kameniva hrubého drceného, o tl. vrstvy přes 200 do 300 mm</t>
  </si>
  <si>
    <t>-1379171403</t>
  </si>
  <si>
    <t>"Rozebrání a obnova povrchu dle C4, MK živice (nad rýhou):" 6</t>
  </si>
  <si>
    <t>"Rozebrání a obnova povrchu dle C4, vjezd dlažba (nad rýhou):" 1,1*20,5</t>
  </si>
  <si>
    <t>"Rozebrání a obnova povrchu dle C4, vjezd penetrační makadam:" 5</t>
  </si>
  <si>
    <t>113154522</t>
  </si>
  <si>
    <t>Frézování živičného podkladu nebo krytu s naložením hmot na dopravní prostředek plochy do 500 m2 pruhu šířky přes 0,5 m, tloušťky vrstvy 40 mm</t>
  </si>
  <si>
    <t>2938303</t>
  </si>
  <si>
    <t>"Rozebrání a obnova povrchu dle C4, MK živice:" 20</t>
  </si>
  <si>
    <t>5</t>
  </si>
  <si>
    <t>113154524</t>
  </si>
  <si>
    <t>Frézování živičného podkladu nebo krytu s naložením hmot na dopravní prostředek plochy do 500 m2 pruhu šířky přes 0,5 m, tloušťky vrstvy 60 mm</t>
  </si>
  <si>
    <t>588334077</t>
  </si>
  <si>
    <t>"Rozebrání a obnova povrchu dle C4, MK živice:" 12</t>
  </si>
  <si>
    <t>6</t>
  </si>
  <si>
    <t>113202111</t>
  </si>
  <si>
    <t>Vytrhání obrub s vybouráním lože, s přemístěním hmot na skládku na vzdálenost do 3 m nebo s naložením na dopravní prostředek z krajníků nebo obrubníků stojatých</t>
  </si>
  <si>
    <t>m</t>
  </si>
  <si>
    <t>321225648</t>
  </si>
  <si>
    <t>"Rozebrání a obnova povrchu dle C4:" 36</t>
  </si>
  <si>
    <t>7</t>
  </si>
  <si>
    <t>119001405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</si>
  <si>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plastového, jmenovité světlosti DN do 200 mm</t>
  </si>
  <si>
    <t>2022434747</t>
  </si>
  <si>
    <t>"Křížení inženýrských sítí dle D2:"</t>
  </si>
  <si>
    <t>"Vodovod, plynovod:" 6*(1+1,1+1)</t>
  </si>
  <si>
    <t>8</t>
  </si>
  <si>
    <t>119001421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</si>
  <si>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kabelů a kabelových tratí z volně ložených kabelů a to do 3 kabelů</t>
  </si>
  <si>
    <t>-450575198</t>
  </si>
  <si>
    <t>"Podzemní kabelové vedení:" 1*(1+1,1+1)</t>
  </si>
  <si>
    <t>9</t>
  </si>
  <si>
    <t>121151103</t>
  </si>
  <si>
    <t>Sejmutí ornice strojně při souvislé ploše do 100 m2, tl. vrstvy do 200 mm</t>
  </si>
  <si>
    <t>-345748917</t>
  </si>
  <si>
    <t>"Rozebrání a obnova povrchu dle C4, trávník:" 60</t>
  </si>
  <si>
    <t>10</t>
  </si>
  <si>
    <t>132254204</t>
  </si>
  <si>
    <t>Hloubení zapažených rýh šířky přes 800 do 2 000 mm strojně s urovnáním dna do předepsaného profilu a spádu v hornině třídy těžitelnosti I skupiny 3 přes 100 do 500 m3</t>
  </si>
  <si>
    <t>m3</t>
  </si>
  <si>
    <t>-1755765224</t>
  </si>
  <si>
    <t>"Výkop rýhy řad dle D2, D3:" 87,5*1,1*1,75</t>
  </si>
  <si>
    <t>"Výkop pro přepojení přípojek dle D3, D8:" 1*1,1*1,75</t>
  </si>
  <si>
    <t>Mezisoučet</t>
  </si>
  <si>
    <t>"Odečet povrchů nad rýhou dle D2:"</t>
  </si>
  <si>
    <t>"Vjezd štěrk:" -0,1*1,1*(3,4)</t>
  </si>
  <si>
    <t>"Vjezd penetrační makadam:" -0,25*1,1*(3,5)</t>
  </si>
  <si>
    <t>"Vjezd betonová dlažba:" -0,4*1,1*(20,5)</t>
  </si>
  <si>
    <t>"Trávník:" -0,2*1,1*(8,2+51,2+0,7+1)</t>
  </si>
  <si>
    <t>11</t>
  </si>
  <si>
    <t>139001101</t>
  </si>
  <si>
    <t>Příplatek k cenám hloubených vykopávek za ztížení vykopávky v blízkosti podzemního vedení nebo výbušnin pro jakoukoliv třídu horniny</t>
  </si>
  <si>
    <t>-795445096</t>
  </si>
  <si>
    <t>"Případně proveden ruční výkop dle požadavků správců jednotlivých inženýrských sítí."</t>
  </si>
  <si>
    <t>"Vodovod, plynovod:" 6*(1*1,1*1)</t>
  </si>
  <si>
    <t>"Podzemní kabelové vedení:" 1*(1*1,1*1)</t>
  </si>
  <si>
    <t>151811131</t>
  </si>
  <si>
    <t>Zřízení pažicích boxů pro pažení a rozepření stěn rýh podzemního vedení hloubka výkopu do 4 m, šířka do 1,2 m</t>
  </si>
  <si>
    <t>-322551315</t>
  </si>
  <si>
    <t>"Výkop rýhy řad dle D2, D3:" 87,5*2*1,75</t>
  </si>
  <si>
    <t>"Výkop pro přepojení přípojek dle D3, D8:" 1*2*1,75</t>
  </si>
  <si>
    <t>13</t>
  </si>
  <si>
    <t>151811231</t>
  </si>
  <si>
    <t>Odstranění pažicích boxů pro pažení a rozepření stěn rýh podzemního vedení hloubka výkopu do 4 m, šířka do 1,2 m</t>
  </si>
  <si>
    <t>-1376466599</t>
  </si>
  <si>
    <t>14</t>
  </si>
  <si>
    <t>162251102</t>
  </si>
  <si>
    <t>Vodorovné přemístění výkopku nebo sypaniny po suchu na obvyklém dopravním prostředku, bez naložení výkopku, avšak se složením bez rozhrnutí z horniny třídy těžitelnosti I skupiny 1 až 3 na vzdálenost přes 20 do 50 m</t>
  </si>
  <si>
    <t>-919412414</t>
  </si>
  <si>
    <t>"Zásyp původní zeminou a kamenivem, přesun na staveništní deponii"</t>
  </si>
  <si>
    <t>"Zásyp původní zeminou v nezpevněných plochách:" 63,85</t>
  </si>
  <si>
    <t>"Zásyp zpětně použitým kamenivem:" 8,865</t>
  </si>
  <si>
    <t>"Zásyp původní zeminou a kamenivem, přesun ze staveništní deponie do zásypů"</t>
  </si>
  <si>
    <t>15</t>
  </si>
  <si>
    <t>162451106</t>
  </si>
  <si>
    <t>Vodorovné přemístění výkopku nebo sypaniny po suchu na obvyklém dopravním prostředku, bez naložení výkopku, avšak se složením bez rozhrnutí z horniny třídy těžitelnosti I skupiny 1 až 3 na vzdálenost přes 1 500 do 2 000 m</t>
  </si>
  <si>
    <t>1830428448</t>
  </si>
  <si>
    <t>"Odvoz přebytečného výkopku na skládku, předpokládáno 2 Km."</t>
  </si>
  <si>
    <t>"Zásypy stávající zeminou ve volném terénu:" -63,85</t>
  </si>
  <si>
    <t>16</t>
  </si>
  <si>
    <t>167151101</t>
  </si>
  <si>
    <t>Nakládání, skládání a překládání neulehlého výkopku nebo sypaniny strojně nakládání, množství do 100 m3, z horniny třídy těžitelnosti I, skupiny 1 až 3</t>
  </si>
  <si>
    <t>-1978065842</t>
  </si>
  <si>
    <t>"Zásyp původní zeminou a kamenivem, nakládání na staveništní deponii"</t>
  </si>
  <si>
    <t>17</t>
  </si>
  <si>
    <t>171201231</t>
  </si>
  <si>
    <t>Poplatek za uložení stavebního odpadu na recyklační skládce (skládkovné) zeminy a kamení zatříděného do Katalogu odpadů pod kódem 17 05 04</t>
  </si>
  <si>
    <t>t</t>
  </si>
  <si>
    <t>1969869195</t>
  </si>
  <si>
    <t>82,714*2 'Přepočtené koeficientem množství</t>
  </si>
  <si>
    <t>18</t>
  </si>
  <si>
    <t>171251201</t>
  </si>
  <si>
    <t>Uložení sypaniny na skládky nebo meziskládky bez hutnění s upravením uložené sypaniny do předepsaného tvaru</t>
  </si>
  <si>
    <t>-1101574147</t>
  </si>
  <si>
    <t>"Zásyp původní zeminou a kamenivem, uložení na staveništní deponii"</t>
  </si>
  <si>
    <t>19</t>
  </si>
  <si>
    <t>174151101</t>
  </si>
  <si>
    <t>Zásyp sypaninou z jakékoliv horniny strojně s uložením výkopku ve vrstvách se zhutněním jam, šachet, rýh nebo kolem objektů v těchto vykopávkách</t>
  </si>
  <si>
    <t>-1383041930</t>
  </si>
  <si>
    <t>"Zásypy stávající zeminou ve volném terénu:"</t>
  </si>
  <si>
    <t>"Trávník:" (1,7-0,1-0,15-0,3-0,2)*1,1*(8,2+51,2+0,7+1)</t>
  </si>
  <si>
    <t>20</t>
  </si>
  <si>
    <t>1129611598</t>
  </si>
  <si>
    <t>"Zásypy zpětně použitým kamenivem."</t>
  </si>
  <si>
    <t>"Rozebrání a obnova povrchu dle C4, vjezd dlažba (nad rýhou):" 1,1*20,5*0,3</t>
  </si>
  <si>
    <t>"Rozebrání a obnova povrchu dle C4, vjezd penetrační makadam:" 5*0,3</t>
  </si>
  <si>
    <t>"Rozebrání a obnova povrchu dle C4, vjezd štěrk (nad rýhou):" 6*0,1</t>
  </si>
  <si>
    <t>-1782995957</t>
  </si>
  <si>
    <t>"Zásyp kamenivem ve zpevněných plochách:"</t>
  </si>
  <si>
    <t>"Odečet vytlačené kubatury:"</t>
  </si>
  <si>
    <t>"Výkop rýhy řad dle D2, D3:" -87,5*1,1*(0,15+0,3+0,1)</t>
  </si>
  <si>
    <t>"Výkop pro přepojení přípojek dle D3, D8:" -1*1,1*(0,15+0,3+0,1)</t>
  </si>
  <si>
    <t>"Zásypy zpětně použitým kamenivem." -8,865</t>
  </si>
  <si>
    <t>22</t>
  </si>
  <si>
    <t>M</t>
  </si>
  <si>
    <t>58344197</t>
  </si>
  <si>
    <t>štěrkodrť frakce 0/63</t>
  </si>
  <si>
    <t>CS ÚRS 2024 02</t>
  </si>
  <si>
    <t>1237980891</t>
  </si>
  <si>
    <t>20,306*2 'Přepočtené koeficientem množství</t>
  </si>
  <si>
    <t>23</t>
  </si>
  <si>
    <t>175151101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</si>
  <si>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</si>
  <si>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1314784277</t>
  </si>
  <si>
    <t>"Výkop rýhy řad dle D2, D3:" 87,5*1,1*(0,15+0,3)</t>
  </si>
  <si>
    <t>"Výkop pro přepojení přípojek dle D3, D8:" 1*1,1*(0,15+0,3)</t>
  </si>
  <si>
    <t>24</t>
  </si>
  <si>
    <t>58344121</t>
  </si>
  <si>
    <t>štěrkodrť frakce 0/8</t>
  </si>
  <si>
    <t>-2114546631</t>
  </si>
  <si>
    <t>43,808*2 'Přepočtené koeficientem množství</t>
  </si>
  <si>
    <t>25</t>
  </si>
  <si>
    <t>181111111</t>
  </si>
  <si>
    <t>Plošná úprava terénu v zemině skupiny 1 až 4 s urovnáním povrchu bez doplnění ornice souvislé plochy do 500 m2 při nerovnostech terénu přes 50 do 100 mm v rovině nebo na svahu do 1:5</t>
  </si>
  <si>
    <t>-884893822</t>
  </si>
  <si>
    <t>"Rozebrání a obnova povrchu dle C4, trávník:" 125</t>
  </si>
  <si>
    <t>26</t>
  </si>
  <si>
    <t>181351003</t>
  </si>
  <si>
    <t>Rozprostření a urovnání ornice v rovině nebo ve svahu sklonu do 1:5 strojně při souvislé ploše do 100 m2, tl. vrstvy do 200 mm</t>
  </si>
  <si>
    <t>1063110434</t>
  </si>
  <si>
    <t>27</t>
  </si>
  <si>
    <t>181411141</t>
  </si>
  <si>
    <t>Založení trávníku na půdě předem připravené plochy do 1000 m2 výsevem včetně utažení parterového v rovině nebo na svahu do 1:5</t>
  </si>
  <si>
    <t>-2060996281</t>
  </si>
  <si>
    <t>28</t>
  </si>
  <si>
    <t>00572420</t>
  </si>
  <si>
    <t>osivo směs travní parková okrasná</t>
  </si>
  <si>
    <t>kg</t>
  </si>
  <si>
    <t>1866578900</t>
  </si>
  <si>
    <t>125*0,02 'Přepočtené koeficientem množství</t>
  </si>
  <si>
    <t>Vodorovné konstrukce</t>
  </si>
  <si>
    <t>29</t>
  </si>
  <si>
    <t>451541111</t>
  </si>
  <si>
    <t>Lože pod potrubí, stoky a drobné objekty v otevřeném výkopu ze štěrkodrtě 0-63 mm</t>
  </si>
  <si>
    <t>140923473</t>
  </si>
  <si>
    <t>"Výkop rýhy řad dle D2, D3:" 87,5*1,1*0,1</t>
  </si>
  <si>
    <t>"Výkop pro přepojení přípojek dle D3, D8:" 1*1,1*1</t>
  </si>
  <si>
    <t>Komunikace pozemní</t>
  </si>
  <si>
    <t>30</t>
  </si>
  <si>
    <t>564831011</t>
  </si>
  <si>
    <t>Podklad ze štěrkodrti ŠD s rozprostřením a zhutněním plochy jednotlivě do 100 m2, po zhutnění tl. 100 mm</t>
  </si>
  <si>
    <t>-1032472523</t>
  </si>
  <si>
    <t>31</t>
  </si>
  <si>
    <t>564851011</t>
  </si>
  <si>
    <t>Podklad ze štěrkodrti ŠD s rozprostřením a zhutněním plochy jednotlivě do 100 m2, po zhutnění tl. 150 mm</t>
  </si>
  <si>
    <t>-1878990997</t>
  </si>
  <si>
    <t>"Rozebrání a obnova povrchu dle C4, MK živice (nad rýhou) dvě vrstvy:" 2*6</t>
  </si>
  <si>
    <t>"Rozebrání a obnova povrchu dle C4, vjezd penetrační makadam, dvě vrstvy:" 2*5</t>
  </si>
  <si>
    <t>32</t>
  </si>
  <si>
    <t>564871016</t>
  </si>
  <si>
    <t>Podklad ze štěrkodrti ŠD s rozprostřením a zhutněním plochy jednotlivě do 100 m2, po zhutnění tl. 300 mm</t>
  </si>
  <si>
    <t>1629201782</t>
  </si>
  <si>
    <t>33</t>
  </si>
  <si>
    <t>565145101</t>
  </si>
  <si>
    <t>Asfaltový beton vrstva podkladní ACP 16 (obalované kamenivo střednězrnné - OKS) s rozprostřením a zhutněním v pruhu šířky do 1,5 m, po zhutnění tl. 60 mm</t>
  </si>
  <si>
    <t>-849663538</t>
  </si>
  <si>
    <t>34</t>
  </si>
  <si>
    <t>573111112</t>
  </si>
  <si>
    <t>Postřik infiltrační PI z asfaltu silničního s posypem kamenivem, v množství 1,00 kg/m2</t>
  </si>
  <si>
    <t>-427611991</t>
  </si>
  <si>
    <t>35</t>
  </si>
  <si>
    <t>573211112</t>
  </si>
  <si>
    <t>Postřik spojovací PS bez posypu kamenivem z asfaltu silničního, v množství 0,70 kg/m2</t>
  </si>
  <si>
    <t>1897245397</t>
  </si>
  <si>
    <t>36</t>
  </si>
  <si>
    <t>574381112</t>
  </si>
  <si>
    <t>Penetrační makadam PM s rozprostřením kameniva na sucho, s prolitím živicí, s posypem drtí a se zhutněním hrubý (PMH) z kameniva hrubého drceného, po zhutnění tl. 100 mm</t>
  </si>
  <si>
    <t>-1785851660</t>
  </si>
  <si>
    <t>"Rozebrání a obnova povrchu dle C4, vjezd penetrační makadam, dvě vrstvy:" 5</t>
  </si>
  <si>
    <t>37</t>
  </si>
  <si>
    <t>577134111</t>
  </si>
  <si>
    <t>Asfaltový beton vrstva obrusná ACO 11 (ABS) s rozprostřením a se zhutněním z nemodifikovaného asfaltu v pruhu šířky do 3 m tř. I (ACO 11+), po zhutnění tl. 40 mm</t>
  </si>
  <si>
    <t>20333043</t>
  </si>
  <si>
    <t>38</t>
  </si>
  <si>
    <t>596212210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</si>
  <si>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do 50 m2</t>
  </si>
  <si>
    <t>219255265</t>
  </si>
  <si>
    <t>"Rozebrání a obnova povrchu dle C4, vjezd dlažba (použita stávající dlažba):" 42</t>
  </si>
  <si>
    <t>Vedení trubní dálková a přípojná</t>
  </si>
  <si>
    <t>39</t>
  </si>
  <si>
    <t>850311811</t>
  </si>
  <si>
    <t>Bourání stávajícího potrubí z trub litinových hrdlových nebo přírubových v otevřeném výkopu DN do 150</t>
  </si>
  <si>
    <t>833906957</t>
  </si>
  <si>
    <t>"Vybourání stávajícího potrubí a armatur dle D2, D8:" 87,5+4</t>
  </si>
  <si>
    <t>Ostatní konstrukce a práce, bourání</t>
  </si>
  <si>
    <t>40</t>
  </si>
  <si>
    <t>916131213</t>
  </si>
  <si>
    <t>Osazení silničního obrubníku betonového se zřízením lože, s vyplněním a zatřením spár cementovou maltou stojatého s boční opěrou z betonu prostého, do lože z betonu prostého</t>
  </si>
  <si>
    <t>-1072935713</t>
  </si>
  <si>
    <t>41</t>
  </si>
  <si>
    <t>59217072</t>
  </si>
  <si>
    <t>obrubník silniční betonový 1000x100x250mm</t>
  </si>
  <si>
    <t>63730534</t>
  </si>
  <si>
    <t>"Rozebrání a obnova povrchu dle C4 (předpokládáno 20%):" 36*0,2</t>
  </si>
  <si>
    <t>42</t>
  </si>
  <si>
    <t>919112111</t>
  </si>
  <si>
    <t>Řezání dilatačních spár v živičném krytu příčných nebo podélných, šířky 4 mm, hloubky do 60 mm</t>
  </si>
  <si>
    <t>-1641663316</t>
  </si>
  <si>
    <t>"Rozebrání a obnova povrchu dle C4:" 37</t>
  </si>
  <si>
    <t>43</t>
  </si>
  <si>
    <t>919112212</t>
  </si>
  <si>
    <t>Řezání dilatačních spár v živičném krytu vytvoření komůrky pro těsnící zálivku šířky 10 mm, hloubky 20 mm</t>
  </si>
  <si>
    <t>-1723181994</t>
  </si>
  <si>
    <t>44</t>
  </si>
  <si>
    <t>919121111</t>
  </si>
  <si>
    <t>Utěsnění dilatačních spár zálivkou za studena v cementobetonovém nebo živičném krytu včetně adhezního nátěru s těsnicím profilem pod zálivkou, pro komůrky šířky 10 mm, hloubky 20 mm</t>
  </si>
  <si>
    <t>177037271</t>
  </si>
  <si>
    <t>45</t>
  </si>
  <si>
    <t>919735112</t>
  </si>
  <si>
    <t>Řezání stávajícího živičného krytu nebo podkladu hloubky přes 50 do 100 mm</t>
  </si>
  <si>
    <t>-2132588699</t>
  </si>
  <si>
    <t>"Rozebrání a obnova povrchu dle C4 (MK živice):" 1+8</t>
  </si>
  <si>
    <t>"Rozebrání a obnova povrchu dle C4 (vjezd pentrační makadam):" 2*3,5</t>
  </si>
  <si>
    <t>46</t>
  </si>
  <si>
    <t>979021113</t>
  </si>
  <si>
    <t>Očištění vybouraných prvků při překopech inženýrských sítí od spojovacího materiálu s odklizením a uložením očištěných hmot a spojovacího materiálu na skládku do vzdálenosti 10 m nebo naložením na dopravní prostředek obrubníků a krajníků, vybouraných z jakéhokoliv lože a s jakoukoliv výplní spár silničních</t>
  </si>
  <si>
    <t>-669793601</t>
  </si>
  <si>
    <t>47</t>
  </si>
  <si>
    <t>979051121</t>
  </si>
  <si>
    <t>Očištění vybouraných prvků při překopech inženýrských sítí od spojovacího materiálu s odklizením a uložením očištěných hmot a spojovacího materiálu na skládku do vzdálenosti 10 m nebo naložením na dopravní prostředek zámkových dlaždic s vyplněním spár kamenivem</t>
  </si>
  <si>
    <t>1597537815</t>
  </si>
  <si>
    <t>997</t>
  </si>
  <si>
    <t>Přesun sutě</t>
  </si>
  <si>
    <t>48</t>
  </si>
  <si>
    <t>997013111</t>
  </si>
  <si>
    <t>Vnitrostaveništní doprava suti a vybouraných hmot vodorovně do 50 m s naložením základní pro budovy a haly výšky do 6 m</t>
  </si>
  <si>
    <t>1135338376</t>
  </si>
  <si>
    <t>"Likvidace vybouraného potrubí, odvoz do sběrného dvora, do ceny možno započíst výnos z výkupu suroviny:" 4,026</t>
  </si>
  <si>
    <t>49</t>
  </si>
  <si>
    <t>997013501</t>
  </si>
  <si>
    <t>Odvoz suti a vybouraných hmot na skládku nebo meziskládku se složením, na vzdálenost do 1 km</t>
  </si>
  <si>
    <t>-1441704867</t>
  </si>
  <si>
    <t>50</t>
  </si>
  <si>
    <t>997013509</t>
  </si>
  <si>
    <t>Odvoz suti a vybouraných hmot na skládku nebo meziskládku se složením, na vzdálenost Příplatek k ceně za každý další započatý 1 km přes 1 km</t>
  </si>
  <si>
    <t>-1761596889</t>
  </si>
  <si>
    <t>4,026*4 'Přepočtené koeficientem množství</t>
  </si>
  <si>
    <t>51</t>
  </si>
  <si>
    <t>997221551</t>
  </si>
  <si>
    <t>Vodorovná doprava suti bez naložení, ale se složením a s hrubým urovnáním ze sypkých materiálů, na vzdálenost do 1 km</t>
  </si>
  <si>
    <t>-598672018</t>
  </si>
  <si>
    <t>"Odvoz vybouraných hmot na skládku, případně k dalšímu použití."</t>
  </si>
  <si>
    <t>"Živice (pol. 4-5):" 1,84+1,656</t>
  </si>
  <si>
    <t>"Kamenivo a makadam (pol. 3):" 14,762*0,2</t>
  </si>
  <si>
    <t>52</t>
  </si>
  <si>
    <t>997221559</t>
  </si>
  <si>
    <t>Vodorovná doprava suti bez naložení, ale se složením a s hrubým urovnáním Příplatek k ceně za každý další započatý 1 km přes 1 km</t>
  </si>
  <si>
    <t>149130827</t>
  </si>
  <si>
    <t>53</t>
  </si>
  <si>
    <t>997221873</t>
  </si>
  <si>
    <t>1904709856</t>
  </si>
  <si>
    <t>54</t>
  </si>
  <si>
    <t>997221875</t>
  </si>
  <si>
    <t>Poplatek za uložení stavebního odpadu na recyklační skládce (skládkovné) asfaltového bez obsahu dehtu zatříděného do Katalogu odpadů pod kódem 17 03 02</t>
  </si>
  <si>
    <t>-607385998</t>
  </si>
  <si>
    <t>998</t>
  </si>
  <si>
    <t>Přesun hmot</t>
  </si>
  <si>
    <t>55</t>
  </si>
  <si>
    <t>998273102</t>
  </si>
  <si>
    <t>Přesun hmot pro trubní vedení hloubené z trub litinových pro vodovody nebo kanalizace v otevřeném výkopu dopravní vzdálenost do 15 m</t>
  </si>
  <si>
    <t>36659613</t>
  </si>
  <si>
    <t>002 - Výpis materiálu řad</t>
  </si>
  <si>
    <t>HSV - Práce a dodávky HSV</t>
  </si>
  <si>
    <t xml:space="preserve">    3 - Svislé a kompletní konstrukce</t>
  </si>
  <si>
    <t xml:space="preserve">    8 - Trubní vedení</t>
  </si>
  <si>
    <t xml:space="preserve">    85 -  Potrubí z trub litinových</t>
  </si>
  <si>
    <t xml:space="preserve">    89 -  Ostatní konstrukce</t>
  </si>
  <si>
    <t>Práce a dodávky HSV</t>
  </si>
  <si>
    <t>131151343</t>
  </si>
  <si>
    <t>Vrtání jamek strojně průměru přes 200 do 300 mm</t>
  </si>
  <si>
    <t>658411561</t>
  </si>
  <si>
    <t>"Vrtání patek pro sloupky betonové a ocelové"</t>
  </si>
  <si>
    <t>"Dle výpisu materiálu D9, pozice 15:" 1</t>
  </si>
  <si>
    <t>Svislé a kompletní konstrukce</t>
  </si>
  <si>
    <t>338171123</t>
  </si>
  <si>
    <t>Montáž sloupků a vzpěr plotových ocelových trubkových nebo profilovaných výšky přes 2 do 2,6 m se zabetonováním do 0,08 m3 do připravených jamek</t>
  </si>
  <si>
    <t>kus</t>
  </si>
  <si>
    <t>-1682346814</t>
  </si>
  <si>
    <t>R338001</t>
  </si>
  <si>
    <t>orientační sloupek poplastovaný s patkou a modrobílým lemováním</t>
  </si>
  <si>
    <t>-440155395</t>
  </si>
  <si>
    <t>Trubní vedení</t>
  </si>
  <si>
    <t>851311131</t>
  </si>
  <si>
    <t>Montáž potrubí z trub litinových tlakových hrdlových v otevřeném výkopu s integrovaným těsněním DN 150</t>
  </si>
  <si>
    <t>1716321953</t>
  </si>
  <si>
    <t>"Potrubí řad dle D9, pozice 1:" 87,5</t>
  </si>
  <si>
    <t>55253003</t>
  </si>
  <si>
    <t>trouba vodovodní litinová hrdlová Pz dl 6m DN 150</t>
  </si>
  <si>
    <t>189980482</t>
  </si>
  <si>
    <t>P</t>
  </si>
  <si>
    <t xml:space="preserve">Poznámka k položce:_x000d_
Tlakové trouby z tvárné litiny DN 150 dle ČSN EN 545:2015 s násuvným dvoukomorovým hrdlovým spojem, s těsnícím kroužkem z pryže EPDM. Povrchová ochrana trub uvnitř odstředivě nanášený, stříkaný polyuretan dle ČSN EN 15655 o síle min. 1,2 mm, vně pokovení vrstvou zinku v množství min. 200 g/m2 + krycí nátěr bitumenovou barvou o síle min. 120 μm), třída tloušťky stěny C64. </t>
  </si>
  <si>
    <t>87,5*1,01 'Přepočtené koeficientem množství</t>
  </si>
  <si>
    <t>55291032</t>
  </si>
  <si>
    <t>kroužek těsnící gumový TYTON-SIT-PLUS DN 150 pro vodovodní potrubí</t>
  </si>
  <si>
    <t>72589710</t>
  </si>
  <si>
    <t>"Potrubí řad dle D9, pozice 2:" 4</t>
  </si>
  <si>
    <t>"Potrubí řad dle D9, pozice 9:" 5</t>
  </si>
  <si>
    <t>857311131</t>
  </si>
  <si>
    <t>Montáž litinových tvarovek na potrubí litinovém tlakovém jednoosých na potrubí z trub hrdlových v otevřeném výkopu, kanálu nebo v šachtě s integrovaným těsněním DN 150</t>
  </si>
  <si>
    <t>365264668</t>
  </si>
  <si>
    <t>55253907</t>
  </si>
  <si>
    <t>koleno hrdlové z tvárné litiny,práškový epoxid tl 250µm MMK-kus DN 150- 11,25°</t>
  </si>
  <si>
    <t>1153696546</t>
  </si>
  <si>
    <t xml:space="preserve">Poznámka k položce:_x000d_
Hrdlová tvarovka: koleno MMQ-kus DN 150 11°  dle DIN 28 650         _x000d_
- násuvný hrdlový zámkový spoj s těsnícím kroužkem z EPDM _x000d_
- těleso tvárná litina_x000d_
- vně i uvnitř nástřik epoxidové pryskyřice dle směrnice GSK_x000d_
- médium pitná voda</t>
  </si>
  <si>
    <t>"Potrubí řad dle D9, pozice 8:" 1</t>
  </si>
  <si>
    <t>31951018</t>
  </si>
  <si>
    <t>potrubní spojka jištěná proti posuvu hrdlo-hrdlo DN 150</t>
  </si>
  <si>
    <t>2055674474</t>
  </si>
  <si>
    <t>"Potrubí řad dle D9, pozice 11:" 3</t>
  </si>
  <si>
    <t>857312122</t>
  </si>
  <si>
    <t>Montáž litinových tvarovek na potrubí litinovém tlakovém jednoosých na potrubí z trub přírubových v otevřeném výkopu, kanálu nebo v šachtě DN 150</t>
  </si>
  <si>
    <t>-68989000</t>
  </si>
  <si>
    <t>55253895</t>
  </si>
  <si>
    <t>tvarovka přírubová s hrdlem z tvárné litiny,práškový epoxid tl 250µm EU-kus dl 135mm DN 150</t>
  </si>
  <si>
    <t>-1245248093</t>
  </si>
  <si>
    <t>Poznámka k položce:_x000d_
Přírubová tvarovka s hrdlem EU-kus DN 150 PN 10/16 dle ČSN EN 545/2015_x000d_
- násuvný hrdlový zámkový spoj s těsnícím kroužkem z EPDM_x000d_
- těleso tvárná litina_x000d_
- vně i uvnitř nástřik epoxidové pryskyřice_x000d_
- médium pitná voda</t>
  </si>
  <si>
    <t>"Potrubí řad dle D9, pozice 7:" 3</t>
  </si>
  <si>
    <t>857314122</t>
  </si>
  <si>
    <t>Montáž litinových tvarovek na potrubí litinovém tlakovém odbočných na potrubí z trub přírubových v otevřeném výkopu, kanálu nebo v šachtě DN 150</t>
  </si>
  <si>
    <t>-1444987433</t>
  </si>
  <si>
    <t>55253528</t>
  </si>
  <si>
    <t>tvarovka přírubová litinová s přírubovou odbočkou,práškový epoxid tl 250µm T-kus DN 150/100</t>
  </si>
  <si>
    <t>-1545020313</t>
  </si>
  <si>
    <t>Poznámka k položce:_x000d_
Přírubová tvarovka s přír. odbočkou T-kus DN 150/100 PN 10/16 dle ČSN EN 545/2015_x000d_
- těleso tvárná litina_x000d_
- vně i uvnitř nástřik epoxidové pryskyřice_x000d_
- médium pitná voda</t>
  </si>
  <si>
    <t>"Dle výpisu materiálu D9, pozice 10:" 1</t>
  </si>
  <si>
    <t>892351111</t>
  </si>
  <si>
    <t>Tlakové zkoušky vodou na potrubí DN 150 nebo 200</t>
  </si>
  <si>
    <t>1463162484</t>
  </si>
  <si>
    <t>892353122</t>
  </si>
  <si>
    <t>Proplach a dezinfekce vodovodního potrubí DN 150 nebo 200</t>
  </si>
  <si>
    <t>892021284</t>
  </si>
  <si>
    <t>892372111</t>
  </si>
  <si>
    <t>Tlakové zkoušky vodou zabezpečení konců potrubí při tlakových zkouškách DN do 300</t>
  </si>
  <si>
    <t>-1274253023</t>
  </si>
  <si>
    <t>899712111</t>
  </si>
  <si>
    <t>Orientační tabulky na vodovodních a kanalizačních řadech na zdivu</t>
  </si>
  <si>
    <t>-772111886</t>
  </si>
  <si>
    <t>"Dle výpisu materiálu D9, pozice 14:" 1</t>
  </si>
  <si>
    <t>899721111</t>
  </si>
  <si>
    <t>Signalizační vodič na potrubí DN do 150 mm</t>
  </si>
  <si>
    <t>-1903148584</t>
  </si>
  <si>
    <t>"Dle výpisu materiálu D9, pozice 16, CYY 6 mm2 včetně zkoušky funkčnosti:" 95</t>
  </si>
  <si>
    <t>899722113</t>
  </si>
  <si>
    <t>Krytí potrubí z plastů výstražnou fólií z PVC šířky přes 25 do 34 cm</t>
  </si>
  <si>
    <t>1673467706</t>
  </si>
  <si>
    <t>"Dle výpisu materiálu D9, pozice 17:" 90</t>
  </si>
  <si>
    <t>85</t>
  </si>
  <si>
    <t xml:space="preserve"> Potrubí z trub litinových</t>
  </si>
  <si>
    <t>R858004</t>
  </si>
  <si>
    <t>Dodávka a montáž spojovacího materiálu - přírubový spoj nerezový DN 100, PN 10/16 včetně všech souvisejícíh konstrukcí a prací</t>
  </si>
  <si>
    <t>794335388</t>
  </si>
  <si>
    <t>"Dle výpisu materiálu D9, pozice 13 (a skladba spoje):" 2</t>
  </si>
  <si>
    <t>Souče</t>
  </si>
  <si>
    <t>R858005</t>
  </si>
  <si>
    <t>Dodávka a montáž spojovacího materiálu - přírubový spoj nerezový DN 150, PN 10/16 včetně všech souvisejícíh konstrukcí a prací</t>
  </si>
  <si>
    <t>1009937091</t>
  </si>
  <si>
    <t>"Dle výpisu materiálu D9, pozice 12 (a skladba spoje):" 4</t>
  </si>
  <si>
    <t>89</t>
  </si>
  <si>
    <t xml:space="preserve"> Ostatní konstrukce</t>
  </si>
  <si>
    <t>891261112</t>
  </si>
  <si>
    <t>Montáž vodovodních armatur na potrubí šoupátek nebo klapek uzavíracích v otevřeném výkopu nebo v šachtách s osazením zemní soupravy (bez poklopů) DN 100</t>
  </si>
  <si>
    <t>-2088300473</t>
  </si>
  <si>
    <t>"Dle výpisu materiálu D9, pozice 4:" 1</t>
  </si>
  <si>
    <t>42221304</t>
  </si>
  <si>
    <t>šoupátko pitná voda litina GGG 50 krátká stavební dl PN10/16 DN 100x190mm</t>
  </si>
  <si>
    <t>1411785994</t>
  </si>
  <si>
    <t>Poznámka k položce:_x000d_
Uzavírací víkové přírubové šoupátko klínové měkcetěsnící DN 100, PN 16, L = 190 mm_x000d_
- tělo tvárná litina GGG 40, 50_x000d_
- vřeteno s válcovaným závitem nerez ocel_x000d_
- klín z nekorodujícího materiálu s mosaznou matkou, s pryží EPDM_x000d_
- klín veden v celé délce armatury_x000d_
- šrouby víka nerez ocel_x000d_
- epoxidový nástřik vně i uvnitř dle DIN 30677, příp. dle GSK_x000d_
- médium pitná voda</t>
  </si>
  <si>
    <t>891311112</t>
  </si>
  <si>
    <t>Montáž vodovodních armatur na potrubí šoupátek nebo klapek uzavíracích v otevřeném výkopu nebo v šachtách s osazením zemní soupravy (bez poklopů) DN 150</t>
  </si>
  <si>
    <t>-984580541</t>
  </si>
  <si>
    <t>"Dle výpisu materiálu D9, pozice 3:" 1</t>
  </si>
  <si>
    <t>42221306</t>
  </si>
  <si>
    <t>šoupátko pitná voda litina GGG 50 krátká stavební dl PN10/16 DN 150x210mm</t>
  </si>
  <si>
    <t>-755439351</t>
  </si>
  <si>
    <t>Poznámka k položce:_x000d_
Uzavírací víkové přírubové šoupátko klínové měkcetěsnící DN 150, PN 16, L = 210 mm_x000d_
- tělo tvárná litina GGG 40, 50_x000d_
- vřeteno s válcovaným závitem nerez ocel_x000d_
- klín z nekorodujícího materiálu s mosaznou matkou, s pryží EPDM_x000d_
- klín veden v celé délce armatury_x000d_
- šrouby víka nerez ocel_x000d_
- epoxidový nástřik vně i uvnitř dle DIN 30677, příp. dle GSK_x000d_
- médium pitná voda</t>
  </si>
  <si>
    <t>899401112</t>
  </si>
  <si>
    <t>Osazení poklopů uličních s pevným rámem litinových šoupátkových</t>
  </si>
  <si>
    <t>1006668863</t>
  </si>
  <si>
    <t>"Dle výpisu materiálu D9, pozice 6, 18:" 2</t>
  </si>
  <si>
    <t>55241101</t>
  </si>
  <si>
    <t>poklop šoupátkový litinový bez ventilace tř D400 v pevném rámu</t>
  </si>
  <si>
    <t>1783208105</t>
  </si>
  <si>
    <t>Poznámka k položce:_x000d_
poklop šoupátkový tuhý s předlitým nápisem „VODA“_x000d_
- tvárná litina_x000d_
- čep nerez ocel_x000d_
- asfaltový nátěr vně i uvnitř</t>
  </si>
  <si>
    <t>"Dle výpisu materiálu D9, pozice 6:" 2</t>
  </si>
  <si>
    <t>42210050</t>
  </si>
  <si>
    <t>deska podkladová uličního poklopu litinového šoupatového</t>
  </si>
  <si>
    <t>1704073205</t>
  </si>
  <si>
    <t>"Dle výpisu materiálu D9, pozice 18:" 2</t>
  </si>
  <si>
    <t>R899100</t>
  </si>
  <si>
    <t>Zkouška hydrantů a ovladatelnosti armatur včetně všech souvisejících konstrukcí a prací</t>
  </si>
  <si>
    <t>64</t>
  </si>
  <si>
    <t>1363789095</t>
  </si>
  <si>
    <t>R899101</t>
  </si>
  <si>
    <t>Dodávka a montáž betonových opěrných bloků včetně všech souvisejících konstrukcí a prací</t>
  </si>
  <si>
    <t>1226122822</t>
  </si>
  <si>
    <t>"Dle výpisu materiálu D9, pozice 19:" 2</t>
  </si>
  <si>
    <t>R899104</t>
  </si>
  <si>
    <t>Dodávka a montáž zemní soupravy teleskopické (1,2 - 1,8 m) pro šoupátka DN150 včetně všech souvisejících konstrukcí a prací</t>
  </si>
  <si>
    <t>1866009764</t>
  </si>
  <si>
    <t>"Dle výpisu materiálu D9, pozice 5:" 2</t>
  </si>
  <si>
    <t>-1205542070</t>
  </si>
  <si>
    <t>003 - Výpis materiálu přepojení přípojek</t>
  </si>
  <si>
    <t>871161211</t>
  </si>
  <si>
    <t>Montáž vodovodního potrubí z polyetylenu PE100 RC v otevřeném výkopu svařovaných elektrotvarovkou SDR 11/PN16 d 32 x 3,0 mm</t>
  </si>
  <si>
    <t>449870631</t>
  </si>
  <si>
    <t xml:space="preserve">Poznámka k položce:_x000d_
 POPIS PŘEPOJENÍ VODOVODNÍCH PŘÍPOJEK:_x000d_
 1. SOUČÁSTÍ STAVBY JE NOVÉ  NAPOJENÍ VODOVODNÍ PŘÍPOJKY NA NOVÉ POTRUBÍ VODOVODNÍHO ŘADU A DOPOJENÍ NA_x000d_
 STÁVAJÍCÍ POTRUBÍ VODOVODNÍ PŘÍPOJKY (VČETNĚ DEMONTÁŽE STÁVAJÍCÍHO VENTULI SE ZEMNÍ SOUPRAVOU A_x000d_
 POKLOPEM). PŘÍPADNÁ OPRAVA (VÝMĚNA) ZBYLÉ ČÁSTI POTRUBÍ VODOVODNÍ PŘÍPOJKY JE INVESTICÍ VLASTNÍKA_x000d_
 NAPOJENÉ NEMOVITOSTI. POKUD MÁ VLASTNÍK NEMOVITOSTI ZÁJEM O VÝMĚNU CELÉ PŘÍPOJKY JE NUTNO PRÁCE_x000d_
 KOORDINOVAT TAK, ABY BYLO POTRUBÍ PŘÍPOJKY POKLÁDÁMO V JEDNOM KUSE BEZ SPOJE.._x000d_
 2. PŘI STAVBĚ BUDE SPOLEČNĚ S MONTÁŽÍ POTRUBÍ VODOVODNÍHO ŘADU PROVEDENA I MONTÁŽ PRVKŮ PRO_x000d_
 NAPOJENÍ VODOVODNÍCH PŘÍPOJEK (NAVRTÁVACÍ PAS, VENTIL SE ZEMNÍ SOUPRAVOU A NAPOJOVACÍ TVAROVKOU A HDPE_x000d_
 POTRUBÍ V POTŘEBNÉ DÉLCE cca 1,5 m)._x000d_
 3. PŘI PROVÁDĚNÍ PROPLACHU A DEZINFEKCE BUDOU PROPLÁCHNUTY I DOMOVNÍ VENTILY A NAVRTÁVACÍ PASY (OTEVŘENÍM_x000d_
 VENTILU). PŘI NÁSLEDNÉ TLAKOVÉ ZKOUŠCE SPOJENÉ S DEZINFEKCÍ POTRUBÍ BUDE ZKOUŠEN VODOVODNÍ ŘAD S_x000d_
 UZAVŘENÝMI VENTILY VODOVODNÍCH PŘÍPOJEK._x000d_
 4. PO ÚSPĚŠNÉM SPLNĚNÍ TLAKOVÉ ZKOUŠKY A ZKOUŠKY BAKTERIOLOGICKÉHO ROZBORU VODY BUDOU POSTUPNĚ_x000d_
 PŘEPOJOVÁNY VODOVODNÍ PŘÍPOJKY NA STÁVAJÍCÍ POTRUBÍ VODOVODNÍ PŘÍPOJKY POMOCÍ ODPOVÍDAJÍCÍ SPOJKY (NAPŘ._x000d_
 HAWLE FIT, GEBO NEBO ISIFLO).</t>
  </si>
  <si>
    <t>"Dle výpisu materiálu D9, pozice 1 (přípojky):" 4</t>
  </si>
  <si>
    <t>R280001</t>
  </si>
  <si>
    <t>LDPE PE40 SDR7,4 32x4,4 mm</t>
  </si>
  <si>
    <t>-849554430</t>
  </si>
  <si>
    <t xml:space="preserve">Poznámka k položce:_x000d_
Potrubí LDPE PE40 SDR7,4 d 32x4,4 mm _x000d_
- dle ČSN EN 12201 a PAS 1075_x000d_
- potrubí modré barvy_x000d_
- médium pitná voda                                                                                                                                                                                    </t>
  </si>
  <si>
    <t>4*1,05 'Přepočtené koeficientem množství</t>
  </si>
  <si>
    <t>877161101</t>
  </si>
  <si>
    <t>Montáž tvarovek na vodovodním plastovém potrubí z polyetylenu PE 100 elektrotvarovek SDR 11/PN16 spojek, oblouků nebo redukcí d 32</t>
  </si>
  <si>
    <t>-1209043082</t>
  </si>
  <si>
    <t>R282001</t>
  </si>
  <si>
    <t>spojka na PE potrubí d32/1¨ s vnějším závitem</t>
  </si>
  <si>
    <t>1619381235</t>
  </si>
  <si>
    <t>"Dle výpisu materiálu D9, pozice 5 (přípojky):" 4</t>
  </si>
  <si>
    <t>R282002</t>
  </si>
  <si>
    <t>spojka na PE potrubí d32 mosaz</t>
  </si>
  <si>
    <t>-948194345</t>
  </si>
  <si>
    <t>"Dle výpisu materiálu D9, pozice 6 (přípojky):" 4</t>
  </si>
  <si>
    <t>-1082767761</t>
  </si>
  <si>
    <t>-1550947750</t>
  </si>
  <si>
    <t>-586364326</t>
  </si>
  <si>
    <t>"Dle výpisu materiálu D9, pozice 8 (přípojky):" 4</t>
  </si>
  <si>
    <t>899401111</t>
  </si>
  <si>
    <t>Osazení poklopů uličních s pevným rámem litinových ventilových</t>
  </si>
  <si>
    <t>-2134098250</t>
  </si>
  <si>
    <t>"Dle výpisu materiálu D9, pozice 4, 7 (přípojky):" 4</t>
  </si>
  <si>
    <t>55241103</t>
  </si>
  <si>
    <t>poklop přípojkový litinový bez ventilace tř D400 v samonivelačním rámu</t>
  </si>
  <si>
    <t>1810503607</t>
  </si>
  <si>
    <t>"Dle výpisu materiálu D9, pozice 4 (přípojky):" 4</t>
  </si>
  <si>
    <t>1736835549</t>
  </si>
  <si>
    <t>"Dle výpisu materiálu D9, pozice 7 (přípojky):" 4</t>
  </si>
  <si>
    <t>-2065383292</t>
  </si>
  <si>
    <t>1515701748</t>
  </si>
  <si>
    <t>"Dle výpisu materiálu D9, pozice 9 (přípojky):" 4</t>
  </si>
  <si>
    <t>R899105</t>
  </si>
  <si>
    <t>Dodávka a montáž zemní soupravy teleskopické (1,2 – 1,8 m) pro navrtávací pasy se šoupátkem domovní přípojky včetně všech souvisejících konstrukcí a prací</t>
  </si>
  <si>
    <t>-1432427662</t>
  </si>
  <si>
    <t xml:space="preserve">Poznámka k položce:_x000d_
Zemní souprava teleskopická 1,2 – 1,8 m pro navrtávací pasy se šoupátkem domovní přípojky_x000d_
- jehlanový nástavec a spojka tvárná litina EN-GJS-400-15 _x000d_
  (GGG-40)_x000d_
- prodlužovací tyč uhlíková ocel 1.0026_x000d_
- kolík korozovzdorná ocel 1.4301_x000d_
- víko, podložka, kryt, ochranné trubky, horní a dolní nosná _x000d_
  deska plast</t>
  </si>
  <si>
    <t>"Dle výpisu materiálu D9, pozice 3 (přípojky):" 4</t>
  </si>
  <si>
    <t>R899106</t>
  </si>
  <si>
    <t>Dodávka a montáž celolitinový navrtávací pas na LT potrubí s měkkotěsnícím šoupátkem BETA-Zz pro boční navrtávku pod tlakem DN 150 / G 1" včetně všech souvisejících konstrukcí a prací</t>
  </si>
  <si>
    <t>808604212</t>
  </si>
  <si>
    <t xml:space="preserve">Poznámka k položce:_x000d_
Celolitinový navrtávací pas na LT potrubí s měkkotěsnícím šoupátkem BETA-Zz pro boční navrtávku pod tlakem_x000d_
DN 150 / G 1"_x000d_
Materiálové provedení navrtávacího pas:_x000d_
- těleso tvárná litina EN-GJS-400-15 (GGG-40)_x000d_
- těsnění antibakteriální pryž EPDM_x000d_
- objímka  tvárná litina EN-GJS-400-15 (GGG-40)_x000d_
- třmen korozivzdorná ocel 1.4301_x000d_
- spojovací šrouby korozivzdorná ocel A2 dle ISO 3506_x000d_
Materiálové provedení šoupátka:_x000d_
- těleso tvárná litina EN-GJS-400-15 (GGG-40)_x000d_
- víko a klín kovaná mosaz_x000d_
- vřeteno korozivzdorná ocel 1.4021_x000d_
- těsnění antibakteriální pryž EPDM_x000d_
- klín celopogumován antibakteriální pryží EPDM</t>
  </si>
  <si>
    <t>"Řad A-67, dle výpisu materiálu D9, pozice 3 (přípojky):" 12</t>
  </si>
  <si>
    <t>-465541157</t>
  </si>
  <si>
    <t>004 - Provizorní zásobování</t>
  </si>
  <si>
    <t>-921127154</t>
  </si>
  <si>
    <t>R550001</t>
  </si>
  <si>
    <t>závitová příruba s vnitřním závitem DN 150 / 4" medium pitná voda</t>
  </si>
  <si>
    <t>1279716376</t>
  </si>
  <si>
    <t>"Dle výpisu materiálu, dle D5, pozice -- (provizorium):" 2</t>
  </si>
  <si>
    <t>R550002</t>
  </si>
  <si>
    <t>1680881062</t>
  </si>
  <si>
    <t>"Dle výpisu materiálu, dle D5, pozice -- (provizorium):" 1</t>
  </si>
  <si>
    <t>R550003</t>
  </si>
  <si>
    <t>slepá příruba (X-kus) DN 150 medium pitná voda</t>
  </si>
  <si>
    <t>-935982711</t>
  </si>
  <si>
    <t>R550004</t>
  </si>
  <si>
    <t>spojka s přírubou DN 150 na potrubí LT 150 proti posunu medium pitná voda</t>
  </si>
  <si>
    <t>-1573806034</t>
  </si>
  <si>
    <t>"Dle výpisu materiálu, dle D5, pozice -- (provizorium):" 3</t>
  </si>
  <si>
    <t>-538346341</t>
  </si>
  <si>
    <t>"Dle výpisu materiálu, dle D5, pozice -- (provizorium):" 25</t>
  </si>
  <si>
    <t>R286001</t>
  </si>
  <si>
    <t>potrubí HDPE PE100 SDR17 d 32x2,0 dle ČSN EN 12201 a PAS 1075 médium pitná voda v návinu</t>
  </si>
  <si>
    <t>-2086826835</t>
  </si>
  <si>
    <t>25*1,015 'Přepočtené koeficientem množství</t>
  </si>
  <si>
    <t>871211211</t>
  </si>
  <si>
    <t>Montáž vodovodního potrubí z polyetylenu PE100 RC v otevřeném výkopu svařovaných elektrotvarovkou SDR 11/PN16 d 63 x 5,8 mm</t>
  </si>
  <si>
    <t>117716494</t>
  </si>
  <si>
    <t>"Dle výpisu materiálu, dle D5, pozice -- (provizorium):" 10</t>
  </si>
  <si>
    <t>R286003</t>
  </si>
  <si>
    <t>potrubí HDPE PE100 SDR17 d 63x3,8 dle ČSN EN 12201 a PAS 1075 médium pitná voda v návinu</t>
  </si>
  <si>
    <t>684524498</t>
  </si>
  <si>
    <t>10*1,015 'Přepočtené koeficientem množství</t>
  </si>
  <si>
    <t>871251221</t>
  </si>
  <si>
    <t>Montáž vodovodního potrubí z polyetylenu PE100 RC v otevřeném výkopu svařovaných elektrotvarovkou SDR 17/PN10 d 110 x 6,6 mm</t>
  </si>
  <si>
    <t>1532023331</t>
  </si>
  <si>
    <t>"Dle výpisu materiálu, dle D5, pozice -- (provizorium):" 90</t>
  </si>
  <si>
    <t>28613570</t>
  </si>
  <si>
    <t>potrubí vodovodní dvouvrstvé PE100 RC SDR17 110x6,6mm</t>
  </si>
  <si>
    <t>56219144</t>
  </si>
  <si>
    <t>90*1,015 'Přepočtené koeficientem množství</t>
  </si>
  <si>
    <t>877162001</t>
  </si>
  <si>
    <t>Montáž svěrných (mechanických) spojek na vodovodním potrubí spojek, kolen 90° nebo redukcí d 32</t>
  </si>
  <si>
    <t>990229019</t>
  </si>
  <si>
    <t>"Dle výpisu materiálu, dle D5, pozice -- (provizorium):" 8</t>
  </si>
  <si>
    <t>28654891</t>
  </si>
  <si>
    <t>kohout kulový PP-B svěrný/vnější závit pro PE potrubí d 32 x 1"</t>
  </si>
  <si>
    <t>1065267947</t>
  </si>
  <si>
    <t>kulový svěrný ventil na potrubí d32 mm</t>
  </si>
  <si>
    <t>-2143975607</t>
  </si>
  <si>
    <t>877212001</t>
  </si>
  <si>
    <t>Montáž svěrných (mechanických) spojek na vodovodním potrubí spojek, kolen 90° nebo redukcí d 63</t>
  </si>
  <si>
    <t>-1238077771</t>
  </si>
  <si>
    <t>mechanická svěrná spojka s vnějším závitem d 63 / 2"</t>
  </si>
  <si>
    <t>505984622</t>
  </si>
  <si>
    <t>R282003</t>
  </si>
  <si>
    <t>mechanická svěrná spojka - koleno 90° s vnějším závitem d 63 / 2"</t>
  </si>
  <si>
    <t>-1794961301</t>
  </si>
  <si>
    <t>R282004</t>
  </si>
  <si>
    <t>kulový svěrný ventil na potrubí d63 mm</t>
  </si>
  <si>
    <t>1706960381</t>
  </si>
  <si>
    <t>892233122</t>
  </si>
  <si>
    <t>Proplach a dezinfekce vodovodního potrubí DN od 40 do 70</t>
  </si>
  <si>
    <t>1511344017</t>
  </si>
  <si>
    <t>892241111</t>
  </si>
  <si>
    <t>Tlakové zkoušky vodou na potrubí DN do 80</t>
  </si>
  <si>
    <t>1821704338</t>
  </si>
  <si>
    <t>892271111</t>
  </si>
  <si>
    <t>Tlakové zkoušky vodou na potrubí DN 100 nebo 125</t>
  </si>
  <si>
    <t>-701556210</t>
  </si>
  <si>
    <t>892273122</t>
  </si>
  <si>
    <t>Proplach a dezinfekce vodovodního potrubí DN od 80 do 125</t>
  </si>
  <si>
    <t>564477437</t>
  </si>
  <si>
    <t>-577671703</t>
  </si>
  <si>
    <t>R285001</t>
  </si>
  <si>
    <t>Dodávka a montáž navrtávací objímka se 4 šrouby d 110x1"</t>
  </si>
  <si>
    <t>76653332</t>
  </si>
  <si>
    <t>"Dle výpisu materiálu, dle D5, pozice -- (provizorium):" 4</t>
  </si>
  <si>
    <t>R285002</t>
  </si>
  <si>
    <t>Dodávka a montáž navrtávací objímka se 4 šrouby d 110x2"</t>
  </si>
  <si>
    <t>902888630</t>
  </si>
  <si>
    <t>R285003</t>
  </si>
  <si>
    <t>Dodávka a montáž mechanická svěrná spojka - koleno 90° s vnějším závitem d 110 / 4"</t>
  </si>
  <si>
    <t>-2091988980</t>
  </si>
  <si>
    <t>R285004</t>
  </si>
  <si>
    <t>Dodávka a montáž mechanická svěrná spojka - koleno 90° d 110 mm</t>
  </si>
  <si>
    <t>158239241</t>
  </si>
  <si>
    <t>R899107</t>
  </si>
  <si>
    <t>Dodávka a montáž (a následné rozební, odvoz a případná likvidace) ochranných prvků provizorního zásobení (přejezdy potrubí, obalení reflení folií a podobně) včetně všech souvisejících konstrukcí a prací</t>
  </si>
  <si>
    <t>1348639654</t>
  </si>
  <si>
    <t>R899108</t>
  </si>
  <si>
    <t>Rozebrání, odvoz a očištění pro další použití, přpadný odvoz a likvidace pvků provizorního zásobení včetně všech souvisejících konstrukcí a prací</t>
  </si>
  <si>
    <t>-1127923938</t>
  </si>
  <si>
    <t>238243045</t>
  </si>
  <si>
    <t>005 - Vedlejší a ostatní náklady</t>
  </si>
  <si>
    <t>OST,VRN - Ostatní náklady a vedlejší rozpočtové náklady</t>
  </si>
  <si>
    <t>OST,VRN</t>
  </si>
  <si>
    <t>Ostatní náklady a vedlejší rozpočtové náklady</t>
  </si>
  <si>
    <t>900001</t>
  </si>
  <si>
    <t>Vybudování zařízení staveniště, včetně vybudování a zabezpečení deponií a mezideponií a staveništního zázemí</t>
  </si>
  <si>
    <t>soubor</t>
  </si>
  <si>
    <t>-895030994</t>
  </si>
  <si>
    <t>900002</t>
  </si>
  <si>
    <t>Provoz zařízení staveniště</t>
  </si>
  <si>
    <t>-795569736</t>
  </si>
  <si>
    <t>900003</t>
  </si>
  <si>
    <t>Odstranění zařízení staveniště včetně uvedení ploch deponií a mezideponií do původního stavu</t>
  </si>
  <si>
    <t>-1836027205</t>
  </si>
  <si>
    <t>900004</t>
  </si>
  <si>
    <t>Předání a převzetí zařízení staveniště</t>
  </si>
  <si>
    <t>-1108807829</t>
  </si>
  <si>
    <t>900005</t>
  </si>
  <si>
    <t xml:space="preserve">Zhotovení dokumentace skutečného provedení stavby </t>
  </si>
  <si>
    <t>123164366</t>
  </si>
  <si>
    <t>900006</t>
  </si>
  <si>
    <t>Geodetické zaměření skutečného provedení stavby včetně zpracování geometrického plánu</t>
  </si>
  <si>
    <t>-1996724497</t>
  </si>
  <si>
    <t>900007</t>
  </si>
  <si>
    <t>Vytýčení jednotlivých částí stavby akreditovaným geodetem</t>
  </si>
  <si>
    <t>1493981902</t>
  </si>
  <si>
    <t>900008</t>
  </si>
  <si>
    <t>Zaměření a vytýčení stávajících inženýrských sítí</t>
  </si>
  <si>
    <t>-1352763160</t>
  </si>
  <si>
    <t>900010</t>
  </si>
  <si>
    <t>Komplexní zkoušky, průzkumy, revize a odběry vzorků předepsané projektovou dokumentací včetně prokázání kvality díla, včetně testu zeminy pro uskladnění, zkoušky zhutnění zásypů v komunikacích</t>
  </si>
  <si>
    <t>338339492</t>
  </si>
  <si>
    <t>900011</t>
  </si>
  <si>
    <t>Dočasná dopravní opatření a provozní vlivy, instalace, údržba a rozebrání přechodného dopravního značení a zpracování příslušné projektové dokumentace DIO a DIR</t>
  </si>
  <si>
    <t>2093254304</t>
  </si>
  <si>
    <t>900012</t>
  </si>
  <si>
    <t>Náklady spojené s vybudováním, údržbou a demontáží dočasných zpevněných ploch a přejezdů přes výkopy včetně uvedení dotčených ploch do původního stavu</t>
  </si>
  <si>
    <t>-2073572402</t>
  </si>
  <si>
    <t>900014</t>
  </si>
  <si>
    <t>Náklady spojené s provedením kopaných sond pro ověření polohy stávajících inženýrských sítí</t>
  </si>
  <si>
    <t>-626274456</t>
  </si>
  <si>
    <t>900015</t>
  </si>
  <si>
    <t>Převzetí a předání díla, kolaudační řízení</t>
  </si>
  <si>
    <t>1342919839</t>
  </si>
  <si>
    <t>900016</t>
  </si>
  <si>
    <t>Kompletační a koordinační a inženýrská činnost</t>
  </si>
  <si>
    <t>1420975695</t>
  </si>
  <si>
    <t>900017</t>
  </si>
  <si>
    <t>Zajištění porostů v bezprostřední blízkosti prováděných prací, bednění kmenů stromů, ochrana kořenů a další činnosti vedoucí k eliminaci škod způsobených na porostech</t>
  </si>
  <si>
    <t>-352868256</t>
  </si>
  <si>
    <t>900018</t>
  </si>
  <si>
    <t>Užívání veřejných prostranství a ploch, poplatky spojené se záborem komunikací místních a komunikací II a III třídy, či tříd vyšších</t>
  </si>
  <si>
    <t>-1243682548</t>
  </si>
  <si>
    <t>900019</t>
  </si>
  <si>
    <t>Pasportizace okolních objektů včetně pořízení fotodokumentace</t>
  </si>
  <si>
    <t>-852897659</t>
  </si>
  <si>
    <t>900020</t>
  </si>
  <si>
    <t>Rozebrání a obnova drobných stavebních objektů dotčených stavební činností (ploty, zídky, sloupy, uliční vpusti a podobně)</t>
  </si>
  <si>
    <t>2126620584</t>
  </si>
  <si>
    <t xml:space="preserve">Poznámka k položce:_x000d_
_x000d_
_x000d_
</t>
  </si>
  <si>
    <t>900022</t>
  </si>
  <si>
    <t>Náklady vzniklé v souvislosti s realizací stavby, uvedení dotčených ploch do původního stavu, průběžné a finální čištění komunikací, obnova svislého a vodorovného značení, zalévání a kosení zeleně</t>
  </si>
  <si>
    <t>1027203908</t>
  </si>
  <si>
    <t>900026</t>
  </si>
  <si>
    <t>Náklady související s ochranou stávajících inženýrských sítí</t>
  </si>
  <si>
    <t>2081840588</t>
  </si>
  <si>
    <t>900028</t>
  </si>
  <si>
    <t>Bezpečnostní a hygienická opatření na staveništi, koordinátor BOZP na staveništi</t>
  </si>
  <si>
    <t>-1077721758</t>
  </si>
  <si>
    <t>900034</t>
  </si>
  <si>
    <t>Náklady spojené s klasifikací, se separací a dotříděním staveništních odpadů a případným předrcením odpadů před odvozem na skládku</t>
  </si>
  <si>
    <t>-630867771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</si>
</sst>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sz val="10"/>
      <color rgb="FF46464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A7DC68"/>
      </patternFill>
    </fill>
  </fills>
  <borders count="24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right style="thin">
        <color rgb="FF000000"/>
      </right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32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18" fillId="0" borderId="0" xfId="0" applyFont="1" applyAlignment="1" applyProtection="1">
      <alignment horizontal="left" vertical="center"/>
    </xf>
    <xf numFmtId="4" fontId="2" fillId="0" borderId="0" xfId="0" applyNumberFormat="1" applyFont="1" applyAlignment="1" applyProtection="1">
      <alignment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9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9" fillId="0" borderId="5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1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3" fillId="0" borderId="14" xfId="0" applyFont="1" applyBorder="1" applyAlignment="1" applyProtection="1">
      <alignment horizontal="left" vertical="center"/>
    </xf>
    <xf numFmtId="0" fontId="23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4" fillId="4" borderId="6" xfId="0" applyFont="1" applyFill="1" applyBorder="1" applyAlignment="1" applyProtection="1">
      <alignment horizontal="center" vertical="center"/>
    </xf>
    <xf numFmtId="0" fontId="24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4" fillId="4" borderId="7" xfId="0" applyFont="1" applyFill="1" applyBorder="1" applyAlignment="1" applyProtection="1">
      <alignment horizontal="center" vertical="center"/>
    </xf>
    <xf numFmtId="0" fontId="24" fillId="4" borderId="7" xfId="0" applyFont="1" applyFill="1" applyBorder="1" applyAlignment="1" applyProtection="1">
      <alignment horizontal="right" vertical="center"/>
    </xf>
    <xf numFmtId="0" fontId="24" fillId="4" borderId="8" xfId="0" applyFont="1" applyFill="1" applyBorder="1" applyAlignment="1" applyProtection="1">
      <alignment horizontal="left" vertical="center"/>
    </xf>
    <xf numFmtId="0" fontId="24" fillId="4" borderId="0" xfId="0" applyFont="1" applyFill="1" applyAlignment="1" applyProtection="1">
      <alignment horizontal="center" vertical="center"/>
    </xf>
    <xf numFmtId="0" fontId="25" fillId="0" borderId="16" xfId="0" applyFont="1" applyBorder="1" applyAlignment="1" applyProtection="1">
      <alignment horizontal="center" vertical="center" wrapText="1"/>
    </xf>
    <xf numFmtId="0" fontId="25" fillId="0" borderId="17" xfId="0" applyFont="1" applyBorder="1" applyAlignment="1" applyProtection="1">
      <alignment horizontal="center" vertical="center" wrapText="1"/>
    </xf>
    <xf numFmtId="0" fontId="25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horizontal="left" vertical="center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horizontal="right" vertical="center"/>
    </xf>
    <xf numFmtId="4" fontId="26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2" fillId="0" borderId="14" xfId="0" applyNumberFormat="1" applyFont="1" applyBorder="1" applyAlignment="1" applyProtection="1">
      <alignment vertical="center"/>
    </xf>
    <xf numFmtId="4" fontId="22" fillId="0" borderId="0" xfId="0" applyNumberFormat="1" applyFont="1" applyBorder="1" applyAlignment="1" applyProtection="1">
      <alignment vertical="center"/>
    </xf>
    <xf numFmtId="166" fontId="22" fillId="0" borderId="0" xfId="0" applyNumberFormat="1" applyFont="1" applyBorder="1" applyAlignment="1" applyProtection="1">
      <alignment vertical="center"/>
    </xf>
    <xf numFmtId="4" fontId="22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9" fillId="0" borderId="0" xfId="0" applyFont="1" applyAlignment="1" applyProtection="1">
      <alignment vertical="center"/>
    </xf>
    <xf numFmtId="0" fontId="29" fillId="0" borderId="0" xfId="0" applyFont="1" applyAlignment="1" applyProtection="1">
      <alignment horizontal="left" vertical="center" wrapText="1"/>
    </xf>
    <xf numFmtId="0" fontId="30" fillId="0" borderId="0" xfId="0" applyFont="1" applyAlignment="1" applyProtection="1">
      <alignment vertical="center"/>
    </xf>
    <xf numFmtId="4" fontId="30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1" fillId="0" borderId="14" xfId="0" applyNumberFormat="1" applyFont="1" applyBorder="1" applyAlignment="1" applyProtection="1">
      <alignment vertical="center"/>
    </xf>
    <xf numFmtId="4" fontId="31" fillId="0" borderId="0" xfId="0" applyNumberFormat="1" applyFont="1" applyBorder="1" applyAlignment="1" applyProtection="1">
      <alignment vertical="center"/>
    </xf>
    <xf numFmtId="166" fontId="31" fillId="0" borderId="0" xfId="0" applyNumberFormat="1" applyFont="1" applyBorder="1" applyAlignment="1" applyProtection="1">
      <alignment vertical="center"/>
    </xf>
    <xf numFmtId="4" fontId="31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1" fillId="0" borderId="19" xfId="0" applyNumberFormat="1" applyFont="1" applyBorder="1" applyAlignment="1" applyProtection="1">
      <alignment vertical="center"/>
    </xf>
    <xf numFmtId="4" fontId="31" fillId="0" borderId="20" xfId="0" applyNumberFormat="1" applyFont="1" applyBorder="1" applyAlignment="1" applyProtection="1">
      <alignment vertical="center"/>
    </xf>
    <xf numFmtId="166" fontId="31" fillId="0" borderId="20" xfId="0" applyNumberFormat="1" applyFont="1" applyBorder="1" applyAlignment="1" applyProtection="1">
      <alignment vertical="center"/>
    </xf>
    <xf numFmtId="4" fontId="31" fillId="0" borderId="21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7" fillId="0" borderId="0" xfId="0" applyFont="1" applyAlignment="1" applyProtection="1">
      <alignment horizontal="left" vertical="center"/>
    </xf>
    <xf numFmtId="4" fontId="7" fillId="2" borderId="0" xfId="0" applyNumberFormat="1" applyFont="1" applyFill="1" applyAlignment="1" applyProtection="1">
      <alignment vertical="center"/>
      <protection locked="0"/>
    </xf>
    <xf numFmtId="4" fontId="7" fillId="0" borderId="0" xfId="0" applyNumberFormat="1" applyFont="1" applyAlignment="1" applyProtection="1">
      <alignment vertical="center"/>
    </xf>
    <xf numFmtId="164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4" fontId="1" fillId="0" borderId="15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0" fontId="7" fillId="2" borderId="0" xfId="0" applyFont="1" applyFill="1" applyAlignment="1" applyProtection="1">
      <alignment horizontal="left" vertical="center"/>
      <protection locked="0"/>
    </xf>
    <xf numFmtId="164" fontId="1" fillId="2" borderId="19" xfId="0" applyNumberFormat="1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4" fontId="1" fillId="0" borderId="21" xfId="0" applyNumberFormat="1" applyFont="1" applyBorder="1" applyAlignment="1" applyProtection="1">
      <alignment vertical="center"/>
    </xf>
    <xf numFmtId="0" fontId="26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4" fontId="26" fillId="4" borderId="0" xfId="0" applyNumberFormat="1" applyFont="1" applyFill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4" fontId="2" fillId="0" borderId="0" xfId="0" applyNumberFormat="1" applyFont="1" applyAlignment="1">
      <alignment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3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1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4" fillId="4" borderId="0" xfId="0" applyFont="1" applyFill="1" applyAlignment="1" applyProtection="1">
      <alignment horizontal="left" vertical="center"/>
    </xf>
    <xf numFmtId="0" fontId="24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4" fontId="33" fillId="0" borderId="0" xfId="0" applyNumberFormat="1" applyFont="1" applyAlignment="1" applyProtection="1">
      <alignment vertical="center"/>
    </xf>
    <xf numFmtId="0" fontId="25" fillId="0" borderId="0" xfId="0" applyFont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4" fillId="4" borderId="16" xfId="0" applyFont="1" applyFill="1" applyBorder="1" applyAlignment="1" applyProtection="1">
      <alignment horizontal="center" vertical="center" wrapText="1"/>
    </xf>
    <xf numFmtId="0" fontId="24" fillId="4" borderId="17" xfId="0" applyFont="1" applyFill="1" applyBorder="1" applyAlignment="1" applyProtection="1">
      <alignment horizontal="center" vertical="center" wrapText="1"/>
    </xf>
    <xf numFmtId="0" fontId="24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6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4" fillId="0" borderId="12" xfId="0" applyNumberFormat="1" applyFont="1" applyBorder="1" applyAlignment="1" applyProtection="1"/>
    <xf numFmtId="166" fontId="34" fillId="0" borderId="13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4" fillId="0" borderId="23" xfId="0" applyFont="1" applyBorder="1" applyAlignment="1" applyProtection="1">
      <alignment horizontal="center" vertical="center"/>
    </xf>
    <xf numFmtId="0" fontId="24" fillId="5" borderId="23" xfId="0" applyFont="1" applyFill="1" applyBorder="1" applyAlignment="1" applyProtection="1">
      <alignment horizontal="center" vertical="center"/>
    </xf>
    <xf numFmtId="49" fontId="24" fillId="0" borderId="23" xfId="0" applyNumberFormat="1" applyFont="1" applyBorder="1" applyAlignment="1" applyProtection="1">
      <alignment horizontal="left" vertical="center" wrapText="1"/>
    </xf>
    <xf numFmtId="0" fontId="24" fillId="0" borderId="23" xfId="0" applyFont="1" applyBorder="1" applyAlignment="1" applyProtection="1">
      <alignment horizontal="left" vertical="center" wrapText="1"/>
    </xf>
    <xf numFmtId="0" fontId="24" fillId="0" borderId="23" xfId="0" applyFont="1" applyBorder="1" applyAlignment="1" applyProtection="1">
      <alignment horizontal="center" vertical="center" wrapText="1"/>
    </xf>
    <xf numFmtId="167" fontId="24" fillId="0" borderId="23" xfId="0" applyNumberFormat="1" applyFont="1" applyBorder="1" applyAlignment="1" applyProtection="1">
      <alignment vertical="center"/>
    </xf>
    <xf numFmtId="4" fontId="24" fillId="2" borderId="23" xfId="0" applyNumberFormat="1" applyFont="1" applyFill="1" applyBorder="1" applyAlignment="1" applyProtection="1">
      <alignment vertical="center"/>
      <protection locked="0"/>
    </xf>
    <xf numFmtId="4" fontId="24" fillId="0" borderId="23" xfId="0" applyNumberFormat="1" applyFont="1" applyBorder="1" applyAlignment="1" applyProtection="1">
      <alignment vertical="center"/>
    </xf>
    <xf numFmtId="0" fontId="25" fillId="2" borderId="14" xfId="0" applyFont="1" applyFill="1" applyBorder="1" applyAlignment="1" applyProtection="1">
      <alignment horizontal="left" vertical="center"/>
      <protection locked="0"/>
    </xf>
    <xf numFmtId="0" fontId="25" fillId="0" borderId="0" xfId="0" applyFont="1" applyBorder="1" applyAlignment="1" applyProtection="1">
      <alignment horizontal="center" vertical="center"/>
    </xf>
    <xf numFmtId="166" fontId="25" fillId="0" borderId="0" xfId="0" applyNumberFormat="1" applyFont="1" applyBorder="1" applyAlignment="1" applyProtection="1">
      <alignment vertical="center"/>
    </xf>
    <xf numFmtId="166" fontId="25" fillId="0" borderId="15" xfId="0" applyNumberFormat="1" applyFont="1" applyBorder="1" applyAlignment="1" applyProtection="1">
      <alignment vertical="center"/>
    </xf>
    <xf numFmtId="0" fontId="24" fillId="0" borderId="0" xfId="0" applyFont="1" applyAlignment="1">
      <alignment horizontal="left"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0" fontId="37" fillId="5" borderId="23" xfId="0" applyFont="1" applyFill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25" fillId="2" borderId="19" xfId="0" applyFont="1" applyFill="1" applyBorder="1" applyAlignment="1" applyProtection="1">
      <alignment horizontal="left" vertical="center"/>
      <protection locked="0"/>
    </xf>
    <xf numFmtId="0" fontId="25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5" fillId="0" borderId="20" xfId="0" applyNumberFormat="1" applyFont="1" applyBorder="1" applyAlignment="1" applyProtection="1">
      <alignment vertical="center"/>
    </xf>
    <xf numFmtId="166" fontId="25" fillId="0" borderId="21" xfId="0" applyNumberFormat="1" applyFont="1" applyBorder="1" applyAlignment="1" applyProtection="1">
      <alignment vertical="center"/>
    </xf>
    <xf numFmtId="0" fontId="39" fillId="0" borderId="0" xfId="0" applyFont="1" applyAlignment="1" applyProtection="1">
      <alignment vertical="center" wrapText="1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19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22</v>
      </c>
      <c r="AL8" s="23"/>
      <c r="AM8" s="23"/>
      <c r="AN8" s="34" t="s">
        <v>23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25</v>
      </c>
      <c r="AL10" s="23"/>
      <c r="AM10" s="23"/>
      <c r="AN10" s="28" t="s">
        <v>1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27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25</v>
      </c>
      <c r="AL13" s="23"/>
      <c r="AM13" s="23"/>
      <c r="AN13" s="35" t="s">
        <v>29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29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27</v>
      </c>
      <c r="AL14" s="23"/>
      <c r="AM14" s="23"/>
      <c r="AN14" s="35" t="s">
        <v>29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25</v>
      </c>
      <c r="AL16" s="23"/>
      <c r="AM16" s="23"/>
      <c r="AN16" s="28" t="s">
        <v>1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26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27</v>
      </c>
      <c r="AL17" s="23"/>
      <c r="AM17" s="23"/>
      <c r="AN17" s="28" t="s">
        <v>1</v>
      </c>
      <c r="AO17" s="23"/>
      <c r="AP17" s="23"/>
      <c r="AQ17" s="23"/>
      <c r="AR17" s="21"/>
      <c r="BE17" s="32"/>
      <c r="BS17" s="18" t="s">
        <v>31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32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26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27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33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16.5" customHeight="1">
      <c r="B23" s="22"/>
      <c r="C23" s="23"/>
      <c r="D23" s="23"/>
      <c r="E23" s="37" t="s">
        <v>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1" customFormat="1" ht="14.4" customHeight="1">
      <c r="B26" s="22"/>
      <c r="C26" s="23"/>
      <c r="D26" s="39" t="s">
        <v>34</v>
      </c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40">
        <f>ROUND(AG94,2)</f>
        <v>0</v>
      </c>
      <c r="AL26" s="23"/>
      <c r="AM26" s="23"/>
      <c r="AN26" s="23"/>
      <c r="AO26" s="23"/>
      <c r="AP26" s="23"/>
      <c r="AQ26" s="23"/>
      <c r="AR26" s="21"/>
      <c r="BE26" s="32"/>
    </row>
    <row r="27" s="1" customFormat="1" ht="14.4" customHeight="1">
      <c r="B27" s="22"/>
      <c r="C27" s="23"/>
      <c r="D27" s="39" t="s">
        <v>35</v>
      </c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40">
        <f>ROUND(AG101, 2)</f>
        <v>0</v>
      </c>
      <c r="AL27" s="40"/>
      <c r="AM27" s="40"/>
      <c r="AN27" s="40"/>
      <c r="AO27" s="40"/>
      <c r="AP27" s="23"/>
      <c r="AQ27" s="23"/>
      <c r="AR27" s="21"/>
      <c r="BE27" s="32"/>
    </row>
    <row r="28" s="2" customFormat="1" ht="6.96" customHeight="1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4"/>
      <c r="BE28" s="32"/>
    </row>
    <row r="29" s="2" customFormat="1" ht="25.92" customHeight="1">
      <c r="A29" s="41"/>
      <c r="B29" s="42"/>
      <c r="C29" s="43"/>
      <c r="D29" s="45" t="s">
        <v>36</v>
      </c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7">
        <f>ROUND(AK26 + AK27, 2)</f>
        <v>0</v>
      </c>
      <c r="AL29" s="46"/>
      <c r="AM29" s="46"/>
      <c r="AN29" s="46"/>
      <c r="AO29" s="46"/>
      <c r="AP29" s="43"/>
      <c r="AQ29" s="43"/>
      <c r="AR29" s="44"/>
      <c r="BE29" s="32"/>
    </row>
    <row r="30" s="2" customFormat="1" ht="6.96" customHeight="1">
      <c r="A30" s="41"/>
      <c r="B30" s="42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4"/>
      <c r="BE30" s="32"/>
    </row>
    <row r="31" s="2" customFormat="1">
      <c r="A31" s="41"/>
      <c r="B31" s="42"/>
      <c r="C31" s="43"/>
      <c r="D31" s="43"/>
      <c r="E31" s="43"/>
      <c r="F31" s="43"/>
      <c r="G31" s="43"/>
      <c r="H31" s="43"/>
      <c r="I31" s="43"/>
      <c r="J31" s="43"/>
      <c r="K31" s="43"/>
      <c r="L31" s="48" t="s">
        <v>37</v>
      </c>
      <c r="M31" s="48"/>
      <c r="N31" s="48"/>
      <c r="O31" s="48"/>
      <c r="P31" s="48"/>
      <c r="Q31" s="43"/>
      <c r="R31" s="43"/>
      <c r="S31" s="43"/>
      <c r="T31" s="43"/>
      <c r="U31" s="43"/>
      <c r="V31" s="43"/>
      <c r="W31" s="48" t="s">
        <v>38</v>
      </c>
      <c r="X31" s="48"/>
      <c r="Y31" s="48"/>
      <c r="Z31" s="48"/>
      <c r="AA31" s="48"/>
      <c r="AB31" s="48"/>
      <c r="AC31" s="48"/>
      <c r="AD31" s="48"/>
      <c r="AE31" s="48"/>
      <c r="AF31" s="43"/>
      <c r="AG31" s="43"/>
      <c r="AH31" s="43"/>
      <c r="AI31" s="43"/>
      <c r="AJ31" s="43"/>
      <c r="AK31" s="48" t="s">
        <v>39</v>
      </c>
      <c r="AL31" s="48"/>
      <c r="AM31" s="48"/>
      <c r="AN31" s="48"/>
      <c r="AO31" s="48"/>
      <c r="AP31" s="43"/>
      <c r="AQ31" s="43"/>
      <c r="AR31" s="44"/>
      <c r="BE31" s="32"/>
    </row>
    <row r="32" s="3" customFormat="1" ht="14.4" customHeight="1">
      <c r="A32" s="3"/>
      <c r="B32" s="49"/>
      <c r="C32" s="50"/>
      <c r="D32" s="33" t="s">
        <v>40</v>
      </c>
      <c r="E32" s="50"/>
      <c r="F32" s="33" t="s">
        <v>41</v>
      </c>
      <c r="G32" s="50"/>
      <c r="H32" s="50"/>
      <c r="I32" s="50"/>
      <c r="J32" s="50"/>
      <c r="K32" s="50"/>
      <c r="L32" s="51">
        <v>0.20999999999999999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2">
        <f>ROUND(AZ94 + SUM(CD101:CD105), 2)</f>
        <v>0</v>
      </c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2">
        <f>ROUND(AV94 + SUM(BY101:BY105), 2)</f>
        <v>0</v>
      </c>
      <c r="AL32" s="50"/>
      <c r="AM32" s="50"/>
      <c r="AN32" s="50"/>
      <c r="AO32" s="50"/>
      <c r="AP32" s="50"/>
      <c r="AQ32" s="50"/>
      <c r="AR32" s="53"/>
      <c r="BE32" s="54"/>
    </row>
    <row r="33" s="3" customFormat="1" ht="14.4" customHeight="1">
      <c r="A33" s="3"/>
      <c r="B33" s="49"/>
      <c r="C33" s="50"/>
      <c r="D33" s="50"/>
      <c r="E33" s="50"/>
      <c r="F33" s="33" t="s">
        <v>42</v>
      </c>
      <c r="G33" s="50"/>
      <c r="H33" s="50"/>
      <c r="I33" s="50"/>
      <c r="J33" s="50"/>
      <c r="K33" s="50"/>
      <c r="L33" s="51">
        <v>0.12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2">
        <f>ROUND(BA94 + SUM(CE101:CE105),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2">
        <f>ROUND(AW94 + SUM(BZ101:BZ105), 2)</f>
        <v>0</v>
      </c>
      <c r="AL33" s="50"/>
      <c r="AM33" s="50"/>
      <c r="AN33" s="50"/>
      <c r="AO33" s="50"/>
      <c r="AP33" s="50"/>
      <c r="AQ33" s="50"/>
      <c r="AR33" s="53"/>
      <c r="BE33" s="54"/>
    </row>
    <row r="34" hidden="1" s="3" customFormat="1" ht="14.4" customHeight="1">
      <c r="A34" s="3"/>
      <c r="B34" s="49"/>
      <c r="C34" s="50"/>
      <c r="D34" s="50"/>
      <c r="E34" s="50"/>
      <c r="F34" s="33" t="s">
        <v>43</v>
      </c>
      <c r="G34" s="50"/>
      <c r="H34" s="50"/>
      <c r="I34" s="50"/>
      <c r="J34" s="50"/>
      <c r="K34" s="50"/>
      <c r="L34" s="51">
        <v>0.20999999999999999</v>
      </c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2">
        <f>ROUND(BB94 + SUM(CF101:CF105), 2)</f>
        <v>0</v>
      </c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2">
        <v>0</v>
      </c>
      <c r="AL34" s="50"/>
      <c r="AM34" s="50"/>
      <c r="AN34" s="50"/>
      <c r="AO34" s="50"/>
      <c r="AP34" s="50"/>
      <c r="AQ34" s="50"/>
      <c r="AR34" s="53"/>
      <c r="BE34" s="54"/>
    </row>
    <row r="35" hidden="1" s="3" customFormat="1" ht="14.4" customHeight="1">
      <c r="A35" s="3"/>
      <c r="B35" s="49"/>
      <c r="C35" s="50"/>
      <c r="D35" s="50"/>
      <c r="E35" s="50"/>
      <c r="F35" s="33" t="s">
        <v>44</v>
      </c>
      <c r="G35" s="50"/>
      <c r="H35" s="50"/>
      <c r="I35" s="50"/>
      <c r="J35" s="50"/>
      <c r="K35" s="50"/>
      <c r="L35" s="51">
        <v>0.12</v>
      </c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2">
        <f>ROUND(BC94 + SUM(CG101:CG105), 2)</f>
        <v>0</v>
      </c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2">
        <v>0</v>
      </c>
      <c r="AL35" s="50"/>
      <c r="AM35" s="50"/>
      <c r="AN35" s="50"/>
      <c r="AO35" s="50"/>
      <c r="AP35" s="50"/>
      <c r="AQ35" s="50"/>
      <c r="AR35" s="53"/>
      <c r="BE35" s="3"/>
    </row>
    <row r="36" hidden="1" s="3" customFormat="1" ht="14.4" customHeight="1">
      <c r="A36" s="3"/>
      <c r="B36" s="49"/>
      <c r="C36" s="50"/>
      <c r="D36" s="50"/>
      <c r="E36" s="50"/>
      <c r="F36" s="33" t="s">
        <v>45</v>
      </c>
      <c r="G36" s="50"/>
      <c r="H36" s="50"/>
      <c r="I36" s="50"/>
      <c r="J36" s="50"/>
      <c r="K36" s="50"/>
      <c r="L36" s="51">
        <v>0</v>
      </c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2">
        <f>ROUND(BD94 + SUM(CH101:CH105), 2)</f>
        <v>0</v>
      </c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2">
        <v>0</v>
      </c>
      <c r="AL36" s="50"/>
      <c r="AM36" s="50"/>
      <c r="AN36" s="50"/>
      <c r="AO36" s="50"/>
      <c r="AP36" s="50"/>
      <c r="AQ36" s="50"/>
      <c r="AR36" s="53"/>
      <c r="BE36" s="3"/>
    </row>
    <row r="37" s="2" customFormat="1" ht="6.96" customHeight="1">
      <c r="A37" s="41"/>
      <c r="B37" s="42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4"/>
      <c r="BE37" s="41"/>
    </row>
    <row r="38" s="2" customFormat="1" ht="25.92" customHeight="1">
      <c r="A38" s="41"/>
      <c r="B38" s="42"/>
      <c r="C38" s="55"/>
      <c r="D38" s="56" t="s">
        <v>46</v>
      </c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8" t="s">
        <v>47</v>
      </c>
      <c r="U38" s="57"/>
      <c r="V38" s="57"/>
      <c r="W38" s="57"/>
      <c r="X38" s="59" t="s">
        <v>48</v>
      </c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60">
        <f>SUM(AK29:AK36)</f>
        <v>0</v>
      </c>
      <c r="AL38" s="57"/>
      <c r="AM38" s="57"/>
      <c r="AN38" s="57"/>
      <c r="AO38" s="61"/>
      <c r="AP38" s="55"/>
      <c r="AQ38" s="55"/>
      <c r="AR38" s="44"/>
      <c r="BE38" s="41"/>
    </row>
    <row r="39" s="2" customFormat="1" ht="6.96" customHeight="1">
      <c r="A39" s="41"/>
      <c r="B39" s="42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4"/>
      <c r="BE39" s="41"/>
    </row>
    <row r="40" s="2" customFormat="1" ht="14.4" customHeight="1">
      <c r="A40" s="41"/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4"/>
      <c r="BE40" s="4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2"/>
      <c r="C49" s="63"/>
      <c r="D49" s="64" t="s">
        <v>49</v>
      </c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4" t="s">
        <v>50</v>
      </c>
      <c r="AI49" s="65"/>
      <c r="AJ49" s="65"/>
      <c r="AK49" s="65"/>
      <c r="AL49" s="65"/>
      <c r="AM49" s="65"/>
      <c r="AN49" s="65"/>
      <c r="AO49" s="65"/>
      <c r="AP49" s="63"/>
      <c r="AQ49" s="63"/>
      <c r="AR49" s="66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41"/>
      <c r="B60" s="42"/>
      <c r="C60" s="43"/>
      <c r="D60" s="67" t="s">
        <v>51</v>
      </c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67" t="s">
        <v>52</v>
      </c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67" t="s">
        <v>51</v>
      </c>
      <c r="AI60" s="46"/>
      <c r="AJ60" s="46"/>
      <c r="AK60" s="46"/>
      <c r="AL60" s="46"/>
      <c r="AM60" s="67" t="s">
        <v>52</v>
      </c>
      <c r="AN60" s="46"/>
      <c r="AO60" s="46"/>
      <c r="AP60" s="43"/>
      <c r="AQ60" s="43"/>
      <c r="AR60" s="44"/>
      <c r="BE60" s="41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41"/>
      <c r="B64" s="42"/>
      <c r="C64" s="43"/>
      <c r="D64" s="64" t="s">
        <v>53</v>
      </c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4" t="s">
        <v>54</v>
      </c>
      <c r="AI64" s="68"/>
      <c r="AJ64" s="68"/>
      <c r="AK64" s="68"/>
      <c r="AL64" s="68"/>
      <c r="AM64" s="68"/>
      <c r="AN64" s="68"/>
      <c r="AO64" s="68"/>
      <c r="AP64" s="43"/>
      <c r="AQ64" s="43"/>
      <c r="AR64" s="44"/>
      <c r="BE64" s="41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41"/>
      <c r="B75" s="42"/>
      <c r="C75" s="43"/>
      <c r="D75" s="67" t="s">
        <v>51</v>
      </c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67" t="s">
        <v>52</v>
      </c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67" t="s">
        <v>51</v>
      </c>
      <c r="AI75" s="46"/>
      <c r="AJ75" s="46"/>
      <c r="AK75" s="46"/>
      <c r="AL75" s="46"/>
      <c r="AM75" s="67" t="s">
        <v>52</v>
      </c>
      <c r="AN75" s="46"/>
      <c r="AO75" s="46"/>
      <c r="AP75" s="43"/>
      <c r="AQ75" s="43"/>
      <c r="AR75" s="44"/>
      <c r="BE75" s="41"/>
    </row>
    <row r="76" s="2" customFormat="1">
      <c r="A76" s="41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4"/>
      <c r="BE76" s="41"/>
    </row>
    <row r="77" s="2" customFormat="1" ht="6.96" customHeight="1">
      <c r="A77" s="41"/>
      <c r="B77" s="69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44"/>
      <c r="BE77" s="41"/>
    </row>
    <row r="81" s="2" customFormat="1" ht="6.96" customHeight="1">
      <c r="A81" s="41"/>
      <c r="B81" s="71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44"/>
      <c r="BE81" s="41"/>
    </row>
    <row r="82" s="2" customFormat="1" ht="24.96" customHeight="1">
      <c r="A82" s="41"/>
      <c r="B82" s="42"/>
      <c r="C82" s="24" t="s">
        <v>55</v>
      </c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4"/>
      <c r="B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4"/>
      <c r="BE83" s="41"/>
    </row>
    <row r="84" s="4" customFormat="1" ht="12" customHeight="1">
      <c r="A84" s="4"/>
      <c r="B84" s="73"/>
      <c r="C84" s="33" t="s">
        <v>13</v>
      </c>
      <c r="D84" s="74"/>
      <c r="E84" s="74"/>
      <c r="F84" s="74"/>
      <c r="G84" s="74"/>
      <c r="H84" s="74"/>
      <c r="I84" s="74"/>
      <c r="J84" s="74"/>
      <c r="K84" s="74"/>
      <c r="L84" s="74" t="str">
        <f>K5</f>
        <v>2025/042</v>
      </c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74"/>
      <c r="AO84" s="74"/>
      <c r="AP84" s="74"/>
      <c r="AQ84" s="74"/>
      <c r="AR84" s="75"/>
      <c r="BE84" s="4"/>
    </row>
    <row r="85" s="5" customFormat="1" ht="36.96" customHeight="1">
      <c r="A85" s="5"/>
      <c r="B85" s="76"/>
      <c r="C85" s="77" t="s">
        <v>16</v>
      </c>
      <c r="D85" s="78"/>
      <c r="E85" s="78"/>
      <c r="F85" s="78"/>
      <c r="G85" s="78"/>
      <c r="H85" s="78"/>
      <c r="I85" s="78"/>
      <c r="J85" s="78"/>
      <c r="K85" s="78"/>
      <c r="L85" s="79" t="str">
        <f>K6</f>
        <v>Buchlovice, oprava části řadu B</v>
      </c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80"/>
      <c r="BE85" s="5"/>
    </row>
    <row r="86" s="2" customFormat="1" ht="6.96" customHeight="1">
      <c r="A86" s="41"/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3"/>
      <c r="AP86" s="43"/>
      <c r="AQ86" s="43"/>
      <c r="AR86" s="44"/>
      <c r="BE86" s="41"/>
    </row>
    <row r="87" s="2" customFormat="1" ht="12" customHeight="1">
      <c r="A87" s="41"/>
      <c r="B87" s="42"/>
      <c r="C87" s="33" t="s">
        <v>20</v>
      </c>
      <c r="D87" s="43"/>
      <c r="E87" s="43"/>
      <c r="F87" s="43"/>
      <c r="G87" s="43"/>
      <c r="H87" s="43"/>
      <c r="I87" s="43"/>
      <c r="J87" s="43"/>
      <c r="K87" s="43"/>
      <c r="L87" s="81" t="str">
        <f>IF(K8="","",K8)</f>
        <v>Buchlovice</v>
      </c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33" t="s">
        <v>22</v>
      </c>
      <c r="AJ87" s="43"/>
      <c r="AK87" s="43"/>
      <c r="AL87" s="43"/>
      <c r="AM87" s="82" t="str">
        <f>IF(AN8= "","",AN8)</f>
        <v>22. 5. 2025</v>
      </c>
      <c r="AN87" s="82"/>
      <c r="AO87" s="43"/>
      <c r="AP87" s="43"/>
      <c r="AQ87" s="43"/>
      <c r="AR87" s="44"/>
      <c r="BE87" s="41"/>
    </row>
    <row r="88" s="2" customFormat="1" ht="6.96" customHeight="1">
      <c r="A88" s="41"/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43"/>
      <c r="AN88" s="43"/>
      <c r="AO88" s="43"/>
      <c r="AP88" s="43"/>
      <c r="AQ88" s="43"/>
      <c r="AR88" s="44"/>
      <c r="BE88" s="41"/>
    </row>
    <row r="89" s="2" customFormat="1" ht="15.15" customHeight="1">
      <c r="A89" s="41"/>
      <c r="B89" s="42"/>
      <c r="C89" s="33" t="s">
        <v>24</v>
      </c>
      <c r="D89" s="43"/>
      <c r="E89" s="43"/>
      <c r="F89" s="43"/>
      <c r="G89" s="43"/>
      <c r="H89" s="43"/>
      <c r="I89" s="43"/>
      <c r="J89" s="43"/>
      <c r="K89" s="43"/>
      <c r="L89" s="74" t="str">
        <f>IF(E11= "","",E11)</f>
        <v xml:space="preserve"> </v>
      </c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33" t="s">
        <v>30</v>
      </c>
      <c r="AJ89" s="43"/>
      <c r="AK89" s="43"/>
      <c r="AL89" s="43"/>
      <c r="AM89" s="83" t="str">
        <f>IF(E17="","",E17)</f>
        <v xml:space="preserve"> </v>
      </c>
      <c r="AN89" s="74"/>
      <c r="AO89" s="74"/>
      <c r="AP89" s="74"/>
      <c r="AQ89" s="43"/>
      <c r="AR89" s="44"/>
      <c r="AS89" s="84" t="s">
        <v>56</v>
      </c>
      <c r="AT89" s="85"/>
      <c r="AU89" s="86"/>
      <c r="AV89" s="86"/>
      <c r="AW89" s="86"/>
      <c r="AX89" s="86"/>
      <c r="AY89" s="86"/>
      <c r="AZ89" s="86"/>
      <c r="BA89" s="86"/>
      <c r="BB89" s="86"/>
      <c r="BC89" s="86"/>
      <c r="BD89" s="87"/>
      <c r="BE89" s="41"/>
    </row>
    <row r="90" s="2" customFormat="1" ht="15.15" customHeight="1">
      <c r="A90" s="41"/>
      <c r="B90" s="42"/>
      <c r="C90" s="33" t="s">
        <v>28</v>
      </c>
      <c r="D90" s="43"/>
      <c r="E90" s="43"/>
      <c r="F90" s="43"/>
      <c r="G90" s="43"/>
      <c r="H90" s="43"/>
      <c r="I90" s="43"/>
      <c r="J90" s="43"/>
      <c r="K90" s="43"/>
      <c r="L90" s="74" t="str">
        <f>IF(E14= "Vyplň údaj","",E14)</f>
        <v/>
      </c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33" t="s">
        <v>32</v>
      </c>
      <c r="AJ90" s="43"/>
      <c r="AK90" s="43"/>
      <c r="AL90" s="43"/>
      <c r="AM90" s="83" t="str">
        <f>IF(E20="","",E20)</f>
        <v xml:space="preserve"> </v>
      </c>
      <c r="AN90" s="74"/>
      <c r="AO90" s="74"/>
      <c r="AP90" s="74"/>
      <c r="AQ90" s="43"/>
      <c r="AR90" s="44"/>
      <c r="AS90" s="88"/>
      <c r="AT90" s="89"/>
      <c r="AU90" s="90"/>
      <c r="AV90" s="90"/>
      <c r="AW90" s="90"/>
      <c r="AX90" s="90"/>
      <c r="AY90" s="90"/>
      <c r="AZ90" s="90"/>
      <c r="BA90" s="90"/>
      <c r="BB90" s="90"/>
      <c r="BC90" s="90"/>
      <c r="BD90" s="91"/>
      <c r="BE90" s="41"/>
    </row>
    <row r="91" s="2" customFormat="1" ht="10.8" customHeight="1">
      <c r="A91" s="41"/>
      <c r="B91" s="42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4"/>
      <c r="AS91" s="92"/>
      <c r="AT91" s="93"/>
      <c r="AU91" s="94"/>
      <c r="AV91" s="94"/>
      <c r="AW91" s="94"/>
      <c r="AX91" s="94"/>
      <c r="AY91" s="94"/>
      <c r="AZ91" s="94"/>
      <c r="BA91" s="94"/>
      <c r="BB91" s="94"/>
      <c r="BC91" s="94"/>
      <c r="BD91" s="95"/>
      <c r="BE91" s="41"/>
    </row>
    <row r="92" s="2" customFormat="1" ht="29.28" customHeight="1">
      <c r="A92" s="41"/>
      <c r="B92" s="42"/>
      <c r="C92" s="96" t="s">
        <v>57</v>
      </c>
      <c r="D92" s="97"/>
      <c r="E92" s="97"/>
      <c r="F92" s="97"/>
      <c r="G92" s="97"/>
      <c r="H92" s="98"/>
      <c r="I92" s="99" t="s">
        <v>58</v>
      </c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  <c r="AA92" s="97"/>
      <c r="AB92" s="97"/>
      <c r="AC92" s="97"/>
      <c r="AD92" s="97"/>
      <c r="AE92" s="97"/>
      <c r="AF92" s="97"/>
      <c r="AG92" s="100" t="s">
        <v>59</v>
      </c>
      <c r="AH92" s="97"/>
      <c r="AI92" s="97"/>
      <c r="AJ92" s="97"/>
      <c r="AK92" s="97"/>
      <c r="AL92" s="97"/>
      <c r="AM92" s="97"/>
      <c r="AN92" s="99" t="s">
        <v>60</v>
      </c>
      <c r="AO92" s="97"/>
      <c r="AP92" s="101"/>
      <c r="AQ92" s="102" t="s">
        <v>61</v>
      </c>
      <c r="AR92" s="44"/>
      <c r="AS92" s="103" t="s">
        <v>62</v>
      </c>
      <c r="AT92" s="104" t="s">
        <v>63</v>
      </c>
      <c r="AU92" s="104" t="s">
        <v>64</v>
      </c>
      <c r="AV92" s="104" t="s">
        <v>65</v>
      </c>
      <c r="AW92" s="104" t="s">
        <v>66</v>
      </c>
      <c r="AX92" s="104" t="s">
        <v>67</v>
      </c>
      <c r="AY92" s="104" t="s">
        <v>68</v>
      </c>
      <c r="AZ92" s="104" t="s">
        <v>69</v>
      </c>
      <c r="BA92" s="104" t="s">
        <v>70</v>
      </c>
      <c r="BB92" s="104" t="s">
        <v>71</v>
      </c>
      <c r="BC92" s="104" t="s">
        <v>72</v>
      </c>
      <c r="BD92" s="105" t="s">
        <v>73</v>
      </c>
      <c r="BE92" s="41"/>
    </row>
    <row r="93" s="2" customFormat="1" ht="10.8" customHeight="1">
      <c r="A93" s="41"/>
      <c r="B93" s="42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  <c r="AO93" s="43"/>
      <c r="AP93" s="43"/>
      <c r="AQ93" s="43"/>
      <c r="AR93" s="44"/>
      <c r="AS93" s="106"/>
      <c r="AT93" s="107"/>
      <c r="AU93" s="107"/>
      <c r="AV93" s="107"/>
      <c r="AW93" s="107"/>
      <c r="AX93" s="107"/>
      <c r="AY93" s="107"/>
      <c r="AZ93" s="107"/>
      <c r="BA93" s="107"/>
      <c r="BB93" s="107"/>
      <c r="BC93" s="107"/>
      <c r="BD93" s="108"/>
      <c r="BE93" s="41"/>
    </row>
    <row r="94" s="6" customFormat="1" ht="32.4" customHeight="1">
      <c r="A94" s="6"/>
      <c r="B94" s="109"/>
      <c r="C94" s="110" t="s">
        <v>74</v>
      </c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  <c r="AB94" s="111"/>
      <c r="AC94" s="111"/>
      <c r="AD94" s="111"/>
      <c r="AE94" s="111"/>
      <c r="AF94" s="111"/>
      <c r="AG94" s="112">
        <f>ROUND(SUM(AG95:AG99),2)</f>
        <v>0</v>
      </c>
      <c r="AH94" s="112"/>
      <c r="AI94" s="112"/>
      <c r="AJ94" s="112"/>
      <c r="AK94" s="112"/>
      <c r="AL94" s="112"/>
      <c r="AM94" s="112"/>
      <c r="AN94" s="113">
        <f>SUM(AG94,AT94)</f>
        <v>0</v>
      </c>
      <c r="AO94" s="113"/>
      <c r="AP94" s="113"/>
      <c r="AQ94" s="114" t="s">
        <v>1</v>
      </c>
      <c r="AR94" s="115"/>
      <c r="AS94" s="116">
        <f>ROUND(SUM(AS95:AS99),2)</f>
        <v>0</v>
      </c>
      <c r="AT94" s="117">
        <f>ROUND(SUM(AV94:AW94),2)</f>
        <v>0</v>
      </c>
      <c r="AU94" s="118">
        <f>ROUND(SUM(AU95:AU99),5)</f>
        <v>0</v>
      </c>
      <c r="AV94" s="117">
        <f>ROUND(AZ94*L32,2)</f>
        <v>0</v>
      </c>
      <c r="AW94" s="117">
        <f>ROUND(BA94*L33,2)</f>
        <v>0</v>
      </c>
      <c r="AX94" s="117">
        <f>ROUND(BB94*L32,2)</f>
        <v>0</v>
      </c>
      <c r="AY94" s="117">
        <f>ROUND(BC94*L33,2)</f>
        <v>0</v>
      </c>
      <c r="AZ94" s="117">
        <f>ROUND(SUM(AZ95:AZ99),2)</f>
        <v>0</v>
      </c>
      <c r="BA94" s="117">
        <f>ROUND(SUM(BA95:BA99),2)</f>
        <v>0</v>
      </c>
      <c r="BB94" s="117">
        <f>ROUND(SUM(BB95:BB99),2)</f>
        <v>0</v>
      </c>
      <c r="BC94" s="117">
        <f>ROUND(SUM(BC95:BC99),2)</f>
        <v>0</v>
      </c>
      <c r="BD94" s="119">
        <f>ROUND(SUM(BD95:BD99),2)</f>
        <v>0</v>
      </c>
      <c r="BE94" s="6"/>
      <c r="BS94" s="120" t="s">
        <v>75</v>
      </c>
      <c r="BT94" s="120" t="s">
        <v>76</v>
      </c>
      <c r="BU94" s="121" t="s">
        <v>77</v>
      </c>
      <c r="BV94" s="120" t="s">
        <v>78</v>
      </c>
      <c r="BW94" s="120" t="s">
        <v>5</v>
      </c>
      <c r="BX94" s="120" t="s">
        <v>79</v>
      </c>
      <c r="CL94" s="120" t="s">
        <v>1</v>
      </c>
    </row>
    <row r="95" s="7" customFormat="1" ht="16.5" customHeight="1">
      <c r="A95" s="122" t="s">
        <v>80</v>
      </c>
      <c r="B95" s="123"/>
      <c r="C95" s="124"/>
      <c r="D95" s="125" t="s">
        <v>81</v>
      </c>
      <c r="E95" s="125"/>
      <c r="F95" s="125"/>
      <c r="G95" s="125"/>
      <c r="H95" s="125"/>
      <c r="I95" s="126"/>
      <c r="J95" s="125" t="s">
        <v>82</v>
      </c>
      <c r="K95" s="125"/>
      <c r="L95" s="125"/>
      <c r="M95" s="125"/>
      <c r="N95" s="125"/>
      <c r="O95" s="125"/>
      <c r="P95" s="125"/>
      <c r="Q95" s="125"/>
      <c r="R95" s="125"/>
      <c r="S95" s="125"/>
      <c r="T95" s="125"/>
      <c r="U95" s="125"/>
      <c r="V95" s="125"/>
      <c r="W95" s="125"/>
      <c r="X95" s="125"/>
      <c r="Y95" s="125"/>
      <c r="Z95" s="125"/>
      <c r="AA95" s="125"/>
      <c r="AB95" s="125"/>
      <c r="AC95" s="125"/>
      <c r="AD95" s="125"/>
      <c r="AE95" s="125"/>
      <c r="AF95" s="125"/>
      <c r="AG95" s="127">
        <f>'001 - Výkopové práce a ob...'!J32</f>
        <v>0</v>
      </c>
      <c r="AH95" s="126"/>
      <c r="AI95" s="126"/>
      <c r="AJ95" s="126"/>
      <c r="AK95" s="126"/>
      <c r="AL95" s="126"/>
      <c r="AM95" s="126"/>
      <c r="AN95" s="127">
        <f>SUM(AG95,AT95)</f>
        <v>0</v>
      </c>
      <c r="AO95" s="126"/>
      <c r="AP95" s="126"/>
      <c r="AQ95" s="128" t="s">
        <v>83</v>
      </c>
      <c r="AR95" s="129"/>
      <c r="AS95" s="130">
        <v>0</v>
      </c>
      <c r="AT95" s="131">
        <f>ROUND(SUM(AV95:AW95),2)</f>
        <v>0</v>
      </c>
      <c r="AU95" s="132">
        <f>'001 - Výkopové práce a ob...'!P134</f>
        <v>0</v>
      </c>
      <c r="AV95" s="131">
        <f>'001 - Výkopové práce a ob...'!J35</f>
        <v>0</v>
      </c>
      <c r="AW95" s="131">
        <f>'001 - Výkopové práce a ob...'!J36</f>
        <v>0</v>
      </c>
      <c r="AX95" s="131">
        <f>'001 - Výkopové práce a ob...'!J37</f>
        <v>0</v>
      </c>
      <c r="AY95" s="131">
        <f>'001 - Výkopové práce a ob...'!J38</f>
        <v>0</v>
      </c>
      <c r="AZ95" s="131">
        <f>'001 - Výkopové práce a ob...'!F35</f>
        <v>0</v>
      </c>
      <c r="BA95" s="131">
        <f>'001 - Výkopové práce a ob...'!F36</f>
        <v>0</v>
      </c>
      <c r="BB95" s="131">
        <f>'001 - Výkopové práce a ob...'!F37</f>
        <v>0</v>
      </c>
      <c r="BC95" s="131">
        <f>'001 - Výkopové práce a ob...'!F38</f>
        <v>0</v>
      </c>
      <c r="BD95" s="133">
        <f>'001 - Výkopové práce a ob...'!F39</f>
        <v>0</v>
      </c>
      <c r="BE95" s="7"/>
      <c r="BT95" s="134" t="s">
        <v>84</v>
      </c>
      <c r="BV95" s="134" t="s">
        <v>78</v>
      </c>
      <c r="BW95" s="134" t="s">
        <v>85</v>
      </c>
      <c r="BX95" s="134" t="s">
        <v>5</v>
      </c>
      <c r="CL95" s="134" t="s">
        <v>1</v>
      </c>
      <c r="CM95" s="134" t="s">
        <v>86</v>
      </c>
    </row>
    <row r="96" s="7" customFormat="1" ht="16.5" customHeight="1">
      <c r="A96" s="122" t="s">
        <v>80</v>
      </c>
      <c r="B96" s="123"/>
      <c r="C96" s="124"/>
      <c r="D96" s="125" t="s">
        <v>87</v>
      </c>
      <c r="E96" s="125"/>
      <c r="F96" s="125"/>
      <c r="G96" s="125"/>
      <c r="H96" s="125"/>
      <c r="I96" s="126"/>
      <c r="J96" s="125" t="s">
        <v>88</v>
      </c>
      <c r="K96" s="125"/>
      <c r="L96" s="125"/>
      <c r="M96" s="125"/>
      <c r="N96" s="125"/>
      <c r="O96" s="125"/>
      <c r="P96" s="125"/>
      <c r="Q96" s="125"/>
      <c r="R96" s="125"/>
      <c r="S96" s="125"/>
      <c r="T96" s="125"/>
      <c r="U96" s="125"/>
      <c r="V96" s="125"/>
      <c r="W96" s="125"/>
      <c r="X96" s="125"/>
      <c r="Y96" s="125"/>
      <c r="Z96" s="125"/>
      <c r="AA96" s="125"/>
      <c r="AB96" s="125"/>
      <c r="AC96" s="125"/>
      <c r="AD96" s="125"/>
      <c r="AE96" s="125"/>
      <c r="AF96" s="125"/>
      <c r="AG96" s="127">
        <f>'002 - Výpis materiálu řad'!J32</f>
        <v>0</v>
      </c>
      <c r="AH96" s="126"/>
      <c r="AI96" s="126"/>
      <c r="AJ96" s="126"/>
      <c r="AK96" s="126"/>
      <c r="AL96" s="126"/>
      <c r="AM96" s="126"/>
      <c r="AN96" s="127">
        <f>SUM(AG96,AT96)</f>
        <v>0</v>
      </c>
      <c r="AO96" s="126"/>
      <c r="AP96" s="126"/>
      <c r="AQ96" s="128" t="s">
        <v>83</v>
      </c>
      <c r="AR96" s="129"/>
      <c r="AS96" s="130">
        <v>0</v>
      </c>
      <c r="AT96" s="131">
        <f>ROUND(SUM(AV96:AW96),2)</f>
        <v>0</v>
      </c>
      <c r="AU96" s="132">
        <f>'002 - Výpis materiálu řad'!P133</f>
        <v>0</v>
      </c>
      <c r="AV96" s="131">
        <f>'002 - Výpis materiálu řad'!J35</f>
        <v>0</v>
      </c>
      <c r="AW96" s="131">
        <f>'002 - Výpis materiálu řad'!J36</f>
        <v>0</v>
      </c>
      <c r="AX96" s="131">
        <f>'002 - Výpis materiálu řad'!J37</f>
        <v>0</v>
      </c>
      <c r="AY96" s="131">
        <f>'002 - Výpis materiálu řad'!J38</f>
        <v>0</v>
      </c>
      <c r="AZ96" s="131">
        <f>'002 - Výpis materiálu řad'!F35</f>
        <v>0</v>
      </c>
      <c r="BA96" s="131">
        <f>'002 - Výpis materiálu řad'!F36</f>
        <v>0</v>
      </c>
      <c r="BB96" s="131">
        <f>'002 - Výpis materiálu řad'!F37</f>
        <v>0</v>
      </c>
      <c r="BC96" s="131">
        <f>'002 - Výpis materiálu řad'!F38</f>
        <v>0</v>
      </c>
      <c r="BD96" s="133">
        <f>'002 - Výpis materiálu řad'!F39</f>
        <v>0</v>
      </c>
      <c r="BE96" s="7"/>
      <c r="BT96" s="134" t="s">
        <v>84</v>
      </c>
      <c r="BV96" s="134" t="s">
        <v>78</v>
      </c>
      <c r="BW96" s="134" t="s">
        <v>89</v>
      </c>
      <c r="BX96" s="134" t="s">
        <v>5</v>
      </c>
      <c r="CL96" s="134" t="s">
        <v>1</v>
      </c>
      <c r="CM96" s="134" t="s">
        <v>86</v>
      </c>
    </row>
    <row r="97" s="7" customFormat="1" ht="16.5" customHeight="1">
      <c r="A97" s="122" t="s">
        <v>80</v>
      </c>
      <c r="B97" s="123"/>
      <c r="C97" s="124"/>
      <c r="D97" s="125" t="s">
        <v>90</v>
      </c>
      <c r="E97" s="125"/>
      <c r="F97" s="125"/>
      <c r="G97" s="125"/>
      <c r="H97" s="125"/>
      <c r="I97" s="126"/>
      <c r="J97" s="125" t="s">
        <v>91</v>
      </c>
      <c r="K97" s="125"/>
      <c r="L97" s="125"/>
      <c r="M97" s="125"/>
      <c r="N97" s="125"/>
      <c r="O97" s="125"/>
      <c r="P97" s="125"/>
      <c r="Q97" s="125"/>
      <c r="R97" s="125"/>
      <c r="S97" s="125"/>
      <c r="T97" s="125"/>
      <c r="U97" s="125"/>
      <c r="V97" s="125"/>
      <c r="W97" s="125"/>
      <c r="X97" s="125"/>
      <c r="Y97" s="125"/>
      <c r="Z97" s="125"/>
      <c r="AA97" s="125"/>
      <c r="AB97" s="125"/>
      <c r="AC97" s="125"/>
      <c r="AD97" s="125"/>
      <c r="AE97" s="125"/>
      <c r="AF97" s="125"/>
      <c r="AG97" s="127">
        <f>'003 - Výpis materiálu pře...'!J32</f>
        <v>0</v>
      </c>
      <c r="AH97" s="126"/>
      <c r="AI97" s="126"/>
      <c r="AJ97" s="126"/>
      <c r="AK97" s="126"/>
      <c r="AL97" s="126"/>
      <c r="AM97" s="126"/>
      <c r="AN97" s="127">
        <f>SUM(AG97,AT97)</f>
        <v>0</v>
      </c>
      <c r="AO97" s="126"/>
      <c r="AP97" s="126"/>
      <c r="AQ97" s="128" t="s">
        <v>83</v>
      </c>
      <c r="AR97" s="129"/>
      <c r="AS97" s="130">
        <v>0</v>
      </c>
      <c r="AT97" s="131">
        <f>ROUND(SUM(AV97:AW97),2)</f>
        <v>0</v>
      </c>
      <c r="AU97" s="132">
        <f>'003 - Výpis materiálu pře...'!P130</f>
        <v>0</v>
      </c>
      <c r="AV97" s="131">
        <f>'003 - Výpis materiálu pře...'!J35</f>
        <v>0</v>
      </c>
      <c r="AW97" s="131">
        <f>'003 - Výpis materiálu pře...'!J36</f>
        <v>0</v>
      </c>
      <c r="AX97" s="131">
        <f>'003 - Výpis materiálu pře...'!J37</f>
        <v>0</v>
      </c>
      <c r="AY97" s="131">
        <f>'003 - Výpis materiálu pře...'!J38</f>
        <v>0</v>
      </c>
      <c r="AZ97" s="131">
        <f>'003 - Výpis materiálu pře...'!F35</f>
        <v>0</v>
      </c>
      <c r="BA97" s="131">
        <f>'003 - Výpis materiálu pře...'!F36</f>
        <v>0</v>
      </c>
      <c r="BB97" s="131">
        <f>'003 - Výpis materiálu pře...'!F37</f>
        <v>0</v>
      </c>
      <c r="BC97" s="131">
        <f>'003 - Výpis materiálu pře...'!F38</f>
        <v>0</v>
      </c>
      <c r="BD97" s="133">
        <f>'003 - Výpis materiálu pře...'!F39</f>
        <v>0</v>
      </c>
      <c r="BE97" s="7"/>
      <c r="BT97" s="134" t="s">
        <v>84</v>
      </c>
      <c r="BV97" s="134" t="s">
        <v>78</v>
      </c>
      <c r="BW97" s="134" t="s">
        <v>92</v>
      </c>
      <c r="BX97" s="134" t="s">
        <v>5</v>
      </c>
      <c r="CL97" s="134" t="s">
        <v>1</v>
      </c>
      <c r="CM97" s="134" t="s">
        <v>86</v>
      </c>
    </row>
    <row r="98" s="7" customFormat="1" ht="16.5" customHeight="1">
      <c r="A98" s="122" t="s">
        <v>80</v>
      </c>
      <c r="B98" s="123"/>
      <c r="C98" s="124"/>
      <c r="D98" s="125" t="s">
        <v>93</v>
      </c>
      <c r="E98" s="125"/>
      <c r="F98" s="125"/>
      <c r="G98" s="125"/>
      <c r="H98" s="125"/>
      <c r="I98" s="126"/>
      <c r="J98" s="125" t="s">
        <v>94</v>
      </c>
      <c r="K98" s="125"/>
      <c r="L98" s="125"/>
      <c r="M98" s="125"/>
      <c r="N98" s="125"/>
      <c r="O98" s="125"/>
      <c r="P98" s="125"/>
      <c r="Q98" s="125"/>
      <c r="R98" s="125"/>
      <c r="S98" s="125"/>
      <c r="T98" s="125"/>
      <c r="U98" s="125"/>
      <c r="V98" s="125"/>
      <c r="W98" s="125"/>
      <c r="X98" s="125"/>
      <c r="Y98" s="125"/>
      <c r="Z98" s="125"/>
      <c r="AA98" s="125"/>
      <c r="AB98" s="125"/>
      <c r="AC98" s="125"/>
      <c r="AD98" s="125"/>
      <c r="AE98" s="125"/>
      <c r="AF98" s="125"/>
      <c r="AG98" s="127">
        <f>'004 - Provizorní zásobování'!J32</f>
        <v>0</v>
      </c>
      <c r="AH98" s="126"/>
      <c r="AI98" s="126"/>
      <c r="AJ98" s="126"/>
      <c r="AK98" s="126"/>
      <c r="AL98" s="126"/>
      <c r="AM98" s="126"/>
      <c r="AN98" s="127">
        <f>SUM(AG98,AT98)</f>
        <v>0</v>
      </c>
      <c r="AO98" s="126"/>
      <c r="AP98" s="126"/>
      <c r="AQ98" s="128" t="s">
        <v>83</v>
      </c>
      <c r="AR98" s="129"/>
      <c r="AS98" s="130">
        <v>0</v>
      </c>
      <c r="AT98" s="131">
        <f>ROUND(SUM(AV98:AW98),2)</f>
        <v>0</v>
      </c>
      <c r="AU98" s="132">
        <f>'004 - Provizorní zásobování'!P130</f>
        <v>0</v>
      </c>
      <c r="AV98" s="131">
        <f>'004 - Provizorní zásobování'!J35</f>
        <v>0</v>
      </c>
      <c r="AW98" s="131">
        <f>'004 - Provizorní zásobování'!J36</f>
        <v>0</v>
      </c>
      <c r="AX98" s="131">
        <f>'004 - Provizorní zásobování'!J37</f>
        <v>0</v>
      </c>
      <c r="AY98" s="131">
        <f>'004 - Provizorní zásobování'!J38</f>
        <v>0</v>
      </c>
      <c r="AZ98" s="131">
        <f>'004 - Provizorní zásobování'!F35</f>
        <v>0</v>
      </c>
      <c r="BA98" s="131">
        <f>'004 - Provizorní zásobování'!F36</f>
        <v>0</v>
      </c>
      <c r="BB98" s="131">
        <f>'004 - Provizorní zásobování'!F37</f>
        <v>0</v>
      </c>
      <c r="BC98" s="131">
        <f>'004 - Provizorní zásobování'!F38</f>
        <v>0</v>
      </c>
      <c r="BD98" s="133">
        <f>'004 - Provizorní zásobování'!F39</f>
        <v>0</v>
      </c>
      <c r="BE98" s="7"/>
      <c r="BT98" s="134" t="s">
        <v>84</v>
      </c>
      <c r="BV98" s="134" t="s">
        <v>78</v>
      </c>
      <c r="BW98" s="134" t="s">
        <v>95</v>
      </c>
      <c r="BX98" s="134" t="s">
        <v>5</v>
      </c>
      <c r="CL98" s="134" t="s">
        <v>1</v>
      </c>
      <c r="CM98" s="134" t="s">
        <v>86</v>
      </c>
    </row>
    <row r="99" s="7" customFormat="1" ht="16.5" customHeight="1">
      <c r="A99" s="122" t="s">
        <v>80</v>
      </c>
      <c r="B99" s="123"/>
      <c r="C99" s="124"/>
      <c r="D99" s="125" t="s">
        <v>96</v>
      </c>
      <c r="E99" s="125"/>
      <c r="F99" s="125"/>
      <c r="G99" s="125"/>
      <c r="H99" s="125"/>
      <c r="I99" s="126"/>
      <c r="J99" s="125" t="s">
        <v>97</v>
      </c>
      <c r="K99" s="125"/>
      <c r="L99" s="125"/>
      <c r="M99" s="125"/>
      <c r="N99" s="125"/>
      <c r="O99" s="125"/>
      <c r="P99" s="125"/>
      <c r="Q99" s="125"/>
      <c r="R99" s="125"/>
      <c r="S99" s="125"/>
      <c r="T99" s="125"/>
      <c r="U99" s="125"/>
      <c r="V99" s="125"/>
      <c r="W99" s="125"/>
      <c r="X99" s="125"/>
      <c r="Y99" s="125"/>
      <c r="Z99" s="125"/>
      <c r="AA99" s="125"/>
      <c r="AB99" s="125"/>
      <c r="AC99" s="125"/>
      <c r="AD99" s="125"/>
      <c r="AE99" s="125"/>
      <c r="AF99" s="125"/>
      <c r="AG99" s="127">
        <f>'005 - Vedlejší a ostatní ...'!J32</f>
        <v>0</v>
      </c>
      <c r="AH99" s="126"/>
      <c r="AI99" s="126"/>
      <c r="AJ99" s="126"/>
      <c r="AK99" s="126"/>
      <c r="AL99" s="126"/>
      <c r="AM99" s="126"/>
      <c r="AN99" s="127">
        <f>SUM(AG99,AT99)</f>
        <v>0</v>
      </c>
      <c r="AO99" s="126"/>
      <c r="AP99" s="126"/>
      <c r="AQ99" s="128" t="s">
        <v>83</v>
      </c>
      <c r="AR99" s="129"/>
      <c r="AS99" s="135">
        <v>0</v>
      </c>
      <c r="AT99" s="136">
        <f>ROUND(SUM(AV99:AW99),2)</f>
        <v>0</v>
      </c>
      <c r="AU99" s="137">
        <f>'005 - Vedlejší a ostatní ...'!P127</f>
        <v>0</v>
      </c>
      <c r="AV99" s="136">
        <f>'005 - Vedlejší a ostatní ...'!J35</f>
        <v>0</v>
      </c>
      <c r="AW99" s="136">
        <f>'005 - Vedlejší a ostatní ...'!J36</f>
        <v>0</v>
      </c>
      <c r="AX99" s="136">
        <f>'005 - Vedlejší a ostatní ...'!J37</f>
        <v>0</v>
      </c>
      <c r="AY99" s="136">
        <f>'005 - Vedlejší a ostatní ...'!J38</f>
        <v>0</v>
      </c>
      <c r="AZ99" s="136">
        <f>'005 - Vedlejší a ostatní ...'!F35</f>
        <v>0</v>
      </c>
      <c r="BA99" s="136">
        <f>'005 - Vedlejší a ostatní ...'!F36</f>
        <v>0</v>
      </c>
      <c r="BB99" s="136">
        <f>'005 - Vedlejší a ostatní ...'!F37</f>
        <v>0</v>
      </c>
      <c r="BC99" s="136">
        <f>'005 - Vedlejší a ostatní ...'!F38</f>
        <v>0</v>
      </c>
      <c r="BD99" s="138">
        <f>'005 - Vedlejší a ostatní ...'!F39</f>
        <v>0</v>
      </c>
      <c r="BE99" s="7"/>
      <c r="BT99" s="134" t="s">
        <v>84</v>
      </c>
      <c r="BV99" s="134" t="s">
        <v>78</v>
      </c>
      <c r="BW99" s="134" t="s">
        <v>98</v>
      </c>
      <c r="BX99" s="134" t="s">
        <v>5</v>
      </c>
      <c r="CL99" s="134" t="s">
        <v>1</v>
      </c>
      <c r="CM99" s="134" t="s">
        <v>86</v>
      </c>
    </row>
    <row r="100">
      <c r="B100" s="22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1"/>
    </row>
    <row r="101" s="2" customFormat="1" ht="30" customHeight="1">
      <c r="A101" s="41"/>
      <c r="B101" s="42"/>
      <c r="C101" s="110" t="s">
        <v>99</v>
      </c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113">
        <f>ROUND(SUM(AG102:AG105), 2)</f>
        <v>0</v>
      </c>
      <c r="AH101" s="113"/>
      <c r="AI101" s="113"/>
      <c r="AJ101" s="113"/>
      <c r="AK101" s="113"/>
      <c r="AL101" s="113"/>
      <c r="AM101" s="113"/>
      <c r="AN101" s="113">
        <f>ROUND(SUM(AN102:AN105), 2)</f>
        <v>0</v>
      </c>
      <c r="AO101" s="113"/>
      <c r="AP101" s="113"/>
      <c r="AQ101" s="139"/>
      <c r="AR101" s="44"/>
      <c r="AS101" s="103" t="s">
        <v>100</v>
      </c>
      <c r="AT101" s="104" t="s">
        <v>101</v>
      </c>
      <c r="AU101" s="104" t="s">
        <v>40</v>
      </c>
      <c r="AV101" s="105" t="s">
        <v>63</v>
      </c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="2" customFormat="1" ht="19.92" customHeight="1">
      <c r="A102" s="41"/>
      <c r="B102" s="42"/>
      <c r="C102" s="43"/>
      <c r="D102" s="140" t="s">
        <v>102</v>
      </c>
      <c r="E102" s="140"/>
      <c r="F102" s="140"/>
      <c r="G102" s="140"/>
      <c r="H102" s="140"/>
      <c r="I102" s="140"/>
      <c r="J102" s="140"/>
      <c r="K102" s="140"/>
      <c r="L102" s="140"/>
      <c r="M102" s="140"/>
      <c r="N102" s="140"/>
      <c r="O102" s="140"/>
      <c r="P102" s="140"/>
      <c r="Q102" s="140"/>
      <c r="R102" s="140"/>
      <c r="S102" s="140"/>
      <c r="T102" s="140"/>
      <c r="U102" s="140"/>
      <c r="V102" s="140"/>
      <c r="W102" s="140"/>
      <c r="X102" s="140"/>
      <c r="Y102" s="140"/>
      <c r="Z102" s="140"/>
      <c r="AA102" s="140"/>
      <c r="AB102" s="140"/>
      <c r="AC102" s="43"/>
      <c r="AD102" s="43"/>
      <c r="AE102" s="43"/>
      <c r="AF102" s="43"/>
      <c r="AG102" s="141">
        <f>ROUND(AG94 * AS102, 2)</f>
        <v>0</v>
      </c>
      <c r="AH102" s="142"/>
      <c r="AI102" s="142"/>
      <c r="AJ102" s="142"/>
      <c r="AK102" s="142"/>
      <c r="AL102" s="142"/>
      <c r="AM102" s="142"/>
      <c r="AN102" s="142">
        <f>ROUND(AG102 + AV102, 2)</f>
        <v>0</v>
      </c>
      <c r="AO102" s="142"/>
      <c r="AP102" s="142"/>
      <c r="AQ102" s="43"/>
      <c r="AR102" s="44"/>
      <c r="AS102" s="143">
        <v>0</v>
      </c>
      <c r="AT102" s="144" t="s">
        <v>103</v>
      </c>
      <c r="AU102" s="144" t="s">
        <v>41</v>
      </c>
      <c r="AV102" s="145">
        <f>ROUND(IF(AU102="základní",AG102*L32,IF(AU102="snížená",AG102*L33,0)), 2)</f>
        <v>0</v>
      </c>
      <c r="AW102" s="41"/>
      <c r="AX102" s="41"/>
      <c r="AY102" s="41"/>
      <c r="AZ102" s="41"/>
      <c r="BA102" s="41"/>
      <c r="BB102" s="41"/>
      <c r="BC102" s="41"/>
      <c r="BD102" s="41"/>
      <c r="BE102" s="41"/>
      <c r="BV102" s="18" t="s">
        <v>104</v>
      </c>
      <c r="BY102" s="146">
        <f>IF(AU102="základní",AV102,0)</f>
        <v>0</v>
      </c>
      <c r="BZ102" s="146">
        <f>IF(AU102="snížená",AV102,0)</f>
        <v>0</v>
      </c>
      <c r="CA102" s="146">
        <v>0</v>
      </c>
      <c r="CB102" s="146">
        <v>0</v>
      </c>
      <c r="CC102" s="146">
        <v>0</v>
      </c>
      <c r="CD102" s="146">
        <f>IF(AU102="základní",AG102,0)</f>
        <v>0</v>
      </c>
      <c r="CE102" s="146">
        <f>IF(AU102="snížená",AG102,0)</f>
        <v>0</v>
      </c>
      <c r="CF102" s="146">
        <f>IF(AU102="zákl. přenesená",AG102,0)</f>
        <v>0</v>
      </c>
      <c r="CG102" s="146">
        <f>IF(AU102="sníž. přenesená",AG102,0)</f>
        <v>0</v>
      </c>
      <c r="CH102" s="146">
        <f>IF(AU102="nulová",AG102,0)</f>
        <v>0</v>
      </c>
      <c r="CI102" s="18">
        <f>IF(AU102="základní",1,IF(AU102="snížená",2,IF(AU102="zákl. přenesená",4,IF(AU102="sníž. přenesená",5,3))))</f>
        <v>1</v>
      </c>
      <c r="CJ102" s="18">
        <f>IF(AT102="stavební čast",1,IF(AT102="investiční čast",2,3))</f>
        <v>1</v>
      </c>
      <c r="CK102" s="18" t="str">
        <f>IF(D102="Vyplň vlastní","","x")</f>
        <v>x</v>
      </c>
    </row>
    <row r="103" s="2" customFormat="1" ht="19.92" customHeight="1">
      <c r="A103" s="41"/>
      <c r="B103" s="42"/>
      <c r="C103" s="43"/>
      <c r="D103" s="147" t="s">
        <v>105</v>
      </c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  <c r="AA103" s="140"/>
      <c r="AB103" s="140"/>
      <c r="AC103" s="43"/>
      <c r="AD103" s="43"/>
      <c r="AE103" s="43"/>
      <c r="AF103" s="43"/>
      <c r="AG103" s="141">
        <f>ROUND(AG94 * AS103, 2)</f>
        <v>0</v>
      </c>
      <c r="AH103" s="142"/>
      <c r="AI103" s="142"/>
      <c r="AJ103" s="142"/>
      <c r="AK103" s="142"/>
      <c r="AL103" s="142"/>
      <c r="AM103" s="142"/>
      <c r="AN103" s="142">
        <f>ROUND(AG103 + AV103, 2)</f>
        <v>0</v>
      </c>
      <c r="AO103" s="142"/>
      <c r="AP103" s="142"/>
      <c r="AQ103" s="43"/>
      <c r="AR103" s="44"/>
      <c r="AS103" s="143">
        <v>0</v>
      </c>
      <c r="AT103" s="144" t="s">
        <v>103</v>
      </c>
      <c r="AU103" s="144" t="s">
        <v>41</v>
      </c>
      <c r="AV103" s="145">
        <f>ROUND(IF(AU103="základní",AG103*L32,IF(AU103="snížená",AG103*L33,0)), 2)</f>
        <v>0</v>
      </c>
      <c r="AW103" s="41"/>
      <c r="AX103" s="41"/>
      <c r="AY103" s="41"/>
      <c r="AZ103" s="41"/>
      <c r="BA103" s="41"/>
      <c r="BB103" s="41"/>
      <c r="BC103" s="41"/>
      <c r="BD103" s="41"/>
      <c r="BE103" s="41"/>
      <c r="BV103" s="18" t="s">
        <v>106</v>
      </c>
      <c r="BY103" s="146">
        <f>IF(AU103="základní",AV103,0)</f>
        <v>0</v>
      </c>
      <c r="BZ103" s="146">
        <f>IF(AU103="snížená",AV103,0)</f>
        <v>0</v>
      </c>
      <c r="CA103" s="146">
        <v>0</v>
      </c>
      <c r="CB103" s="146">
        <v>0</v>
      </c>
      <c r="CC103" s="146">
        <v>0</v>
      </c>
      <c r="CD103" s="146">
        <f>IF(AU103="základní",AG103,0)</f>
        <v>0</v>
      </c>
      <c r="CE103" s="146">
        <f>IF(AU103="snížená",AG103,0)</f>
        <v>0</v>
      </c>
      <c r="CF103" s="146">
        <f>IF(AU103="zákl. přenesená",AG103,0)</f>
        <v>0</v>
      </c>
      <c r="CG103" s="146">
        <f>IF(AU103="sníž. přenesená",AG103,0)</f>
        <v>0</v>
      </c>
      <c r="CH103" s="146">
        <f>IF(AU103="nulová",AG103,0)</f>
        <v>0</v>
      </c>
      <c r="CI103" s="18">
        <f>IF(AU103="základní",1,IF(AU103="snížená",2,IF(AU103="zákl. přenesená",4,IF(AU103="sníž. přenesená",5,3))))</f>
        <v>1</v>
      </c>
      <c r="CJ103" s="18">
        <f>IF(AT103="stavební čast",1,IF(AT103="investiční čast",2,3))</f>
        <v>1</v>
      </c>
      <c r="CK103" s="18" t="str">
        <f>IF(D103="Vyplň vlastní","","x")</f>
        <v/>
      </c>
    </row>
    <row r="104" s="2" customFormat="1" ht="19.92" customHeight="1">
      <c r="A104" s="41"/>
      <c r="B104" s="42"/>
      <c r="C104" s="43"/>
      <c r="D104" s="147" t="s">
        <v>105</v>
      </c>
      <c r="E104" s="140"/>
      <c r="F104" s="140"/>
      <c r="G104" s="140"/>
      <c r="H104" s="140"/>
      <c r="I104" s="140"/>
      <c r="J104" s="140"/>
      <c r="K104" s="140"/>
      <c r="L104" s="140"/>
      <c r="M104" s="140"/>
      <c r="N104" s="140"/>
      <c r="O104" s="140"/>
      <c r="P104" s="140"/>
      <c r="Q104" s="140"/>
      <c r="R104" s="140"/>
      <c r="S104" s="140"/>
      <c r="T104" s="140"/>
      <c r="U104" s="140"/>
      <c r="V104" s="140"/>
      <c r="W104" s="140"/>
      <c r="X104" s="140"/>
      <c r="Y104" s="140"/>
      <c r="Z104" s="140"/>
      <c r="AA104" s="140"/>
      <c r="AB104" s="140"/>
      <c r="AC104" s="43"/>
      <c r="AD104" s="43"/>
      <c r="AE104" s="43"/>
      <c r="AF104" s="43"/>
      <c r="AG104" s="141">
        <f>ROUND(AG94 * AS104, 2)</f>
        <v>0</v>
      </c>
      <c r="AH104" s="142"/>
      <c r="AI104" s="142"/>
      <c r="AJ104" s="142"/>
      <c r="AK104" s="142"/>
      <c r="AL104" s="142"/>
      <c r="AM104" s="142"/>
      <c r="AN104" s="142">
        <f>ROUND(AG104 + AV104, 2)</f>
        <v>0</v>
      </c>
      <c r="AO104" s="142"/>
      <c r="AP104" s="142"/>
      <c r="AQ104" s="43"/>
      <c r="AR104" s="44"/>
      <c r="AS104" s="143">
        <v>0</v>
      </c>
      <c r="AT104" s="144" t="s">
        <v>103</v>
      </c>
      <c r="AU104" s="144" t="s">
        <v>41</v>
      </c>
      <c r="AV104" s="145">
        <f>ROUND(IF(AU104="základní",AG104*L32,IF(AU104="snížená",AG104*L33,0)), 2)</f>
        <v>0</v>
      </c>
      <c r="AW104" s="41"/>
      <c r="AX104" s="41"/>
      <c r="AY104" s="41"/>
      <c r="AZ104" s="41"/>
      <c r="BA104" s="41"/>
      <c r="BB104" s="41"/>
      <c r="BC104" s="41"/>
      <c r="BD104" s="41"/>
      <c r="BE104" s="41"/>
      <c r="BV104" s="18" t="s">
        <v>106</v>
      </c>
      <c r="BY104" s="146">
        <f>IF(AU104="základní",AV104,0)</f>
        <v>0</v>
      </c>
      <c r="BZ104" s="146">
        <f>IF(AU104="snížená",AV104,0)</f>
        <v>0</v>
      </c>
      <c r="CA104" s="146">
        <v>0</v>
      </c>
      <c r="CB104" s="146">
        <v>0</v>
      </c>
      <c r="CC104" s="146">
        <v>0</v>
      </c>
      <c r="CD104" s="146">
        <f>IF(AU104="základní",AG104,0)</f>
        <v>0</v>
      </c>
      <c r="CE104" s="146">
        <f>IF(AU104="snížená",AG104,0)</f>
        <v>0</v>
      </c>
      <c r="CF104" s="146">
        <f>IF(AU104="zákl. přenesená",AG104,0)</f>
        <v>0</v>
      </c>
      <c r="CG104" s="146">
        <f>IF(AU104="sníž. přenesená",AG104,0)</f>
        <v>0</v>
      </c>
      <c r="CH104" s="146">
        <f>IF(AU104="nulová",AG104,0)</f>
        <v>0</v>
      </c>
      <c r="CI104" s="18">
        <f>IF(AU104="základní",1,IF(AU104="snížená",2,IF(AU104="zákl. přenesená",4,IF(AU104="sníž. přenesená",5,3))))</f>
        <v>1</v>
      </c>
      <c r="CJ104" s="18">
        <f>IF(AT104="stavební čast",1,IF(AT104="investiční čast",2,3))</f>
        <v>1</v>
      </c>
      <c r="CK104" s="18" t="str">
        <f>IF(D104="Vyplň vlastní","","x")</f>
        <v/>
      </c>
    </row>
    <row r="105" s="2" customFormat="1" ht="19.92" customHeight="1">
      <c r="A105" s="41"/>
      <c r="B105" s="42"/>
      <c r="C105" s="43"/>
      <c r="D105" s="147" t="s">
        <v>105</v>
      </c>
      <c r="E105" s="140"/>
      <c r="F105" s="140"/>
      <c r="G105" s="140"/>
      <c r="H105" s="140"/>
      <c r="I105" s="140"/>
      <c r="J105" s="140"/>
      <c r="K105" s="140"/>
      <c r="L105" s="140"/>
      <c r="M105" s="140"/>
      <c r="N105" s="140"/>
      <c r="O105" s="140"/>
      <c r="P105" s="140"/>
      <c r="Q105" s="140"/>
      <c r="R105" s="140"/>
      <c r="S105" s="140"/>
      <c r="T105" s="140"/>
      <c r="U105" s="140"/>
      <c r="V105" s="140"/>
      <c r="W105" s="140"/>
      <c r="X105" s="140"/>
      <c r="Y105" s="140"/>
      <c r="Z105" s="140"/>
      <c r="AA105" s="140"/>
      <c r="AB105" s="140"/>
      <c r="AC105" s="43"/>
      <c r="AD105" s="43"/>
      <c r="AE105" s="43"/>
      <c r="AF105" s="43"/>
      <c r="AG105" s="141">
        <f>ROUND(AG94 * AS105, 2)</f>
        <v>0</v>
      </c>
      <c r="AH105" s="142"/>
      <c r="AI105" s="142"/>
      <c r="AJ105" s="142"/>
      <c r="AK105" s="142"/>
      <c r="AL105" s="142"/>
      <c r="AM105" s="142"/>
      <c r="AN105" s="142">
        <f>ROUND(AG105 + AV105, 2)</f>
        <v>0</v>
      </c>
      <c r="AO105" s="142"/>
      <c r="AP105" s="142"/>
      <c r="AQ105" s="43"/>
      <c r="AR105" s="44"/>
      <c r="AS105" s="148">
        <v>0</v>
      </c>
      <c r="AT105" s="149" t="s">
        <v>103</v>
      </c>
      <c r="AU105" s="149" t="s">
        <v>41</v>
      </c>
      <c r="AV105" s="150">
        <f>ROUND(IF(AU105="základní",AG105*L32,IF(AU105="snížená",AG105*L33,0)), 2)</f>
        <v>0</v>
      </c>
      <c r="AW105" s="41"/>
      <c r="AX105" s="41"/>
      <c r="AY105" s="41"/>
      <c r="AZ105" s="41"/>
      <c r="BA105" s="41"/>
      <c r="BB105" s="41"/>
      <c r="BC105" s="41"/>
      <c r="BD105" s="41"/>
      <c r="BE105" s="41"/>
      <c r="BV105" s="18" t="s">
        <v>106</v>
      </c>
      <c r="BY105" s="146">
        <f>IF(AU105="základní",AV105,0)</f>
        <v>0</v>
      </c>
      <c r="BZ105" s="146">
        <f>IF(AU105="snížená",AV105,0)</f>
        <v>0</v>
      </c>
      <c r="CA105" s="146">
        <v>0</v>
      </c>
      <c r="CB105" s="146">
        <v>0</v>
      </c>
      <c r="CC105" s="146">
        <v>0</v>
      </c>
      <c r="CD105" s="146">
        <f>IF(AU105="základní",AG105,0)</f>
        <v>0</v>
      </c>
      <c r="CE105" s="146">
        <f>IF(AU105="snížená",AG105,0)</f>
        <v>0</v>
      </c>
      <c r="CF105" s="146">
        <f>IF(AU105="zákl. přenesená",AG105,0)</f>
        <v>0</v>
      </c>
      <c r="CG105" s="146">
        <f>IF(AU105="sníž. přenesená",AG105,0)</f>
        <v>0</v>
      </c>
      <c r="CH105" s="146">
        <f>IF(AU105="nulová",AG105,0)</f>
        <v>0</v>
      </c>
      <c r="CI105" s="18">
        <f>IF(AU105="základní",1,IF(AU105="snížená",2,IF(AU105="zákl. přenesená",4,IF(AU105="sníž. přenesená",5,3))))</f>
        <v>1</v>
      </c>
      <c r="CJ105" s="18">
        <f>IF(AT105="stavební čast",1,IF(AT105="investiční čast",2,3))</f>
        <v>1</v>
      </c>
      <c r="CK105" s="18" t="str">
        <f>IF(D105="Vyplň vlastní","","x")</f>
        <v/>
      </c>
    </row>
    <row r="106" s="2" customFormat="1" ht="10.8" customHeight="1">
      <c r="A106" s="41"/>
      <c r="B106" s="42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  <c r="AM106" s="43"/>
      <c r="AN106" s="43"/>
      <c r="AO106" s="43"/>
      <c r="AP106" s="43"/>
      <c r="AQ106" s="43"/>
      <c r="AR106" s="44"/>
      <c r="AS106" s="41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="2" customFormat="1" ht="30" customHeight="1">
      <c r="A107" s="41"/>
      <c r="B107" s="42"/>
      <c r="C107" s="151" t="s">
        <v>107</v>
      </c>
      <c r="D107" s="152"/>
      <c r="E107" s="152"/>
      <c r="F107" s="152"/>
      <c r="G107" s="152"/>
      <c r="H107" s="152"/>
      <c r="I107" s="152"/>
      <c r="J107" s="152"/>
      <c r="K107" s="152"/>
      <c r="L107" s="152"/>
      <c r="M107" s="152"/>
      <c r="N107" s="152"/>
      <c r="O107" s="152"/>
      <c r="P107" s="152"/>
      <c r="Q107" s="152"/>
      <c r="R107" s="152"/>
      <c r="S107" s="152"/>
      <c r="T107" s="152"/>
      <c r="U107" s="152"/>
      <c r="V107" s="152"/>
      <c r="W107" s="152"/>
      <c r="X107" s="152"/>
      <c r="Y107" s="152"/>
      <c r="Z107" s="152"/>
      <c r="AA107" s="152"/>
      <c r="AB107" s="152"/>
      <c r="AC107" s="152"/>
      <c r="AD107" s="152"/>
      <c r="AE107" s="152"/>
      <c r="AF107" s="152"/>
      <c r="AG107" s="153">
        <f>ROUND(AG94 + AG101, 2)</f>
        <v>0</v>
      </c>
      <c r="AH107" s="153"/>
      <c r="AI107" s="153"/>
      <c r="AJ107" s="153"/>
      <c r="AK107" s="153"/>
      <c r="AL107" s="153"/>
      <c r="AM107" s="153"/>
      <c r="AN107" s="153">
        <f>ROUND(AN94 + AN101, 2)</f>
        <v>0</v>
      </c>
      <c r="AO107" s="153"/>
      <c r="AP107" s="153"/>
      <c r="AQ107" s="152"/>
      <c r="AR107" s="44"/>
      <c r="AS107" s="41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="2" customFormat="1" ht="6.96" customHeight="1">
      <c r="A108" s="41"/>
      <c r="B108" s="69"/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0"/>
      <c r="AA108" s="70"/>
      <c r="AB108" s="70"/>
      <c r="AC108" s="70"/>
      <c r="AD108" s="70"/>
      <c r="AE108" s="70"/>
      <c r="AF108" s="70"/>
      <c r="AG108" s="70"/>
      <c r="AH108" s="70"/>
      <c r="AI108" s="70"/>
      <c r="AJ108" s="70"/>
      <c r="AK108" s="70"/>
      <c r="AL108" s="70"/>
      <c r="AM108" s="70"/>
      <c r="AN108" s="70"/>
      <c r="AO108" s="70"/>
      <c r="AP108" s="70"/>
      <c r="AQ108" s="70"/>
      <c r="AR108" s="44"/>
      <c r="AS108" s="41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</sheetData>
  <sheetProtection sheet="1" formatColumns="0" formatRows="0" objects="1" scenarios="1" spinCount="100000" saltValue="w5M0OS63W4+kAwmO/sN5PQcMHzntCEqPhWypdwvZqc6uxLpEQZ6tdQG9ZlmK0JmxFzwy/LOLKfhAZZsqUHml4Q==" hashValue="LUh5VUPlp2aYOLe8ouL2XikRCrRJMq6RoPrzaf+sRW4dt4YyJcyVZW62p7krFBpOOsPFyx9OLMjCh6BLOycnsw==" algorithmName="SHA-512" password="CC51"/>
  <mergeCells count="76">
    <mergeCell ref="L85:AJ85"/>
    <mergeCell ref="AM87:AN87"/>
    <mergeCell ref="AS89:AT91"/>
    <mergeCell ref="AM89:AP89"/>
    <mergeCell ref="AM90:AP90"/>
    <mergeCell ref="C92:G92"/>
    <mergeCell ref="AG92:AM92"/>
    <mergeCell ref="AN92:AP92"/>
    <mergeCell ref="I92:AF92"/>
    <mergeCell ref="AN95:AP95"/>
    <mergeCell ref="D95:H95"/>
    <mergeCell ref="J95:AF95"/>
    <mergeCell ref="AG95:AM95"/>
    <mergeCell ref="J96:AF96"/>
    <mergeCell ref="AG96:AM96"/>
    <mergeCell ref="AN96:AP96"/>
    <mergeCell ref="D96:H96"/>
    <mergeCell ref="AG97:AM97"/>
    <mergeCell ref="D97:H97"/>
    <mergeCell ref="J97:AF97"/>
    <mergeCell ref="AN97:AP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D102:AB102"/>
    <mergeCell ref="AG102:AM102"/>
    <mergeCell ref="AN102:AP102"/>
    <mergeCell ref="D103:AB103"/>
    <mergeCell ref="AG103:AM103"/>
    <mergeCell ref="AN103:AP103"/>
    <mergeCell ref="D104:AB104"/>
    <mergeCell ref="AG104:AM104"/>
    <mergeCell ref="AN104:AP104"/>
    <mergeCell ref="D105:AB105"/>
    <mergeCell ref="AG105:AM105"/>
    <mergeCell ref="AN105:AP105"/>
    <mergeCell ref="AG94:AM94"/>
    <mergeCell ref="AN94:AP94"/>
    <mergeCell ref="AG101:AM101"/>
    <mergeCell ref="AN101:AP101"/>
    <mergeCell ref="AG107:AM107"/>
    <mergeCell ref="AN107:AP107"/>
    <mergeCell ref="BE5:BE34"/>
    <mergeCell ref="K5:AJ5"/>
    <mergeCell ref="K6:AJ6"/>
    <mergeCell ref="E14:AJ14"/>
    <mergeCell ref="E23:AN23"/>
    <mergeCell ref="AK26:AO26"/>
    <mergeCell ref="AK27:AO27"/>
    <mergeCell ref="AK29:AO29"/>
    <mergeCell ref="AK31:AO31"/>
    <mergeCell ref="W31:AE31"/>
    <mergeCell ref="L31:P31"/>
    <mergeCell ref="AK32:AO32"/>
    <mergeCell ref="L32:P32"/>
    <mergeCell ref="W32:AE32"/>
    <mergeCell ref="W33:AE33"/>
    <mergeCell ref="AK33:AO33"/>
    <mergeCell ref="L33:P33"/>
    <mergeCell ref="AK34:AO34"/>
    <mergeCell ref="L34:P34"/>
    <mergeCell ref="W34:AE34"/>
    <mergeCell ref="W35:AE35"/>
    <mergeCell ref="L35:P35"/>
    <mergeCell ref="AK35:AO35"/>
    <mergeCell ref="AK36:AO36"/>
    <mergeCell ref="W36:AE36"/>
    <mergeCell ref="L36:P36"/>
    <mergeCell ref="AK38:AO38"/>
    <mergeCell ref="X38:AB38"/>
    <mergeCell ref="AR2:BE2"/>
  </mergeCells>
  <dataValidations count="2">
    <dataValidation type="list" allowBlank="1" showInputMessage="1" showErrorMessage="1" error="Povoleny jsou hodnoty základní, snížená, zákl. přenesená, sníž. přenesená, nulová." sqref="AU101:AU105">
      <formula1>"základní, snížená, zákl. přenesená, sníž. přenesená, nulová"</formula1>
    </dataValidation>
    <dataValidation type="list" allowBlank="1" showInputMessage="1" showErrorMessage="1" error="Povoleny jsou hodnoty stavební čast, technologická čast, investiční čast." sqref="AT101:AT105">
      <formula1>"stavební čast, technologická čast, investiční čast"</formula1>
    </dataValidation>
  </dataValidations>
  <hyperlinks>
    <hyperlink ref="A95" location="'001 - Výkopové práce a ob...'!C2" display="/"/>
    <hyperlink ref="A96" location="'002 - Výpis materiálu řad'!C2" display="/"/>
    <hyperlink ref="A97" location="'003 - Výpis materiálu pře...'!C2" display="/"/>
    <hyperlink ref="A98" location="'004 - Provizorní zásobování'!C2" display="/"/>
    <hyperlink ref="A99" location="'005 - Vedlejší a ostatní 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85</v>
      </c>
    </row>
    <row r="3" s="1" customFormat="1" ht="6.96" customHeight="1">
      <c r="B3" s="154"/>
      <c r="C3" s="155"/>
      <c r="D3" s="155"/>
      <c r="E3" s="155"/>
      <c r="F3" s="155"/>
      <c r="G3" s="155"/>
      <c r="H3" s="155"/>
      <c r="I3" s="155"/>
      <c r="J3" s="155"/>
      <c r="K3" s="155"/>
      <c r="L3" s="21"/>
      <c r="AT3" s="18" t="s">
        <v>86</v>
      </c>
    </row>
    <row r="4" s="1" customFormat="1" ht="24.96" customHeight="1">
      <c r="B4" s="21"/>
      <c r="D4" s="156" t="s">
        <v>108</v>
      </c>
      <c r="L4" s="21"/>
      <c r="M4" s="157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8" t="s">
        <v>16</v>
      </c>
      <c r="L6" s="21"/>
    </row>
    <row r="7" s="1" customFormat="1" ht="16.5" customHeight="1">
      <c r="B7" s="21"/>
      <c r="E7" s="159" t="str">
        <f>'Rekapitulace stavby'!K6</f>
        <v>Buchlovice, oprava části řadu B</v>
      </c>
      <c r="F7" s="158"/>
      <c r="G7" s="158"/>
      <c r="H7" s="158"/>
      <c r="L7" s="21"/>
    </row>
    <row r="8" s="2" customFormat="1" ht="12" customHeight="1">
      <c r="A8" s="41"/>
      <c r="B8" s="44"/>
      <c r="C8" s="41"/>
      <c r="D8" s="158" t="s">
        <v>109</v>
      </c>
      <c r="E8" s="41"/>
      <c r="F8" s="41"/>
      <c r="G8" s="41"/>
      <c r="H8" s="41"/>
      <c r="I8" s="41"/>
      <c r="J8" s="41"/>
      <c r="K8" s="41"/>
      <c r="L8" s="66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4"/>
      <c r="C9" s="41"/>
      <c r="D9" s="41"/>
      <c r="E9" s="160" t="s">
        <v>110</v>
      </c>
      <c r="F9" s="41"/>
      <c r="G9" s="41"/>
      <c r="H9" s="41"/>
      <c r="I9" s="41"/>
      <c r="J9" s="41"/>
      <c r="K9" s="41"/>
      <c r="L9" s="66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4"/>
      <c r="C10" s="41"/>
      <c r="D10" s="41"/>
      <c r="E10" s="41"/>
      <c r="F10" s="41"/>
      <c r="G10" s="41"/>
      <c r="H10" s="41"/>
      <c r="I10" s="41"/>
      <c r="J10" s="41"/>
      <c r="K10" s="41"/>
      <c r="L10" s="66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4"/>
      <c r="C11" s="41"/>
      <c r="D11" s="158" t="s">
        <v>18</v>
      </c>
      <c r="E11" s="41"/>
      <c r="F11" s="161" t="s">
        <v>1</v>
      </c>
      <c r="G11" s="41"/>
      <c r="H11" s="41"/>
      <c r="I11" s="158" t="s">
        <v>19</v>
      </c>
      <c r="J11" s="161" t="s">
        <v>1</v>
      </c>
      <c r="K11" s="41"/>
      <c r="L11" s="66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4"/>
      <c r="C12" s="41"/>
      <c r="D12" s="158" t="s">
        <v>20</v>
      </c>
      <c r="E12" s="41"/>
      <c r="F12" s="161" t="s">
        <v>21</v>
      </c>
      <c r="G12" s="41"/>
      <c r="H12" s="41"/>
      <c r="I12" s="158" t="s">
        <v>22</v>
      </c>
      <c r="J12" s="162" t="str">
        <f>'Rekapitulace stavby'!AN8</f>
        <v>22. 5. 2025</v>
      </c>
      <c r="K12" s="41"/>
      <c r="L12" s="66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4"/>
      <c r="C13" s="41"/>
      <c r="D13" s="41"/>
      <c r="E13" s="41"/>
      <c r="F13" s="41"/>
      <c r="G13" s="41"/>
      <c r="H13" s="41"/>
      <c r="I13" s="41"/>
      <c r="J13" s="41"/>
      <c r="K13" s="41"/>
      <c r="L13" s="66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4"/>
      <c r="C14" s="41"/>
      <c r="D14" s="158" t="s">
        <v>24</v>
      </c>
      <c r="E14" s="41"/>
      <c r="F14" s="41"/>
      <c r="G14" s="41"/>
      <c r="H14" s="41"/>
      <c r="I14" s="158" t="s">
        <v>25</v>
      </c>
      <c r="J14" s="161" t="str">
        <f>IF('Rekapitulace stavby'!AN10="","",'Rekapitulace stavby'!AN10)</f>
        <v/>
      </c>
      <c r="K14" s="41"/>
      <c r="L14" s="66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4"/>
      <c r="C15" s="41"/>
      <c r="D15" s="41"/>
      <c r="E15" s="161" t="str">
        <f>IF('Rekapitulace stavby'!E11="","",'Rekapitulace stavby'!E11)</f>
        <v xml:space="preserve"> </v>
      </c>
      <c r="F15" s="41"/>
      <c r="G15" s="41"/>
      <c r="H15" s="41"/>
      <c r="I15" s="158" t="s">
        <v>27</v>
      </c>
      <c r="J15" s="161" t="str">
        <f>IF('Rekapitulace stavby'!AN11="","",'Rekapitulace stavby'!AN11)</f>
        <v/>
      </c>
      <c r="K15" s="41"/>
      <c r="L15" s="66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4"/>
      <c r="C16" s="41"/>
      <c r="D16" s="41"/>
      <c r="E16" s="41"/>
      <c r="F16" s="41"/>
      <c r="G16" s="41"/>
      <c r="H16" s="41"/>
      <c r="I16" s="41"/>
      <c r="J16" s="41"/>
      <c r="K16" s="41"/>
      <c r="L16" s="66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4"/>
      <c r="C17" s="41"/>
      <c r="D17" s="158" t="s">
        <v>28</v>
      </c>
      <c r="E17" s="41"/>
      <c r="F17" s="41"/>
      <c r="G17" s="41"/>
      <c r="H17" s="41"/>
      <c r="I17" s="158" t="s">
        <v>25</v>
      </c>
      <c r="J17" s="34" t="str">
        <f>'Rekapitulace stavby'!AN13</f>
        <v>Vyplň údaj</v>
      </c>
      <c r="K17" s="41"/>
      <c r="L17" s="66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4"/>
      <c r="C18" s="41"/>
      <c r="D18" s="41"/>
      <c r="E18" s="34" t="str">
        <f>'Rekapitulace stavby'!E14</f>
        <v>Vyplň údaj</v>
      </c>
      <c r="F18" s="161"/>
      <c r="G18" s="161"/>
      <c r="H18" s="161"/>
      <c r="I18" s="158" t="s">
        <v>27</v>
      </c>
      <c r="J18" s="34" t="str">
        <f>'Rekapitulace stavby'!AN14</f>
        <v>Vyplň údaj</v>
      </c>
      <c r="K18" s="41"/>
      <c r="L18" s="66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4"/>
      <c r="C19" s="41"/>
      <c r="D19" s="41"/>
      <c r="E19" s="41"/>
      <c r="F19" s="41"/>
      <c r="G19" s="41"/>
      <c r="H19" s="41"/>
      <c r="I19" s="41"/>
      <c r="J19" s="41"/>
      <c r="K19" s="41"/>
      <c r="L19" s="66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4"/>
      <c r="C20" s="41"/>
      <c r="D20" s="158" t="s">
        <v>30</v>
      </c>
      <c r="E20" s="41"/>
      <c r="F20" s="41"/>
      <c r="G20" s="41"/>
      <c r="H20" s="41"/>
      <c r="I20" s="158" t="s">
        <v>25</v>
      </c>
      <c r="J20" s="161" t="str">
        <f>IF('Rekapitulace stavby'!AN16="","",'Rekapitulace stavby'!AN16)</f>
        <v/>
      </c>
      <c r="K20" s="41"/>
      <c r="L20" s="66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4"/>
      <c r="C21" s="41"/>
      <c r="D21" s="41"/>
      <c r="E21" s="161" t="str">
        <f>IF('Rekapitulace stavby'!E17="","",'Rekapitulace stavby'!E17)</f>
        <v xml:space="preserve"> </v>
      </c>
      <c r="F21" s="41"/>
      <c r="G21" s="41"/>
      <c r="H21" s="41"/>
      <c r="I21" s="158" t="s">
        <v>27</v>
      </c>
      <c r="J21" s="161" t="str">
        <f>IF('Rekapitulace stavby'!AN17="","",'Rekapitulace stavby'!AN17)</f>
        <v/>
      </c>
      <c r="K21" s="41"/>
      <c r="L21" s="66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4"/>
      <c r="C22" s="41"/>
      <c r="D22" s="41"/>
      <c r="E22" s="41"/>
      <c r="F22" s="41"/>
      <c r="G22" s="41"/>
      <c r="H22" s="41"/>
      <c r="I22" s="41"/>
      <c r="J22" s="41"/>
      <c r="K22" s="41"/>
      <c r="L22" s="66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4"/>
      <c r="C23" s="41"/>
      <c r="D23" s="158" t="s">
        <v>32</v>
      </c>
      <c r="E23" s="41"/>
      <c r="F23" s="41"/>
      <c r="G23" s="41"/>
      <c r="H23" s="41"/>
      <c r="I23" s="158" t="s">
        <v>25</v>
      </c>
      <c r="J23" s="161" t="str">
        <f>IF('Rekapitulace stavby'!AN19="","",'Rekapitulace stavby'!AN19)</f>
        <v/>
      </c>
      <c r="K23" s="41"/>
      <c r="L23" s="66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4"/>
      <c r="C24" s="41"/>
      <c r="D24" s="41"/>
      <c r="E24" s="161" t="str">
        <f>IF('Rekapitulace stavby'!E20="","",'Rekapitulace stavby'!E20)</f>
        <v xml:space="preserve"> </v>
      </c>
      <c r="F24" s="41"/>
      <c r="G24" s="41"/>
      <c r="H24" s="41"/>
      <c r="I24" s="158" t="s">
        <v>27</v>
      </c>
      <c r="J24" s="161" t="str">
        <f>IF('Rekapitulace stavby'!AN20="","",'Rekapitulace stavby'!AN20)</f>
        <v/>
      </c>
      <c r="K24" s="41"/>
      <c r="L24" s="66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4"/>
      <c r="C25" s="41"/>
      <c r="D25" s="41"/>
      <c r="E25" s="41"/>
      <c r="F25" s="41"/>
      <c r="G25" s="41"/>
      <c r="H25" s="41"/>
      <c r="I25" s="41"/>
      <c r="J25" s="41"/>
      <c r="K25" s="41"/>
      <c r="L25" s="66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4"/>
      <c r="C26" s="41"/>
      <c r="D26" s="158" t="s">
        <v>33</v>
      </c>
      <c r="E26" s="41"/>
      <c r="F26" s="41"/>
      <c r="G26" s="41"/>
      <c r="H26" s="41"/>
      <c r="I26" s="41"/>
      <c r="J26" s="41"/>
      <c r="K26" s="41"/>
      <c r="L26" s="66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63"/>
      <c r="B27" s="164"/>
      <c r="C27" s="163"/>
      <c r="D27" s="163"/>
      <c r="E27" s="165" t="s">
        <v>1</v>
      </c>
      <c r="F27" s="165"/>
      <c r="G27" s="165"/>
      <c r="H27" s="165"/>
      <c r="I27" s="163"/>
      <c r="J27" s="163"/>
      <c r="K27" s="163"/>
      <c r="L27" s="166"/>
      <c r="S27" s="163"/>
      <c r="T27" s="163"/>
      <c r="U27" s="163"/>
      <c r="V27" s="163"/>
      <c r="W27" s="163"/>
      <c r="X27" s="163"/>
      <c r="Y27" s="163"/>
      <c r="Z27" s="163"/>
      <c r="AA27" s="163"/>
      <c r="AB27" s="163"/>
      <c r="AC27" s="163"/>
      <c r="AD27" s="163"/>
      <c r="AE27" s="163"/>
    </row>
    <row r="28" s="2" customFormat="1" ht="6.96" customHeight="1">
      <c r="A28" s="41"/>
      <c r="B28" s="44"/>
      <c r="C28" s="41"/>
      <c r="D28" s="41"/>
      <c r="E28" s="41"/>
      <c r="F28" s="41"/>
      <c r="G28" s="41"/>
      <c r="H28" s="41"/>
      <c r="I28" s="41"/>
      <c r="J28" s="41"/>
      <c r="K28" s="41"/>
      <c r="L28" s="66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4"/>
      <c r="C29" s="41"/>
      <c r="D29" s="167"/>
      <c r="E29" s="167"/>
      <c r="F29" s="167"/>
      <c r="G29" s="167"/>
      <c r="H29" s="167"/>
      <c r="I29" s="167"/>
      <c r="J29" s="167"/>
      <c r="K29" s="167"/>
      <c r="L29" s="66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14.4" customHeight="1">
      <c r="A30" s="41"/>
      <c r="B30" s="44"/>
      <c r="C30" s="41"/>
      <c r="D30" s="161" t="s">
        <v>111</v>
      </c>
      <c r="E30" s="41"/>
      <c r="F30" s="41"/>
      <c r="G30" s="41"/>
      <c r="H30" s="41"/>
      <c r="I30" s="41"/>
      <c r="J30" s="168">
        <f>J96</f>
        <v>0</v>
      </c>
      <c r="K30" s="41"/>
      <c r="L30" s="66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14.4" customHeight="1">
      <c r="A31" s="41"/>
      <c r="B31" s="44"/>
      <c r="C31" s="41"/>
      <c r="D31" s="169" t="s">
        <v>102</v>
      </c>
      <c r="E31" s="41"/>
      <c r="F31" s="41"/>
      <c r="G31" s="41"/>
      <c r="H31" s="41"/>
      <c r="I31" s="41"/>
      <c r="J31" s="168">
        <f>J107</f>
        <v>0</v>
      </c>
      <c r="K31" s="41"/>
      <c r="L31" s="66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4"/>
      <c r="C32" s="41"/>
      <c r="D32" s="170" t="s">
        <v>36</v>
      </c>
      <c r="E32" s="41"/>
      <c r="F32" s="41"/>
      <c r="G32" s="41"/>
      <c r="H32" s="41"/>
      <c r="I32" s="41"/>
      <c r="J32" s="171">
        <f>ROUND(J30 + J31, 2)</f>
        <v>0</v>
      </c>
      <c r="K32" s="41"/>
      <c r="L32" s="66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4"/>
      <c r="C33" s="41"/>
      <c r="D33" s="167"/>
      <c r="E33" s="167"/>
      <c r="F33" s="167"/>
      <c r="G33" s="167"/>
      <c r="H33" s="167"/>
      <c r="I33" s="167"/>
      <c r="J33" s="167"/>
      <c r="K33" s="167"/>
      <c r="L33" s="66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4"/>
      <c r="C34" s="41"/>
      <c r="D34" s="41"/>
      <c r="E34" s="41"/>
      <c r="F34" s="172" t="s">
        <v>38</v>
      </c>
      <c r="G34" s="41"/>
      <c r="H34" s="41"/>
      <c r="I34" s="172" t="s">
        <v>37</v>
      </c>
      <c r="J34" s="172" t="s">
        <v>39</v>
      </c>
      <c r="K34" s="41"/>
      <c r="L34" s="66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4"/>
      <c r="C35" s="41"/>
      <c r="D35" s="173" t="s">
        <v>40</v>
      </c>
      <c r="E35" s="158" t="s">
        <v>41</v>
      </c>
      <c r="F35" s="174">
        <f>ROUND((SUM(BE107:BE114) + SUM(BE134:BE373)),  2)</f>
        <v>0</v>
      </c>
      <c r="G35" s="41"/>
      <c r="H35" s="41"/>
      <c r="I35" s="175">
        <v>0.20999999999999999</v>
      </c>
      <c r="J35" s="174">
        <f>ROUND(((SUM(BE107:BE114) + SUM(BE134:BE373))*I35),  2)</f>
        <v>0</v>
      </c>
      <c r="K35" s="41"/>
      <c r="L35" s="66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4"/>
      <c r="C36" s="41"/>
      <c r="D36" s="41"/>
      <c r="E36" s="158" t="s">
        <v>42</v>
      </c>
      <c r="F36" s="174">
        <f>ROUND((SUM(BF107:BF114) + SUM(BF134:BF373)),  2)</f>
        <v>0</v>
      </c>
      <c r="G36" s="41"/>
      <c r="H36" s="41"/>
      <c r="I36" s="175">
        <v>0.12</v>
      </c>
      <c r="J36" s="174">
        <f>ROUND(((SUM(BF107:BF114) + SUM(BF134:BF373))*I36),  2)</f>
        <v>0</v>
      </c>
      <c r="K36" s="41"/>
      <c r="L36" s="66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4"/>
      <c r="C37" s="41"/>
      <c r="D37" s="41"/>
      <c r="E37" s="158" t="s">
        <v>43</v>
      </c>
      <c r="F37" s="174">
        <f>ROUND((SUM(BG107:BG114) + SUM(BG134:BG373)),  2)</f>
        <v>0</v>
      </c>
      <c r="G37" s="41"/>
      <c r="H37" s="41"/>
      <c r="I37" s="175">
        <v>0.20999999999999999</v>
      </c>
      <c r="J37" s="174">
        <f>0</f>
        <v>0</v>
      </c>
      <c r="K37" s="41"/>
      <c r="L37" s="66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4"/>
      <c r="C38" s="41"/>
      <c r="D38" s="41"/>
      <c r="E38" s="158" t="s">
        <v>44</v>
      </c>
      <c r="F38" s="174">
        <f>ROUND((SUM(BH107:BH114) + SUM(BH134:BH373)),  2)</f>
        <v>0</v>
      </c>
      <c r="G38" s="41"/>
      <c r="H38" s="41"/>
      <c r="I38" s="175">
        <v>0.12</v>
      </c>
      <c r="J38" s="174">
        <f>0</f>
        <v>0</v>
      </c>
      <c r="K38" s="41"/>
      <c r="L38" s="66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4"/>
      <c r="C39" s="41"/>
      <c r="D39" s="41"/>
      <c r="E39" s="158" t="s">
        <v>45</v>
      </c>
      <c r="F39" s="174">
        <f>ROUND((SUM(BI107:BI114) + SUM(BI134:BI373)),  2)</f>
        <v>0</v>
      </c>
      <c r="G39" s="41"/>
      <c r="H39" s="41"/>
      <c r="I39" s="175">
        <v>0</v>
      </c>
      <c r="J39" s="174">
        <f>0</f>
        <v>0</v>
      </c>
      <c r="K39" s="41"/>
      <c r="L39" s="66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4"/>
      <c r="C40" s="41"/>
      <c r="D40" s="41"/>
      <c r="E40" s="41"/>
      <c r="F40" s="41"/>
      <c r="G40" s="41"/>
      <c r="H40" s="41"/>
      <c r="I40" s="41"/>
      <c r="J40" s="41"/>
      <c r="K40" s="41"/>
      <c r="L40" s="66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4"/>
      <c r="C41" s="176"/>
      <c r="D41" s="177" t="s">
        <v>46</v>
      </c>
      <c r="E41" s="178"/>
      <c r="F41" s="178"/>
      <c r="G41" s="179" t="s">
        <v>47</v>
      </c>
      <c r="H41" s="180" t="s">
        <v>48</v>
      </c>
      <c r="I41" s="178"/>
      <c r="J41" s="181">
        <f>SUM(J32:J39)</f>
        <v>0</v>
      </c>
      <c r="K41" s="182"/>
      <c r="L41" s="66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44"/>
      <c r="C42" s="41"/>
      <c r="D42" s="41"/>
      <c r="E42" s="41"/>
      <c r="F42" s="41"/>
      <c r="G42" s="41"/>
      <c r="H42" s="41"/>
      <c r="I42" s="41"/>
      <c r="J42" s="41"/>
      <c r="K42" s="41"/>
      <c r="L42" s="66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6"/>
      <c r="D50" s="183" t="s">
        <v>49</v>
      </c>
      <c r="E50" s="184"/>
      <c r="F50" s="184"/>
      <c r="G50" s="183" t="s">
        <v>50</v>
      </c>
      <c r="H50" s="184"/>
      <c r="I50" s="184"/>
      <c r="J50" s="184"/>
      <c r="K50" s="184"/>
      <c r="L50" s="66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41"/>
      <c r="B61" s="44"/>
      <c r="C61" s="41"/>
      <c r="D61" s="185" t="s">
        <v>51</v>
      </c>
      <c r="E61" s="186"/>
      <c r="F61" s="187" t="s">
        <v>52</v>
      </c>
      <c r="G61" s="185" t="s">
        <v>51</v>
      </c>
      <c r="H61" s="186"/>
      <c r="I61" s="186"/>
      <c r="J61" s="188" t="s">
        <v>52</v>
      </c>
      <c r="K61" s="186"/>
      <c r="L61" s="66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41"/>
      <c r="B65" s="44"/>
      <c r="C65" s="41"/>
      <c r="D65" s="183" t="s">
        <v>53</v>
      </c>
      <c r="E65" s="189"/>
      <c r="F65" s="189"/>
      <c r="G65" s="183" t="s">
        <v>54</v>
      </c>
      <c r="H65" s="189"/>
      <c r="I65" s="189"/>
      <c r="J65" s="189"/>
      <c r="K65" s="189"/>
      <c r="L65" s="66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41"/>
      <c r="B76" s="44"/>
      <c r="C76" s="41"/>
      <c r="D76" s="185" t="s">
        <v>51</v>
      </c>
      <c r="E76" s="186"/>
      <c r="F76" s="187" t="s">
        <v>52</v>
      </c>
      <c r="G76" s="185" t="s">
        <v>51</v>
      </c>
      <c r="H76" s="186"/>
      <c r="I76" s="186"/>
      <c r="J76" s="188" t="s">
        <v>52</v>
      </c>
      <c r="K76" s="186"/>
      <c r="L76" s="66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4.4" customHeight="1">
      <c r="A77" s="41"/>
      <c r="B77" s="190"/>
      <c r="C77" s="191"/>
      <c r="D77" s="191"/>
      <c r="E77" s="191"/>
      <c r="F77" s="191"/>
      <c r="G77" s="191"/>
      <c r="H77" s="191"/>
      <c r="I77" s="191"/>
      <c r="J77" s="191"/>
      <c r="K77" s="191"/>
      <c r="L77" s="66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81" s="2" customFormat="1" ht="6.96" customHeight="1">
      <c r="A81" s="41"/>
      <c r="B81" s="192"/>
      <c r="C81" s="193"/>
      <c r="D81" s="193"/>
      <c r="E81" s="193"/>
      <c r="F81" s="193"/>
      <c r="G81" s="193"/>
      <c r="H81" s="193"/>
      <c r="I81" s="193"/>
      <c r="J81" s="193"/>
      <c r="K81" s="193"/>
      <c r="L81" s="66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24.96" customHeight="1">
      <c r="A82" s="41"/>
      <c r="B82" s="42"/>
      <c r="C82" s="24" t="s">
        <v>112</v>
      </c>
      <c r="D82" s="43"/>
      <c r="E82" s="43"/>
      <c r="F82" s="43"/>
      <c r="G82" s="43"/>
      <c r="H82" s="43"/>
      <c r="I82" s="43"/>
      <c r="J82" s="43"/>
      <c r="K82" s="43"/>
      <c r="L82" s="66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66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2" customHeight="1">
      <c r="A84" s="41"/>
      <c r="B84" s="42"/>
      <c r="C84" s="33" t="s">
        <v>16</v>
      </c>
      <c r="D84" s="43"/>
      <c r="E84" s="43"/>
      <c r="F84" s="43"/>
      <c r="G84" s="43"/>
      <c r="H84" s="43"/>
      <c r="I84" s="43"/>
      <c r="J84" s="43"/>
      <c r="K84" s="43"/>
      <c r="L84" s="66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6.5" customHeight="1">
      <c r="A85" s="41"/>
      <c r="B85" s="42"/>
      <c r="C85" s="43"/>
      <c r="D85" s="43"/>
      <c r="E85" s="194" t="str">
        <f>E7</f>
        <v>Buchlovice, oprava části řadu B</v>
      </c>
      <c r="F85" s="33"/>
      <c r="G85" s="33"/>
      <c r="H85" s="33"/>
      <c r="I85" s="43"/>
      <c r="J85" s="43"/>
      <c r="K85" s="43"/>
      <c r="L85" s="66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2" customHeight="1">
      <c r="A86" s="41"/>
      <c r="B86" s="42"/>
      <c r="C86" s="33" t="s">
        <v>109</v>
      </c>
      <c r="D86" s="43"/>
      <c r="E86" s="43"/>
      <c r="F86" s="43"/>
      <c r="G86" s="43"/>
      <c r="H86" s="43"/>
      <c r="I86" s="43"/>
      <c r="J86" s="43"/>
      <c r="K86" s="43"/>
      <c r="L86" s="66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6.5" customHeight="1">
      <c r="A87" s="41"/>
      <c r="B87" s="42"/>
      <c r="C87" s="43"/>
      <c r="D87" s="43"/>
      <c r="E87" s="79" t="str">
        <f>E9</f>
        <v>001 - Výkopové práce a obnova povrchů</v>
      </c>
      <c r="F87" s="43"/>
      <c r="G87" s="43"/>
      <c r="H87" s="43"/>
      <c r="I87" s="43"/>
      <c r="J87" s="43"/>
      <c r="K87" s="43"/>
      <c r="L87" s="66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6.96" customHeight="1">
      <c r="A88" s="41"/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66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2" customHeight="1">
      <c r="A89" s="41"/>
      <c r="B89" s="42"/>
      <c r="C89" s="33" t="s">
        <v>20</v>
      </c>
      <c r="D89" s="43"/>
      <c r="E89" s="43"/>
      <c r="F89" s="28" t="str">
        <f>F12</f>
        <v>Buchlovice</v>
      </c>
      <c r="G89" s="43"/>
      <c r="H89" s="43"/>
      <c r="I89" s="33" t="s">
        <v>22</v>
      </c>
      <c r="J89" s="82" t="str">
        <f>IF(J12="","",J12)</f>
        <v>22. 5. 2025</v>
      </c>
      <c r="K89" s="43"/>
      <c r="L89" s="66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6.96" customHeight="1">
      <c r="A90" s="41"/>
      <c r="B90" s="42"/>
      <c r="C90" s="43"/>
      <c r="D90" s="43"/>
      <c r="E90" s="43"/>
      <c r="F90" s="43"/>
      <c r="G90" s="43"/>
      <c r="H90" s="43"/>
      <c r="I90" s="43"/>
      <c r="J90" s="43"/>
      <c r="K90" s="43"/>
      <c r="L90" s="66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15.15" customHeight="1">
      <c r="A91" s="41"/>
      <c r="B91" s="42"/>
      <c r="C91" s="33" t="s">
        <v>24</v>
      </c>
      <c r="D91" s="43"/>
      <c r="E91" s="43"/>
      <c r="F91" s="28" t="str">
        <f>E15</f>
        <v xml:space="preserve"> </v>
      </c>
      <c r="G91" s="43"/>
      <c r="H91" s="43"/>
      <c r="I91" s="33" t="s">
        <v>30</v>
      </c>
      <c r="J91" s="37" t="str">
        <f>E21</f>
        <v xml:space="preserve"> </v>
      </c>
      <c r="K91" s="43"/>
      <c r="L91" s="66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15.15" customHeight="1">
      <c r="A92" s="41"/>
      <c r="B92" s="42"/>
      <c r="C92" s="33" t="s">
        <v>28</v>
      </c>
      <c r="D92" s="43"/>
      <c r="E92" s="43"/>
      <c r="F92" s="28" t="str">
        <f>IF(E18="","",E18)</f>
        <v>Vyplň údaj</v>
      </c>
      <c r="G92" s="43"/>
      <c r="H92" s="43"/>
      <c r="I92" s="33" t="s">
        <v>32</v>
      </c>
      <c r="J92" s="37" t="str">
        <f>E24</f>
        <v xml:space="preserve"> </v>
      </c>
      <c r="K92" s="43"/>
      <c r="L92" s="66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2" customFormat="1" ht="10.32" customHeight="1">
      <c r="A93" s="41"/>
      <c r="B93" s="42"/>
      <c r="C93" s="43"/>
      <c r="D93" s="43"/>
      <c r="E93" s="43"/>
      <c r="F93" s="43"/>
      <c r="G93" s="43"/>
      <c r="H93" s="43"/>
      <c r="I93" s="43"/>
      <c r="J93" s="43"/>
      <c r="K93" s="43"/>
      <c r="L93" s="66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2" customFormat="1" ht="29.28" customHeight="1">
      <c r="A94" s="41"/>
      <c r="B94" s="42"/>
      <c r="C94" s="195" t="s">
        <v>113</v>
      </c>
      <c r="D94" s="152"/>
      <c r="E94" s="152"/>
      <c r="F94" s="152"/>
      <c r="G94" s="152"/>
      <c r="H94" s="152"/>
      <c r="I94" s="152"/>
      <c r="J94" s="196" t="s">
        <v>114</v>
      </c>
      <c r="K94" s="152"/>
      <c r="L94" s="66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 s="2" customFormat="1" ht="10.32" customHeight="1">
      <c r="A95" s="41"/>
      <c r="B95" s="42"/>
      <c r="C95" s="43"/>
      <c r="D95" s="43"/>
      <c r="E95" s="43"/>
      <c r="F95" s="43"/>
      <c r="G95" s="43"/>
      <c r="H95" s="43"/>
      <c r="I95" s="43"/>
      <c r="J95" s="43"/>
      <c r="K95" s="43"/>
      <c r="L95" s="66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</row>
    <row r="96" s="2" customFormat="1" ht="22.8" customHeight="1">
      <c r="A96" s="41"/>
      <c r="B96" s="42"/>
      <c r="C96" s="197" t="s">
        <v>115</v>
      </c>
      <c r="D96" s="43"/>
      <c r="E96" s="43"/>
      <c r="F96" s="43"/>
      <c r="G96" s="43"/>
      <c r="H96" s="43"/>
      <c r="I96" s="43"/>
      <c r="J96" s="113">
        <f>J134</f>
        <v>0</v>
      </c>
      <c r="K96" s="43"/>
      <c r="L96" s="66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U96" s="18" t="s">
        <v>116</v>
      </c>
    </row>
    <row r="97" s="9" customFormat="1" ht="24.96" customHeight="1">
      <c r="A97" s="9"/>
      <c r="B97" s="198"/>
      <c r="C97" s="199"/>
      <c r="D97" s="200" t="s">
        <v>117</v>
      </c>
      <c r="E97" s="201"/>
      <c r="F97" s="201"/>
      <c r="G97" s="201"/>
      <c r="H97" s="201"/>
      <c r="I97" s="201"/>
      <c r="J97" s="202">
        <f>J135</f>
        <v>0</v>
      </c>
      <c r="K97" s="199"/>
      <c r="L97" s="20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204"/>
      <c r="C98" s="205"/>
      <c r="D98" s="206" t="s">
        <v>118</v>
      </c>
      <c r="E98" s="207"/>
      <c r="F98" s="207"/>
      <c r="G98" s="207"/>
      <c r="H98" s="207"/>
      <c r="I98" s="207"/>
      <c r="J98" s="208">
        <f>J136</f>
        <v>0</v>
      </c>
      <c r="K98" s="205"/>
      <c r="L98" s="20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204"/>
      <c r="C99" s="205"/>
      <c r="D99" s="206" t="s">
        <v>119</v>
      </c>
      <c r="E99" s="207"/>
      <c r="F99" s="207"/>
      <c r="G99" s="207"/>
      <c r="H99" s="207"/>
      <c r="I99" s="207"/>
      <c r="J99" s="208">
        <f>J287</f>
        <v>0</v>
      </c>
      <c r="K99" s="205"/>
      <c r="L99" s="20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204"/>
      <c r="C100" s="205"/>
      <c r="D100" s="206" t="s">
        <v>120</v>
      </c>
      <c r="E100" s="207"/>
      <c r="F100" s="207"/>
      <c r="G100" s="207"/>
      <c r="H100" s="207"/>
      <c r="I100" s="207"/>
      <c r="J100" s="208">
        <f>J292</f>
        <v>0</v>
      </c>
      <c r="K100" s="205"/>
      <c r="L100" s="20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04"/>
      <c r="C101" s="205"/>
      <c r="D101" s="206" t="s">
        <v>121</v>
      </c>
      <c r="E101" s="207"/>
      <c r="F101" s="207"/>
      <c r="G101" s="207"/>
      <c r="H101" s="207"/>
      <c r="I101" s="207"/>
      <c r="J101" s="208">
        <f>J321</f>
        <v>0</v>
      </c>
      <c r="K101" s="205"/>
      <c r="L101" s="20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204"/>
      <c r="C102" s="205"/>
      <c r="D102" s="206" t="s">
        <v>122</v>
      </c>
      <c r="E102" s="207"/>
      <c r="F102" s="207"/>
      <c r="G102" s="207"/>
      <c r="H102" s="207"/>
      <c r="I102" s="207"/>
      <c r="J102" s="208">
        <f>J325</f>
        <v>0</v>
      </c>
      <c r="K102" s="205"/>
      <c r="L102" s="20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204"/>
      <c r="C103" s="205"/>
      <c r="D103" s="206" t="s">
        <v>123</v>
      </c>
      <c r="E103" s="207"/>
      <c r="F103" s="207"/>
      <c r="G103" s="207"/>
      <c r="H103" s="207"/>
      <c r="I103" s="207"/>
      <c r="J103" s="208">
        <f>J347</f>
        <v>0</v>
      </c>
      <c r="K103" s="205"/>
      <c r="L103" s="20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204"/>
      <c r="C104" s="205"/>
      <c r="D104" s="206" t="s">
        <v>124</v>
      </c>
      <c r="E104" s="207"/>
      <c r="F104" s="207"/>
      <c r="G104" s="207"/>
      <c r="H104" s="207"/>
      <c r="I104" s="207"/>
      <c r="J104" s="208">
        <f>J372</f>
        <v>0</v>
      </c>
      <c r="K104" s="205"/>
      <c r="L104" s="20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41"/>
      <c r="B105" s="42"/>
      <c r="C105" s="43"/>
      <c r="D105" s="43"/>
      <c r="E105" s="43"/>
      <c r="F105" s="43"/>
      <c r="G105" s="43"/>
      <c r="H105" s="43"/>
      <c r="I105" s="43"/>
      <c r="J105" s="43"/>
      <c r="K105" s="43"/>
      <c r="L105" s="66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</row>
    <row r="106" s="2" customFormat="1" ht="6.96" customHeight="1">
      <c r="A106" s="41"/>
      <c r="B106" s="42"/>
      <c r="C106" s="43"/>
      <c r="D106" s="43"/>
      <c r="E106" s="43"/>
      <c r="F106" s="43"/>
      <c r="G106" s="43"/>
      <c r="H106" s="43"/>
      <c r="I106" s="43"/>
      <c r="J106" s="43"/>
      <c r="K106" s="43"/>
      <c r="L106" s="66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</row>
    <row r="107" s="2" customFormat="1" ht="29.28" customHeight="1">
      <c r="A107" s="41"/>
      <c r="B107" s="42"/>
      <c r="C107" s="197" t="s">
        <v>125</v>
      </c>
      <c r="D107" s="43"/>
      <c r="E107" s="43"/>
      <c r="F107" s="43"/>
      <c r="G107" s="43"/>
      <c r="H107" s="43"/>
      <c r="I107" s="43"/>
      <c r="J107" s="210">
        <f>ROUND(J108 + J109 + J110 + J111 + J112 + J113,2)</f>
        <v>0</v>
      </c>
      <c r="K107" s="43"/>
      <c r="L107" s="66"/>
      <c r="N107" s="211" t="s">
        <v>40</v>
      </c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</row>
    <row r="108" s="2" customFormat="1" ht="18" customHeight="1">
      <c r="A108" s="41"/>
      <c r="B108" s="42"/>
      <c r="C108" s="43"/>
      <c r="D108" s="147" t="s">
        <v>126</v>
      </c>
      <c r="E108" s="140"/>
      <c r="F108" s="140"/>
      <c r="G108" s="43"/>
      <c r="H108" s="43"/>
      <c r="I108" s="43"/>
      <c r="J108" s="141">
        <v>0</v>
      </c>
      <c r="K108" s="43"/>
      <c r="L108" s="212"/>
      <c r="M108" s="213"/>
      <c r="N108" s="214" t="s">
        <v>41</v>
      </c>
      <c r="O108" s="213"/>
      <c r="P108" s="213"/>
      <c r="Q108" s="213"/>
      <c r="R108" s="213"/>
      <c r="S108" s="215"/>
      <c r="T108" s="215"/>
      <c r="U108" s="215"/>
      <c r="V108" s="215"/>
      <c r="W108" s="215"/>
      <c r="X108" s="215"/>
      <c r="Y108" s="215"/>
      <c r="Z108" s="215"/>
      <c r="AA108" s="215"/>
      <c r="AB108" s="215"/>
      <c r="AC108" s="215"/>
      <c r="AD108" s="215"/>
      <c r="AE108" s="215"/>
      <c r="AF108" s="213"/>
      <c r="AG108" s="213"/>
      <c r="AH108" s="213"/>
      <c r="AI108" s="213"/>
      <c r="AJ108" s="213"/>
      <c r="AK108" s="213"/>
      <c r="AL108" s="213"/>
      <c r="AM108" s="213"/>
      <c r="AN108" s="213"/>
      <c r="AO108" s="213"/>
      <c r="AP108" s="213"/>
      <c r="AQ108" s="213"/>
      <c r="AR108" s="213"/>
      <c r="AS108" s="213"/>
      <c r="AT108" s="213"/>
      <c r="AU108" s="213"/>
      <c r="AV108" s="213"/>
      <c r="AW108" s="213"/>
      <c r="AX108" s="213"/>
      <c r="AY108" s="216" t="s">
        <v>127</v>
      </c>
      <c r="AZ108" s="213"/>
      <c r="BA108" s="213"/>
      <c r="BB108" s="213"/>
      <c r="BC108" s="213"/>
      <c r="BD108" s="213"/>
      <c r="BE108" s="217">
        <f>IF(N108="základní",J108,0)</f>
        <v>0</v>
      </c>
      <c r="BF108" s="217">
        <f>IF(N108="snížená",J108,0)</f>
        <v>0</v>
      </c>
      <c r="BG108" s="217">
        <f>IF(N108="zákl. přenesená",J108,0)</f>
        <v>0</v>
      </c>
      <c r="BH108" s="217">
        <f>IF(N108="sníž. přenesená",J108,0)</f>
        <v>0</v>
      </c>
      <c r="BI108" s="217">
        <f>IF(N108="nulová",J108,0)</f>
        <v>0</v>
      </c>
      <c r="BJ108" s="216" t="s">
        <v>84</v>
      </c>
      <c r="BK108" s="213"/>
      <c r="BL108" s="213"/>
      <c r="BM108" s="213"/>
    </row>
    <row r="109" s="2" customFormat="1" ht="18" customHeight="1">
      <c r="A109" s="41"/>
      <c r="B109" s="42"/>
      <c r="C109" s="43"/>
      <c r="D109" s="147" t="s">
        <v>128</v>
      </c>
      <c r="E109" s="140"/>
      <c r="F109" s="140"/>
      <c r="G109" s="43"/>
      <c r="H109" s="43"/>
      <c r="I109" s="43"/>
      <c r="J109" s="141">
        <v>0</v>
      </c>
      <c r="K109" s="43"/>
      <c r="L109" s="212"/>
      <c r="M109" s="213"/>
      <c r="N109" s="214" t="s">
        <v>41</v>
      </c>
      <c r="O109" s="213"/>
      <c r="P109" s="213"/>
      <c r="Q109" s="213"/>
      <c r="R109" s="213"/>
      <c r="S109" s="215"/>
      <c r="T109" s="215"/>
      <c r="U109" s="215"/>
      <c r="V109" s="215"/>
      <c r="W109" s="215"/>
      <c r="X109" s="215"/>
      <c r="Y109" s="215"/>
      <c r="Z109" s="215"/>
      <c r="AA109" s="215"/>
      <c r="AB109" s="215"/>
      <c r="AC109" s="215"/>
      <c r="AD109" s="215"/>
      <c r="AE109" s="215"/>
      <c r="AF109" s="213"/>
      <c r="AG109" s="213"/>
      <c r="AH109" s="213"/>
      <c r="AI109" s="213"/>
      <c r="AJ109" s="213"/>
      <c r="AK109" s="213"/>
      <c r="AL109" s="213"/>
      <c r="AM109" s="213"/>
      <c r="AN109" s="213"/>
      <c r="AO109" s="213"/>
      <c r="AP109" s="213"/>
      <c r="AQ109" s="213"/>
      <c r="AR109" s="213"/>
      <c r="AS109" s="213"/>
      <c r="AT109" s="213"/>
      <c r="AU109" s="213"/>
      <c r="AV109" s="213"/>
      <c r="AW109" s="213"/>
      <c r="AX109" s="213"/>
      <c r="AY109" s="216" t="s">
        <v>127</v>
      </c>
      <c r="AZ109" s="213"/>
      <c r="BA109" s="213"/>
      <c r="BB109" s="213"/>
      <c r="BC109" s="213"/>
      <c r="BD109" s="213"/>
      <c r="BE109" s="217">
        <f>IF(N109="základní",J109,0)</f>
        <v>0</v>
      </c>
      <c r="BF109" s="217">
        <f>IF(N109="snížená",J109,0)</f>
        <v>0</v>
      </c>
      <c r="BG109" s="217">
        <f>IF(N109="zákl. přenesená",J109,0)</f>
        <v>0</v>
      </c>
      <c r="BH109" s="217">
        <f>IF(N109="sníž. přenesená",J109,0)</f>
        <v>0</v>
      </c>
      <c r="BI109" s="217">
        <f>IF(N109="nulová",J109,0)</f>
        <v>0</v>
      </c>
      <c r="BJ109" s="216" t="s">
        <v>84</v>
      </c>
      <c r="BK109" s="213"/>
      <c r="BL109" s="213"/>
      <c r="BM109" s="213"/>
    </row>
    <row r="110" s="2" customFormat="1" ht="18" customHeight="1">
      <c r="A110" s="41"/>
      <c r="B110" s="42"/>
      <c r="C110" s="43"/>
      <c r="D110" s="147" t="s">
        <v>129</v>
      </c>
      <c r="E110" s="140"/>
      <c r="F110" s="140"/>
      <c r="G110" s="43"/>
      <c r="H110" s="43"/>
      <c r="I110" s="43"/>
      <c r="J110" s="141">
        <v>0</v>
      </c>
      <c r="K110" s="43"/>
      <c r="L110" s="212"/>
      <c r="M110" s="213"/>
      <c r="N110" s="214" t="s">
        <v>41</v>
      </c>
      <c r="O110" s="213"/>
      <c r="P110" s="213"/>
      <c r="Q110" s="213"/>
      <c r="R110" s="213"/>
      <c r="S110" s="215"/>
      <c r="T110" s="215"/>
      <c r="U110" s="215"/>
      <c r="V110" s="215"/>
      <c r="W110" s="215"/>
      <c r="X110" s="215"/>
      <c r="Y110" s="215"/>
      <c r="Z110" s="215"/>
      <c r="AA110" s="215"/>
      <c r="AB110" s="215"/>
      <c r="AC110" s="215"/>
      <c r="AD110" s="215"/>
      <c r="AE110" s="215"/>
      <c r="AF110" s="213"/>
      <c r="AG110" s="213"/>
      <c r="AH110" s="213"/>
      <c r="AI110" s="213"/>
      <c r="AJ110" s="213"/>
      <c r="AK110" s="213"/>
      <c r="AL110" s="213"/>
      <c r="AM110" s="213"/>
      <c r="AN110" s="213"/>
      <c r="AO110" s="213"/>
      <c r="AP110" s="213"/>
      <c r="AQ110" s="213"/>
      <c r="AR110" s="213"/>
      <c r="AS110" s="213"/>
      <c r="AT110" s="213"/>
      <c r="AU110" s="213"/>
      <c r="AV110" s="213"/>
      <c r="AW110" s="213"/>
      <c r="AX110" s="213"/>
      <c r="AY110" s="216" t="s">
        <v>127</v>
      </c>
      <c r="AZ110" s="213"/>
      <c r="BA110" s="213"/>
      <c r="BB110" s="213"/>
      <c r="BC110" s="213"/>
      <c r="BD110" s="213"/>
      <c r="BE110" s="217">
        <f>IF(N110="základní",J110,0)</f>
        <v>0</v>
      </c>
      <c r="BF110" s="217">
        <f>IF(N110="snížená",J110,0)</f>
        <v>0</v>
      </c>
      <c r="BG110" s="217">
        <f>IF(N110="zákl. přenesená",J110,0)</f>
        <v>0</v>
      </c>
      <c r="BH110" s="217">
        <f>IF(N110="sníž. přenesená",J110,0)</f>
        <v>0</v>
      </c>
      <c r="BI110" s="217">
        <f>IF(N110="nulová",J110,0)</f>
        <v>0</v>
      </c>
      <c r="BJ110" s="216" t="s">
        <v>84</v>
      </c>
      <c r="BK110" s="213"/>
      <c r="BL110" s="213"/>
      <c r="BM110" s="213"/>
    </row>
    <row r="111" s="2" customFormat="1" ht="18" customHeight="1">
      <c r="A111" s="41"/>
      <c r="B111" s="42"/>
      <c r="C111" s="43"/>
      <c r="D111" s="147" t="s">
        <v>130</v>
      </c>
      <c r="E111" s="140"/>
      <c r="F111" s="140"/>
      <c r="G111" s="43"/>
      <c r="H111" s="43"/>
      <c r="I111" s="43"/>
      <c r="J111" s="141">
        <v>0</v>
      </c>
      <c r="K111" s="43"/>
      <c r="L111" s="212"/>
      <c r="M111" s="213"/>
      <c r="N111" s="214" t="s">
        <v>41</v>
      </c>
      <c r="O111" s="213"/>
      <c r="P111" s="213"/>
      <c r="Q111" s="213"/>
      <c r="R111" s="213"/>
      <c r="S111" s="215"/>
      <c r="T111" s="215"/>
      <c r="U111" s="215"/>
      <c r="V111" s="215"/>
      <c r="W111" s="215"/>
      <c r="X111" s="215"/>
      <c r="Y111" s="215"/>
      <c r="Z111" s="215"/>
      <c r="AA111" s="215"/>
      <c r="AB111" s="215"/>
      <c r="AC111" s="215"/>
      <c r="AD111" s="215"/>
      <c r="AE111" s="215"/>
      <c r="AF111" s="213"/>
      <c r="AG111" s="213"/>
      <c r="AH111" s="213"/>
      <c r="AI111" s="213"/>
      <c r="AJ111" s="213"/>
      <c r="AK111" s="213"/>
      <c r="AL111" s="213"/>
      <c r="AM111" s="213"/>
      <c r="AN111" s="213"/>
      <c r="AO111" s="213"/>
      <c r="AP111" s="213"/>
      <c r="AQ111" s="213"/>
      <c r="AR111" s="213"/>
      <c r="AS111" s="213"/>
      <c r="AT111" s="213"/>
      <c r="AU111" s="213"/>
      <c r="AV111" s="213"/>
      <c r="AW111" s="213"/>
      <c r="AX111" s="213"/>
      <c r="AY111" s="216" t="s">
        <v>127</v>
      </c>
      <c r="AZ111" s="213"/>
      <c r="BA111" s="213"/>
      <c r="BB111" s="213"/>
      <c r="BC111" s="213"/>
      <c r="BD111" s="213"/>
      <c r="BE111" s="217">
        <f>IF(N111="základní",J111,0)</f>
        <v>0</v>
      </c>
      <c r="BF111" s="217">
        <f>IF(N111="snížená",J111,0)</f>
        <v>0</v>
      </c>
      <c r="BG111" s="217">
        <f>IF(N111="zákl. přenesená",J111,0)</f>
        <v>0</v>
      </c>
      <c r="BH111" s="217">
        <f>IF(N111="sníž. přenesená",J111,0)</f>
        <v>0</v>
      </c>
      <c r="BI111" s="217">
        <f>IF(N111="nulová",J111,0)</f>
        <v>0</v>
      </c>
      <c r="BJ111" s="216" t="s">
        <v>84</v>
      </c>
      <c r="BK111" s="213"/>
      <c r="BL111" s="213"/>
      <c r="BM111" s="213"/>
    </row>
    <row r="112" s="2" customFormat="1" ht="18" customHeight="1">
      <c r="A112" s="41"/>
      <c r="B112" s="42"/>
      <c r="C112" s="43"/>
      <c r="D112" s="147" t="s">
        <v>131</v>
      </c>
      <c r="E112" s="140"/>
      <c r="F112" s="140"/>
      <c r="G112" s="43"/>
      <c r="H112" s="43"/>
      <c r="I112" s="43"/>
      <c r="J112" s="141">
        <v>0</v>
      </c>
      <c r="K112" s="43"/>
      <c r="L112" s="212"/>
      <c r="M112" s="213"/>
      <c r="N112" s="214" t="s">
        <v>41</v>
      </c>
      <c r="O112" s="213"/>
      <c r="P112" s="213"/>
      <c r="Q112" s="213"/>
      <c r="R112" s="213"/>
      <c r="S112" s="215"/>
      <c r="T112" s="215"/>
      <c r="U112" s="215"/>
      <c r="V112" s="215"/>
      <c r="W112" s="215"/>
      <c r="X112" s="215"/>
      <c r="Y112" s="215"/>
      <c r="Z112" s="215"/>
      <c r="AA112" s="215"/>
      <c r="AB112" s="215"/>
      <c r="AC112" s="215"/>
      <c r="AD112" s="215"/>
      <c r="AE112" s="215"/>
      <c r="AF112" s="213"/>
      <c r="AG112" s="213"/>
      <c r="AH112" s="213"/>
      <c r="AI112" s="213"/>
      <c r="AJ112" s="213"/>
      <c r="AK112" s="213"/>
      <c r="AL112" s="213"/>
      <c r="AM112" s="213"/>
      <c r="AN112" s="213"/>
      <c r="AO112" s="213"/>
      <c r="AP112" s="213"/>
      <c r="AQ112" s="213"/>
      <c r="AR112" s="213"/>
      <c r="AS112" s="213"/>
      <c r="AT112" s="213"/>
      <c r="AU112" s="213"/>
      <c r="AV112" s="213"/>
      <c r="AW112" s="213"/>
      <c r="AX112" s="213"/>
      <c r="AY112" s="216" t="s">
        <v>127</v>
      </c>
      <c r="AZ112" s="213"/>
      <c r="BA112" s="213"/>
      <c r="BB112" s="213"/>
      <c r="BC112" s="213"/>
      <c r="BD112" s="213"/>
      <c r="BE112" s="217">
        <f>IF(N112="základní",J112,0)</f>
        <v>0</v>
      </c>
      <c r="BF112" s="217">
        <f>IF(N112="snížená",J112,0)</f>
        <v>0</v>
      </c>
      <c r="BG112" s="217">
        <f>IF(N112="zákl. přenesená",J112,0)</f>
        <v>0</v>
      </c>
      <c r="BH112" s="217">
        <f>IF(N112="sníž. přenesená",J112,0)</f>
        <v>0</v>
      </c>
      <c r="BI112" s="217">
        <f>IF(N112="nulová",J112,0)</f>
        <v>0</v>
      </c>
      <c r="BJ112" s="216" t="s">
        <v>84</v>
      </c>
      <c r="BK112" s="213"/>
      <c r="BL112" s="213"/>
      <c r="BM112" s="213"/>
    </row>
    <row r="113" s="2" customFormat="1" ht="18" customHeight="1">
      <c r="A113" s="41"/>
      <c r="B113" s="42"/>
      <c r="C113" s="43"/>
      <c r="D113" s="140" t="s">
        <v>132</v>
      </c>
      <c r="E113" s="43"/>
      <c r="F113" s="43"/>
      <c r="G113" s="43"/>
      <c r="H113" s="43"/>
      <c r="I113" s="43"/>
      <c r="J113" s="141">
        <f>ROUND(J30*T113,2)</f>
        <v>0</v>
      </c>
      <c r="K113" s="43"/>
      <c r="L113" s="212"/>
      <c r="M113" s="213"/>
      <c r="N113" s="214" t="s">
        <v>41</v>
      </c>
      <c r="O113" s="213"/>
      <c r="P113" s="213"/>
      <c r="Q113" s="213"/>
      <c r="R113" s="213"/>
      <c r="S113" s="215"/>
      <c r="T113" s="215"/>
      <c r="U113" s="215"/>
      <c r="V113" s="215"/>
      <c r="W113" s="215"/>
      <c r="X113" s="215"/>
      <c r="Y113" s="215"/>
      <c r="Z113" s="215"/>
      <c r="AA113" s="215"/>
      <c r="AB113" s="215"/>
      <c r="AC113" s="215"/>
      <c r="AD113" s="215"/>
      <c r="AE113" s="215"/>
      <c r="AF113" s="213"/>
      <c r="AG113" s="213"/>
      <c r="AH113" s="213"/>
      <c r="AI113" s="213"/>
      <c r="AJ113" s="213"/>
      <c r="AK113" s="213"/>
      <c r="AL113" s="213"/>
      <c r="AM113" s="213"/>
      <c r="AN113" s="213"/>
      <c r="AO113" s="213"/>
      <c r="AP113" s="213"/>
      <c r="AQ113" s="213"/>
      <c r="AR113" s="213"/>
      <c r="AS113" s="213"/>
      <c r="AT113" s="213"/>
      <c r="AU113" s="213"/>
      <c r="AV113" s="213"/>
      <c r="AW113" s="213"/>
      <c r="AX113" s="213"/>
      <c r="AY113" s="216" t="s">
        <v>133</v>
      </c>
      <c r="AZ113" s="213"/>
      <c r="BA113" s="213"/>
      <c r="BB113" s="213"/>
      <c r="BC113" s="213"/>
      <c r="BD113" s="213"/>
      <c r="BE113" s="217">
        <f>IF(N113="základní",J113,0)</f>
        <v>0</v>
      </c>
      <c r="BF113" s="217">
        <f>IF(N113="snížená",J113,0)</f>
        <v>0</v>
      </c>
      <c r="BG113" s="217">
        <f>IF(N113="zákl. přenesená",J113,0)</f>
        <v>0</v>
      </c>
      <c r="BH113" s="217">
        <f>IF(N113="sníž. přenesená",J113,0)</f>
        <v>0</v>
      </c>
      <c r="BI113" s="217">
        <f>IF(N113="nulová",J113,0)</f>
        <v>0</v>
      </c>
      <c r="BJ113" s="216" t="s">
        <v>84</v>
      </c>
      <c r="BK113" s="213"/>
      <c r="BL113" s="213"/>
      <c r="BM113" s="213"/>
    </row>
    <row r="114" s="2" customFormat="1">
      <c r="A114" s="41"/>
      <c r="B114" s="42"/>
      <c r="C114" s="43"/>
      <c r="D114" s="43"/>
      <c r="E114" s="43"/>
      <c r="F114" s="43"/>
      <c r="G114" s="43"/>
      <c r="H114" s="43"/>
      <c r="I114" s="43"/>
      <c r="J114" s="43"/>
      <c r="K114" s="43"/>
      <c r="L114" s="66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</row>
    <row r="115" s="2" customFormat="1" ht="29.28" customHeight="1">
      <c r="A115" s="41"/>
      <c r="B115" s="42"/>
      <c r="C115" s="151" t="s">
        <v>107</v>
      </c>
      <c r="D115" s="152"/>
      <c r="E115" s="152"/>
      <c r="F115" s="152"/>
      <c r="G115" s="152"/>
      <c r="H115" s="152"/>
      <c r="I115" s="152"/>
      <c r="J115" s="153">
        <f>ROUND(J96+J107,2)</f>
        <v>0</v>
      </c>
      <c r="K115" s="152"/>
      <c r="L115" s="66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</row>
    <row r="116" s="2" customFormat="1" ht="6.96" customHeight="1">
      <c r="A116" s="41"/>
      <c r="B116" s="69"/>
      <c r="C116" s="70"/>
      <c r="D116" s="70"/>
      <c r="E116" s="70"/>
      <c r="F116" s="70"/>
      <c r="G116" s="70"/>
      <c r="H116" s="70"/>
      <c r="I116" s="70"/>
      <c r="J116" s="70"/>
      <c r="K116" s="70"/>
      <c r="L116" s="66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</row>
    <row r="120" s="2" customFormat="1" ht="6.96" customHeight="1">
      <c r="A120" s="41"/>
      <c r="B120" s="71"/>
      <c r="C120" s="72"/>
      <c r="D120" s="72"/>
      <c r="E120" s="72"/>
      <c r="F120" s="72"/>
      <c r="G120" s="72"/>
      <c r="H120" s="72"/>
      <c r="I120" s="72"/>
      <c r="J120" s="72"/>
      <c r="K120" s="72"/>
      <c r="L120" s="66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</row>
    <row r="121" s="2" customFormat="1" ht="24.96" customHeight="1">
      <c r="A121" s="41"/>
      <c r="B121" s="42"/>
      <c r="C121" s="24" t="s">
        <v>134</v>
      </c>
      <c r="D121" s="43"/>
      <c r="E121" s="43"/>
      <c r="F121" s="43"/>
      <c r="G121" s="43"/>
      <c r="H121" s="43"/>
      <c r="I121" s="43"/>
      <c r="J121" s="43"/>
      <c r="K121" s="43"/>
      <c r="L121" s="66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</row>
    <row r="122" s="2" customFormat="1" ht="6.96" customHeight="1">
      <c r="A122" s="41"/>
      <c r="B122" s="42"/>
      <c r="C122" s="43"/>
      <c r="D122" s="43"/>
      <c r="E122" s="43"/>
      <c r="F122" s="43"/>
      <c r="G122" s="43"/>
      <c r="H122" s="43"/>
      <c r="I122" s="43"/>
      <c r="J122" s="43"/>
      <c r="K122" s="43"/>
      <c r="L122" s="66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</row>
    <row r="123" s="2" customFormat="1" ht="12" customHeight="1">
      <c r="A123" s="41"/>
      <c r="B123" s="42"/>
      <c r="C123" s="33" t="s">
        <v>16</v>
      </c>
      <c r="D123" s="43"/>
      <c r="E123" s="43"/>
      <c r="F123" s="43"/>
      <c r="G123" s="43"/>
      <c r="H123" s="43"/>
      <c r="I123" s="43"/>
      <c r="J123" s="43"/>
      <c r="K123" s="43"/>
      <c r="L123" s="66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</row>
    <row r="124" s="2" customFormat="1" ht="16.5" customHeight="1">
      <c r="A124" s="41"/>
      <c r="B124" s="42"/>
      <c r="C124" s="43"/>
      <c r="D124" s="43"/>
      <c r="E124" s="194" t="str">
        <f>E7</f>
        <v>Buchlovice, oprava části řadu B</v>
      </c>
      <c r="F124" s="33"/>
      <c r="G124" s="33"/>
      <c r="H124" s="33"/>
      <c r="I124" s="43"/>
      <c r="J124" s="43"/>
      <c r="K124" s="43"/>
      <c r="L124" s="66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</row>
    <row r="125" s="2" customFormat="1" ht="12" customHeight="1">
      <c r="A125" s="41"/>
      <c r="B125" s="42"/>
      <c r="C125" s="33" t="s">
        <v>109</v>
      </c>
      <c r="D125" s="43"/>
      <c r="E125" s="43"/>
      <c r="F125" s="43"/>
      <c r="G125" s="43"/>
      <c r="H125" s="43"/>
      <c r="I125" s="43"/>
      <c r="J125" s="43"/>
      <c r="K125" s="43"/>
      <c r="L125" s="66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</row>
    <row r="126" s="2" customFormat="1" ht="16.5" customHeight="1">
      <c r="A126" s="41"/>
      <c r="B126" s="42"/>
      <c r="C126" s="43"/>
      <c r="D126" s="43"/>
      <c r="E126" s="79" t="str">
        <f>E9</f>
        <v>001 - Výkopové práce a obnova povrchů</v>
      </c>
      <c r="F126" s="43"/>
      <c r="G126" s="43"/>
      <c r="H126" s="43"/>
      <c r="I126" s="43"/>
      <c r="J126" s="43"/>
      <c r="K126" s="43"/>
      <c r="L126" s="66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</row>
    <row r="127" s="2" customFormat="1" ht="6.96" customHeight="1">
      <c r="A127" s="41"/>
      <c r="B127" s="42"/>
      <c r="C127" s="43"/>
      <c r="D127" s="43"/>
      <c r="E127" s="43"/>
      <c r="F127" s="43"/>
      <c r="G127" s="43"/>
      <c r="H127" s="43"/>
      <c r="I127" s="43"/>
      <c r="J127" s="43"/>
      <c r="K127" s="43"/>
      <c r="L127" s="66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</row>
    <row r="128" s="2" customFormat="1" ht="12" customHeight="1">
      <c r="A128" s="41"/>
      <c r="B128" s="42"/>
      <c r="C128" s="33" t="s">
        <v>20</v>
      </c>
      <c r="D128" s="43"/>
      <c r="E128" s="43"/>
      <c r="F128" s="28" t="str">
        <f>F12</f>
        <v>Buchlovice</v>
      </c>
      <c r="G128" s="43"/>
      <c r="H128" s="43"/>
      <c r="I128" s="33" t="s">
        <v>22</v>
      </c>
      <c r="J128" s="82" t="str">
        <f>IF(J12="","",J12)</f>
        <v>22. 5. 2025</v>
      </c>
      <c r="K128" s="43"/>
      <c r="L128" s="66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</row>
    <row r="129" s="2" customFormat="1" ht="6.96" customHeight="1">
      <c r="A129" s="41"/>
      <c r="B129" s="42"/>
      <c r="C129" s="43"/>
      <c r="D129" s="43"/>
      <c r="E129" s="43"/>
      <c r="F129" s="43"/>
      <c r="G129" s="43"/>
      <c r="H129" s="43"/>
      <c r="I129" s="43"/>
      <c r="J129" s="43"/>
      <c r="K129" s="43"/>
      <c r="L129" s="66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</row>
    <row r="130" s="2" customFormat="1" ht="15.15" customHeight="1">
      <c r="A130" s="41"/>
      <c r="B130" s="42"/>
      <c r="C130" s="33" t="s">
        <v>24</v>
      </c>
      <c r="D130" s="43"/>
      <c r="E130" s="43"/>
      <c r="F130" s="28" t="str">
        <f>E15</f>
        <v xml:space="preserve"> </v>
      </c>
      <c r="G130" s="43"/>
      <c r="H130" s="43"/>
      <c r="I130" s="33" t="s">
        <v>30</v>
      </c>
      <c r="J130" s="37" t="str">
        <f>E21</f>
        <v xml:space="preserve"> </v>
      </c>
      <c r="K130" s="43"/>
      <c r="L130" s="66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</row>
    <row r="131" s="2" customFormat="1" ht="15.15" customHeight="1">
      <c r="A131" s="41"/>
      <c r="B131" s="42"/>
      <c r="C131" s="33" t="s">
        <v>28</v>
      </c>
      <c r="D131" s="43"/>
      <c r="E131" s="43"/>
      <c r="F131" s="28" t="str">
        <f>IF(E18="","",E18)</f>
        <v>Vyplň údaj</v>
      </c>
      <c r="G131" s="43"/>
      <c r="H131" s="43"/>
      <c r="I131" s="33" t="s">
        <v>32</v>
      </c>
      <c r="J131" s="37" t="str">
        <f>E24</f>
        <v xml:space="preserve"> </v>
      </c>
      <c r="K131" s="43"/>
      <c r="L131" s="66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</row>
    <row r="132" s="2" customFormat="1" ht="10.32" customHeight="1">
      <c r="A132" s="41"/>
      <c r="B132" s="42"/>
      <c r="C132" s="43"/>
      <c r="D132" s="43"/>
      <c r="E132" s="43"/>
      <c r="F132" s="43"/>
      <c r="G132" s="43"/>
      <c r="H132" s="43"/>
      <c r="I132" s="43"/>
      <c r="J132" s="43"/>
      <c r="K132" s="43"/>
      <c r="L132" s="66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</row>
    <row r="133" s="11" customFormat="1" ht="29.28" customHeight="1">
      <c r="A133" s="218"/>
      <c r="B133" s="219"/>
      <c r="C133" s="220" t="s">
        <v>135</v>
      </c>
      <c r="D133" s="221" t="s">
        <v>61</v>
      </c>
      <c r="E133" s="221" t="s">
        <v>57</v>
      </c>
      <c r="F133" s="221" t="s">
        <v>58</v>
      </c>
      <c r="G133" s="221" t="s">
        <v>136</v>
      </c>
      <c r="H133" s="221" t="s">
        <v>137</v>
      </c>
      <c r="I133" s="221" t="s">
        <v>138</v>
      </c>
      <c r="J133" s="221" t="s">
        <v>114</v>
      </c>
      <c r="K133" s="222" t="s">
        <v>139</v>
      </c>
      <c r="L133" s="223"/>
      <c r="M133" s="103" t="s">
        <v>1</v>
      </c>
      <c r="N133" s="104" t="s">
        <v>40</v>
      </c>
      <c r="O133" s="104" t="s">
        <v>140</v>
      </c>
      <c r="P133" s="104" t="s">
        <v>141</v>
      </c>
      <c r="Q133" s="104" t="s">
        <v>142</v>
      </c>
      <c r="R133" s="104" t="s">
        <v>143</v>
      </c>
      <c r="S133" s="104" t="s">
        <v>144</v>
      </c>
      <c r="T133" s="105" t="s">
        <v>145</v>
      </c>
      <c r="U133" s="218"/>
      <c r="V133" s="218"/>
      <c r="W133" s="218"/>
      <c r="X133" s="218"/>
      <c r="Y133" s="218"/>
      <c r="Z133" s="218"/>
      <c r="AA133" s="218"/>
      <c r="AB133" s="218"/>
      <c r="AC133" s="218"/>
      <c r="AD133" s="218"/>
      <c r="AE133" s="218"/>
    </row>
    <row r="134" s="2" customFormat="1" ht="22.8" customHeight="1">
      <c r="A134" s="41"/>
      <c r="B134" s="42"/>
      <c r="C134" s="110" t="s">
        <v>146</v>
      </c>
      <c r="D134" s="43"/>
      <c r="E134" s="43"/>
      <c r="F134" s="43"/>
      <c r="G134" s="43"/>
      <c r="H134" s="43"/>
      <c r="I134" s="43"/>
      <c r="J134" s="224">
        <f>BK134</f>
        <v>0</v>
      </c>
      <c r="K134" s="43"/>
      <c r="L134" s="44"/>
      <c r="M134" s="106"/>
      <c r="N134" s="225"/>
      <c r="O134" s="107"/>
      <c r="P134" s="226">
        <f>P135</f>
        <v>0</v>
      </c>
      <c r="Q134" s="107"/>
      <c r="R134" s="226">
        <f>R135</f>
        <v>12.146547210000001</v>
      </c>
      <c r="S134" s="107"/>
      <c r="T134" s="227">
        <f>T135</f>
        <v>43.194000000000003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18" t="s">
        <v>75</v>
      </c>
      <c r="AU134" s="18" t="s">
        <v>116</v>
      </c>
      <c r="BK134" s="228">
        <f>BK135</f>
        <v>0</v>
      </c>
    </row>
    <row r="135" s="12" customFormat="1" ht="25.92" customHeight="1">
      <c r="A135" s="12"/>
      <c r="B135" s="229"/>
      <c r="C135" s="230"/>
      <c r="D135" s="231" t="s">
        <v>75</v>
      </c>
      <c r="E135" s="232" t="s">
        <v>147</v>
      </c>
      <c r="F135" s="232" t="s">
        <v>148</v>
      </c>
      <c r="G135" s="230"/>
      <c r="H135" s="230"/>
      <c r="I135" s="233"/>
      <c r="J135" s="234">
        <f>BK135</f>
        <v>0</v>
      </c>
      <c r="K135" s="230"/>
      <c r="L135" s="235"/>
      <c r="M135" s="236"/>
      <c r="N135" s="237"/>
      <c r="O135" s="237"/>
      <c r="P135" s="238">
        <f>P136+P287+P292+P321+P325+P347+P372</f>
        <v>0</v>
      </c>
      <c r="Q135" s="237"/>
      <c r="R135" s="238">
        <f>R136+R287+R292+R321+R325+R347+R372</f>
        <v>12.146547210000001</v>
      </c>
      <c r="S135" s="237"/>
      <c r="T135" s="239">
        <f>T136+T287+T292+T321+T325+T347+T372</f>
        <v>43.194000000000003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40" t="s">
        <v>84</v>
      </c>
      <c r="AT135" s="241" t="s">
        <v>75</v>
      </c>
      <c r="AU135" s="241" t="s">
        <v>76</v>
      </c>
      <c r="AY135" s="240" t="s">
        <v>149</v>
      </c>
      <c r="BK135" s="242">
        <f>BK136+BK287+BK292+BK321+BK325+BK347+BK372</f>
        <v>0</v>
      </c>
    </row>
    <row r="136" s="12" customFormat="1" ht="22.8" customHeight="1">
      <c r="A136" s="12"/>
      <c r="B136" s="229"/>
      <c r="C136" s="230"/>
      <c r="D136" s="231" t="s">
        <v>75</v>
      </c>
      <c r="E136" s="243" t="s">
        <v>84</v>
      </c>
      <c r="F136" s="243" t="s">
        <v>150</v>
      </c>
      <c r="G136" s="230"/>
      <c r="H136" s="230"/>
      <c r="I136" s="233"/>
      <c r="J136" s="244">
        <f>BK136</f>
        <v>0</v>
      </c>
      <c r="K136" s="230"/>
      <c r="L136" s="235"/>
      <c r="M136" s="236"/>
      <c r="N136" s="237"/>
      <c r="O136" s="237"/>
      <c r="P136" s="238">
        <f>SUM(P137:P286)</f>
        <v>0</v>
      </c>
      <c r="Q136" s="237"/>
      <c r="R136" s="238">
        <f>SUM(R137:R286)</f>
        <v>0.983325</v>
      </c>
      <c r="S136" s="237"/>
      <c r="T136" s="239">
        <f>SUM(T137:T286)</f>
        <v>39.167999999999999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40" t="s">
        <v>84</v>
      </c>
      <c r="AT136" s="241" t="s">
        <v>75</v>
      </c>
      <c r="AU136" s="241" t="s">
        <v>84</v>
      </c>
      <c r="AY136" s="240" t="s">
        <v>149</v>
      </c>
      <c r="BK136" s="242">
        <f>SUM(BK137:BK286)</f>
        <v>0</v>
      </c>
    </row>
    <row r="137" s="2" customFormat="1" ht="76.35" customHeight="1">
      <c r="A137" s="41"/>
      <c r="B137" s="42"/>
      <c r="C137" s="245" t="s">
        <v>84</v>
      </c>
      <c r="D137" s="246" t="s">
        <v>151</v>
      </c>
      <c r="E137" s="247" t="s">
        <v>152</v>
      </c>
      <c r="F137" s="248" t="s">
        <v>153</v>
      </c>
      <c r="G137" s="249" t="s">
        <v>154</v>
      </c>
      <c r="H137" s="250">
        <v>42</v>
      </c>
      <c r="I137" s="251"/>
      <c r="J137" s="252">
        <f>ROUND(I137*H137,2)</f>
        <v>0</v>
      </c>
      <c r="K137" s="248" t="s">
        <v>155</v>
      </c>
      <c r="L137" s="44"/>
      <c r="M137" s="253" t="s">
        <v>1</v>
      </c>
      <c r="N137" s="254" t="s">
        <v>41</v>
      </c>
      <c r="O137" s="94"/>
      <c r="P137" s="255">
        <f>O137*H137</f>
        <v>0</v>
      </c>
      <c r="Q137" s="255">
        <v>0</v>
      </c>
      <c r="R137" s="255">
        <f>Q137*H137</f>
        <v>0</v>
      </c>
      <c r="S137" s="255">
        <v>0.29499999999999998</v>
      </c>
      <c r="T137" s="256">
        <f>S137*H137</f>
        <v>12.389999999999999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57" t="s">
        <v>156</v>
      </c>
      <c r="AT137" s="257" t="s">
        <v>151</v>
      </c>
      <c r="AU137" s="257" t="s">
        <v>86</v>
      </c>
      <c r="AY137" s="18" t="s">
        <v>149</v>
      </c>
      <c r="BE137" s="146">
        <f>IF(N137="základní",J137,0)</f>
        <v>0</v>
      </c>
      <c r="BF137" s="146">
        <f>IF(N137="snížená",J137,0)</f>
        <v>0</v>
      </c>
      <c r="BG137" s="146">
        <f>IF(N137="zákl. přenesená",J137,0)</f>
        <v>0</v>
      </c>
      <c r="BH137" s="146">
        <f>IF(N137="sníž. přenesená",J137,0)</f>
        <v>0</v>
      </c>
      <c r="BI137" s="146">
        <f>IF(N137="nulová",J137,0)</f>
        <v>0</v>
      </c>
      <c r="BJ137" s="18" t="s">
        <v>84</v>
      </c>
      <c r="BK137" s="146">
        <f>ROUND(I137*H137,2)</f>
        <v>0</v>
      </c>
      <c r="BL137" s="18" t="s">
        <v>156</v>
      </c>
      <c r="BM137" s="257" t="s">
        <v>157</v>
      </c>
    </row>
    <row r="138" s="13" customFormat="1">
      <c r="A138" s="13"/>
      <c r="B138" s="258"/>
      <c r="C138" s="259"/>
      <c r="D138" s="260" t="s">
        <v>158</v>
      </c>
      <c r="E138" s="261" t="s">
        <v>1</v>
      </c>
      <c r="F138" s="262" t="s">
        <v>159</v>
      </c>
      <c r="G138" s="259"/>
      <c r="H138" s="263">
        <v>42</v>
      </c>
      <c r="I138" s="264"/>
      <c r="J138" s="259"/>
      <c r="K138" s="259"/>
      <c r="L138" s="265"/>
      <c r="M138" s="266"/>
      <c r="N138" s="267"/>
      <c r="O138" s="267"/>
      <c r="P138" s="267"/>
      <c r="Q138" s="267"/>
      <c r="R138" s="267"/>
      <c r="S138" s="267"/>
      <c r="T138" s="268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69" t="s">
        <v>158</v>
      </c>
      <c r="AU138" s="269" t="s">
        <v>86</v>
      </c>
      <c r="AV138" s="13" t="s">
        <v>86</v>
      </c>
      <c r="AW138" s="13" t="s">
        <v>31</v>
      </c>
      <c r="AX138" s="13" t="s">
        <v>76</v>
      </c>
      <c r="AY138" s="269" t="s">
        <v>149</v>
      </c>
    </row>
    <row r="139" s="14" customFormat="1">
      <c r="A139" s="14"/>
      <c r="B139" s="270"/>
      <c r="C139" s="271"/>
      <c r="D139" s="260" t="s">
        <v>158</v>
      </c>
      <c r="E139" s="272" t="s">
        <v>1</v>
      </c>
      <c r="F139" s="273" t="s">
        <v>160</v>
      </c>
      <c r="G139" s="271"/>
      <c r="H139" s="274">
        <v>42</v>
      </c>
      <c r="I139" s="275"/>
      <c r="J139" s="271"/>
      <c r="K139" s="271"/>
      <c r="L139" s="276"/>
      <c r="M139" s="277"/>
      <c r="N139" s="278"/>
      <c r="O139" s="278"/>
      <c r="P139" s="278"/>
      <c r="Q139" s="278"/>
      <c r="R139" s="278"/>
      <c r="S139" s="278"/>
      <c r="T139" s="279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80" t="s">
        <v>158</v>
      </c>
      <c r="AU139" s="280" t="s">
        <v>86</v>
      </c>
      <c r="AV139" s="14" t="s">
        <v>156</v>
      </c>
      <c r="AW139" s="14" t="s">
        <v>31</v>
      </c>
      <c r="AX139" s="14" t="s">
        <v>84</v>
      </c>
      <c r="AY139" s="280" t="s">
        <v>149</v>
      </c>
    </row>
    <row r="140" s="2" customFormat="1" ht="66.75" customHeight="1">
      <c r="A140" s="41"/>
      <c r="B140" s="42"/>
      <c r="C140" s="245" t="s">
        <v>86</v>
      </c>
      <c r="D140" s="246" t="s">
        <v>151</v>
      </c>
      <c r="E140" s="247" t="s">
        <v>161</v>
      </c>
      <c r="F140" s="248" t="s">
        <v>162</v>
      </c>
      <c r="G140" s="249" t="s">
        <v>154</v>
      </c>
      <c r="H140" s="250">
        <v>6</v>
      </c>
      <c r="I140" s="251"/>
      <c r="J140" s="252">
        <f>ROUND(I140*H140,2)</f>
        <v>0</v>
      </c>
      <c r="K140" s="248" t="s">
        <v>155</v>
      </c>
      <c r="L140" s="44"/>
      <c r="M140" s="253" t="s">
        <v>1</v>
      </c>
      <c r="N140" s="254" t="s">
        <v>41</v>
      </c>
      <c r="O140" s="94"/>
      <c r="P140" s="255">
        <f>O140*H140</f>
        <v>0</v>
      </c>
      <c r="Q140" s="255">
        <v>0</v>
      </c>
      <c r="R140" s="255">
        <f>Q140*H140</f>
        <v>0</v>
      </c>
      <c r="S140" s="255">
        <v>0.19</v>
      </c>
      <c r="T140" s="256">
        <f>S140*H140</f>
        <v>1.1400000000000001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57" t="s">
        <v>156</v>
      </c>
      <c r="AT140" s="257" t="s">
        <v>151</v>
      </c>
      <c r="AU140" s="257" t="s">
        <v>86</v>
      </c>
      <c r="AY140" s="18" t="s">
        <v>149</v>
      </c>
      <c r="BE140" s="146">
        <f>IF(N140="základní",J140,0)</f>
        <v>0</v>
      </c>
      <c r="BF140" s="146">
        <f>IF(N140="snížená",J140,0)</f>
        <v>0</v>
      </c>
      <c r="BG140" s="146">
        <f>IF(N140="zákl. přenesená",J140,0)</f>
        <v>0</v>
      </c>
      <c r="BH140" s="146">
        <f>IF(N140="sníž. přenesená",J140,0)</f>
        <v>0</v>
      </c>
      <c r="BI140" s="146">
        <f>IF(N140="nulová",J140,0)</f>
        <v>0</v>
      </c>
      <c r="BJ140" s="18" t="s">
        <v>84</v>
      </c>
      <c r="BK140" s="146">
        <f>ROUND(I140*H140,2)</f>
        <v>0</v>
      </c>
      <c r="BL140" s="18" t="s">
        <v>156</v>
      </c>
      <c r="BM140" s="257" t="s">
        <v>163</v>
      </c>
    </row>
    <row r="141" s="13" customFormat="1">
      <c r="A141" s="13"/>
      <c r="B141" s="258"/>
      <c r="C141" s="259"/>
      <c r="D141" s="260" t="s">
        <v>158</v>
      </c>
      <c r="E141" s="261" t="s">
        <v>1</v>
      </c>
      <c r="F141" s="262" t="s">
        <v>164</v>
      </c>
      <c r="G141" s="259"/>
      <c r="H141" s="263">
        <v>6</v>
      </c>
      <c r="I141" s="264"/>
      <c r="J141" s="259"/>
      <c r="K141" s="259"/>
      <c r="L141" s="265"/>
      <c r="M141" s="266"/>
      <c r="N141" s="267"/>
      <c r="O141" s="267"/>
      <c r="P141" s="267"/>
      <c r="Q141" s="267"/>
      <c r="R141" s="267"/>
      <c r="S141" s="267"/>
      <c r="T141" s="268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69" t="s">
        <v>158</v>
      </c>
      <c r="AU141" s="269" t="s">
        <v>86</v>
      </c>
      <c r="AV141" s="13" t="s">
        <v>86</v>
      </c>
      <c r="AW141" s="13" t="s">
        <v>31</v>
      </c>
      <c r="AX141" s="13" t="s">
        <v>76</v>
      </c>
      <c r="AY141" s="269" t="s">
        <v>149</v>
      </c>
    </row>
    <row r="142" s="14" customFormat="1">
      <c r="A142" s="14"/>
      <c r="B142" s="270"/>
      <c r="C142" s="271"/>
      <c r="D142" s="260" t="s">
        <v>158</v>
      </c>
      <c r="E142" s="272" t="s">
        <v>1</v>
      </c>
      <c r="F142" s="273" t="s">
        <v>160</v>
      </c>
      <c r="G142" s="271"/>
      <c r="H142" s="274">
        <v>6</v>
      </c>
      <c r="I142" s="275"/>
      <c r="J142" s="271"/>
      <c r="K142" s="271"/>
      <c r="L142" s="276"/>
      <c r="M142" s="277"/>
      <c r="N142" s="278"/>
      <c r="O142" s="278"/>
      <c r="P142" s="278"/>
      <c r="Q142" s="278"/>
      <c r="R142" s="278"/>
      <c r="S142" s="278"/>
      <c r="T142" s="279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80" t="s">
        <v>158</v>
      </c>
      <c r="AU142" s="280" t="s">
        <v>86</v>
      </c>
      <c r="AV142" s="14" t="s">
        <v>156</v>
      </c>
      <c r="AW142" s="14" t="s">
        <v>31</v>
      </c>
      <c r="AX142" s="14" t="s">
        <v>84</v>
      </c>
      <c r="AY142" s="280" t="s">
        <v>149</v>
      </c>
    </row>
    <row r="143" s="2" customFormat="1" ht="76.35" customHeight="1">
      <c r="A143" s="41"/>
      <c r="B143" s="42"/>
      <c r="C143" s="245" t="s">
        <v>165</v>
      </c>
      <c r="D143" s="246" t="s">
        <v>151</v>
      </c>
      <c r="E143" s="247" t="s">
        <v>166</v>
      </c>
      <c r="F143" s="248" t="s">
        <v>167</v>
      </c>
      <c r="G143" s="249" t="s">
        <v>154</v>
      </c>
      <c r="H143" s="250">
        <v>33.549999999999997</v>
      </c>
      <c r="I143" s="251"/>
      <c r="J143" s="252">
        <f>ROUND(I143*H143,2)</f>
        <v>0</v>
      </c>
      <c r="K143" s="248" t="s">
        <v>155</v>
      </c>
      <c r="L143" s="44"/>
      <c r="M143" s="253" t="s">
        <v>1</v>
      </c>
      <c r="N143" s="254" t="s">
        <v>41</v>
      </c>
      <c r="O143" s="94"/>
      <c r="P143" s="255">
        <f>O143*H143</f>
        <v>0</v>
      </c>
      <c r="Q143" s="255">
        <v>0</v>
      </c>
      <c r="R143" s="255">
        <f>Q143*H143</f>
        <v>0</v>
      </c>
      <c r="S143" s="255">
        <v>0.44</v>
      </c>
      <c r="T143" s="256">
        <f>S143*H143</f>
        <v>14.761999999999999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57" t="s">
        <v>156</v>
      </c>
      <c r="AT143" s="257" t="s">
        <v>151</v>
      </c>
      <c r="AU143" s="257" t="s">
        <v>86</v>
      </c>
      <c r="AY143" s="18" t="s">
        <v>149</v>
      </c>
      <c r="BE143" s="146">
        <f>IF(N143="základní",J143,0)</f>
        <v>0</v>
      </c>
      <c r="BF143" s="146">
        <f>IF(N143="snížená",J143,0)</f>
        <v>0</v>
      </c>
      <c r="BG143" s="146">
        <f>IF(N143="zákl. přenesená",J143,0)</f>
        <v>0</v>
      </c>
      <c r="BH143" s="146">
        <f>IF(N143="sníž. přenesená",J143,0)</f>
        <v>0</v>
      </c>
      <c r="BI143" s="146">
        <f>IF(N143="nulová",J143,0)</f>
        <v>0</v>
      </c>
      <c r="BJ143" s="18" t="s">
        <v>84</v>
      </c>
      <c r="BK143" s="146">
        <f>ROUND(I143*H143,2)</f>
        <v>0</v>
      </c>
      <c r="BL143" s="18" t="s">
        <v>156</v>
      </c>
      <c r="BM143" s="257" t="s">
        <v>168</v>
      </c>
    </row>
    <row r="144" s="13" customFormat="1">
      <c r="A144" s="13"/>
      <c r="B144" s="258"/>
      <c r="C144" s="259"/>
      <c r="D144" s="260" t="s">
        <v>158</v>
      </c>
      <c r="E144" s="261" t="s">
        <v>1</v>
      </c>
      <c r="F144" s="262" t="s">
        <v>169</v>
      </c>
      <c r="G144" s="259"/>
      <c r="H144" s="263">
        <v>6</v>
      </c>
      <c r="I144" s="264"/>
      <c r="J144" s="259"/>
      <c r="K144" s="259"/>
      <c r="L144" s="265"/>
      <c r="M144" s="266"/>
      <c r="N144" s="267"/>
      <c r="O144" s="267"/>
      <c r="P144" s="267"/>
      <c r="Q144" s="267"/>
      <c r="R144" s="267"/>
      <c r="S144" s="267"/>
      <c r="T144" s="268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69" t="s">
        <v>158</v>
      </c>
      <c r="AU144" s="269" t="s">
        <v>86</v>
      </c>
      <c r="AV144" s="13" t="s">
        <v>86</v>
      </c>
      <c r="AW144" s="13" t="s">
        <v>31</v>
      </c>
      <c r="AX144" s="13" t="s">
        <v>76</v>
      </c>
      <c r="AY144" s="269" t="s">
        <v>149</v>
      </c>
    </row>
    <row r="145" s="13" customFormat="1">
      <c r="A145" s="13"/>
      <c r="B145" s="258"/>
      <c r="C145" s="259"/>
      <c r="D145" s="260" t="s">
        <v>158</v>
      </c>
      <c r="E145" s="261" t="s">
        <v>1</v>
      </c>
      <c r="F145" s="262" t="s">
        <v>170</v>
      </c>
      <c r="G145" s="259"/>
      <c r="H145" s="263">
        <v>22.550000000000001</v>
      </c>
      <c r="I145" s="264"/>
      <c r="J145" s="259"/>
      <c r="K145" s="259"/>
      <c r="L145" s="265"/>
      <c r="M145" s="266"/>
      <c r="N145" s="267"/>
      <c r="O145" s="267"/>
      <c r="P145" s="267"/>
      <c r="Q145" s="267"/>
      <c r="R145" s="267"/>
      <c r="S145" s="267"/>
      <c r="T145" s="268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69" t="s">
        <v>158</v>
      </c>
      <c r="AU145" s="269" t="s">
        <v>86</v>
      </c>
      <c r="AV145" s="13" t="s">
        <v>86</v>
      </c>
      <c r="AW145" s="13" t="s">
        <v>31</v>
      </c>
      <c r="AX145" s="13" t="s">
        <v>76</v>
      </c>
      <c r="AY145" s="269" t="s">
        <v>149</v>
      </c>
    </row>
    <row r="146" s="13" customFormat="1">
      <c r="A146" s="13"/>
      <c r="B146" s="258"/>
      <c r="C146" s="259"/>
      <c r="D146" s="260" t="s">
        <v>158</v>
      </c>
      <c r="E146" s="261" t="s">
        <v>1</v>
      </c>
      <c r="F146" s="262" t="s">
        <v>171</v>
      </c>
      <c r="G146" s="259"/>
      <c r="H146" s="263">
        <v>5</v>
      </c>
      <c r="I146" s="264"/>
      <c r="J146" s="259"/>
      <c r="K146" s="259"/>
      <c r="L146" s="265"/>
      <c r="M146" s="266"/>
      <c r="N146" s="267"/>
      <c r="O146" s="267"/>
      <c r="P146" s="267"/>
      <c r="Q146" s="267"/>
      <c r="R146" s="267"/>
      <c r="S146" s="267"/>
      <c r="T146" s="268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69" t="s">
        <v>158</v>
      </c>
      <c r="AU146" s="269" t="s">
        <v>86</v>
      </c>
      <c r="AV146" s="13" t="s">
        <v>86</v>
      </c>
      <c r="AW146" s="13" t="s">
        <v>31</v>
      </c>
      <c r="AX146" s="13" t="s">
        <v>76</v>
      </c>
      <c r="AY146" s="269" t="s">
        <v>149</v>
      </c>
    </row>
    <row r="147" s="14" customFormat="1">
      <c r="A147" s="14"/>
      <c r="B147" s="270"/>
      <c r="C147" s="271"/>
      <c r="D147" s="260" t="s">
        <v>158</v>
      </c>
      <c r="E147" s="272" t="s">
        <v>1</v>
      </c>
      <c r="F147" s="273" t="s">
        <v>160</v>
      </c>
      <c r="G147" s="271"/>
      <c r="H147" s="274">
        <v>33.549999999999997</v>
      </c>
      <c r="I147" s="275"/>
      <c r="J147" s="271"/>
      <c r="K147" s="271"/>
      <c r="L147" s="276"/>
      <c r="M147" s="277"/>
      <c r="N147" s="278"/>
      <c r="O147" s="278"/>
      <c r="P147" s="278"/>
      <c r="Q147" s="278"/>
      <c r="R147" s="278"/>
      <c r="S147" s="278"/>
      <c r="T147" s="279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80" t="s">
        <v>158</v>
      </c>
      <c r="AU147" s="280" t="s">
        <v>86</v>
      </c>
      <c r="AV147" s="14" t="s">
        <v>156</v>
      </c>
      <c r="AW147" s="14" t="s">
        <v>31</v>
      </c>
      <c r="AX147" s="14" t="s">
        <v>84</v>
      </c>
      <c r="AY147" s="280" t="s">
        <v>149</v>
      </c>
    </row>
    <row r="148" s="2" customFormat="1" ht="44.25" customHeight="1">
      <c r="A148" s="41"/>
      <c r="B148" s="42"/>
      <c r="C148" s="245" t="s">
        <v>156</v>
      </c>
      <c r="D148" s="246" t="s">
        <v>151</v>
      </c>
      <c r="E148" s="247" t="s">
        <v>172</v>
      </c>
      <c r="F148" s="248" t="s">
        <v>173</v>
      </c>
      <c r="G148" s="249" t="s">
        <v>154</v>
      </c>
      <c r="H148" s="250">
        <v>20</v>
      </c>
      <c r="I148" s="251"/>
      <c r="J148" s="252">
        <f>ROUND(I148*H148,2)</f>
        <v>0</v>
      </c>
      <c r="K148" s="248" t="s">
        <v>155</v>
      </c>
      <c r="L148" s="44"/>
      <c r="M148" s="253" t="s">
        <v>1</v>
      </c>
      <c r="N148" s="254" t="s">
        <v>41</v>
      </c>
      <c r="O148" s="94"/>
      <c r="P148" s="255">
        <f>O148*H148</f>
        <v>0</v>
      </c>
      <c r="Q148" s="255">
        <v>1.0000000000000001E-05</v>
      </c>
      <c r="R148" s="255">
        <f>Q148*H148</f>
        <v>0.00020000000000000001</v>
      </c>
      <c r="S148" s="255">
        <v>0.091999999999999998</v>
      </c>
      <c r="T148" s="256">
        <f>S148*H148</f>
        <v>1.8399999999999999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57" t="s">
        <v>156</v>
      </c>
      <c r="AT148" s="257" t="s">
        <v>151</v>
      </c>
      <c r="AU148" s="257" t="s">
        <v>86</v>
      </c>
      <c r="AY148" s="18" t="s">
        <v>149</v>
      </c>
      <c r="BE148" s="146">
        <f>IF(N148="základní",J148,0)</f>
        <v>0</v>
      </c>
      <c r="BF148" s="146">
        <f>IF(N148="snížená",J148,0)</f>
        <v>0</v>
      </c>
      <c r="BG148" s="146">
        <f>IF(N148="zákl. přenesená",J148,0)</f>
        <v>0</v>
      </c>
      <c r="BH148" s="146">
        <f>IF(N148="sníž. přenesená",J148,0)</f>
        <v>0</v>
      </c>
      <c r="BI148" s="146">
        <f>IF(N148="nulová",J148,0)</f>
        <v>0</v>
      </c>
      <c r="BJ148" s="18" t="s">
        <v>84</v>
      </c>
      <c r="BK148" s="146">
        <f>ROUND(I148*H148,2)</f>
        <v>0</v>
      </c>
      <c r="BL148" s="18" t="s">
        <v>156</v>
      </c>
      <c r="BM148" s="257" t="s">
        <v>174</v>
      </c>
    </row>
    <row r="149" s="13" customFormat="1">
      <c r="A149" s="13"/>
      <c r="B149" s="258"/>
      <c r="C149" s="259"/>
      <c r="D149" s="260" t="s">
        <v>158</v>
      </c>
      <c r="E149" s="261" t="s">
        <v>1</v>
      </c>
      <c r="F149" s="262" t="s">
        <v>175</v>
      </c>
      <c r="G149" s="259"/>
      <c r="H149" s="263">
        <v>20</v>
      </c>
      <c r="I149" s="264"/>
      <c r="J149" s="259"/>
      <c r="K149" s="259"/>
      <c r="L149" s="265"/>
      <c r="M149" s="266"/>
      <c r="N149" s="267"/>
      <c r="O149" s="267"/>
      <c r="P149" s="267"/>
      <c r="Q149" s="267"/>
      <c r="R149" s="267"/>
      <c r="S149" s="267"/>
      <c r="T149" s="268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69" t="s">
        <v>158</v>
      </c>
      <c r="AU149" s="269" t="s">
        <v>86</v>
      </c>
      <c r="AV149" s="13" t="s">
        <v>86</v>
      </c>
      <c r="AW149" s="13" t="s">
        <v>31</v>
      </c>
      <c r="AX149" s="13" t="s">
        <v>76</v>
      </c>
      <c r="AY149" s="269" t="s">
        <v>149</v>
      </c>
    </row>
    <row r="150" s="14" customFormat="1">
      <c r="A150" s="14"/>
      <c r="B150" s="270"/>
      <c r="C150" s="271"/>
      <c r="D150" s="260" t="s">
        <v>158</v>
      </c>
      <c r="E150" s="272" t="s">
        <v>1</v>
      </c>
      <c r="F150" s="273" t="s">
        <v>160</v>
      </c>
      <c r="G150" s="271"/>
      <c r="H150" s="274">
        <v>20</v>
      </c>
      <c r="I150" s="275"/>
      <c r="J150" s="271"/>
      <c r="K150" s="271"/>
      <c r="L150" s="276"/>
      <c r="M150" s="277"/>
      <c r="N150" s="278"/>
      <c r="O150" s="278"/>
      <c r="P150" s="278"/>
      <c r="Q150" s="278"/>
      <c r="R150" s="278"/>
      <c r="S150" s="278"/>
      <c r="T150" s="279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80" t="s">
        <v>158</v>
      </c>
      <c r="AU150" s="280" t="s">
        <v>86</v>
      </c>
      <c r="AV150" s="14" t="s">
        <v>156</v>
      </c>
      <c r="AW150" s="14" t="s">
        <v>31</v>
      </c>
      <c r="AX150" s="14" t="s">
        <v>84</v>
      </c>
      <c r="AY150" s="280" t="s">
        <v>149</v>
      </c>
    </row>
    <row r="151" s="2" customFormat="1" ht="44.25" customHeight="1">
      <c r="A151" s="41"/>
      <c r="B151" s="42"/>
      <c r="C151" s="245" t="s">
        <v>176</v>
      </c>
      <c r="D151" s="246" t="s">
        <v>151</v>
      </c>
      <c r="E151" s="247" t="s">
        <v>177</v>
      </c>
      <c r="F151" s="248" t="s">
        <v>178</v>
      </c>
      <c r="G151" s="249" t="s">
        <v>154</v>
      </c>
      <c r="H151" s="250">
        <v>12</v>
      </c>
      <c r="I151" s="251"/>
      <c r="J151" s="252">
        <f>ROUND(I151*H151,2)</f>
        <v>0</v>
      </c>
      <c r="K151" s="248" t="s">
        <v>155</v>
      </c>
      <c r="L151" s="44"/>
      <c r="M151" s="253" t="s">
        <v>1</v>
      </c>
      <c r="N151" s="254" t="s">
        <v>41</v>
      </c>
      <c r="O151" s="94"/>
      <c r="P151" s="255">
        <f>O151*H151</f>
        <v>0</v>
      </c>
      <c r="Q151" s="255">
        <v>2.0000000000000002E-05</v>
      </c>
      <c r="R151" s="255">
        <f>Q151*H151</f>
        <v>0.00024000000000000003</v>
      </c>
      <c r="S151" s="255">
        <v>0.13800000000000001</v>
      </c>
      <c r="T151" s="256">
        <f>S151*H151</f>
        <v>1.6560000000000001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57" t="s">
        <v>156</v>
      </c>
      <c r="AT151" s="257" t="s">
        <v>151</v>
      </c>
      <c r="AU151" s="257" t="s">
        <v>86</v>
      </c>
      <c r="AY151" s="18" t="s">
        <v>149</v>
      </c>
      <c r="BE151" s="146">
        <f>IF(N151="základní",J151,0)</f>
        <v>0</v>
      </c>
      <c r="BF151" s="146">
        <f>IF(N151="snížená",J151,0)</f>
        <v>0</v>
      </c>
      <c r="BG151" s="146">
        <f>IF(N151="zákl. přenesená",J151,0)</f>
        <v>0</v>
      </c>
      <c r="BH151" s="146">
        <f>IF(N151="sníž. přenesená",J151,0)</f>
        <v>0</v>
      </c>
      <c r="BI151" s="146">
        <f>IF(N151="nulová",J151,0)</f>
        <v>0</v>
      </c>
      <c r="BJ151" s="18" t="s">
        <v>84</v>
      </c>
      <c r="BK151" s="146">
        <f>ROUND(I151*H151,2)</f>
        <v>0</v>
      </c>
      <c r="BL151" s="18" t="s">
        <v>156</v>
      </c>
      <c r="BM151" s="257" t="s">
        <v>179</v>
      </c>
    </row>
    <row r="152" s="13" customFormat="1">
      <c r="A152" s="13"/>
      <c r="B152" s="258"/>
      <c r="C152" s="259"/>
      <c r="D152" s="260" t="s">
        <v>158</v>
      </c>
      <c r="E152" s="261" t="s">
        <v>1</v>
      </c>
      <c r="F152" s="262" t="s">
        <v>180</v>
      </c>
      <c r="G152" s="259"/>
      <c r="H152" s="263">
        <v>12</v>
      </c>
      <c r="I152" s="264"/>
      <c r="J152" s="259"/>
      <c r="K152" s="259"/>
      <c r="L152" s="265"/>
      <c r="M152" s="266"/>
      <c r="N152" s="267"/>
      <c r="O152" s="267"/>
      <c r="P152" s="267"/>
      <c r="Q152" s="267"/>
      <c r="R152" s="267"/>
      <c r="S152" s="267"/>
      <c r="T152" s="268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69" t="s">
        <v>158</v>
      </c>
      <c r="AU152" s="269" t="s">
        <v>86</v>
      </c>
      <c r="AV152" s="13" t="s">
        <v>86</v>
      </c>
      <c r="AW152" s="13" t="s">
        <v>31</v>
      </c>
      <c r="AX152" s="13" t="s">
        <v>76</v>
      </c>
      <c r="AY152" s="269" t="s">
        <v>149</v>
      </c>
    </row>
    <row r="153" s="14" customFormat="1">
      <c r="A153" s="14"/>
      <c r="B153" s="270"/>
      <c r="C153" s="271"/>
      <c r="D153" s="260" t="s">
        <v>158</v>
      </c>
      <c r="E153" s="272" t="s">
        <v>1</v>
      </c>
      <c r="F153" s="273" t="s">
        <v>160</v>
      </c>
      <c r="G153" s="271"/>
      <c r="H153" s="274">
        <v>12</v>
      </c>
      <c r="I153" s="275"/>
      <c r="J153" s="271"/>
      <c r="K153" s="271"/>
      <c r="L153" s="276"/>
      <c r="M153" s="277"/>
      <c r="N153" s="278"/>
      <c r="O153" s="278"/>
      <c r="P153" s="278"/>
      <c r="Q153" s="278"/>
      <c r="R153" s="278"/>
      <c r="S153" s="278"/>
      <c r="T153" s="279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80" t="s">
        <v>158</v>
      </c>
      <c r="AU153" s="280" t="s">
        <v>86</v>
      </c>
      <c r="AV153" s="14" t="s">
        <v>156</v>
      </c>
      <c r="AW153" s="14" t="s">
        <v>31</v>
      </c>
      <c r="AX153" s="14" t="s">
        <v>84</v>
      </c>
      <c r="AY153" s="280" t="s">
        <v>149</v>
      </c>
    </row>
    <row r="154" s="2" customFormat="1" ht="49.05" customHeight="1">
      <c r="A154" s="41"/>
      <c r="B154" s="42"/>
      <c r="C154" s="245" t="s">
        <v>181</v>
      </c>
      <c r="D154" s="246" t="s">
        <v>151</v>
      </c>
      <c r="E154" s="247" t="s">
        <v>182</v>
      </c>
      <c r="F154" s="248" t="s">
        <v>183</v>
      </c>
      <c r="G154" s="249" t="s">
        <v>184</v>
      </c>
      <c r="H154" s="250">
        <v>36</v>
      </c>
      <c r="I154" s="251"/>
      <c r="J154" s="252">
        <f>ROUND(I154*H154,2)</f>
        <v>0</v>
      </c>
      <c r="K154" s="248" t="s">
        <v>155</v>
      </c>
      <c r="L154" s="44"/>
      <c r="M154" s="253" t="s">
        <v>1</v>
      </c>
      <c r="N154" s="254" t="s">
        <v>41</v>
      </c>
      <c r="O154" s="94"/>
      <c r="P154" s="255">
        <f>O154*H154</f>
        <v>0</v>
      </c>
      <c r="Q154" s="255">
        <v>0</v>
      </c>
      <c r="R154" s="255">
        <f>Q154*H154</f>
        <v>0</v>
      </c>
      <c r="S154" s="255">
        <v>0.20499999999999999</v>
      </c>
      <c r="T154" s="256">
        <f>S154*H154</f>
        <v>7.3799999999999999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57" t="s">
        <v>156</v>
      </c>
      <c r="AT154" s="257" t="s">
        <v>151</v>
      </c>
      <c r="AU154" s="257" t="s">
        <v>86</v>
      </c>
      <c r="AY154" s="18" t="s">
        <v>149</v>
      </c>
      <c r="BE154" s="146">
        <f>IF(N154="základní",J154,0)</f>
        <v>0</v>
      </c>
      <c r="BF154" s="146">
        <f>IF(N154="snížená",J154,0)</f>
        <v>0</v>
      </c>
      <c r="BG154" s="146">
        <f>IF(N154="zákl. přenesená",J154,0)</f>
        <v>0</v>
      </c>
      <c r="BH154" s="146">
        <f>IF(N154="sníž. přenesená",J154,0)</f>
        <v>0</v>
      </c>
      <c r="BI154" s="146">
        <f>IF(N154="nulová",J154,0)</f>
        <v>0</v>
      </c>
      <c r="BJ154" s="18" t="s">
        <v>84</v>
      </c>
      <c r="BK154" s="146">
        <f>ROUND(I154*H154,2)</f>
        <v>0</v>
      </c>
      <c r="BL154" s="18" t="s">
        <v>156</v>
      </c>
      <c r="BM154" s="257" t="s">
        <v>185</v>
      </c>
    </row>
    <row r="155" s="13" customFormat="1">
      <c r="A155" s="13"/>
      <c r="B155" s="258"/>
      <c r="C155" s="259"/>
      <c r="D155" s="260" t="s">
        <v>158</v>
      </c>
      <c r="E155" s="261" t="s">
        <v>1</v>
      </c>
      <c r="F155" s="262" t="s">
        <v>186</v>
      </c>
      <c r="G155" s="259"/>
      <c r="H155" s="263">
        <v>36</v>
      </c>
      <c r="I155" s="264"/>
      <c r="J155" s="259"/>
      <c r="K155" s="259"/>
      <c r="L155" s="265"/>
      <c r="M155" s="266"/>
      <c r="N155" s="267"/>
      <c r="O155" s="267"/>
      <c r="P155" s="267"/>
      <c r="Q155" s="267"/>
      <c r="R155" s="267"/>
      <c r="S155" s="267"/>
      <c r="T155" s="268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69" t="s">
        <v>158</v>
      </c>
      <c r="AU155" s="269" t="s">
        <v>86</v>
      </c>
      <c r="AV155" s="13" t="s">
        <v>86</v>
      </c>
      <c r="AW155" s="13" t="s">
        <v>31</v>
      </c>
      <c r="AX155" s="13" t="s">
        <v>76</v>
      </c>
      <c r="AY155" s="269" t="s">
        <v>149</v>
      </c>
    </row>
    <row r="156" s="14" customFormat="1">
      <c r="A156" s="14"/>
      <c r="B156" s="270"/>
      <c r="C156" s="271"/>
      <c r="D156" s="260" t="s">
        <v>158</v>
      </c>
      <c r="E156" s="272" t="s">
        <v>1</v>
      </c>
      <c r="F156" s="273" t="s">
        <v>160</v>
      </c>
      <c r="G156" s="271"/>
      <c r="H156" s="274">
        <v>36</v>
      </c>
      <c r="I156" s="275"/>
      <c r="J156" s="271"/>
      <c r="K156" s="271"/>
      <c r="L156" s="276"/>
      <c r="M156" s="277"/>
      <c r="N156" s="278"/>
      <c r="O156" s="278"/>
      <c r="P156" s="278"/>
      <c r="Q156" s="278"/>
      <c r="R156" s="278"/>
      <c r="S156" s="278"/>
      <c r="T156" s="279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80" t="s">
        <v>158</v>
      </c>
      <c r="AU156" s="280" t="s">
        <v>86</v>
      </c>
      <c r="AV156" s="14" t="s">
        <v>156</v>
      </c>
      <c r="AW156" s="14" t="s">
        <v>31</v>
      </c>
      <c r="AX156" s="14" t="s">
        <v>84</v>
      </c>
      <c r="AY156" s="280" t="s">
        <v>149</v>
      </c>
    </row>
    <row r="157" s="2" customFormat="1" ht="90" customHeight="1">
      <c r="A157" s="41"/>
      <c r="B157" s="42"/>
      <c r="C157" s="245" t="s">
        <v>187</v>
      </c>
      <c r="D157" s="246" t="s">
        <v>151</v>
      </c>
      <c r="E157" s="247" t="s">
        <v>188</v>
      </c>
      <c r="F157" s="248" t="s">
        <v>189</v>
      </c>
      <c r="G157" s="249" t="s">
        <v>184</v>
      </c>
      <c r="H157" s="250">
        <v>18.600000000000001</v>
      </c>
      <c r="I157" s="251"/>
      <c r="J157" s="252">
        <f>ROUND(I157*H157,2)</f>
        <v>0</v>
      </c>
      <c r="K157" s="248" t="s">
        <v>155</v>
      </c>
      <c r="L157" s="44"/>
      <c r="M157" s="253" t="s">
        <v>1</v>
      </c>
      <c r="N157" s="254" t="s">
        <v>41</v>
      </c>
      <c r="O157" s="94"/>
      <c r="P157" s="255">
        <f>O157*H157</f>
        <v>0</v>
      </c>
      <c r="Q157" s="255">
        <v>0.036900000000000002</v>
      </c>
      <c r="R157" s="255">
        <f>Q157*H157</f>
        <v>0.68634000000000006</v>
      </c>
      <c r="S157" s="255">
        <v>0</v>
      </c>
      <c r="T157" s="256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57" t="s">
        <v>156</v>
      </c>
      <c r="AT157" s="257" t="s">
        <v>151</v>
      </c>
      <c r="AU157" s="257" t="s">
        <v>86</v>
      </c>
      <c r="AY157" s="18" t="s">
        <v>149</v>
      </c>
      <c r="BE157" s="146">
        <f>IF(N157="základní",J157,0)</f>
        <v>0</v>
      </c>
      <c r="BF157" s="146">
        <f>IF(N157="snížená",J157,0)</f>
        <v>0</v>
      </c>
      <c r="BG157" s="146">
        <f>IF(N157="zákl. přenesená",J157,0)</f>
        <v>0</v>
      </c>
      <c r="BH157" s="146">
        <f>IF(N157="sníž. přenesená",J157,0)</f>
        <v>0</v>
      </c>
      <c r="BI157" s="146">
        <f>IF(N157="nulová",J157,0)</f>
        <v>0</v>
      </c>
      <c r="BJ157" s="18" t="s">
        <v>84</v>
      </c>
      <c r="BK157" s="146">
        <f>ROUND(I157*H157,2)</f>
        <v>0</v>
      </c>
      <c r="BL157" s="18" t="s">
        <v>156</v>
      </c>
      <c r="BM157" s="257" t="s">
        <v>190</v>
      </c>
    </row>
    <row r="158" s="15" customFormat="1">
      <c r="A158" s="15"/>
      <c r="B158" s="281"/>
      <c r="C158" s="282"/>
      <c r="D158" s="260" t="s">
        <v>158</v>
      </c>
      <c r="E158" s="283" t="s">
        <v>1</v>
      </c>
      <c r="F158" s="284" t="s">
        <v>191</v>
      </c>
      <c r="G158" s="282"/>
      <c r="H158" s="283" t="s">
        <v>1</v>
      </c>
      <c r="I158" s="285"/>
      <c r="J158" s="282"/>
      <c r="K158" s="282"/>
      <c r="L158" s="286"/>
      <c r="M158" s="287"/>
      <c r="N158" s="288"/>
      <c r="O158" s="288"/>
      <c r="P158" s="288"/>
      <c r="Q158" s="288"/>
      <c r="R158" s="288"/>
      <c r="S158" s="288"/>
      <c r="T158" s="289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T158" s="290" t="s">
        <v>158</v>
      </c>
      <c r="AU158" s="290" t="s">
        <v>86</v>
      </c>
      <c r="AV158" s="15" t="s">
        <v>84</v>
      </c>
      <c r="AW158" s="15" t="s">
        <v>31</v>
      </c>
      <c r="AX158" s="15" t="s">
        <v>76</v>
      </c>
      <c r="AY158" s="290" t="s">
        <v>149</v>
      </c>
    </row>
    <row r="159" s="13" customFormat="1">
      <c r="A159" s="13"/>
      <c r="B159" s="258"/>
      <c r="C159" s="259"/>
      <c r="D159" s="260" t="s">
        <v>158</v>
      </c>
      <c r="E159" s="261" t="s">
        <v>1</v>
      </c>
      <c r="F159" s="262" t="s">
        <v>192</v>
      </c>
      <c r="G159" s="259"/>
      <c r="H159" s="263">
        <v>18.600000000000001</v>
      </c>
      <c r="I159" s="264"/>
      <c r="J159" s="259"/>
      <c r="K159" s="259"/>
      <c r="L159" s="265"/>
      <c r="M159" s="266"/>
      <c r="N159" s="267"/>
      <c r="O159" s="267"/>
      <c r="P159" s="267"/>
      <c r="Q159" s="267"/>
      <c r="R159" s="267"/>
      <c r="S159" s="267"/>
      <c r="T159" s="268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69" t="s">
        <v>158</v>
      </c>
      <c r="AU159" s="269" t="s">
        <v>86</v>
      </c>
      <c r="AV159" s="13" t="s">
        <v>86</v>
      </c>
      <c r="AW159" s="13" t="s">
        <v>31</v>
      </c>
      <c r="AX159" s="13" t="s">
        <v>76</v>
      </c>
      <c r="AY159" s="269" t="s">
        <v>149</v>
      </c>
    </row>
    <row r="160" s="14" customFormat="1">
      <c r="A160" s="14"/>
      <c r="B160" s="270"/>
      <c r="C160" s="271"/>
      <c r="D160" s="260" t="s">
        <v>158</v>
      </c>
      <c r="E160" s="272" t="s">
        <v>1</v>
      </c>
      <c r="F160" s="273" t="s">
        <v>160</v>
      </c>
      <c r="G160" s="271"/>
      <c r="H160" s="274">
        <v>18.600000000000001</v>
      </c>
      <c r="I160" s="275"/>
      <c r="J160" s="271"/>
      <c r="K160" s="271"/>
      <c r="L160" s="276"/>
      <c r="M160" s="277"/>
      <c r="N160" s="278"/>
      <c r="O160" s="278"/>
      <c r="P160" s="278"/>
      <c r="Q160" s="278"/>
      <c r="R160" s="278"/>
      <c r="S160" s="278"/>
      <c r="T160" s="279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80" t="s">
        <v>158</v>
      </c>
      <c r="AU160" s="280" t="s">
        <v>86</v>
      </c>
      <c r="AV160" s="14" t="s">
        <v>156</v>
      </c>
      <c r="AW160" s="14" t="s">
        <v>31</v>
      </c>
      <c r="AX160" s="14" t="s">
        <v>84</v>
      </c>
      <c r="AY160" s="280" t="s">
        <v>149</v>
      </c>
    </row>
    <row r="161" s="2" customFormat="1" ht="90" customHeight="1">
      <c r="A161" s="41"/>
      <c r="B161" s="42"/>
      <c r="C161" s="245" t="s">
        <v>193</v>
      </c>
      <c r="D161" s="246" t="s">
        <v>151</v>
      </c>
      <c r="E161" s="247" t="s">
        <v>194</v>
      </c>
      <c r="F161" s="248" t="s">
        <v>195</v>
      </c>
      <c r="G161" s="249" t="s">
        <v>184</v>
      </c>
      <c r="H161" s="250">
        <v>3.1000000000000001</v>
      </c>
      <c r="I161" s="251"/>
      <c r="J161" s="252">
        <f>ROUND(I161*H161,2)</f>
        <v>0</v>
      </c>
      <c r="K161" s="248" t="s">
        <v>155</v>
      </c>
      <c r="L161" s="44"/>
      <c r="M161" s="253" t="s">
        <v>1</v>
      </c>
      <c r="N161" s="254" t="s">
        <v>41</v>
      </c>
      <c r="O161" s="94"/>
      <c r="P161" s="255">
        <f>O161*H161</f>
        <v>0</v>
      </c>
      <c r="Q161" s="255">
        <v>0.036900000000000002</v>
      </c>
      <c r="R161" s="255">
        <f>Q161*H161</f>
        <v>0.11439000000000001</v>
      </c>
      <c r="S161" s="255">
        <v>0</v>
      </c>
      <c r="T161" s="256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57" t="s">
        <v>156</v>
      </c>
      <c r="AT161" s="257" t="s">
        <v>151</v>
      </c>
      <c r="AU161" s="257" t="s">
        <v>86</v>
      </c>
      <c r="AY161" s="18" t="s">
        <v>149</v>
      </c>
      <c r="BE161" s="146">
        <f>IF(N161="základní",J161,0)</f>
        <v>0</v>
      </c>
      <c r="BF161" s="146">
        <f>IF(N161="snížená",J161,0)</f>
        <v>0</v>
      </c>
      <c r="BG161" s="146">
        <f>IF(N161="zákl. přenesená",J161,0)</f>
        <v>0</v>
      </c>
      <c r="BH161" s="146">
        <f>IF(N161="sníž. přenesená",J161,0)</f>
        <v>0</v>
      </c>
      <c r="BI161" s="146">
        <f>IF(N161="nulová",J161,0)</f>
        <v>0</v>
      </c>
      <c r="BJ161" s="18" t="s">
        <v>84</v>
      </c>
      <c r="BK161" s="146">
        <f>ROUND(I161*H161,2)</f>
        <v>0</v>
      </c>
      <c r="BL161" s="18" t="s">
        <v>156</v>
      </c>
      <c r="BM161" s="257" t="s">
        <v>196</v>
      </c>
    </row>
    <row r="162" s="15" customFormat="1">
      <c r="A162" s="15"/>
      <c r="B162" s="281"/>
      <c r="C162" s="282"/>
      <c r="D162" s="260" t="s">
        <v>158</v>
      </c>
      <c r="E162" s="283" t="s">
        <v>1</v>
      </c>
      <c r="F162" s="284" t="s">
        <v>191</v>
      </c>
      <c r="G162" s="282"/>
      <c r="H162" s="283" t="s">
        <v>1</v>
      </c>
      <c r="I162" s="285"/>
      <c r="J162" s="282"/>
      <c r="K162" s="282"/>
      <c r="L162" s="286"/>
      <c r="M162" s="287"/>
      <c r="N162" s="288"/>
      <c r="O162" s="288"/>
      <c r="P162" s="288"/>
      <c r="Q162" s="288"/>
      <c r="R162" s="288"/>
      <c r="S162" s="288"/>
      <c r="T162" s="289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90" t="s">
        <v>158</v>
      </c>
      <c r="AU162" s="290" t="s">
        <v>86</v>
      </c>
      <c r="AV162" s="15" t="s">
        <v>84</v>
      </c>
      <c r="AW162" s="15" t="s">
        <v>31</v>
      </c>
      <c r="AX162" s="15" t="s">
        <v>76</v>
      </c>
      <c r="AY162" s="290" t="s">
        <v>149</v>
      </c>
    </row>
    <row r="163" s="13" customFormat="1">
      <c r="A163" s="13"/>
      <c r="B163" s="258"/>
      <c r="C163" s="259"/>
      <c r="D163" s="260" t="s">
        <v>158</v>
      </c>
      <c r="E163" s="261" t="s">
        <v>1</v>
      </c>
      <c r="F163" s="262" t="s">
        <v>197</v>
      </c>
      <c r="G163" s="259"/>
      <c r="H163" s="263">
        <v>3.1000000000000001</v>
      </c>
      <c r="I163" s="264"/>
      <c r="J163" s="259"/>
      <c r="K163" s="259"/>
      <c r="L163" s="265"/>
      <c r="M163" s="266"/>
      <c r="N163" s="267"/>
      <c r="O163" s="267"/>
      <c r="P163" s="267"/>
      <c r="Q163" s="267"/>
      <c r="R163" s="267"/>
      <c r="S163" s="267"/>
      <c r="T163" s="268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69" t="s">
        <v>158</v>
      </c>
      <c r="AU163" s="269" t="s">
        <v>86</v>
      </c>
      <c r="AV163" s="13" t="s">
        <v>86</v>
      </c>
      <c r="AW163" s="13" t="s">
        <v>31</v>
      </c>
      <c r="AX163" s="13" t="s">
        <v>76</v>
      </c>
      <c r="AY163" s="269" t="s">
        <v>149</v>
      </c>
    </row>
    <row r="164" s="14" customFormat="1">
      <c r="A164" s="14"/>
      <c r="B164" s="270"/>
      <c r="C164" s="271"/>
      <c r="D164" s="260" t="s">
        <v>158</v>
      </c>
      <c r="E164" s="272" t="s">
        <v>1</v>
      </c>
      <c r="F164" s="273" t="s">
        <v>160</v>
      </c>
      <c r="G164" s="271"/>
      <c r="H164" s="274">
        <v>3.1000000000000001</v>
      </c>
      <c r="I164" s="275"/>
      <c r="J164" s="271"/>
      <c r="K164" s="271"/>
      <c r="L164" s="276"/>
      <c r="M164" s="277"/>
      <c r="N164" s="278"/>
      <c r="O164" s="278"/>
      <c r="P164" s="278"/>
      <c r="Q164" s="278"/>
      <c r="R164" s="278"/>
      <c r="S164" s="278"/>
      <c r="T164" s="279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80" t="s">
        <v>158</v>
      </c>
      <c r="AU164" s="280" t="s">
        <v>86</v>
      </c>
      <c r="AV164" s="14" t="s">
        <v>156</v>
      </c>
      <c r="AW164" s="14" t="s">
        <v>31</v>
      </c>
      <c r="AX164" s="14" t="s">
        <v>84</v>
      </c>
      <c r="AY164" s="280" t="s">
        <v>149</v>
      </c>
    </row>
    <row r="165" s="2" customFormat="1" ht="24.15" customHeight="1">
      <c r="A165" s="41"/>
      <c r="B165" s="42"/>
      <c r="C165" s="245" t="s">
        <v>198</v>
      </c>
      <c r="D165" s="246" t="s">
        <v>151</v>
      </c>
      <c r="E165" s="247" t="s">
        <v>199</v>
      </c>
      <c r="F165" s="248" t="s">
        <v>200</v>
      </c>
      <c r="G165" s="249" t="s">
        <v>154</v>
      </c>
      <c r="H165" s="250">
        <v>60</v>
      </c>
      <c r="I165" s="251"/>
      <c r="J165" s="252">
        <f>ROUND(I165*H165,2)</f>
        <v>0</v>
      </c>
      <c r="K165" s="248" t="s">
        <v>155</v>
      </c>
      <c r="L165" s="44"/>
      <c r="M165" s="253" t="s">
        <v>1</v>
      </c>
      <c r="N165" s="254" t="s">
        <v>41</v>
      </c>
      <c r="O165" s="94"/>
      <c r="P165" s="255">
        <f>O165*H165</f>
        <v>0</v>
      </c>
      <c r="Q165" s="255">
        <v>0</v>
      </c>
      <c r="R165" s="255">
        <f>Q165*H165</f>
        <v>0</v>
      </c>
      <c r="S165" s="255">
        <v>0</v>
      </c>
      <c r="T165" s="256">
        <f>S165*H165</f>
        <v>0</v>
      </c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R165" s="257" t="s">
        <v>156</v>
      </c>
      <c r="AT165" s="257" t="s">
        <v>151</v>
      </c>
      <c r="AU165" s="257" t="s">
        <v>86</v>
      </c>
      <c r="AY165" s="18" t="s">
        <v>149</v>
      </c>
      <c r="BE165" s="146">
        <f>IF(N165="základní",J165,0)</f>
        <v>0</v>
      </c>
      <c r="BF165" s="146">
        <f>IF(N165="snížená",J165,0)</f>
        <v>0</v>
      </c>
      <c r="BG165" s="146">
        <f>IF(N165="zákl. přenesená",J165,0)</f>
        <v>0</v>
      </c>
      <c r="BH165" s="146">
        <f>IF(N165="sníž. přenesená",J165,0)</f>
        <v>0</v>
      </c>
      <c r="BI165" s="146">
        <f>IF(N165="nulová",J165,0)</f>
        <v>0</v>
      </c>
      <c r="BJ165" s="18" t="s">
        <v>84</v>
      </c>
      <c r="BK165" s="146">
        <f>ROUND(I165*H165,2)</f>
        <v>0</v>
      </c>
      <c r="BL165" s="18" t="s">
        <v>156</v>
      </c>
      <c r="BM165" s="257" t="s">
        <v>201</v>
      </c>
    </row>
    <row r="166" s="13" customFormat="1">
      <c r="A166" s="13"/>
      <c r="B166" s="258"/>
      <c r="C166" s="259"/>
      <c r="D166" s="260" t="s">
        <v>158</v>
      </c>
      <c r="E166" s="261" t="s">
        <v>1</v>
      </c>
      <c r="F166" s="262" t="s">
        <v>202</v>
      </c>
      <c r="G166" s="259"/>
      <c r="H166" s="263">
        <v>60</v>
      </c>
      <c r="I166" s="264"/>
      <c r="J166" s="259"/>
      <c r="K166" s="259"/>
      <c r="L166" s="265"/>
      <c r="M166" s="266"/>
      <c r="N166" s="267"/>
      <c r="O166" s="267"/>
      <c r="P166" s="267"/>
      <c r="Q166" s="267"/>
      <c r="R166" s="267"/>
      <c r="S166" s="267"/>
      <c r="T166" s="268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69" t="s">
        <v>158</v>
      </c>
      <c r="AU166" s="269" t="s">
        <v>86</v>
      </c>
      <c r="AV166" s="13" t="s">
        <v>86</v>
      </c>
      <c r="AW166" s="13" t="s">
        <v>31</v>
      </c>
      <c r="AX166" s="13" t="s">
        <v>76</v>
      </c>
      <c r="AY166" s="269" t="s">
        <v>149</v>
      </c>
    </row>
    <row r="167" s="14" customFormat="1">
      <c r="A167" s="14"/>
      <c r="B167" s="270"/>
      <c r="C167" s="271"/>
      <c r="D167" s="260" t="s">
        <v>158</v>
      </c>
      <c r="E167" s="272" t="s">
        <v>1</v>
      </c>
      <c r="F167" s="273" t="s">
        <v>160</v>
      </c>
      <c r="G167" s="271"/>
      <c r="H167" s="274">
        <v>60</v>
      </c>
      <c r="I167" s="275"/>
      <c r="J167" s="271"/>
      <c r="K167" s="271"/>
      <c r="L167" s="276"/>
      <c r="M167" s="277"/>
      <c r="N167" s="278"/>
      <c r="O167" s="278"/>
      <c r="P167" s="278"/>
      <c r="Q167" s="278"/>
      <c r="R167" s="278"/>
      <c r="S167" s="278"/>
      <c r="T167" s="279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80" t="s">
        <v>158</v>
      </c>
      <c r="AU167" s="280" t="s">
        <v>86</v>
      </c>
      <c r="AV167" s="14" t="s">
        <v>156</v>
      </c>
      <c r="AW167" s="14" t="s">
        <v>31</v>
      </c>
      <c r="AX167" s="14" t="s">
        <v>84</v>
      </c>
      <c r="AY167" s="280" t="s">
        <v>149</v>
      </c>
    </row>
    <row r="168" s="2" customFormat="1" ht="49.05" customHeight="1">
      <c r="A168" s="41"/>
      <c r="B168" s="42"/>
      <c r="C168" s="245" t="s">
        <v>203</v>
      </c>
      <c r="D168" s="246" t="s">
        <v>151</v>
      </c>
      <c r="E168" s="247" t="s">
        <v>204</v>
      </c>
      <c r="F168" s="248" t="s">
        <v>205</v>
      </c>
      <c r="G168" s="249" t="s">
        <v>206</v>
      </c>
      <c r="H168" s="250">
        <v>146.56399999999999</v>
      </c>
      <c r="I168" s="251"/>
      <c r="J168" s="252">
        <f>ROUND(I168*H168,2)</f>
        <v>0</v>
      </c>
      <c r="K168" s="248" t="s">
        <v>155</v>
      </c>
      <c r="L168" s="44"/>
      <c r="M168" s="253" t="s">
        <v>1</v>
      </c>
      <c r="N168" s="254" t="s">
        <v>41</v>
      </c>
      <c r="O168" s="94"/>
      <c r="P168" s="255">
        <f>O168*H168</f>
        <v>0</v>
      </c>
      <c r="Q168" s="255">
        <v>0</v>
      </c>
      <c r="R168" s="255">
        <f>Q168*H168</f>
        <v>0</v>
      </c>
      <c r="S168" s="255">
        <v>0</v>
      </c>
      <c r="T168" s="256">
        <f>S168*H168</f>
        <v>0</v>
      </c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R168" s="257" t="s">
        <v>156</v>
      </c>
      <c r="AT168" s="257" t="s">
        <v>151</v>
      </c>
      <c r="AU168" s="257" t="s">
        <v>86</v>
      </c>
      <c r="AY168" s="18" t="s">
        <v>149</v>
      </c>
      <c r="BE168" s="146">
        <f>IF(N168="základní",J168,0)</f>
        <v>0</v>
      </c>
      <c r="BF168" s="146">
        <f>IF(N168="snížená",J168,0)</f>
        <v>0</v>
      </c>
      <c r="BG168" s="146">
        <f>IF(N168="zákl. přenesená",J168,0)</f>
        <v>0</v>
      </c>
      <c r="BH168" s="146">
        <f>IF(N168="sníž. přenesená",J168,0)</f>
        <v>0</v>
      </c>
      <c r="BI168" s="146">
        <f>IF(N168="nulová",J168,0)</f>
        <v>0</v>
      </c>
      <c r="BJ168" s="18" t="s">
        <v>84</v>
      </c>
      <c r="BK168" s="146">
        <f>ROUND(I168*H168,2)</f>
        <v>0</v>
      </c>
      <c r="BL168" s="18" t="s">
        <v>156</v>
      </c>
      <c r="BM168" s="257" t="s">
        <v>207</v>
      </c>
    </row>
    <row r="169" s="13" customFormat="1">
      <c r="A169" s="13"/>
      <c r="B169" s="258"/>
      <c r="C169" s="259"/>
      <c r="D169" s="260" t="s">
        <v>158</v>
      </c>
      <c r="E169" s="261" t="s">
        <v>1</v>
      </c>
      <c r="F169" s="262" t="s">
        <v>208</v>
      </c>
      <c r="G169" s="259"/>
      <c r="H169" s="263">
        <v>168.43799999999999</v>
      </c>
      <c r="I169" s="264"/>
      <c r="J169" s="259"/>
      <c r="K169" s="259"/>
      <c r="L169" s="265"/>
      <c r="M169" s="266"/>
      <c r="N169" s="267"/>
      <c r="O169" s="267"/>
      <c r="P169" s="267"/>
      <c r="Q169" s="267"/>
      <c r="R169" s="267"/>
      <c r="S169" s="267"/>
      <c r="T169" s="268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69" t="s">
        <v>158</v>
      </c>
      <c r="AU169" s="269" t="s">
        <v>86</v>
      </c>
      <c r="AV169" s="13" t="s">
        <v>86</v>
      </c>
      <c r="AW169" s="13" t="s">
        <v>31</v>
      </c>
      <c r="AX169" s="13" t="s">
        <v>76</v>
      </c>
      <c r="AY169" s="269" t="s">
        <v>149</v>
      </c>
    </row>
    <row r="170" s="13" customFormat="1">
      <c r="A170" s="13"/>
      <c r="B170" s="258"/>
      <c r="C170" s="259"/>
      <c r="D170" s="260" t="s">
        <v>158</v>
      </c>
      <c r="E170" s="261" t="s">
        <v>1</v>
      </c>
      <c r="F170" s="262" t="s">
        <v>209</v>
      </c>
      <c r="G170" s="259"/>
      <c r="H170" s="263">
        <v>1.925</v>
      </c>
      <c r="I170" s="264"/>
      <c r="J170" s="259"/>
      <c r="K170" s="259"/>
      <c r="L170" s="265"/>
      <c r="M170" s="266"/>
      <c r="N170" s="267"/>
      <c r="O170" s="267"/>
      <c r="P170" s="267"/>
      <c r="Q170" s="267"/>
      <c r="R170" s="267"/>
      <c r="S170" s="267"/>
      <c r="T170" s="268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69" t="s">
        <v>158</v>
      </c>
      <c r="AU170" s="269" t="s">
        <v>86</v>
      </c>
      <c r="AV170" s="13" t="s">
        <v>86</v>
      </c>
      <c r="AW170" s="13" t="s">
        <v>31</v>
      </c>
      <c r="AX170" s="13" t="s">
        <v>76</v>
      </c>
      <c r="AY170" s="269" t="s">
        <v>149</v>
      </c>
    </row>
    <row r="171" s="16" customFormat="1">
      <c r="A171" s="16"/>
      <c r="B171" s="291"/>
      <c r="C171" s="292"/>
      <c r="D171" s="260" t="s">
        <v>158</v>
      </c>
      <c r="E171" s="293" t="s">
        <v>1</v>
      </c>
      <c r="F171" s="294" t="s">
        <v>210</v>
      </c>
      <c r="G171" s="292"/>
      <c r="H171" s="295">
        <v>170.363</v>
      </c>
      <c r="I171" s="296"/>
      <c r="J171" s="292"/>
      <c r="K171" s="292"/>
      <c r="L171" s="297"/>
      <c r="M171" s="298"/>
      <c r="N171" s="299"/>
      <c r="O171" s="299"/>
      <c r="P171" s="299"/>
      <c r="Q171" s="299"/>
      <c r="R171" s="299"/>
      <c r="S171" s="299"/>
      <c r="T171" s="300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T171" s="301" t="s">
        <v>158</v>
      </c>
      <c r="AU171" s="301" t="s">
        <v>86</v>
      </c>
      <c r="AV171" s="16" t="s">
        <v>165</v>
      </c>
      <c r="AW171" s="16" t="s">
        <v>31</v>
      </c>
      <c r="AX171" s="16" t="s">
        <v>76</v>
      </c>
      <c r="AY171" s="301" t="s">
        <v>149</v>
      </c>
    </row>
    <row r="172" s="15" customFormat="1">
      <c r="A172" s="15"/>
      <c r="B172" s="281"/>
      <c r="C172" s="282"/>
      <c r="D172" s="260" t="s">
        <v>158</v>
      </c>
      <c r="E172" s="283" t="s">
        <v>1</v>
      </c>
      <c r="F172" s="284" t="s">
        <v>211</v>
      </c>
      <c r="G172" s="282"/>
      <c r="H172" s="283" t="s">
        <v>1</v>
      </c>
      <c r="I172" s="285"/>
      <c r="J172" s="282"/>
      <c r="K172" s="282"/>
      <c r="L172" s="286"/>
      <c r="M172" s="287"/>
      <c r="N172" s="288"/>
      <c r="O172" s="288"/>
      <c r="P172" s="288"/>
      <c r="Q172" s="288"/>
      <c r="R172" s="288"/>
      <c r="S172" s="288"/>
      <c r="T172" s="289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290" t="s">
        <v>158</v>
      </c>
      <c r="AU172" s="290" t="s">
        <v>86</v>
      </c>
      <c r="AV172" s="15" t="s">
        <v>84</v>
      </c>
      <c r="AW172" s="15" t="s">
        <v>31</v>
      </c>
      <c r="AX172" s="15" t="s">
        <v>76</v>
      </c>
      <c r="AY172" s="290" t="s">
        <v>149</v>
      </c>
    </row>
    <row r="173" s="13" customFormat="1">
      <c r="A173" s="13"/>
      <c r="B173" s="258"/>
      <c r="C173" s="259"/>
      <c r="D173" s="260" t="s">
        <v>158</v>
      </c>
      <c r="E173" s="261" t="s">
        <v>1</v>
      </c>
      <c r="F173" s="262" t="s">
        <v>212</v>
      </c>
      <c r="G173" s="259"/>
      <c r="H173" s="263">
        <v>-0.374</v>
      </c>
      <c r="I173" s="264"/>
      <c r="J173" s="259"/>
      <c r="K173" s="259"/>
      <c r="L173" s="265"/>
      <c r="M173" s="266"/>
      <c r="N173" s="267"/>
      <c r="O173" s="267"/>
      <c r="P173" s="267"/>
      <c r="Q173" s="267"/>
      <c r="R173" s="267"/>
      <c r="S173" s="267"/>
      <c r="T173" s="268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69" t="s">
        <v>158</v>
      </c>
      <c r="AU173" s="269" t="s">
        <v>86</v>
      </c>
      <c r="AV173" s="13" t="s">
        <v>86</v>
      </c>
      <c r="AW173" s="13" t="s">
        <v>31</v>
      </c>
      <c r="AX173" s="13" t="s">
        <v>76</v>
      </c>
      <c r="AY173" s="269" t="s">
        <v>149</v>
      </c>
    </row>
    <row r="174" s="13" customFormat="1">
      <c r="A174" s="13"/>
      <c r="B174" s="258"/>
      <c r="C174" s="259"/>
      <c r="D174" s="260" t="s">
        <v>158</v>
      </c>
      <c r="E174" s="261" t="s">
        <v>1</v>
      </c>
      <c r="F174" s="262" t="s">
        <v>213</v>
      </c>
      <c r="G174" s="259"/>
      <c r="H174" s="263">
        <v>-0.96299999999999997</v>
      </c>
      <c r="I174" s="264"/>
      <c r="J174" s="259"/>
      <c r="K174" s="259"/>
      <c r="L174" s="265"/>
      <c r="M174" s="266"/>
      <c r="N174" s="267"/>
      <c r="O174" s="267"/>
      <c r="P174" s="267"/>
      <c r="Q174" s="267"/>
      <c r="R174" s="267"/>
      <c r="S174" s="267"/>
      <c r="T174" s="268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69" t="s">
        <v>158</v>
      </c>
      <c r="AU174" s="269" t="s">
        <v>86</v>
      </c>
      <c r="AV174" s="13" t="s">
        <v>86</v>
      </c>
      <c r="AW174" s="13" t="s">
        <v>31</v>
      </c>
      <c r="AX174" s="13" t="s">
        <v>76</v>
      </c>
      <c r="AY174" s="269" t="s">
        <v>149</v>
      </c>
    </row>
    <row r="175" s="13" customFormat="1">
      <c r="A175" s="13"/>
      <c r="B175" s="258"/>
      <c r="C175" s="259"/>
      <c r="D175" s="260" t="s">
        <v>158</v>
      </c>
      <c r="E175" s="261" t="s">
        <v>1</v>
      </c>
      <c r="F175" s="262" t="s">
        <v>214</v>
      </c>
      <c r="G175" s="259"/>
      <c r="H175" s="263">
        <v>-9.0199999999999996</v>
      </c>
      <c r="I175" s="264"/>
      <c r="J175" s="259"/>
      <c r="K175" s="259"/>
      <c r="L175" s="265"/>
      <c r="M175" s="266"/>
      <c r="N175" s="267"/>
      <c r="O175" s="267"/>
      <c r="P175" s="267"/>
      <c r="Q175" s="267"/>
      <c r="R175" s="267"/>
      <c r="S175" s="267"/>
      <c r="T175" s="268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69" t="s">
        <v>158</v>
      </c>
      <c r="AU175" s="269" t="s">
        <v>86</v>
      </c>
      <c r="AV175" s="13" t="s">
        <v>86</v>
      </c>
      <c r="AW175" s="13" t="s">
        <v>31</v>
      </c>
      <c r="AX175" s="13" t="s">
        <v>76</v>
      </c>
      <c r="AY175" s="269" t="s">
        <v>149</v>
      </c>
    </row>
    <row r="176" s="13" customFormat="1">
      <c r="A176" s="13"/>
      <c r="B176" s="258"/>
      <c r="C176" s="259"/>
      <c r="D176" s="260" t="s">
        <v>158</v>
      </c>
      <c r="E176" s="261" t="s">
        <v>1</v>
      </c>
      <c r="F176" s="262" t="s">
        <v>215</v>
      </c>
      <c r="G176" s="259"/>
      <c r="H176" s="263">
        <v>-13.442</v>
      </c>
      <c r="I176" s="264"/>
      <c r="J176" s="259"/>
      <c r="K176" s="259"/>
      <c r="L176" s="265"/>
      <c r="M176" s="266"/>
      <c r="N176" s="267"/>
      <c r="O176" s="267"/>
      <c r="P176" s="267"/>
      <c r="Q176" s="267"/>
      <c r="R176" s="267"/>
      <c r="S176" s="267"/>
      <c r="T176" s="268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69" t="s">
        <v>158</v>
      </c>
      <c r="AU176" s="269" t="s">
        <v>86</v>
      </c>
      <c r="AV176" s="13" t="s">
        <v>86</v>
      </c>
      <c r="AW176" s="13" t="s">
        <v>31</v>
      </c>
      <c r="AX176" s="13" t="s">
        <v>76</v>
      </c>
      <c r="AY176" s="269" t="s">
        <v>149</v>
      </c>
    </row>
    <row r="177" s="16" customFormat="1">
      <c r="A177" s="16"/>
      <c r="B177" s="291"/>
      <c r="C177" s="292"/>
      <c r="D177" s="260" t="s">
        <v>158</v>
      </c>
      <c r="E177" s="293" t="s">
        <v>1</v>
      </c>
      <c r="F177" s="294" t="s">
        <v>210</v>
      </c>
      <c r="G177" s="292"/>
      <c r="H177" s="295">
        <v>-23.798999999999999</v>
      </c>
      <c r="I177" s="296"/>
      <c r="J177" s="292"/>
      <c r="K177" s="292"/>
      <c r="L177" s="297"/>
      <c r="M177" s="298"/>
      <c r="N177" s="299"/>
      <c r="O177" s="299"/>
      <c r="P177" s="299"/>
      <c r="Q177" s="299"/>
      <c r="R177" s="299"/>
      <c r="S177" s="299"/>
      <c r="T177" s="300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T177" s="301" t="s">
        <v>158</v>
      </c>
      <c r="AU177" s="301" t="s">
        <v>86</v>
      </c>
      <c r="AV177" s="16" t="s">
        <v>165</v>
      </c>
      <c r="AW177" s="16" t="s">
        <v>31</v>
      </c>
      <c r="AX177" s="16" t="s">
        <v>76</v>
      </c>
      <c r="AY177" s="301" t="s">
        <v>149</v>
      </c>
    </row>
    <row r="178" s="14" customFormat="1">
      <c r="A178" s="14"/>
      <c r="B178" s="270"/>
      <c r="C178" s="271"/>
      <c r="D178" s="260" t="s">
        <v>158</v>
      </c>
      <c r="E178" s="272" t="s">
        <v>1</v>
      </c>
      <c r="F178" s="273" t="s">
        <v>160</v>
      </c>
      <c r="G178" s="271"/>
      <c r="H178" s="274">
        <v>146.56399999999999</v>
      </c>
      <c r="I178" s="275"/>
      <c r="J178" s="271"/>
      <c r="K178" s="271"/>
      <c r="L178" s="276"/>
      <c r="M178" s="277"/>
      <c r="N178" s="278"/>
      <c r="O178" s="278"/>
      <c r="P178" s="278"/>
      <c r="Q178" s="278"/>
      <c r="R178" s="278"/>
      <c r="S178" s="278"/>
      <c r="T178" s="279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80" t="s">
        <v>158</v>
      </c>
      <c r="AU178" s="280" t="s">
        <v>86</v>
      </c>
      <c r="AV178" s="14" t="s">
        <v>156</v>
      </c>
      <c r="AW178" s="14" t="s">
        <v>31</v>
      </c>
      <c r="AX178" s="14" t="s">
        <v>84</v>
      </c>
      <c r="AY178" s="280" t="s">
        <v>149</v>
      </c>
    </row>
    <row r="179" s="2" customFormat="1" ht="37.8" customHeight="1">
      <c r="A179" s="41"/>
      <c r="B179" s="42"/>
      <c r="C179" s="245" t="s">
        <v>216</v>
      </c>
      <c r="D179" s="246" t="s">
        <v>151</v>
      </c>
      <c r="E179" s="247" t="s">
        <v>217</v>
      </c>
      <c r="F179" s="248" t="s">
        <v>218</v>
      </c>
      <c r="G179" s="249" t="s">
        <v>206</v>
      </c>
      <c r="H179" s="250">
        <v>7.7000000000000002</v>
      </c>
      <c r="I179" s="251"/>
      <c r="J179" s="252">
        <f>ROUND(I179*H179,2)</f>
        <v>0</v>
      </c>
      <c r="K179" s="248" t="s">
        <v>155</v>
      </c>
      <c r="L179" s="44"/>
      <c r="M179" s="253" t="s">
        <v>1</v>
      </c>
      <c r="N179" s="254" t="s">
        <v>41</v>
      </c>
      <c r="O179" s="94"/>
      <c r="P179" s="255">
        <f>O179*H179</f>
        <v>0</v>
      </c>
      <c r="Q179" s="255">
        <v>0</v>
      </c>
      <c r="R179" s="255">
        <f>Q179*H179</f>
        <v>0</v>
      </c>
      <c r="S179" s="255">
        <v>0</v>
      </c>
      <c r="T179" s="256">
        <f>S179*H179</f>
        <v>0</v>
      </c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R179" s="257" t="s">
        <v>156</v>
      </c>
      <c r="AT179" s="257" t="s">
        <v>151</v>
      </c>
      <c r="AU179" s="257" t="s">
        <v>86</v>
      </c>
      <c r="AY179" s="18" t="s">
        <v>149</v>
      </c>
      <c r="BE179" s="146">
        <f>IF(N179="základní",J179,0)</f>
        <v>0</v>
      </c>
      <c r="BF179" s="146">
        <f>IF(N179="snížená",J179,0)</f>
        <v>0</v>
      </c>
      <c r="BG179" s="146">
        <f>IF(N179="zákl. přenesená",J179,0)</f>
        <v>0</v>
      </c>
      <c r="BH179" s="146">
        <f>IF(N179="sníž. přenesená",J179,0)</f>
        <v>0</v>
      </c>
      <c r="BI179" s="146">
        <f>IF(N179="nulová",J179,0)</f>
        <v>0</v>
      </c>
      <c r="BJ179" s="18" t="s">
        <v>84</v>
      </c>
      <c r="BK179" s="146">
        <f>ROUND(I179*H179,2)</f>
        <v>0</v>
      </c>
      <c r="BL179" s="18" t="s">
        <v>156</v>
      </c>
      <c r="BM179" s="257" t="s">
        <v>219</v>
      </c>
    </row>
    <row r="180" s="15" customFormat="1">
      <c r="A180" s="15"/>
      <c r="B180" s="281"/>
      <c r="C180" s="282"/>
      <c r="D180" s="260" t="s">
        <v>158</v>
      </c>
      <c r="E180" s="283" t="s">
        <v>1</v>
      </c>
      <c r="F180" s="284" t="s">
        <v>220</v>
      </c>
      <c r="G180" s="282"/>
      <c r="H180" s="283" t="s">
        <v>1</v>
      </c>
      <c r="I180" s="285"/>
      <c r="J180" s="282"/>
      <c r="K180" s="282"/>
      <c r="L180" s="286"/>
      <c r="M180" s="287"/>
      <c r="N180" s="288"/>
      <c r="O180" s="288"/>
      <c r="P180" s="288"/>
      <c r="Q180" s="288"/>
      <c r="R180" s="288"/>
      <c r="S180" s="288"/>
      <c r="T180" s="289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290" t="s">
        <v>158</v>
      </c>
      <c r="AU180" s="290" t="s">
        <v>86</v>
      </c>
      <c r="AV180" s="15" t="s">
        <v>84</v>
      </c>
      <c r="AW180" s="15" t="s">
        <v>31</v>
      </c>
      <c r="AX180" s="15" t="s">
        <v>76</v>
      </c>
      <c r="AY180" s="290" t="s">
        <v>149</v>
      </c>
    </row>
    <row r="181" s="15" customFormat="1">
      <c r="A181" s="15"/>
      <c r="B181" s="281"/>
      <c r="C181" s="282"/>
      <c r="D181" s="260" t="s">
        <v>158</v>
      </c>
      <c r="E181" s="283" t="s">
        <v>1</v>
      </c>
      <c r="F181" s="284" t="s">
        <v>191</v>
      </c>
      <c r="G181" s="282"/>
      <c r="H181" s="283" t="s">
        <v>1</v>
      </c>
      <c r="I181" s="285"/>
      <c r="J181" s="282"/>
      <c r="K181" s="282"/>
      <c r="L181" s="286"/>
      <c r="M181" s="287"/>
      <c r="N181" s="288"/>
      <c r="O181" s="288"/>
      <c r="P181" s="288"/>
      <c r="Q181" s="288"/>
      <c r="R181" s="288"/>
      <c r="S181" s="288"/>
      <c r="T181" s="289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90" t="s">
        <v>158</v>
      </c>
      <c r="AU181" s="290" t="s">
        <v>86</v>
      </c>
      <c r="AV181" s="15" t="s">
        <v>84</v>
      </c>
      <c r="AW181" s="15" t="s">
        <v>31</v>
      </c>
      <c r="AX181" s="15" t="s">
        <v>76</v>
      </c>
      <c r="AY181" s="290" t="s">
        <v>149</v>
      </c>
    </row>
    <row r="182" s="13" customFormat="1">
      <c r="A182" s="13"/>
      <c r="B182" s="258"/>
      <c r="C182" s="259"/>
      <c r="D182" s="260" t="s">
        <v>158</v>
      </c>
      <c r="E182" s="261" t="s">
        <v>1</v>
      </c>
      <c r="F182" s="262" t="s">
        <v>221</v>
      </c>
      <c r="G182" s="259"/>
      <c r="H182" s="263">
        <v>6.5999999999999996</v>
      </c>
      <c r="I182" s="264"/>
      <c r="J182" s="259"/>
      <c r="K182" s="259"/>
      <c r="L182" s="265"/>
      <c r="M182" s="266"/>
      <c r="N182" s="267"/>
      <c r="O182" s="267"/>
      <c r="P182" s="267"/>
      <c r="Q182" s="267"/>
      <c r="R182" s="267"/>
      <c r="S182" s="267"/>
      <c r="T182" s="268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69" t="s">
        <v>158</v>
      </c>
      <c r="AU182" s="269" t="s">
        <v>86</v>
      </c>
      <c r="AV182" s="13" t="s">
        <v>86</v>
      </c>
      <c r="AW182" s="13" t="s">
        <v>31</v>
      </c>
      <c r="AX182" s="13" t="s">
        <v>76</v>
      </c>
      <c r="AY182" s="269" t="s">
        <v>149</v>
      </c>
    </row>
    <row r="183" s="13" customFormat="1">
      <c r="A183" s="13"/>
      <c r="B183" s="258"/>
      <c r="C183" s="259"/>
      <c r="D183" s="260" t="s">
        <v>158</v>
      </c>
      <c r="E183" s="261" t="s">
        <v>1</v>
      </c>
      <c r="F183" s="262" t="s">
        <v>222</v>
      </c>
      <c r="G183" s="259"/>
      <c r="H183" s="263">
        <v>1.1000000000000001</v>
      </c>
      <c r="I183" s="264"/>
      <c r="J183" s="259"/>
      <c r="K183" s="259"/>
      <c r="L183" s="265"/>
      <c r="M183" s="266"/>
      <c r="N183" s="267"/>
      <c r="O183" s="267"/>
      <c r="P183" s="267"/>
      <c r="Q183" s="267"/>
      <c r="R183" s="267"/>
      <c r="S183" s="267"/>
      <c r="T183" s="268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69" t="s">
        <v>158</v>
      </c>
      <c r="AU183" s="269" t="s">
        <v>86</v>
      </c>
      <c r="AV183" s="13" t="s">
        <v>86</v>
      </c>
      <c r="AW183" s="13" t="s">
        <v>31</v>
      </c>
      <c r="AX183" s="13" t="s">
        <v>76</v>
      </c>
      <c r="AY183" s="269" t="s">
        <v>149</v>
      </c>
    </row>
    <row r="184" s="14" customFormat="1">
      <c r="A184" s="14"/>
      <c r="B184" s="270"/>
      <c r="C184" s="271"/>
      <c r="D184" s="260" t="s">
        <v>158</v>
      </c>
      <c r="E184" s="272" t="s">
        <v>1</v>
      </c>
      <c r="F184" s="273" t="s">
        <v>160</v>
      </c>
      <c r="G184" s="271"/>
      <c r="H184" s="274">
        <v>7.6999999999999993</v>
      </c>
      <c r="I184" s="275"/>
      <c r="J184" s="271"/>
      <c r="K184" s="271"/>
      <c r="L184" s="276"/>
      <c r="M184" s="277"/>
      <c r="N184" s="278"/>
      <c r="O184" s="278"/>
      <c r="P184" s="278"/>
      <c r="Q184" s="278"/>
      <c r="R184" s="278"/>
      <c r="S184" s="278"/>
      <c r="T184" s="279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80" t="s">
        <v>158</v>
      </c>
      <c r="AU184" s="280" t="s">
        <v>86</v>
      </c>
      <c r="AV184" s="14" t="s">
        <v>156</v>
      </c>
      <c r="AW184" s="14" t="s">
        <v>31</v>
      </c>
      <c r="AX184" s="14" t="s">
        <v>84</v>
      </c>
      <c r="AY184" s="280" t="s">
        <v>149</v>
      </c>
    </row>
    <row r="185" s="2" customFormat="1" ht="37.8" customHeight="1">
      <c r="A185" s="41"/>
      <c r="B185" s="42"/>
      <c r="C185" s="245" t="s">
        <v>8</v>
      </c>
      <c r="D185" s="246" t="s">
        <v>151</v>
      </c>
      <c r="E185" s="247" t="s">
        <v>223</v>
      </c>
      <c r="F185" s="248" t="s">
        <v>224</v>
      </c>
      <c r="G185" s="249" t="s">
        <v>154</v>
      </c>
      <c r="H185" s="250">
        <v>309.75</v>
      </c>
      <c r="I185" s="251"/>
      <c r="J185" s="252">
        <f>ROUND(I185*H185,2)</f>
        <v>0</v>
      </c>
      <c r="K185" s="248" t="s">
        <v>155</v>
      </c>
      <c r="L185" s="44"/>
      <c r="M185" s="253" t="s">
        <v>1</v>
      </c>
      <c r="N185" s="254" t="s">
        <v>41</v>
      </c>
      <c r="O185" s="94"/>
      <c r="P185" s="255">
        <f>O185*H185</f>
        <v>0</v>
      </c>
      <c r="Q185" s="255">
        <v>0.00058</v>
      </c>
      <c r="R185" s="255">
        <f>Q185*H185</f>
        <v>0.17965500000000001</v>
      </c>
      <c r="S185" s="255">
        <v>0</v>
      </c>
      <c r="T185" s="256">
        <f>S185*H185</f>
        <v>0</v>
      </c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R185" s="257" t="s">
        <v>156</v>
      </c>
      <c r="AT185" s="257" t="s">
        <v>151</v>
      </c>
      <c r="AU185" s="257" t="s">
        <v>86</v>
      </c>
      <c r="AY185" s="18" t="s">
        <v>149</v>
      </c>
      <c r="BE185" s="146">
        <f>IF(N185="základní",J185,0)</f>
        <v>0</v>
      </c>
      <c r="BF185" s="146">
        <f>IF(N185="snížená",J185,0)</f>
        <v>0</v>
      </c>
      <c r="BG185" s="146">
        <f>IF(N185="zákl. přenesená",J185,0)</f>
        <v>0</v>
      </c>
      <c r="BH185" s="146">
        <f>IF(N185="sníž. přenesená",J185,0)</f>
        <v>0</v>
      </c>
      <c r="BI185" s="146">
        <f>IF(N185="nulová",J185,0)</f>
        <v>0</v>
      </c>
      <c r="BJ185" s="18" t="s">
        <v>84</v>
      </c>
      <c r="BK185" s="146">
        <f>ROUND(I185*H185,2)</f>
        <v>0</v>
      </c>
      <c r="BL185" s="18" t="s">
        <v>156</v>
      </c>
      <c r="BM185" s="257" t="s">
        <v>225</v>
      </c>
    </row>
    <row r="186" s="13" customFormat="1">
      <c r="A186" s="13"/>
      <c r="B186" s="258"/>
      <c r="C186" s="259"/>
      <c r="D186" s="260" t="s">
        <v>158</v>
      </c>
      <c r="E186" s="261" t="s">
        <v>1</v>
      </c>
      <c r="F186" s="262" t="s">
        <v>226</v>
      </c>
      <c r="G186" s="259"/>
      <c r="H186" s="263">
        <v>306.25</v>
      </c>
      <c r="I186" s="264"/>
      <c r="J186" s="259"/>
      <c r="K186" s="259"/>
      <c r="L186" s="265"/>
      <c r="M186" s="266"/>
      <c r="N186" s="267"/>
      <c r="O186" s="267"/>
      <c r="P186" s="267"/>
      <c r="Q186" s="267"/>
      <c r="R186" s="267"/>
      <c r="S186" s="267"/>
      <c r="T186" s="268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69" t="s">
        <v>158</v>
      </c>
      <c r="AU186" s="269" t="s">
        <v>86</v>
      </c>
      <c r="AV186" s="13" t="s">
        <v>86</v>
      </c>
      <c r="AW186" s="13" t="s">
        <v>31</v>
      </c>
      <c r="AX186" s="13" t="s">
        <v>76</v>
      </c>
      <c r="AY186" s="269" t="s">
        <v>149</v>
      </c>
    </row>
    <row r="187" s="13" customFormat="1">
      <c r="A187" s="13"/>
      <c r="B187" s="258"/>
      <c r="C187" s="259"/>
      <c r="D187" s="260" t="s">
        <v>158</v>
      </c>
      <c r="E187" s="261" t="s">
        <v>1</v>
      </c>
      <c r="F187" s="262" t="s">
        <v>227</v>
      </c>
      <c r="G187" s="259"/>
      <c r="H187" s="263">
        <v>3.5</v>
      </c>
      <c r="I187" s="264"/>
      <c r="J187" s="259"/>
      <c r="K187" s="259"/>
      <c r="L187" s="265"/>
      <c r="M187" s="266"/>
      <c r="N187" s="267"/>
      <c r="O187" s="267"/>
      <c r="P187" s="267"/>
      <c r="Q187" s="267"/>
      <c r="R187" s="267"/>
      <c r="S187" s="267"/>
      <c r="T187" s="268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69" t="s">
        <v>158</v>
      </c>
      <c r="AU187" s="269" t="s">
        <v>86</v>
      </c>
      <c r="AV187" s="13" t="s">
        <v>86</v>
      </c>
      <c r="AW187" s="13" t="s">
        <v>31</v>
      </c>
      <c r="AX187" s="13" t="s">
        <v>76</v>
      </c>
      <c r="AY187" s="269" t="s">
        <v>149</v>
      </c>
    </row>
    <row r="188" s="14" customFormat="1">
      <c r="A188" s="14"/>
      <c r="B188" s="270"/>
      <c r="C188" s="271"/>
      <c r="D188" s="260" t="s">
        <v>158</v>
      </c>
      <c r="E188" s="272" t="s">
        <v>1</v>
      </c>
      <c r="F188" s="273" t="s">
        <v>160</v>
      </c>
      <c r="G188" s="271"/>
      <c r="H188" s="274">
        <v>309.75</v>
      </c>
      <c r="I188" s="275"/>
      <c r="J188" s="271"/>
      <c r="K188" s="271"/>
      <c r="L188" s="276"/>
      <c r="M188" s="277"/>
      <c r="N188" s="278"/>
      <c r="O188" s="278"/>
      <c r="P188" s="278"/>
      <c r="Q188" s="278"/>
      <c r="R188" s="278"/>
      <c r="S188" s="278"/>
      <c r="T188" s="279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80" t="s">
        <v>158</v>
      </c>
      <c r="AU188" s="280" t="s">
        <v>86</v>
      </c>
      <c r="AV188" s="14" t="s">
        <v>156</v>
      </c>
      <c r="AW188" s="14" t="s">
        <v>31</v>
      </c>
      <c r="AX188" s="14" t="s">
        <v>84</v>
      </c>
      <c r="AY188" s="280" t="s">
        <v>149</v>
      </c>
    </row>
    <row r="189" s="2" customFormat="1" ht="37.8" customHeight="1">
      <c r="A189" s="41"/>
      <c r="B189" s="42"/>
      <c r="C189" s="245" t="s">
        <v>228</v>
      </c>
      <c r="D189" s="246" t="s">
        <v>151</v>
      </c>
      <c r="E189" s="247" t="s">
        <v>229</v>
      </c>
      <c r="F189" s="248" t="s">
        <v>230</v>
      </c>
      <c r="G189" s="249" t="s">
        <v>154</v>
      </c>
      <c r="H189" s="250">
        <v>309.75</v>
      </c>
      <c r="I189" s="251"/>
      <c r="J189" s="252">
        <f>ROUND(I189*H189,2)</f>
        <v>0</v>
      </c>
      <c r="K189" s="248" t="s">
        <v>155</v>
      </c>
      <c r="L189" s="44"/>
      <c r="M189" s="253" t="s">
        <v>1</v>
      </c>
      <c r="N189" s="254" t="s">
        <v>41</v>
      </c>
      <c r="O189" s="94"/>
      <c r="P189" s="255">
        <f>O189*H189</f>
        <v>0</v>
      </c>
      <c r="Q189" s="255">
        <v>0</v>
      </c>
      <c r="R189" s="255">
        <f>Q189*H189</f>
        <v>0</v>
      </c>
      <c r="S189" s="255">
        <v>0</v>
      </c>
      <c r="T189" s="256">
        <f>S189*H189</f>
        <v>0</v>
      </c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R189" s="257" t="s">
        <v>156</v>
      </c>
      <c r="AT189" s="257" t="s">
        <v>151</v>
      </c>
      <c r="AU189" s="257" t="s">
        <v>86</v>
      </c>
      <c r="AY189" s="18" t="s">
        <v>149</v>
      </c>
      <c r="BE189" s="146">
        <f>IF(N189="základní",J189,0)</f>
        <v>0</v>
      </c>
      <c r="BF189" s="146">
        <f>IF(N189="snížená",J189,0)</f>
        <v>0</v>
      </c>
      <c r="BG189" s="146">
        <f>IF(N189="zákl. přenesená",J189,0)</f>
        <v>0</v>
      </c>
      <c r="BH189" s="146">
        <f>IF(N189="sníž. přenesená",J189,0)</f>
        <v>0</v>
      </c>
      <c r="BI189" s="146">
        <f>IF(N189="nulová",J189,0)</f>
        <v>0</v>
      </c>
      <c r="BJ189" s="18" t="s">
        <v>84</v>
      </c>
      <c r="BK189" s="146">
        <f>ROUND(I189*H189,2)</f>
        <v>0</v>
      </c>
      <c r="BL189" s="18" t="s">
        <v>156</v>
      </c>
      <c r="BM189" s="257" t="s">
        <v>231</v>
      </c>
    </row>
    <row r="190" s="2" customFormat="1" ht="62.7" customHeight="1">
      <c r="A190" s="41"/>
      <c r="B190" s="42"/>
      <c r="C190" s="245" t="s">
        <v>232</v>
      </c>
      <c r="D190" s="246" t="s">
        <v>151</v>
      </c>
      <c r="E190" s="247" t="s">
        <v>233</v>
      </c>
      <c r="F190" s="248" t="s">
        <v>234</v>
      </c>
      <c r="G190" s="249" t="s">
        <v>206</v>
      </c>
      <c r="H190" s="250">
        <v>145.43000000000001</v>
      </c>
      <c r="I190" s="251"/>
      <c r="J190" s="252">
        <f>ROUND(I190*H190,2)</f>
        <v>0</v>
      </c>
      <c r="K190" s="248" t="s">
        <v>155</v>
      </c>
      <c r="L190" s="44"/>
      <c r="M190" s="253" t="s">
        <v>1</v>
      </c>
      <c r="N190" s="254" t="s">
        <v>41</v>
      </c>
      <c r="O190" s="94"/>
      <c r="P190" s="255">
        <f>O190*H190</f>
        <v>0</v>
      </c>
      <c r="Q190" s="255">
        <v>0</v>
      </c>
      <c r="R190" s="255">
        <f>Q190*H190</f>
        <v>0</v>
      </c>
      <c r="S190" s="255">
        <v>0</v>
      </c>
      <c r="T190" s="256">
        <f>S190*H190</f>
        <v>0</v>
      </c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R190" s="257" t="s">
        <v>156</v>
      </c>
      <c r="AT190" s="257" t="s">
        <v>151</v>
      </c>
      <c r="AU190" s="257" t="s">
        <v>86</v>
      </c>
      <c r="AY190" s="18" t="s">
        <v>149</v>
      </c>
      <c r="BE190" s="146">
        <f>IF(N190="základní",J190,0)</f>
        <v>0</v>
      </c>
      <c r="BF190" s="146">
        <f>IF(N190="snížená",J190,0)</f>
        <v>0</v>
      </c>
      <c r="BG190" s="146">
        <f>IF(N190="zákl. přenesená",J190,0)</f>
        <v>0</v>
      </c>
      <c r="BH190" s="146">
        <f>IF(N190="sníž. přenesená",J190,0)</f>
        <v>0</v>
      </c>
      <c r="BI190" s="146">
        <f>IF(N190="nulová",J190,0)</f>
        <v>0</v>
      </c>
      <c r="BJ190" s="18" t="s">
        <v>84</v>
      </c>
      <c r="BK190" s="146">
        <f>ROUND(I190*H190,2)</f>
        <v>0</v>
      </c>
      <c r="BL190" s="18" t="s">
        <v>156</v>
      </c>
      <c r="BM190" s="257" t="s">
        <v>235</v>
      </c>
    </row>
    <row r="191" s="15" customFormat="1">
      <c r="A191" s="15"/>
      <c r="B191" s="281"/>
      <c r="C191" s="282"/>
      <c r="D191" s="260" t="s">
        <v>158</v>
      </c>
      <c r="E191" s="283" t="s">
        <v>1</v>
      </c>
      <c r="F191" s="284" t="s">
        <v>236</v>
      </c>
      <c r="G191" s="282"/>
      <c r="H191" s="283" t="s">
        <v>1</v>
      </c>
      <c r="I191" s="285"/>
      <c r="J191" s="282"/>
      <c r="K191" s="282"/>
      <c r="L191" s="286"/>
      <c r="M191" s="287"/>
      <c r="N191" s="288"/>
      <c r="O191" s="288"/>
      <c r="P191" s="288"/>
      <c r="Q191" s="288"/>
      <c r="R191" s="288"/>
      <c r="S191" s="288"/>
      <c r="T191" s="289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90" t="s">
        <v>158</v>
      </c>
      <c r="AU191" s="290" t="s">
        <v>86</v>
      </c>
      <c r="AV191" s="15" t="s">
        <v>84</v>
      </c>
      <c r="AW191" s="15" t="s">
        <v>31</v>
      </c>
      <c r="AX191" s="15" t="s">
        <v>76</v>
      </c>
      <c r="AY191" s="290" t="s">
        <v>149</v>
      </c>
    </row>
    <row r="192" s="13" customFormat="1">
      <c r="A192" s="13"/>
      <c r="B192" s="258"/>
      <c r="C192" s="259"/>
      <c r="D192" s="260" t="s">
        <v>158</v>
      </c>
      <c r="E192" s="261" t="s">
        <v>1</v>
      </c>
      <c r="F192" s="262" t="s">
        <v>237</v>
      </c>
      <c r="G192" s="259"/>
      <c r="H192" s="263">
        <v>63.850000000000001</v>
      </c>
      <c r="I192" s="264"/>
      <c r="J192" s="259"/>
      <c r="K192" s="259"/>
      <c r="L192" s="265"/>
      <c r="M192" s="266"/>
      <c r="N192" s="267"/>
      <c r="O192" s="267"/>
      <c r="P192" s="267"/>
      <c r="Q192" s="267"/>
      <c r="R192" s="267"/>
      <c r="S192" s="267"/>
      <c r="T192" s="268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69" t="s">
        <v>158</v>
      </c>
      <c r="AU192" s="269" t="s">
        <v>86</v>
      </c>
      <c r="AV192" s="13" t="s">
        <v>86</v>
      </c>
      <c r="AW192" s="13" t="s">
        <v>31</v>
      </c>
      <c r="AX192" s="13" t="s">
        <v>76</v>
      </c>
      <c r="AY192" s="269" t="s">
        <v>149</v>
      </c>
    </row>
    <row r="193" s="13" customFormat="1">
      <c r="A193" s="13"/>
      <c r="B193" s="258"/>
      <c r="C193" s="259"/>
      <c r="D193" s="260" t="s">
        <v>158</v>
      </c>
      <c r="E193" s="261" t="s">
        <v>1</v>
      </c>
      <c r="F193" s="262" t="s">
        <v>238</v>
      </c>
      <c r="G193" s="259"/>
      <c r="H193" s="263">
        <v>8.8650000000000002</v>
      </c>
      <c r="I193" s="264"/>
      <c r="J193" s="259"/>
      <c r="K193" s="259"/>
      <c r="L193" s="265"/>
      <c r="M193" s="266"/>
      <c r="N193" s="267"/>
      <c r="O193" s="267"/>
      <c r="P193" s="267"/>
      <c r="Q193" s="267"/>
      <c r="R193" s="267"/>
      <c r="S193" s="267"/>
      <c r="T193" s="268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69" t="s">
        <v>158</v>
      </c>
      <c r="AU193" s="269" t="s">
        <v>86</v>
      </c>
      <c r="AV193" s="13" t="s">
        <v>86</v>
      </c>
      <c r="AW193" s="13" t="s">
        <v>31</v>
      </c>
      <c r="AX193" s="13" t="s">
        <v>76</v>
      </c>
      <c r="AY193" s="269" t="s">
        <v>149</v>
      </c>
    </row>
    <row r="194" s="16" customFormat="1">
      <c r="A194" s="16"/>
      <c r="B194" s="291"/>
      <c r="C194" s="292"/>
      <c r="D194" s="260" t="s">
        <v>158</v>
      </c>
      <c r="E194" s="293" t="s">
        <v>1</v>
      </c>
      <c r="F194" s="294" t="s">
        <v>210</v>
      </c>
      <c r="G194" s="292"/>
      <c r="H194" s="295">
        <v>72.715000000000003</v>
      </c>
      <c r="I194" s="296"/>
      <c r="J194" s="292"/>
      <c r="K194" s="292"/>
      <c r="L194" s="297"/>
      <c r="M194" s="298"/>
      <c r="N194" s="299"/>
      <c r="O194" s="299"/>
      <c r="P194" s="299"/>
      <c r="Q194" s="299"/>
      <c r="R194" s="299"/>
      <c r="S194" s="299"/>
      <c r="T194" s="300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T194" s="301" t="s">
        <v>158</v>
      </c>
      <c r="AU194" s="301" t="s">
        <v>86</v>
      </c>
      <c r="AV194" s="16" t="s">
        <v>165</v>
      </c>
      <c r="AW194" s="16" t="s">
        <v>31</v>
      </c>
      <c r="AX194" s="16" t="s">
        <v>76</v>
      </c>
      <c r="AY194" s="301" t="s">
        <v>149</v>
      </c>
    </row>
    <row r="195" s="15" customFormat="1">
      <c r="A195" s="15"/>
      <c r="B195" s="281"/>
      <c r="C195" s="282"/>
      <c r="D195" s="260" t="s">
        <v>158</v>
      </c>
      <c r="E195" s="283" t="s">
        <v>1</v>
      </c>
      <c r="F195" s="284" t="s">
        <v>239</v>
      </c>
      <c r="G195" s="282"/>
      <c r="H195" s="283" t="s">
        <v>1</v>
      </c>
      <c r="I195" s="285"/>
      <c r="J195" s="282"/>
      <c r="K195" s="282"/>
      <c r="L195" s="286"/>
      <c r="M195" s="287"/>
      <c r="N195" s="288"/>
      <c r="O195" s="288"/>
      <c r="P195" s="288"/>
      <c r="Q195" s="288"/>
      <c r="R195" s="288"/>
      <c r="S195" s="288"/>
      <c r="T195" s="289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T195" s="290" t="s">
        <v>158</v>
      </c>
      <c r="AU195" s="290" t="s">
        <v>86</v>
      </c>
      <c r="AV195" s="15" t="s">
        <v>84</v>
      </c>
      <c r="AW195" s="15" t="s">
        <v>31</v>
      </c>
      <c r="AX195" s="15" t="s">
        <v>76</v>
      </c>
      <c r="AY195" s="290" t="s">
        <v>149</v>
      </c>
    </row>
    <row r="196" s="13" customFormat="1">
      <c r="A196" s="13"/>
      <c r="B196" s="258"/>
      <c r="C196" s="259"/>
      <c r="D196" s="260" t="s">
        <v>158</v>
      </c>
      <c r="E196" s="261" t="s">
        <v>1</v>
      </c>
      <c r="F196" s="262" t="s">
        <v>237</v>
      </c>
      <c r="G196" s="259"/>
      <c r="H196" s="263">
        <v>63.850000000000001</v>
      </c>
      <c r="I196" s="264"/>
      <c r="J196" s="259"/>
      <c r="K196" s="259"/>
      <c r="L196" s="265"/>
      <c r="M196" s="266"/>
      <c r="N196" s="267"/>
      <c r="O196" s="267"/>
      <c r="P196" s="267"/>
      <c r="Q196" s="267"/>
      <c r="R196" s="267"/>
      <c r="S196" s="267"/>
      <c r="T196" s="268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69" t="s">
        <v>158</v>
      </c>
      <c r="AU196" s="269" t="s">
        <v>86</v>
      </c>
      <c r="AV196" s="13" t="s">
        <v>86</v>
      </c>
      <c r="AW196" s="13" t="s">
        <v>31</v>
      </c>
      <c r="AX196" s="13" t="s">
        <v>76</v>
      </c>
      <c r="AY196" s="269" t="s">
        <v>149</v>
      </c>
    </row>
    <row r="197" s="13" customFormat="1">
      <c r="A197" s="13"/>
      <c r="B197" s="258"/>
      <c r="C197" s="259"/>
      <c r="D197" s="260" t="s">
        <v>158</v>
      </c>
      <c r="E197" s="261" t="s">
        <v>1</v>
      </c>
      <c r="F197" s="262" t="s">
        <v>238</v>
      </c>
      <c r="G197" s="259"/>
      <c r="H197" s="263">
        <v>8.8650000000000002</v>
      </c>
      <c r="I197" s="264"/>
      <c r="J197" s="259"/>
      <c r="K197" s="259"/>
      <c r="L197" s="265"/>
      <c r="M197" s="266"/>
      <c r="N197" s="267"/>
      <c r="O197" s="267"/>
      <c r="P197" s="267"/>
      <c r="Q197" s="267"/>
      <c r="R197" s="267"/>
      <c r="S197" s="267"/>
      <c r="T197" s="268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69" t="s">
        <v>158</v>
      </c>
      <c r="AU197" s="269" t="s">
        <v>86</v>
      </c>
      <c r="AV197" s="13" t="s">
        <v>86</v>
      </c>
      <c r="AW197" s="13" t="s">
        <v>31</v>
      </c>
      <c r="AX197" s="13" t="s">
        <v>76</v>
      </c>
      <c r="AY197" s="269" t="s">
        <v>149</v>
      </c>
    </row>
    <row r="198" s="16" customFormat="1">
      <c r="A198" s="16"/>
      <c r="B198" s="291"/>
      <c r="C198" s="292"/>
      <c r="D198" s="260" t="s">
        <v>158</v>
      </c>
      <c r="E198" s="293" t="s">
        <v>1</v>
      </c>
      <c r="F198" s="294" t="s">
        <v>210</v>
      </c>
      <c r="G198" s="292"/>
      <c r="H198" s="295">
        <v>72.715000000000003</v>
      </c>
      <c r="I198" s="296"/>
      <c r="J198" s="292"/>
      <c r="K198" s="292"/>
      <c r="L198" s="297"/>
      <c r="M198" s="298"/>
      <c r="N198" s="299"/>
      <c r="O198" s="299"/>
      <c r="P198" s="299"/>
      <c r="Q198" s="299"/>
      <c r="R198" s="299"/>
      <c r="S198" s="299"/>
      <c r="T198" s="300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T198" s="301" t="s">
        <v>158</v>
      </c>
      <c r="AU198" s="301" t="s">
        <v>86</v>
      </c>
      <c r="AV198" s="16" t="s">
        <v>165</v>
      </c>
      <c r="AW198" s="16" t="s">
        <v>31</v>
      </c>
      <c r="AX198" s="16" t="s">
        <v>76</v>
      </c>
      <c r="AY198" s="301" t="s">
        <v>149</v>
      </c>
    </row>
    <row r="199" s="14" customFormat="1">
      <c r="A199" s="14"/>
      <c r="B199" s="270"/>
      <c r="C199" s="271"/>
      <c r="D199" s="260" t="s">
        <v>158</v>
      </c>
      <c r="E199" s="272" t="s">
        <v>1</v>
      </c>
      <c r="F199" s="273" t="s">
        <v>160</v>
      </c>
      <c r="G199" s="271"/>
      <c r="H199" s="274">
        <v>145.43000000000001</v>
      </c>
      <c r="I199" s="275"/>
      <c r="J199" s="271"/>
      <c r="K199" s="271"/>
      <c r="L199" s="276"/>
      <c r="M199" s="277"/>
      <c r="N199" s="278"/>
      <c r="O199" s="278"/>
      <c r="P199" s="278"/>
      <c r="Q199" s="278"/>
      <c r="R199" s="278"/>
      <c r="S199" s="278"/>
      <c r="T199" s="279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80" t="s">
        <v>158</v>
      </c>
      <c r="AU199" s="280" t="s">
        <v>86</v>
      </c>
      <c r="AV199" s="14" t="s">
        <v>156</v>
      </c>
      <c r="AW199" s="14" t="s">
        <v>31</v>
      </c>
      <c r="AX199" s="14" t="s">
        <v>84</v>
      </c>
      <c r="AY199" s="280" t="s">
        <v>149</v>
      </c>
    </row>
    <row r="200" s="2" customFormat="1" ht="62.7" customHeight="1">
      <c r="A200" s="41"/>
      <c r="B200" s="42"/>
      <c r="C200" s="245" t="s">
        <v>240</v>
      </c>
      <c r="D200" s="246" t="s">
        <v>151</v>
      </c>
      <c r="E200" s="247" t="s">
        <v>241</v>
      </c>
      <c r="F200" s="248" t="s">
        <v>242</v>
      </c>
      <c r="G200" s="249" t="s">
        <v>206</v>
      </c>
      <c r="H200" s="250">
        <v>82.713999999999999</v>
      </c>
      <c r="I200" s="251"/>
      <c r="J200" s="252">
        <f>ROUND(I200*H200,2)</f>
        <v>0</v>
      </c>
      <c r="K200" s="248" t="s">
        <v>155</v>
      </c>
      <c r="L200" s="44"/>
      <c r="M200" s="253" t="s">
        <v>1</v>
      </c>
      <c r="N200" s="254" t="s">
        <v>41</v>
      </c>
      <c r="O200" s="94"/>
      <c r="P200" s="255">
        <f>O200*H200</f>
        <v>0</v>
      </c>
      <c r="Q200" s="255">
        <v>0</v>
      </c>
      <c r="R200" s="255">
        <f>Q200*H200</f>
        <v>0</v>
      </c>
      <c r="S200" s="255">
        <v>0</v>
      </c>
      <c r="T200" s="256">
        <f>S200*H200</f>
        <v>0</v>
      </c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R200" s="257" t="s">
        <v>156</v>
      </c>
      <c r="AT200" s="257" t="s">
        <v>151</v>
      </c>
      <c r="AU200" s="257" t="s">
        <v>86</v>
      </c>
      <c r="AY200" s="18" t="s">
        <v>149</v>
      </c>
      <c r="BE200" s="146">
        <f>IF(N200="základní",J200,0)</f>
        <v>0</v>
      </c>
      <c r="BF200" s="146">
        <f>IF(N200="snížená",J200,0)</f>
        <v>0</v>
      </c>
      <c r="BG200" s="146">
        <f>IF(N200="zákl. přenesená",J200,0)</f>
        <v>0</v>
      </c>
      <c r="BH200" s="146">
        <f>IF(N200="sníž. přenesená",J200,0)</f>
        <v>0</v>
      </c>
      <c r="BI200" s="146">
        <f>IF(N200="nulová",J200,0)</f>
        <v>0</v>
      </c>
      <c r="BJ200" s="18" t="s">
        <v>84</v>
      </c>
      <c r="BK200" s="146">
        <f>ROUND(I200*H200,2)</f>
        <v>0</v>
      </c>
      <c r="BL200" s="18" t="s">
        <v>156</v>
      </c>
      <c r="BM200" s="257" t="s">
        <v>243</v>
      </c>
    </row>
    <row r="201" s="15" customFormat="1">
      <c r="A201" s="15"/>
      <c r="B201" s="281"/>
      <c r="C201" s="282"/>
      <c r="D201" s="260" t="s">
        <v>158</v>
      </c>
      <c r="E201" s="283" t="s">
        <v>1</v>
      </c>
      <c r="F201" s="284" t="s">
        <v>244</v>
      </c>
      <c r="G201" s="282"/>
      <c r="H201" s="283" t="s">
        <v>1</v>
      </c>
      <c r="I201" s="285"/>
      <c r="J201" s="282"/>
      <c r="K201" s="282"/>
      <c r="L201" s="286"/>
      <c r="M201" s="287"/>
      <c r="N201" s="288"/>
      <c r="O201" s="288"/>
      <c r="P201" s="288"/>
      <c r="Q201" s="288"/>
      <c r="R201" s="288"/>
      <c r="S201" s="288"/>
      <c r="T201" s="289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90" t="s">
        <v>158</v>
      </c>
      <c r="AU201" s="290" t="s">
        <v>86</v>
      </c>
      <c r="AV201" s="15" t="s">
        <v>84</v>
      </c>
      <c r="AW201" s="15" t="s">
        <v>31</v>
      </c>
      <c r="AX201" s="15" t="s">
        <v>76</v>
      </c>
      <c r="AY201" s="290" t="s">
        <v>149</v>
      </c>
    </row>
    <row r="202" s="13" customFormat="1">
      <c r="A202" s="13"/>
      <c r="B202" s="258"/>
      <c r="C202" s="259"/>
      <c r="D202" s="260" t="s">
        <v>158</v>
      </c>
      <c r="E202" s="261" t="s">
        <v>1</v>
      </c>
      <c r="F202" s="262" t="s">
        <v>208</v>
      </c>
      <c r="G202" s="259"/>
      <c r="H202" s="263">
        <v>168.43799999999999</v>
      </c>
      <c r="I202" s="264"/>
      <c r="J202" s="259"/>
      <c r="K202" s="259"/>
      <c r="L202" s="265"/>
      <c r="M202" s="266"/>
      <c r="N202" s="267"/>
      <c r="O202" s="267"/>
      <c r="P202" s="267"/>
      <c r="Q202" s="267"/>
      <c r="R202" s="267"/>
      <c r="S202" s="267"/>
      <c r="T202" s="268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69" t="s">
        <v>158</v>
      </c>
      <c r="AU202" s="269" t="s">
        <v>86</v>
      </c>
      <c r="AV202" s="13" t="s">
        <v>86</v>
      </c>
      <c r="AW202" s="13" t="s">
        <v>31</v>
      </c>
      <c r="AX202" s="13" t="s">
        <v>76</v>
      </c>
      <c r="AY202" s="269" t="s">
        <v>149</v>
      </c>
    </row>
    <row r="203" s="13" customFormat="1">
      <c r="A203" s="13"/>
      <c r="B203" s="258"/>
      <c r="C203" s="259"/>
      <c r="D203" s="260" t="s">
        <v>158</v>
      </c>
      <c r="E203" s="261" t="s">
        <v>1</v>
      </c>
      <c r="F203" s="262" t="s">
        <v>209</v>
      </c>
      <c r="G203" s="259"/>
      <c r="H203" s="263">
        <v>1.925</v>
      </c>
      <c r="I203" s="264"/>
      <c r="J203" s="259"/>
      <c r="K203" s="259"/>
      <c r="L203" s="265"/>
      <c r="M203" s="266"/>
      <c r="N203" s="267"/>
      <c r="O203" s="267"/>
      <c r="P203" s="267"/>
      <c r="Q203" s="267"/>
      <c r="R203" s="267"/>
      <c r="S203" s="267"/>
      <c r="T203" s="268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69" t="s">
        <v>158</v>
      </c>
      <c r="AU203" s="269" t="s">
        <v>86</v>
      </c>
      <c r="AV203" s="13" t="s">
        <v>86</v>
      </c>
      <c r="AW203" s="13" t="s">
        <v>31</v>
      </c>
      <c r="AX203" s="13" t="s">
        <v>76</v>
      </c>
      <c r="AY203" s="269" t="s">
        <v>149</v>
      </c>
    </row>
    <row r="204" s="16" customFormat="1">
      <c r="A204" s="16"/>
      <c r="B204" s="291"/>
      <c r="C204" s="292"/>
      <c r="D204" s="260" t="s">
        <v>158</v>
      </c>
      <c r="E204" s="293" t="s">
        <v>1</v>
      </c>
      <c r="F204" s="294" t="s">
        <v>210</v>
      </c>
      <c r="G204" s="292"/>
      <c r="H204" s="295">
        <v>170.363</v>
      </c>
      <c r="I204" s="296"/>
      <c r="J204" s="292"/>
      <c r="K204" s="292"/>
      <c r="L204" s="297"/>
      <c r="M204" s="298"/>
      <c r="N204" s="299"/>
      <c r="O204" s="299"/>
      <c r="P204" s="299"/>
      <c r="Q204" s="299"/>
      <c r="R204" s="299"/>
      <c r="S204" s="299"/>
      <c r="T204" s="300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T204" s="301" t="s">
        <v>158</v>
      </c>
      <c r="AU204" s="301" t="s">
        <v>86</v>
      </c>
      <c r="AV204" s="16" t="s">
        <v>165</v>
      </c>
      <c r="AW204" s="16" t="s">
        <v>31</v>
      </c>
      <c r="AX204" s="16" t="s">
        <v>76</v>
      </c>
      <c r="AY204" s="301" t="s">
        <v>149</v>
      </c>
    </row>
    <row r="205" s="15" customFormat="1">
      <c r="A205" s="15"/>
      <c r="B205" s="281"/>
      <c r="C205" s="282"/>
      <c r="D205" s="260" t="s">
        <v>158</v>
      </c>
      <c r="E205" s="283" t="s">
        <v>1</v>
      </c>
      <c r="F205" s="284" t="s">
        <v>211</v>
      </c>
      <c r="G205" s="282"/>
      <c r="H205" s="283" t="s">
        <v>1</v>
      </c>
      <c r="I205" s="285"/>
      <c r="J205" s="282"/>
      <c r="K205" s="282"/>
      <c r="L205" s="286"/>
      <c r="M205" s="287"/>
      <c r="N205" s="288"/>
      <c r="O205" s="288"/>
      <c r="P205" s="288"/>
      <c r="Q205" s="288"/>
      <c r="R205" s="288"/>
      <c r="S205" s="288"/>
      <c r="T205" s="289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90" t="s">
        <v>158</v>
      </c>
      <c r="AU205" s="290" t="s">
        <v>86</v>
      </c>
      <c r="AV205" s="15" t="s">
        <v>84</v>
      </c>
      <c r="AW205" s="15" t="s">
        <v>31</v>
      </c>
      <c r="AX205" s="15" t="s">
        <v>76</v>
      </c>
      <c r="AY205" s="290" t="s">
        <v>149</v>
      </c>
    </row>
    <row r="206" s="13" customFormat="1">
      <c r="A206" s="13"/>
      <c r="B206" s="258"/>
      <c r="C206" s="259"/>
      <c r="D206" s="260" t="s">
        <v>158</v>
      </c>
      <c r="E206" s="261" t="s">
        <v>1</v>
      </c>
      <c r="F206" s="262" t="s">
        <v>212</v>
      </c>
      <c r="G206" s="259"/>
      <c r="H206" s="263">
        <v>-0.374</v>
      </c>
      <c r="I206" s="264"/>
      <c r="J206" s="259"/>
      <c r="K206" s="259"/>
      <c r="L206" s="265"/>
      <c r="M206" s="266"/>
      <c r="N206" s="267"/>
      <c r="O206" s="267"/>
      <c r="P206" s="267"/>
      <c r="Q206" s="267"/>
      <c r="R206" s="267"/>
      <c r="S206" s="267"/>
      <c r="T206" s="268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69" t="s">
        <v>158</v>
      </c>
      <c r="AU206" s="269" t="s">
        <v>86</v>
      </c>
      <c r="AV206" s="13" t="s">
        <v>86</v>
      </c>
      <c r="AW206" s="13" t="s">
        <v>31</v>
      </c>
      <c r="AX206" s="13" t="s">
        <v>76</v>
      </c>
      <c r="AY206" s="269" t="s">
        <v>149</v>
      </c>
    </row>
    <row r="207" s="13" customFormat="1">
      <c r="A207" s="13"/>
      <c r="B207" s="258"/>
      <c r="C207" s="259"/>
      <c r="D207" s="260" t="s">
        <v>158</v>
      </c>
      <c r="E207" s="261" t="s">
        <v>1</v>
      </c>
      <c r="F207" s="262" t="s">
        <v>213</v>
      </c>
      <c r="G207" s="259"/>
      <c r="H207" s="263">
        <v>-0.96299999999999997</v>
      </c>
      <c r="I207" s="264"/>
      <c r="J207" s="259"/>
      <c r="K207" s="259"/>
      <c r="L207" s="265"/>
      <c r="M207" s="266"/>
      <c r="N207" s="267"/>
      <c r="O207" s="267"/>
      <c r="P207" s="267"/>
      <c r="Q207" s="267"/>
      <c r="R207" s="267"/>
      <c r="S207" s="267"/>
      <c r="T207" s="268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69" t="s">
        <v>158</v>
      </c>
      <c r="AU207" s="269" t="s">
        <v>86</v>
      </c>
      <c r="AV207" s="13" t="s">
        <v>86</v>
      </c>
      <c r="AW207" s="13" t="s">
        <v>31</v>
      </c>
      <c r="AX207" s="13" t="s">
        <v>76</v>
      </c>
      <c r="AY207" s="269" t="s">
        <v>149</v>
      </c>
    </row>
    <row r="208" s="13" customFormat="1">
      <c r="A208" s="13"/>
      <c r="B208" s="258"/>
      <c r="C208" s="259"/>
      <c r="D208" s="260" t="s">
        <v>158</v>
      </c>
      <c r="E208" s="261" t="s">
        <v>1</v>
      </c>
      <c r="F208" s="262" t="s">
        <v>214</v>
      </c>
      <c r="G208" s="259"/>
      <c r="H208" s="263">
        <v>-9.0199999999999996</v>
      </c>
      <c r="I208" s="264"/>
      <c r="J208" s="259"/>
      <c r="K208" s="259"/>
      <c r="L208" s="265"/>
      <c r="M208" s="266"/>
      <c r="N208" s="267"/>
      <c r="O208" s="267"/>
      <c r="P208" s="267"/>
      <c r="Q208" s="267"/>
      <c r="R208" s="267"/>
      <c r="S208" s="267"/>
      <c r="T208" s="268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69" t="s">
        <v>158</v>
      </c>
      <c r="AU208" s="269" t="s">
        <v>86</v>
      </c>
      <c r="AV208" s="13" t="s">
        <v>86</v>
      </c>
      <c r="AW208" s="13" t="s">
        <v>31</v>
      </c>
      <c r="AX208" s="13" t="s">
        <v>76</v>
      </c>
      <c r="AY208" s="269" t="s">
        <v>149</v>
      </c>
    </row>
    <row r="209" s="13" customFormat="1">
      <c r="A209" s="13"/>
      <c r="B209" s="258"/>
      <c r="C209" s="259"/>
      <c r="D209" s="260" t="s">
        <v>158</v>
      </c>
      <c r="E209" s="261" t="s">
        <v>1</v>
      </c>
      <c r="F209" s="262" t="s">
        <v>215</v>
      </c>
      <c r="G209" s="259"/>
      <c r="H209" s="263">
        <v>-13.442</v>
      </c>
      <c r="I209" s="264"/>
      <c r="J209" s="259"/>
      <c r="K209" s="259"/>
      <c r="L209" s="265"/>
      <c r="M209" s="266"/>
      <c r="N209" s="267"/>
      <c r="O209" s="267"/>
      <c r="P209" s="267"/>
      <c r="Q209" s="267"/>
      <c r="R209" s="267"/>
      <c r="S209" s="267"/>
      <c r="T209" s="268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69" t="s">
        <v>158</v>
      </c>
      <c r="AU209" s="269" t="s">
        <v>86</v>
      </c>
      <c r="AV209" s="13" t="s">
        <v>86</v>
      </c>
      <c r="AW209" s="13" t="s">
        <v>31</v>
      </c>
      <c r="AX209" s="13" t="s">
        <v>76</v>
      </c>
      <c r="AY209" s="269" t="s">
        <v>149</v>
      </c>
    </row>
    <row r="210" s="16" customFormat="1">
      <c r="A210" s="16"/>
      <c r="B210" s="291"/>
      <c r="C210" s="292"/>
      <c r="D210" s="260" t="s">
        <v>158</v>
      </c>
      <c r="E210" s="293" t="s">
        <v>1</v>
      </c>
      <c r="F210" s="294" t="s">
        <v>210</v>
      </c>
      <c r="G210" s="292"/>
      <c r="H210" s="295">
        <v>-23.798999999999999</v>
      </c>
      <c r="I210" s="296"/>
      <c r="J210" s="292"/>
      <c r="K210" s="292"/>
      <c r="L210" s="297"/>
      <c r="M210" s="298"/>
      <c r="N210" s="299"/>
      <c r="O210" s="299"/>
      <c r="P210" s="299"/>
      <c r="Q210" s="299"/>
      <c r="R210" s="299"/>
      <c r="S210" s="299"/>
      <c r="T210" s="300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T210" s="301" t="s">
        <v>158</v>
      </c>
      <c r="AU210" s="301" t="s">
        <v>86</v>
      </c>
      <c r="AV210" s="16" t="s">
        <v>165</v>
      </c>
      <c r="AW210" s="16" t="s">
        <v>31</v>
      </c>
      <c r="AX210" s="16" t="s">
        <v>76</v>
      </c>
      <c r="AY210" s="301" t="s">
        <v>149</v>
      </c>
    </row>
    <row r="211" s="13" customFormat="1">
      <c r="A211" s="13"/>
      <c r="B211" s="258"/>
      <c r="C211" s="259"/>
      <c r="D211" s="260" t="s">
        <v>158</v>
      </c>
      <c r="E211" s="261" t="s">
        <v>1</v>
      </c>
      <c r="F211" s="262" t="s">
        <v>245</v>
      </c>
      <c r="G211" s="259"/>
      <c r="H211" s="263">
        <v>-63.850000000000001</v>
      </c>
      <c r="I211" s="264"/>
      <c r="J211" s="259"/>
      <c r="K211" s="259"/>
      <c r="L211" s="265"/>
      <c r="M211" s="266"/>
      <c r="N211" s="267"/>
      <c r="O211" s="267"/>
      <c r="P211" s="267"/>
      <c r="Q211" s="267"/>
      <c r="R211" s="267"/>
      <c r="S211" s="267"/>
      <c r="T211" s="268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69" t="s">
        <v>158</v>
      </c>
      <c r="AU211" s="269" t="s">
        <v>86</v>
      </c>
      <c r="AV211" s="13" t="s">
        <v>86</v>
      </c>
      <c r="AW211" s="13" t="s">
        <v>31</v>
      </c>
      <c r="AX211" s="13" t="s">
        <v>76</v>
      </c>
      <c r="AY211" s="269" t="s">
        <v>149</v>
      </c>
    </row>
    <row r="212" s="16" customFormat="1">
      <c r="A212" s="16"/>
      <c r="B212" s="291"/>
      <c r="C212" s="292"/>
      <c r="D212" s="260" t="s">
        <v>158</v>
      </c>
      <c r="E212" s="293" t="s">
        <v>1</v>
      </c>
      <c r="F212" s="294" t="s">
        <v>210</v>
      </c>
      <c r="G212" s="292"/>
      <c r="H212" s="295">
        <v>-63.850000000000001</v>
      </c>
      <c r="I212" s="296"/>
      <c r="J212" s="292"/>
      <c r="K212" s="292"/>
      <c r="L212" s="297"/>
      <c r="M212" s="298"/>
      <c r="N212" s="299"/>
      <c r="O212" s="299"/>
      <c r="P212" s="299"/>
      <c r="Q212" s="299"/>
      <c r="R212" s="299"/>
      <c r="S212" s="299"/>
      <c r="T212" s="300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T212" s="301" t="s">
        <v>158</v>
      </c>
      <c r="AU212" s="301" t="s">
        <v>86</v>
      </c>
      <c r="AV212" s="16" t="s">
        <v>165</v>
      </c>
      <c r="AW212" s="16" t="s">
        <v>31</v>
      </c>
      <c r="AX212" s="16" t="s">
        <v>76</v>
      </c>
      <c r="AY212" s="301" t="s">
        <v>149</v>
      </c>
    </row>
    <row r="213" s="14" customFormat="1">
      <c r="A213" s="14"/>
      <c r="B213" s="270"/>
      <c r="C213" s="271"/>
      <c r="D213" s="260" t="s">
        <v>158</v>
      </c>
      <c r="E213" s="272" t="s">
        <v>1</v>
      </c>
      <c r="F213" s="273" t="s">
        <v>160</v>
      </c>
      <c r="G213" s="271"/>
      <c r="H213" s="274">
        <v>82.713999999999999</v>
      </c>
      <c r="I213" s="275"/>
      <c r="J213" s="271"/>
      <c r="K213" s="271"/>
      <c r="L213" s="276"/>
      <c r="M213" s="277"/>
      <c r="N213" s="278"/>
      <c r="O213" s="278"/>
      <c r="P213" s="278"/>
      <c r="Q213" s="278"/>
      <c r="R213" s="278"/>
      <c r="S213" s="278"/>
      <c r="T213" s="279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80" t="s">
        <v>158</v>
      </c>
      <c r="AU213" s="280" t="s">
        <v>86</v>
      </c>
      <c r="AV213" s="14" t="s">
        <v>156</v>
      </c>
      <c r="AW213" s="14" t="s">
        <v>31</v>
      </c>
      <c r="AX213" s="14" t="s">
        <v>84</v>
      </c>
      <c r="AY213" s="280" t="s">
        <v>149</v>
      </c>
    </row>
    <row r="214" s="2" customFormat="1" ht="44.25" customHeight="1">
      <c r="A214" s="41"/>
      <c r="B214" s="42"/>
      <c r="C214" s="245" t="s">
        <v>246</v>
      </c>
      <c r="D214" s="246" t="s">
        <v>151</v>
      </c>
      <c r="E214" s="247" t="s">
        <v>247</v>
      </c>
      <c r="F214" s="248" t="s">
        <v>248</v>
      </c>
      <c r="G214" s="249" t="s">
        <v>206</v>
      </c>
      <c r="H214" s="250">
        <v>72.715000000000003</v>
      </c>
      <c r="I214" s="251"/>
      <c r="J214" s="252">
        <f>ROUND(I214*H214,2)</f>
        <v>0</v>
      </c>
      <c r="K214" s="248" t="s">
        <v>155</v>
      </c>
      <c r="L214" s="44"/>
      <c r="M214" s="253" t="s">
        <v>1</v>
      </c>
      <c r="N214" s="254" t="s">
        <v>41</v>
      </c>
      <c r="O214" s="94"/>
      <c r="P214" s="255">
        <f>O214*H214</f>
        <v>0</v>
      </c>
      <c r="Q214" s="255">
        <v>0</v>
      </c>
      <c r="R214" s="255">
        <f>Q214*H214</f>
        <v>0</v>
      </c>
      <c r="S214" s="255">
        <v>0</v>
      </c>
      <c r="T214" s="256">
        <f>S214*H214</f>
        <v>0</v>
      </c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R214" s="257" t="s">
        <v>156</v>
      </c>
      <c r="AT214" s="257" t="s">
        <v>151</v>
      </c>
      <c r="AU214" s="257" t="s">
        <v>86</v>
      </c>
      <c r="AY214" s="18" t="s">
        <v>149</v>
      </c>
      <c r="BE214" s="146">
        <f>IF(N214="základní",J214,0)</f>
        <v>0</v>
      </c>
      <c r="BF214" s="146">
        <f>IF(N214="snížená",J214,0)</f>
        <v>0</v>
      </c>
      <c r="BG214" s="146">
        <f>IF(N214="zákl. přenesená",J214,0)</f>
        <v>0</v>
      </c>
      <c r="BH214" s="146">
        <f>IF(N214="sníž. přenesená",J214,0)</f>
        <v>0</v>
      </c>
      <c r="BI214" s="146">
        <f>IF(N214="nulová",J214,0)</f>
        <v>0</v>
      </c>
      <c r="BJ214" s="18" t="s">
        <v>84</v>
      </c>
      <c r="BK214" s="146">
        <f>ROUND(I214*H214,2)</f>
        <v>0</v>
      </c>
      <c r="BL214" s="18" t="s">
        <v>156</v>
      </c>
      <c r="BM214" s="257" t="s">
        <v>249</v>
      </c>
    </row>
    <row r="215" s="15" customFormat="1">
      <c r="A215" s="15"/>
      <c r="B215" s="281"/>
      <c r="C215" s="282"/>
      <c r="D215" s="260" t="s">
        <v>158</v>
      </c>
      <c r="E215" s="283" t="s">
        <v>1</v>
      </c>
      <c r="F215" s="284" t="s">
        <v>250</v>
      </c>
      <c r="G215" s="282"/>
      <c r="H215" s="283" t="s">
        <v>1</v>
      </c>
      <c r="I215" s="285"/>
      <c r="J215" s="282"/>
      <c r="K215" s="282"/>
      <c r="L215" s="286"/>
      <c r="M215" s="287"/>
      <c r="N215" s="288"/>
      <c r="O215" s="288"/>
      <c r="P215" s="288"/>
      <c r="Q215" s="288"/>
      <c r="R215" s="288"/>
      <c r="S215" s="288"/>
      <c r="T215" s="289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T215" s="290" t="s">
        <v>158</v>
      </c>
      <c r="AU215" s="290" t="s">
        <v>86</v>
      </c>
      <c r="AV215" s="15" t="s">
        <v>84</v>
      </c>
      <c r="AW215" s="15" t="s">
        <v>31</v>
      </c>
      <c r="AX215" s="15" t="s">
        <v>76</v>
      </c>
      <c r="AY215" s="290" t="s">
        <v>149</v>
      </c>
    </row>
    <row r="216" s="13" customFormat="1">
      <c r="A216" s="13"/>
      <c r="B216" s="258"/>
      <c r="C216" s="259"/>
      <c r="D216" s="260" t="s">
        <v>158</v>
      </c>
      <c r="E216" s="261" t="s">
        <v>1</v>
      </c>
      <c r="F216" s="262" t="s">
        <v>237</v>
      </c>
      <c r="G216" s="259"/>
      <c r="H216" s="263">
        <v>63.850000000000001</v>
      </c>
      <c r="I216" s="264"/>
      <c r="J216" s="259"/>
      <c r="K216" s="259"/>
      <c r="L216" s="265"/>
      <c r="M216" s="266"/>
      <c r="N216" s="267"/>
      <c r="O216" s="267"/>
      <c r="P216" s="267"/>
      <c r="Q216" s="267"/>
      <c r="R216" s="267"/>
      <c r="S216" s="267"/>
      <c r="T216" s="268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69" t="s">
        <v>158</v>
      </c>
      <c r="AU216" s="269" t="s">
        <v>86</v>
      </c>
      <c r="AV216" s="13" t="s">
        <v>86</v>
      </c>
      <c r="AW216" s="13" t="s">
        <v>31</v>
      </c>
      <c r="AX216" s="13" t="s">
        <v>76</v>
      </c>
      <c r="AY216" s="269" t="s">
        <v>149</v>
      </c>
    </row>
    <row r="217" s="13" customFormat="1">
      <c r="A217" s="13"/>
      <c r="B217" s="258"/>
      <c r="C217" s="259"/>
      <c r="D217" s="260" t="s">
        <v>158</v>
      </c>
      <c r="E217" s="261" t="s">
        <v>1</v>
      </c>
      <c r="F217" s="262" t="s">
        <v>238</v>
      </c>
      <c r="G217" s="259"/>
      <c r="H217" s="263">
        <v>8.8650000000000002</v>
      </c>
      <c r="I217" s="264"/>
      <c r="J217" s="259"/>
      <c r="K217" s="259"/>
      <c r="L217" s="265"/>
      <c r="M217" s="266"/>
      <c r="N217" s="267"/>
      <c r="O217" s="267"/>
      <c r="P217" s="267"/>
      <c r="Q217" s="267"/>
      <c r="R217" s="267"/>
      <c r="S217" s="267"/>
      <c r="T217" s="268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69" t="s">
        <v>158</v>
      </c>
      <c r="AU217" s="269" t="s">
        <v>86</v>
      </c>
      <c r="AV217" s="13" t="s">
        <v>86</v>
      </c>
      <c r="AW217" s="13" t="s">
        <v>31</v>
      </c>
      <c r="AX217" s="13" t="s">
        <v>76</v>
      </c>
      <c r="AY217" s="269" t="s">
        <v>149</v>
      </c>
    </row>
    <row r="218" s="14" customFormat="1">
      <c r="A218" s="14"/>
      <c r="B218" s="270"/>
      <c r="C218" s="271"/>
      <c r="D218" s="260" t="s">
        <v>158</v>
      </c>
      <c r="E218" s="272" t="s">
        <v>1</v>
      </c>
      <c r="F218" s="273" t="s">
        <v>160</v>
      </c>
      <c r="G218" s="271"/>
      <c r="H218" s="274">
        <v>72.715000000000003</v>
      </c>
      <c r="I218" s="275"/>
      <c r="J218" s="271"/>
      <c r="K218" s="271"/>
      <c r="L218" s="276"/>
      <c r="M218" s="277"/>
      <c r="N218" s="278"/>
      <c r="O218" s="278"/>
      <c r="P218" s="278"/>
      <c r="Q218" s="278"/>
      <c r="R218" s="278"/>
      <c r="S218" s="278"/>
      <c r="T218" s="279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80" t="s">
        <v>158</v>
      </c>
      <c r="AU218" s="280" t="s">
        <v>86</v>
      </c>
      <c r="AV218" s="14" t="s">
        <v>156</v>
      </c>
      <c r="AW218" s="14" t="s">
        <v>31</v>
      </c>
      <c r="AX218" s="14" t="s">
        <v>84</v>
      </c>
      <c r="AY218" s="280" t="s">
        <v>149</v>
      </c>
    </row>
    <row r="219" s="2" customFormat="1" ht="44.25" customHeight="1">
      <c r="A219" s="41"/>
      <c r="B219" s="42"/>
      <c r="C219" s="245" t="s">
        <v>251</v>
      </c>
      <c r="D219" s="246" t="s">
        <v>151</v>
      </c>
      <c r="E219" s="247" t="s">
        <v>252</v>
      </c>
      <c r="F219" s="248" t="s">
        <v>253</v>
      </c>
      <c r="G219" s="249" t="s">
        <v>254</v>
      </c>
      <c r="H219" s="250">
        <v>165.428</v>
      </c>
      <c r="I219" s="251"/>
      <c r="J219" s="252">
        <f>ROUND(I219*H219,2)</f>
        <v>0</v>
      </c>
      <c r="K219" s="248" t="s">
        <v>155</v>
      </c>
      <c r="L219" s="44"/>
      <c r="M219" s="253" t="s">
        <v>1</v>
      </c>
      <c r="N219" s="254" t="s">
        <v>41</v>
      </c>
      <c r="O219" s="94"/>
      <c r="P219" s="255">
        <f>O219*H219</f>
        <v>0</v>
      </c>
      <c r="Q219" s="255">
        <v>0</v>
      </c>
      <c r="R219" s="255">
        <f>Q219*H219</f>
        <v>0</v>
      </c>
      <c r="S219" s="255">
        <v>0</v>
      </c>
      <c r="T219" s="256">
        <f>S219*H219</f>
        <v>0</v>
      </c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R219" s="257" t="s">
        <v>156</v>
      </c>
      <c r="AT219" s="257" t="s">
        <v>151</v>
      </c>
      <c r="AU219" s="257" t="s">
        <v>86</v>
      </c>
      <c r="AY219" s="18" t="s">
        <v>149</v>
      </c>
      <c r="BE219" s="146">
        <f>IF(N219="základní",J219,0)</f>
        <v>0</v>
      </c>
      <c r="BF219" s="146">
        <f>IF(N219="snížená",J219,0)</f>
        <v>0</v>
      </c>
      <c r="BG219" s="146">
        <f>IF(N219="zákl. přenesená",J219,0)</f>
        <v>0</v>
      </c>
      <c r="BH219" s="146">
        <f>IF(N219="sníž. přenesená",J219,0)</f>
        <v>0</v>
      </c>
      <c r="BI219" s="146">
        <f>IF(N219="nulová",J219,0)</f>
        <v>0</v>
      </c>
      <c r="BJ219" s="18" t="s">
        <v>84</v>
      </c>
      <c r="BK219" s="146">
        <f>ROUND(I219*H219,2)</f>
        <v>0</v>
      </c>
      <c r="BL219" s="18" t="s">
        <v>156</v>
      </c>
      <c r="BM219" s="257" t="s">
        <v>255</v>
      </c>
    </row>
    <row r="220" s="15" customFormat="1">
      <c r="A220" s="15"/>
      <c r="B220" s="281"/>
      <c r="C220" s="282"/>
      <c r="D220" s="260" t="s">
        <v>158</v>
      </c>
      <c r="E220" s="283" t="s">
        <v>1</v>
      </c>
      <c r="F220" s="284" t="s">
        <v>244</v>
      </c>
      <c r="G220" s="282"/>
      <c r="H220" s="283" t="s">
        <v>1</v>
      </c>
      <c r="I220" s="285"/>
      <c r="J220" s="282"/>
      <c r="K220" s="282"/>
      <c r="L220" s="286"/>
      <c r="M220" s="287"/>
      <c r="N220" s="288"/>
      <c r="O220" s="288"/>
      <c r="P220" s="288"/>
      <c r="Q220" s="288"/>
      <c r="R220" s="288"/>
      <c r="S220" s="288"/>
      <c r="T220" s="289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T220" s="290" t="s">
        <v>158</v>
      </c>
      <c r="AU220" s="290" t="s">
        <v>86</v>
      </c>
      <c r="AV220" s="15" t="s">
        <v>84</v>
      </c>
      <c r="AW220" s="15" t="s">
        <v>31</v>
      </c>
      <c r="AX220" s="15" t="s">
        <v>76</v>
      </c>
      <c r="AY220" s="290" t="s">
        <v>149</v>
      </c>
    </row>
    <row r="221" s="13" customFormat="1">
      <c r="A221" s="13"/>
      <c r="B221" s="258"/>
      <c r="C221" s="259"/>
      <c r="D221" s="260" t="s">
        <v>158</v>
      </c>
      <c r="E221" s="261" t="s">
        <v>1</v>
      </c>
      <c r="F221" s="262" t="s">
        <v>208</v>
      </c>
      <c r="G221" s="259"/>
      <c r="H221" s="263">
        <v>168.43799999999999</v>
      </c>
      <c r="I221" s="264"/>
      <c r="J221" s="259"/>
      <c r="K221" s="259"/>
      <c r="L221" s="265"/>
      <c r="M221" s="266"/>
      <c r="N221" s="267"/>
      <c r="O221" s="267"/>
      <c r="P221" s="267"/>
      <c r="Q221" s="267"/>
      <c r="R221" s="267"/>
      <c r="S221" s="267"/>
      <c r="T221" s="268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69" t="s">
        <v>158</v>
      </c>
      <c r="AU221" s="269" t="s">
        <v>86</v>
      </c>
      <c r="AV221" s="13" t="s">
        <v>86</v>
      </c>
      <c r="AW221" s="13" t="s">
        <v>31</v>
      </c>
      <c r="AX221" s="13" t="s">
        <v>76</v>
      </c>
      <c r="AY221" s="269" t="s">
        <v>149</v>
      </c>
    </row>
    <row r="222" s="13" customFormat="1">
      <c r="A222" s="13"/>
      <c r="B222" s="258"/>
      <c r="C222" s="259"/>
      <c r="D222" s="260" t="s">
        <v>158</v>
      </c>
      <c r="E222" s="261" t="s">
        <v>1</v>
      </c>
      <c r="F222" s="262" t="s">
        <v>209</v>
      </c>
      <c r="G222" s="259"/>
      <c r="H222" s="263">
        <v>1.925</v>
      </c>
      <c r="I222" s="264"/>
      <c r="J222" s="259"/>
      <c r="K222" s="259"/>
      <c r="L222" s="265"/>
      <c r="M222" s="266"/>
      <c r="N222" s="267"/>
      <c r="O222" s="267"/>
      <c r="P222" s="267"/>
      <c r="Q222" s="267"/>
      <c r="R222" s="267"/>
      <c r="S222" s="267"/>
      <c r="T222" s="268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69" t="s">
        <v>158</v>
      </c>
      <c r="AU222" s="269" t="s">
        <v>86</v>
      </c>
      <c r="AV222" s="13" t="s">
        <v>86</v>
      </c>
      <c r="AW222" s="13" t="s">
        <v>31</v>
      </c>
      <c r="AX222" s="13" t="s">
        <v>76</v>
      </c>
      <c r="AY222" s="269" t="s">
        <v>149</v>
      </c>
    </row>
    <row r="223" s="16" customFormat="1">
      <c r="A223" s="16"/>
      <c r="B223" s="291"/>
      <c r="C223" s="292"/>
      <c r="D223" s="260" t="s">
        <v>158</v>
      </c>
      <c r="E223" s="293" t="s">
        <v>1</v>
      </c>
      <c r="F223" s="294" t="s">
        <v>210</v>
      </c>
      <c r="G223" s="292"/>
      <c r="H223" s="295">
        <v>170.363</v>
      </c>
      <c r="I223" s="296"/>
      <c r="J223" s="292"/>
      <c r="K223" s="292"/>
      <c r="L223" s="297"/>
      <c r="M223" s="298"/>
      <c r="N223" s="299"/>
      <c r="O223" s="299"/>
      <c r="P223" s="299"/>
      <c r="Q223" s="299"/>
      <c r="R223" s="299"/>
      <c r="S223" s="299"/>
      <c r="T223" s="300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T223" s="301" t="s">
        <v>158</v>
      </c>
      <c r="AU223" s="301" t="s">
        <v>86</v>
      </c>
      <c r="AV223" s="16" t="s">
        <v>165</v>
      </c>
      <c r="AW223" s="16" t="s">
        <v>31</v>
      </c>
      <c r="AX223" s="16" t="s">
        <v>76</v>
      </c>
      <c r="AY223" s="301" t="s">
        <v>149</v>
      </c>
    </row>
    <row r="224" s="15" customFormat="1">
      <c r="A224" s="15"/>
      <c r="B224" s="281"/>
      <c r="C224" s="282"/>
      <c r="D224" s="260" t="s">
        <v>158</v>
      </c>
      <c r="E224" s="283" t="s">
        <v>1</v>
      </c>
      <c r="F224" s="284" t="s">
        <v>211</v>
      </c>
      <c r="G224" s="282"/>
      <c r="H224" s="283" t="s">
        <v>1</v>
      </c>
      <c r="I224" s="285"/>
      <c r="J224" s="282"/>
      <c r="K224" s="282"/>
      <c r="L224" s="286"/>
      <c r="M224" s="287"/>
      <c r="N224" s="288"/>
      <c r="O224" s="288"/>
      <c r="P224" s="288"/>
      <c r="Q224" s="288"/>
      <c r="R224" s="288"/>
      <c r="S224" s="288"/>
      <c r="T224" s="289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T224" s="290" t="s">
        <v>158</v>
      </c>
      <c r="AU224" s="290" t="s">
        <v>86</v>
      </c>
      <c r="AV224" s="15" t="s">
        <v>84</v>
      </c>
      <c r="AW224" s="15" t="s">
        <v>31</v>
      </c>
      <c r="AX224" s="15" t="s">
        <v>76</v>
      </c>
      <c r="AY224" s="290" t="s">
        <v>149</v>
      </c>
    </row>
    <row r="225" s="13" customFormat="1">
      <c r="A225" s="13"/>
      <c r="B225" s="258"/>
      <c r="C225" s="259"/>
      <c r="D225" s="260" t="s">
        <v>158</v>
      </c>
      <c r="E225" s="261" t="s">
        <v>1</v>
      </c>
      <c r="F225" s="262" t="s">
        <v>212</v>
      </c>
      <c r="G225" s="259"/>
      <c r="H225" s="263">
        <v>-0.374</v>
      </c>
      <c r="I225" s="264"/>
      <c r="J225" s="259"/>
      <c r="K225" s="259"/>
      <c r="L225" s="265"/>
      <c r="M225" s="266"/>
      <c r="N225" s="267"/>
      <c r="O225" s="267"/>
      <c r="P225" s="267"/>
      <c r="Q225" s="267"/>
      <c r="R225" s="267"/>
      <c r="S225" s="267"/>
      <c r="T225" s="268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69" t="s">
        <v>158</v>
      </c>
      <c r="AU225" s="269" t="s">
        <v>86</v>
      </c>
      <c r="AV225" s="13" t="s">
        <v>86</v>
      </c>
      <c r="AW225" s="13" t="s">
        <v>31</v>
      </c>
      <c r="AX225" s="13" t="s">
        <v>76</v>
      </c>
      <c r="AY225" s="269" t="s">
        <v>149</v>
      </c>
    </row>
    <row r="226" s="13" customFormat="1">
      <c r="A226" s="13"/>
      <c r="B226" s="258"/>
      <c r="C226" s="259"/>
      <c r="D226" s="260" t="s">
        <v>158</v>
      </c>
      <c r="E226" s="261" t="s">
        <v>1</v>
      </c>
      <c r="F226" s="262" t="s">
        <v>213</v>
      </c>
      <c r="G226" s="259"/>
      <c r="H226" s="263">
        <v>-0.96299999999999997</v>
      </c>
      <c r="I226" s="264"/>
      <c r="J226" s="259"/>
      <c r="K226" s="259"/>
      <c r="L226" s="265"/>
      <c r="M226" s="266"/>
      <c r="N226" s="267"/>
      <c r="O226" s="267"/>
      <c r="P226" s="267"/>
      <c r="Q226" s="267"/>
      <c r="R226" s="267"/>
      <c r="S226" s="267"/>
      <c r="T226" s="268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69" t="s">
        <v>158</v>
      </c>
      <c r="AU226" s="269" t="s">
        <v>86</v>
      </c>
      <c r="AV226" s="13" t="s">
        <v>86</v>
      </c>
      <c r="AW226" s="13" t="s">
        <v>31</v>
      </c>
      <c r="AX226" s="13" t="s">
        <v>76</v>
      </c>
      <c r="AY226" s="269" t="s">
        <v>149</v>
      </c>
    </row>
    <row r="227" s="13" customFormat="1">
      <c r="A227" s="13"/>
      <c r="B227" s="258"/>
      <c r="C227" s="259"/>
      <c r="D227" s="260" t="s">
        <v>158</v>
      </c>
      <c r="E227" s="261" t="s">
        <v>1</v>
      </c>
      <c r="F227" s="262" t="s">
        <v>214</v>
      </c>
      <c r="G227" s="259"/>
      <c r="H227" s="263">
        <v>-9.0199999999999996</v>
      </c>
      <c r="I227" s="264"/>
      <c r="J227" s="259"/>
      <c r="K227" s="259"/>
      <c r="L227" s="265"/>
      <c r="M227" s="266"/>
      <c r="N227" s="267"/>
      <c r="O227" s="267"/>
      <c r="P227" s="267"/>
      <c r="Q227" s="267"/>
      <c r="R227" s="267"/>
      <c r="S227" s="267"/>
      <c r="T227" s="268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69" t="s">
        <v>158</v>
      </c>
      <c r="AU227" s="269" t="s">
        <v>86</v>
      </c>
      <c r="AV227" s="13" t="s">
        <v>86</v>
      </c>
      <c r="AW227" s="13" t="s">
        <v>31</v>
      </c>
      <c r="AX227" s="13" t="s">
        <v>76</v>
      </c>
      <c r="AY227" s="269" t="s">
        <v>149</v>
      </c>
    </row>
    <row r="228" s="13" customFormat="1">
      <c r="A228" s="13"/>
      <c r="B228" s="258"/>
      <c r="C228" s="259"/>
      <c r="D228" s="260" t="s">
        <v>158</v>
      </c>
      <c r="E228" s="261" t="s">
        <v>1</v>
      </c>
      <c r="F228" s="262" t="s">
        <v>215</v>
      </c>
      <c r="G228" s="259"/>
      <c r="H228" s="263">
        <v>-13.442</v>
      </c>
      <c r="I228" s="264"/>
      <c r="J228" s="259"/>
      <c r="K228" s="259"/>
      <c r="L228" s="265"/>
      <c r="M228" s="266"/>
      <c r="N228" s="267"/>
      <c r="O228" s="267"/>
      <c r="P228" s="267"/>
      <c r="Q228" s="267"/>
      <c r="R228" s="267"/>
      <c r="S228" s="267"/>
      <c r="T228" s="268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69" t="s">
        <v>158</v>
      </c>
      <c r="AU228" s="269" t="s">
        <v>86</v>
      </c>
      <c r="AV228" s="13" t="s">
        <v>86</v>
      </c>
      <c r="AW228" s="13" t="s">
        <v>31</v>
      </c>
      <c r="AX228" s="13" t="s">
        <v>76</v>
      </c>
      <c r="AY228" s="269" t="s">
        <v>149</v>
      </c>
    </row>
    <row r="229" s="16" customFormat="1">
      <c r="A229" s="16"/>
      <c r="B229" s="291"/>
      <c r="C229" s="292"/>
      <c r="D229" s="260" t="s">
        <v>158</v>
      </c>
      <c r="E229" s="293" t="s">
        <v>1</v>
      </c>
      <c r="F229" s="294" t="s">
        <v>210</v>
      </c>
      <c r="G229" s="292"/>
      <c r="H229" s="295">
        <v>-23.798999999999999</v>
      </c>
      <c r="I229" s="296"/>
      <c r="J229" s="292"/>
      <c r="K229" s="292"/>
      <c r="L229" s="297"/>
      <c r="M229" s="298"/>
      <c r="N229" s="299"/>
      <c r="O229" s="299"/>
      <c r="P229" s="299"/>
      <c r="Q229" s="299"/>
      <c r="R229" s="299"/>
      <c r="S229" s="299"/>
      <c r="T229" s="300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T229" s="301" t="s">
        <v>158</v>
      </c>
      <c r="AU229" s="301" t="s">
        <v>86</v>
      </c>
      <c r="AV229" s="16" t="s">
        <v>165</v>
      </c>
      <c r="AW229" s="16" t="s">
        <v>31</v>
      </c>
      <c r="AX229" s="16" t="s">
        <v>76</v>
      </c>
      <c r="AY229" s="301" t="s">
        <v>149</v>
      </c>
    </row>
    <row r="230" s="13" customFormat="1">
      <c r="A230" s="13"/>
      <c r="B230" s="258"/>
      <c r="C230" s="259"/>
      <c r="D230" s="260" t="s">
        <v>158</v>
      </c>
      <c r="E230" s="261" t="s">
        <v>1</v>
      </c>
      <c r="F230" s="262" t="s">
        <v>245</v>
      </c>
      <c r="G230" s="259"/>
      <c r="H230" s="263">
        <v>-63.850000000000001</v>
      </c>
      <c r="I230" s="264"/>
      <c r="J230" s="259"/>
      <c r="K230" s="259"/>
      <c r="L230" s="265"/>
      <c r="M230" s="266"/>
      <c r="N230" s="267"/>
      <c r="O230" s="267"/>
      <c r="P230" s="267"/>
      <c r="Q230" s="267"/>
      <c r="R230" s="267"/>
      <c r="S230" s="267"/>
      <c r="T230" s="268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69" t="s">
        <v>158</v>
      </c>
      <c r="AU230" s="269" t="s">
        <v>86</v>
      </c>
      <c r="AV230" s="13" t="s">
        <v>86</v>
      </c>
      <c r="AW230" s="13" t="s">
        <v>31</v>
      </c>
      <c r="AX230" s="13" t="s">
        <v>76</v>
      </c>
      <c r="AY230" s="269" t="s">
        <v>149</v>
      </c>
    </row>
    <row r="231" s="16" customFormat="1">
      <c r="A231" s="16"/>
      <c r="B231" s="291"/>
      <c r="C231" s="292"/>
      <c r="D231" s="260" t="s">
        <v>158</v>
      </c>
      <c r="E231" s="293" t="s">
        <v>1</v>
      </c>
      <c r="F231" s="294" t="s">
        <v>210</v>
      </c>
      <c r="G231" s="292"/>
      <c r="H231" s="295">
        <v>-63.850000000000001</v>
      </c>
      <c r="I231" s="296"/>
      <c r="J231" s="292"/>
      <c r="K231" s="292"/>
      <c r="L231" s="297"/>
      <c r="M231" s="298"/>
      <c r="N231" s="299"/>
      <c r="O231" s="299"/>
      <c r="P231" s="299"/>
      <c r="Q231" s="299"/>
      <c r="R231" s="299"/>
      <c r="S231" s="299"/>
      <c r="T231" s="300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T231" s="301" t="s">
        <v>158</v>
      </c>
      <c r="AU231" s="301" t="s">
        <v>86</v>
      </c>
      <c r="AV231" s="16" t="s">
        <v>165</v>
      </c>
      <c r="AW231" s="16" t="s">
        <v>31</v>
      </c>
      <c r="AX231" s="16" t="s">
        <v>76</v>
      </c>
      <c r="AY231" s="301" t="s">
        <v>149</v>
      </c>
    </row>
    <row r="232" s="14" customFormat="1">
      <c r="A232" s="14"/>
      <c r="B232" s="270"/>
      <c r="C232" s="271"/>
      <c r="D232" s="260" t="s">
        <v>158</v>
      </c>
      <c r="E232" s="272" t="s">
        <v>1</v>
      </c>
      <c r="F232" s="273" t="s">
        <v>160</v>
      </c>
      <c r="G232" s="271"/>
      <c r="H232" s="274">
        <v>82.713999999999999</v>
      </c>
      <c r="I232" s="275"/>
      <c r="J232" s="271"/>
      <c r="K232" s="271"/>
      <c r="L232" s="276"/>
      <c r="M232" s="277"/>
      <c r="N232" s="278"/>
      <c r="O232" s="278"/>
      <c r="P232" s="278"/>
      <c r="Q232" s="278"/>
      <c r="R232" s="278"/>
      <c r="S232" s="278"/>
      <c r="T232" s="279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80" t="s">
        <v>158</v>
      </c>
      <c r="AU232" s="280" t="s">
        <v>86</v>
      </c>
      <c r="AV232" s="14" t="s">
        <v>156</v>
      </c>
      <c r="AW232" s="14" t="s">
        <v>31</v>
      </c>
      <c r="AX232" s="14" t="s">
        <v>84</v>
      </c>
      <c r="AY232" s="280" t="s">
        <v>149</v>
      </c>
    </row>
    <row r="233" s="13" customFormat="1">
      <c r="A233" s="13"/>
      <c r="B233" s="258"/>
      <c r="C233" s="259"/>
      <c r="D233" s="260" t="s">
        <v>158</v>
      </c>
      <c r="E233" s="259"/>
      <c r="F233" s="262" t="s">
        <v>256</v>
      </c>
      <c r="G233" s="259"/>
      <c r="H233" s="263">
        <v>165.428</v>
      </c>
      <c r="I233" s="264"/>
      <c r="J233" s="259"/>
      <c r="K233" s="259"/>
      <c r="L233" s="265"/>
      <c r="M233" s="266"/>
      <c r="N233" s="267"/>
      <c r="O233" s="267"/>
      <c r="P233" s="267"/>
      <c r="Q233" s="267"/>
      <c r="R233" s="267"/>
      <c r="S233" s="267"/>
      <c r="T233" s="268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69" t="s">
        <v>158</v>
      </c>
      <c r="AU233" s="269" t="s">
        <v>86</v>
      </c>
      <c r="AV233" s="13" t="s">
        <v>86</v>
      </c>
      <c r="AW233" s="13" t="s">
        <v>4</v>
      </c>
      <c r="AX233" s="13" t="s">
        <v>84</v>
      </c>
      <c r="AY233" s="269" t="s">
        <v>149</v>
      </c>
    </row>
    <row r="234" s="2" customFormat="1" ht="37.8" customHeight="1">
      <c r="A234" s="41"/>
      <c r="B234" s="42"/>
      <c r="C234" s="245" t="s">
        <v>257</v>
      </c>
      <c r="D234" s="246" t="s">
        <v>151</v>
      </c>
      <c r="E234" s="247" t="s">
        <v>258</v>
      </c>
      <c r="F234" s="248" t="s">
        <v>259</v>
      </c>
      <c r="G234" s="249" t="s">
        <v>206</v>
      </c>
      <c r="H234" s="250">
        <v>72.715000000000003</v>
      </c>
      <c r="I234" s="251"/>
      <c r="J234" s="252">
        <f>ROUND(I234*H234,2)</f>
        <v>0</v>
      </c>
      <c r="K234" s="248" t="s">
        <v>155</v>
      </c>
      <c r="L234" s="44"/>
      <c r="M234" s="253" t="s">
        <v>1</v>
      </c>
      <c r="N234" s="254" t="s">
        <v>41</v>
      </c>
      <c r="O234" s="94"/>
      <c r="P234" s="255">
        <f>O234*H234</f>
        <v>0</v>
      </c>
      <c r="Q234" s="255">
        <v>0</v>
      </c>
      <c r="R234" s="255">
        <f>Q234*H234</f>
        <v>0</v>
      </c>
      <c r="S234" s="255">
        <v>0</v>
      </c>
      <c r="T234" s="256">
        <f>S234*H234</f>
        <v>0</v>
      </c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R234" s="257" t="s">
        <v>156</v>
      </c>
      <c r="AT234" s="257" t="s">
        <v>151</v>
      </c>
      <c r="AU234" s="257" t="s">
        <v>86</v>
      </c>
      <c r="AY234" s="18" t="s">
        <v>149</v>
      </c>
      <c r="BE234" s="146">
        <f>IF(N234="základní",J234,0)</f>
        <v>0</v>
      </c>
      <c r="BF234" s="146">
        <f>IF(N234="snížená",J234,0)</f>
        <v>0</v>
      </c>
      <c r="BG234" s="146">
        <f>IF(N234="zákl. přenesená",J234,0)</f>
        <v>0</v>
      </c>
      <c r="BH234" s="146">
        <f>IF(N234="sníž. přenesená",J234,0)</f>
        <v>0</v>
      </c>
      <c r="BI234" s="146">
        <f>IF(N234="nulová",J234,0)</f>
        <v>0</v>
      </c>
      <c r="BJ234" s="18" t="s">
        <v>84</v>
      </c>
      <c r="BK234" s="146">
        <f>ROUND(I234*H234,2)</f>
        <v>0</v>
      </c>
      <c r="BL234" s="18" t="s">
        <v>156</v>
      </c>
      <c r="BM234" s="257" t="s">
        <v>260</v>
      </c>
    </row>
    <row r="235" s="15" customFormat="1">
      <c r="A235" s="15"/>
      <c r="B235" s="281"/>
      <c r="C235" s="282"/>
      <c r="D235" s="260" t="s">
        <v>158</v>
      </c>
      <c r="E235" s="283" t="s">
        <v>1</v>
      </c>
      <c r="F235" s="284" t="s">
        <v>261</v>
      </c>
      <c r="G235" s="282"/>
      <c r="H235" s="283" t="s">
        <v>1</v>
      </c>
      <c r="I235" s="285"/>
      <c r="J235" s="282"/>
      <c r="K235" s="282"/>
      <c r="L235" s="286"/>
      <c r="M235" s="287"/>
      <c r="N235" s="288"/>
      <c r="O235" s="288"/>
      <c r="P235" s="288"/>
      <c r="Q235" s="288"/>
      <c r="R235" s="288"/>
      <c r="S235" s="288"/>
      <c r="T235" s="289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T235" s="290" t="s">
        <v>158</v>
      </c>
      <c r="AU235" s="290" t="s">
        <v>86</v>
      </c>
      <c r="AV235" s="15" t="s">
        <v>84</v>
      </c>
      <c r="AW235" s="15" t="s">
        <v>31</v>
      </c>
      <c r="AX235" s="15" t="s">
        <v>76</v>
      </c>
      <c r="AY235" s="290" t="s">
        <v>149</v>
      </c>
    </row>
    <row r="236" s="13" customFormat="1">
      <c r="A236" s="13"/>
      <c r="B236" s="258"/>
      <c r="C236" s="259"/>
      <c r="D236" s="260" t="s">
        <v>158</v>
      </c>
      <c r="E236" s="261" t="s">
        <v>1</v>
      </c>
      <c r="F236" s="262" t="s">
        <v>237</v>
      </c>
      <c r="G236" s="259"/>
      <c r="H236" s="263">
        <v>63.850000000000001</v>
      </c>
      <c r="I236" s="264"/>
      <c r="J236" s="259"/>
      <c r="K236" s="259"/>
      <c r="L236" s="265"/>
      <c r="M236" s="266"/>
      <c r="N236" s="267"/>
      <c r="O236" s="267"/>
      <c r="P236" s="267"/>
      <c r="Q236" s="267"/>
      <c r="R236" s="267"/>
      <c r="S236" s="267"/>
      <c r="T236" s="268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69" t="s">
        <v>158</v>
      </c>
      <c r="AU236" s="269" t="s">
        <v>86</v>
      </c>
      <c r="AV236" s="13" t="s">
        <v>86</v>
      </c>
      <c r="AW236" s="13" t="s">
        <v>31</v>
      </c>
      <c r="AX236" s="13" t="s">
        <v>76</v>
      </c>
      <c r="AY236" s="269" t="s">
        <v>149</v>
      </c>
    </row>
    <row r="237" s="13" customFormat="1">
      <c r="A237" s="13"/>
      <c r="B237" s="258"/>
      <c r="C237" s="259"/>
      <c r="D237" s="260" t="s">
        <v>158</v>
      </c>
      <c r="E237" s="261" t="s">
        <v>1</v>
      </c>
      <c r="F237" s="262" t="s">
        <v>238</v>
      </c>
      <c r="G237" s="259"/>
      <c r="H237" s="263">
        <v>8.8650000000000002</v>
      </c>
      <c r="I237" s="264"/>
      <c r="J237" s="259"/>
      <c r="K237" s="259"/>
      <c r="L237" s="265"/>
      <c r="M237" s="266"/>
      <c r="N237" s="267"/>
      <c r="O237" s="267"/>
      <c r="P237" s="267"/>
      <c r="Q237" s="267"/>
      <c r="R237" s="267"/>
      <c r="S237" s="267"/>
      <c r="T237" s="268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69" t="s">
        <v>158</v>
      </c>
      <c r="AU237" s="269" t="s">
        <v>86</v>
      </c>
      <c r="AV237" s="13" t="s">
        <v>86</v>
      </c>
      <c r="AW237" s="13" t="s">
        <v>31</v>
      </c>
      <c r="AX237" s="13" t="s">
        <v>76</v>
      </c>
      <c r="AY237" s="269" t="s">
        <v>149</v>
      </c>
    </row>
    <row r="238" s="14" customFormat="1">
      <c r="A238" s="14"/>
      <c r="B238" s="270"/>
      <c r="C238" s="271"/>
      <c r="D238" s="260" t="s">
        <v>158</v>
      </c>
      <c r="E238" s="272" t="s">
        <v>1</v>
      </c>
      <c r="F238" s="273" t="s">
        <v>160</v>
      </c>
      <c r="G238" s="271"/>
      <c r="H238" s="274">
        <v>72.715000000000003</v>
      </c>
      <c r="I238" s="275"/>
      <c r="J238" s="271"/>
      <c r="K238" s="271"/>
      <c r="L238" s="276"/>
      <c r="M238" s="277"/>
      <c r="N238" s="278"/>
      <c r="O238" s="278"/>
      <c r="P238" s="278"/>
      <c r="Q238" s="278"/>
      <c r="R238" s="278"/>
      <c r="S238" s="278"/>
      <c r="T238" s="279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80" t="s">
        <v>158</v>
      </c>
      <c r="AU238" s="280" t="s">
        <v>86</v>
      </c>
      <c r="AV238" s="14" t="s">
        <v>156</v>
      </c>
      <c r="AW238" s="14" t="s">
        <v>31</v>
      </c>
      <c r="AX238" s="14" t="s">
        <v>84</v>
      </c>
      <c r="AY238" s="280" t="s">
        <v>149</v>
      </c>
    </row>
    <row r="239" s="2" customFormat="1" ht="44.25" customHeight="1">
      <c r="A239" s="41"/>
      <c r="B239" s="42"/>
      <c r="C239" s="245" t="s">
        <v>262</v>
      </c>
      <c r="D239" s="246" t="s">
        <v>151</v>
      </c>
      <c r="E239" s="247" t="s">
        <v>263</v>
      </c>
      <c r="F239" s="248" t="s">
        <v>264</v>
      </c>
      <c r="G239" s="249" t="s">
        <v>206</v>
      </c>
      <c r="H239" s="250">
        <v>63.850000000000001</v>
      </c>
      <c r="I239" s="251"/>
      <c r="J239" s="252">
        <f>ROUND(I239*H239,2)</f>
        <v>0</v>
      </c>
      <c r="K239" s="248" t="s">
        <v>155</v>
      </c>
      <c r="L239" s="44"/>
      <c r="M239" s="253" t="s">
        <v>1</v>
      </c>
      <c r="N239" s="254" t="s">
        <v>41</v>
      </c>
      <c r="O239" s="94"/>
      <c r="P239" s="255">
        <f>O239*H239</f>
        <v>0</v>
      </c>
      <c r="Q239" s="255">
        <v>0</v>
      </c>
      <c r="R239" s="255">
        <f>Q239*H239</f>
        <v>0</v>
      </c>
      <c r="S239" s="255">
        <v>0</v>
      </c>
      <c r="T239" s="256">
        <f>S239*H239</f>
        <v>0</v>
      </c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R239" s="257" t="s">
        <v>156</v>
      </c>
      <c r="AT239" s="257" t="s">
        <v>151</v>
      </c>
      <c r="AU239" s="257" t="s">
        <v>86</v>
      </c>
      <c r="AY239" s="18" t="s">
        <v>149</v>
      </c>
      <c r="BE239" s="146">
        <f>IF(N239="základní",J239,0)</f>
        <v>0</v>
      </c>
      <c r="BF239" s="146">
        <f>IF(N239="snížená",J239,0)</f>
        <v>0</v>
      </c>
      <c r="BG239" s="146">
        <f>IF(N239="zákl. přenesená",J239,0)</f>
        <v>0</v>
      </c>
      <c r="BH239" s="146">
        <f>IF(N239="sníž. přenesená",J239,0)</f>
        <v>0</v>
      </c>
      <c r="BI239" s="146">
        <f>IF(N239="nulová",J239,0)</f>
        <v>0</v>
      </c>
      <c r="BJ239" s="18" t="s">
        <v>84</v>
      </c>
      <c r="BK239" s="146">
        <f>ROUND(I239*H239,2)</f>
        <v>0</v>
      </c>
      <c r="BL239" s="18" t="s">
        <v>156</v>
      </c>
      <c r="BM239" s="257" t="s">
        <v>265</v>
      </c>
    </row>
    <row r="240" s="15" customFormat="1">
      <c r="A240" s="15"/>
      <c r="B240" s="281"/>
      <c r="C240" s="282"/>
      <c r="D240" s="260" t="s">
        <v>158</v>
      </c>
      <c r="E240" s="283" t="s">
        <v>1</v>
      </c>
      <c r="F240" s="284" t="s">
        <v>266</v>
      </c>
      <c r="G240" s="282"/>
      <c r="H240" s="283" t="s">
        <v>1</v>
      </c>
      <c r="I240" s="285"/>
      <c r="J240" s="282"/>
      <c r="K240" s="282"/>
      <c r="L240" s="286"/>
      <c r="M240" s="287"/>
      <c r="N240" s="288"/>
      <c r="O240" s="288"/>
      <c r="P240" s="288"/>
      <c r="Q240" s="288"/>
      <c r="R240" s="288"/>
      <c r="S240" s="288"/>
      <c r="T240" s="289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T240" s="290" t="s">
        <v>158</v>
      </c>
      <c r="AU240" s="290" t="s">
        <v>86</v>
      </c>
      <c r="AV240" s="15" t="s">
        <v>84</v>
      </c>
      <c r="AW240" s="15" t="s">
        <v>31</v>
      </c>
      <c r="AX240" s="15" t="s">
        <v>76</v>
      </c>
      <c r="AY240" s="290" t="s">
        <v>149</v>
      </c>
    </row>
    <row r="241" s="13" customFormat="1">
      <c r="A241" s="13"/>
      <c r="B241" s="258"/>
      <c r="C241" s="259"/>
      <c r="D241" s="260" t="s">
        <v>158</v>
      </c>
      <c r="E241" s="261" t="s">
        <v>1</v>
      </c>
      <c r="F241" s="262" t="s">
        <v>267</v>
      </c>
      <c r="G241" s="259"/>
      <c r="H241" s="263">
        <v>63.850000000000001</v>
      </c>
      <c r="I241" s="264"/>
      <c r="J241" s="259"/>
      <c r="K241" s="259"/>
      <c r="L241" s="265"/>
      <c r="M241" s="266"/>
      <c r="N241" s="267"/>
      <c r="O241" s="267"/>
      <c r="P241" s="267"/>
      <c r="Q241" s="267"/>
      <c r="R241" s="267"/>
      <c r="S241" s="267"/>
      <c r="T241" s="268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69" t="s">
        <v>158</v>
      </c>
      <c r="AU241" s="269" t="s">
        <v>86</v>
      </c>
      <c r="AV241" s="13" t="s">
        <v>86</v>
      </c>
      <c r="AW241" s="13" t="s">
        <v>31</v>
      </c>
      <c r="AX241" s="13" t="s">
        <v>76</v>
      </c>
      <c r="AY241" s="269" t="s">
        <v>149</v>
      </c>
    </row>
    <row r="242" s="14" customFormat="1">
      <c r="A242" s="14"/>
      <c r="B242" s="270"/>
      <c r="C242" s="271"/>
      <c r="D242" s="260" t="s">
        <v>158</v>
      </c>
      <c r="E242" s="272" t="s">
        <v>1</v>
      </c>
      <c r="F242" s="273" t="s">
        <v>160</v>
      </c>
      <c r="G242" s="271"/>
      <c r="H242" s="274">
        <v>63.850000000000001</v>
      </c>
      <c r="I242" s="275"/>
      <c r="J242" s="271"/>
      <c r="K242" s="271"/>
      <c r="L242" s="276"/>
      <c r="M242" s="277"/>
      <c r="N242" s="278"/>
      <c r="O242" s="278"/>
      <c r="P242" s="278"/>
      <c r="Q242" s="278"/>
      <c r="R242" s="278"/>
      <c r="S242" s="278"/>
      <c r="T242" s="279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80" t="s">
        <v>158</v>
      </c>
      <c r="AU242" s="280" t="s">
        <v>86</v>
      </c>
      <c r="AV242" s="14" t="s">
        <v>156</v>
      </c>
      <c r="AW242" s="14" t="s">
        <v>31</v>
      </c>
      <c r="AX242" s="14" t="s">
        <v>84</v>
      </c>
      <c r="AY242" s="280" t="s">
        <v>149</v>
      </c>
    </row>
    <row r="243" s="2" customFormat="1" ht="44.25" customHeight="1">
      <c r="A243" s="41"/>
      <c r="B243" s="42"/>
      <c r="C243" s="245" t="s">
        <v>268</v>
      </c>
      <c r="D243" s="246" t="s">
        <v>151</v>
      </c>
      <c r="E243" s="247" t="s">
        <v>263</v>
      </c>
      <c r="F243" s="248" t="s">
        <v>264</v>
      </c>
      <c r="G243" s="249" t="s">
        <v>206</v>
      </c>
      <c r="H243" s="250">
        <v>8.8650000000000002</v>
      </c>
      <c r="I243" s="251"/>
      <c r="J243" s="252">
        <f>ROUND(I243*H243,2)</f>
        <v>0</v>
      </c>
      <c r="K243" s="248" t="s">
        <v>155</v>
      </c>
      <c r="L243" s="44"/>
      <c r="M243" s="253" t="s">
        <v>1</v>
      </c>
      <c r="N243" s="254" t="s">
        <v>41</v>
      </c>
      <c r="O243" s="94"/>
      <c r="P243" s="255">
        <f>O243*H243</f>
        <v>0</v>
      </c>
      <c r="Q243" s="255">
        <v>0</v>
      </c>
      <c r="R243" s="255">
        <f>Q243*H243</f>
        <v>0</v>
      </c>
      <c r="S243" s="255">
        <v>0</v>
      </c>
      <c r="T243" s="256">
        <f>S243*H243</f>
        <v>0</v>
      </c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R243" s="257" t="s">
        <v>156</v>
      </c>
      <c r="AT243" s="257" t="s">
        <v>151</v>
      </c>
      <c r="AU243" s="257" t="s">
        <v>86</v>
      </c>
      <c r="AY243" s="18" t="s">
        <v>149</v>
      </c>
      <c r="BE243" s="146">
        <f>IF(N243="základní",J243,0)</f>
        <v>0</v>
      </c>
      <c r="BF243" s="146">
        <f>IF(N243="snížená",J243,0)</f>
        <v>0</v>
      </c>
      <c r="BG243" s="146">
        <f>IF(N243="zákl. přenesená",J243,0)</f>
        <v>0</v>
      </c>
      <c r="BH243" s="146">
        <f>IF(N243="sníž. přenesená",J243,0)</f>
        <v>0</v>
      </c>
      <c r="BI243" s="146">
        <f>IF(N243="nulová",J243,0)</f>
        <v>0</v>
      </c>
      <c r="BJ243" s="18" t="s">
        <v>84</v>
      </c>
      <c r="BK243" s="146">
        <f>ROUND(I243*H243,2)</f>
        <v>0</v>
      </c>
      <c r="BL243" s="18" t="s">
        <v>156</v>
      </c>
      <c r="BM243" s="257" t="s">
        <v>269</v>
      </c>
    </row>
    <row r="244" s="15" customFormat="1">
      <c r="A244" s="15"/>
      <c r="B244" s="281"/>
      <c r="C244" s="282"/>
      <c r="D244" s="260" t="s">
        <v>158</v>
      </c>
      <c r="E244" s="283" t="s">
        <v>1</v>
      </c>
      <c r="F244" s="284" t="s">
        <v>270</v>
      </c>
      <c r="G244" s="282"/>
      <c r="H244" s="283" t="s">
        <v>1</v>
      </c>
      <c r="I244" s="285"/>
      <c r="J244" s="282"/>
      <c r="K244" s="282"/>
      <c r="L244" s="286"/>
      <c r="M244" s="287"/>
      <c r="N244" s="288"/>
      <c r="O244" s="288"/>
      <c r="P244" s="288"/>
      <c r="Q244" s="288"/>
      <c r="R244" s="288"/>
      <c r="S244" s="288"/>
      <c r="T244" s="289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T244" s="290" t="s">
        <v>158</v>
      </c>
      <c r="AU244" s="290" t="s">
        <v>86</v>
      </c>
      <c r="AV244" s="15" t="s">
        <v>84</v>
      </c>
      <c r="AW244" s="15" t="s">
        <v>31</v>
      </c>
      <c r="AX244" s="15" t="s">
        <v>76</v>
      </c>
      <c r="AY244" s="290" t="s">
        <v>149</v>
      </c>
    </row>
    <row r="245" s="13" customFormat="1">
      <c r="A245" s="13"/>
      <c r="B245" s="258"/>
      <c r="C245" s="259"/>
      <c r="D245" s="260" t="s">
        <v>158</v>
      </c>
      <c r="E245" s="261" t="s">
        <v>1</v>
      </c>
      <c r="F245" s="262" t="s">
        <v>271</v>
      </c>
      <c r="G245" s="259"/>
      <c r="H245" s="263">
        <v>6.7649999999999997</v>
      </c>
      <c r="I245" s="264"/>
      <c r="J245" s="259"/>
      <c r="K245" s="259"/>
      <c r="L245" s="265"/>
      <c r="M245" s="266"/>
      <c r="N245" s="267"/>
      <c r="O245" s="267"/>
      <c r="P245" s="267"/>
      <c r="Q245" s="267"/>
      <c r="R245" s="267"/>
      <c r="S245" s="267"/>
      <c r="T245" s="268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69" t="s">
        <v>158</v>
      </c>
      <c r="AU245" s="269" t="s">
        <v>86</v>
      </c>
      <c r="AV245" s="13" t="s">
        <v>86</v>
      </c>
      <c r="AW245" s="13" t="s">
        <v>31</v>
      </c>
      <c r="AX245" s="13" t="s">
        <v>76</v>
      </c>
      <c r="AY245" s="269" t="s">
        <v>149</v>
      </c>
    </row>
    <row r="246" s="13" customFormat="1">
      <c r="A246" s="13"/>
      <c r="B246" s="258"/>
      <c r="C246" s="259"/>
      <c r="D246" s="260" t="s">
        <v>158</v>
      </c>
      <c r="E246" s="261" t="s">
        <v>1</v>
      </c>
      <c r="F246" s="262" t="s">
        <v>272</v>
      </c>
      <c r="G246" s="259"/>
      <c r="H246" s="263">
        <v>1.5</v>
      </c>
      <c r="I246" s="264"/>
      <c r="J246" s="259"/>
      <c r="K246" s="259"/>
      <c r="L246" s="265"/>
      <c r="M246" s="266"/>
      <c r="N246" s="267"/>
      <c r="O246" s="267"/>
      <c r="P246" s="267"/>
      <c r="Q246" s="267"/>
      <c r="R246" s="267"/>
      <c r="S246" s="267"/>
      <c r="T246" s="268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69" t="s">
        <v>158</v>
      </c>
      <c r="AU246" s="269" t="s">
        <v>86</v>
      </c>
      <c r="AV246" s="13" t="s">
        <v>86</v>
      </c>
      <c r="AW246" s="13" t="s">
        <v>31</v>
      </c>
      <c r="AX246" s="13" t="s">
        <v>76</v>
      </c>
      <c r="AY246" s="269" t="s">
        <v>149</v>
      </c>
    </row>
    <row r="247" s="13" customFormat="1">
      <c r="A247" s="13"/>
      <c r="B247" s="258"/>
      <c r="C247" s="259"/>
      <c r="D247" s="260" t="s">
        <v>158</v>
      </c>
      <c r="E247" s="261" t="s">
        <v>1</v>
      </c>
      <c r="F247" s="262" t="s">
        <v>273</v>
      </c>
      <c r="G247" s="259"/>
      <c r="H247" s="263">
        <v>0.59999999999999998</v>
      </c>
      <c r="I247" s="264"/>
      <c r="J247" s="259"/>
      <c r="K247" s="259"/>
      <c r="L247" s="265"/>
      <c r="M247" s="266"/>
      <c r="N247" s="267"/>
      <c r="O247" s="267"/>
      <c r="P247" s="267"/>
      <c r="Q247" s="267"/>
      <c r="R247" s="267"/>
      <c r="S247" s="267"/>
      <c r="T247" s="268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69" t="s">
        <v>158</v>
      </c>
      <c r="AU247" s="269" t="s">
        <v>86</v>
      </c>
      <c r="AV247" s="13" t="s">
        <v>86</v>
      </c>
      <c r="AW247" s="13" t="s">
        <v>31</v>
      </c>
      <c r="AX247" s="13" t="s">
        <v>76</v>
      </c>
      <c r="AY247" s="269" t="s">
        <v>149</v>
      </c>
    </row>
    <row r="248" s="14" customFormat="1">
      <c r="A248" s="14"/>
      <c r="B248" s="270"/>
      <c r="C248" s="271"/>
      <c r="D248" s="260" t="s">
        <v>158</v>
      </c>
      <c r="E248" s="272" t="s">
        <v>1</v>
      </c>
      <c r="F248" s="273" t="s">
        <v>160</v>
      </c>
      <c r="G248" s="271"/>
      <c r="H248" s="274">
        <v>8.8650000000000002</v>
      </c>
      <c r="I248" s="275"/>
      <c r="J248" s="271"/>
      <c r="K248" s="271"/>
      <c r="L248" s="276"/>
      <c r="M248" s="277"/>
      <c r="N248" s="278"/>
      <c r="O248" s="278"/>
      <c r="P248" s="278"/>
      <c r="Q248" s="278"/>
      <c r="R248" s="278"/>
      <c r="S248" s="278"/>
      <c r="T248" s="279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80" t="s">
        <v>158</v>
      </c>
      <c r="AU248" s="280" t="s">
        <v>86</v>
      </c>
      <c r="AV248" s="14" t="s">
        <v>156</v>
      </c>
      <c r="AW248" s="14" t="s">
        <v>31</v>
      </c>
      <c r="AX248" s="14" t="s">
        <v>84</v>
      </c>
      <c r="AY248" s="280" t="s">
        <v>149</v>
      </c>
    </row>
    <row r="249" s="2" customFormat="1" ht="44.25" customHeight="1">
      <c r="A249" s="41"/>
      <c r="B249" s="42"/>
      <c r="C249" s="245" t="s">
        <v>7</v>
      </c>
      <c r="D249" s="246" t="s">
        <v>151</v>
      </c>
      <c r="E249" s="247" t="s">
        <v>263</v>
      </c>
      <c r="F249" s="248" t="s">
        <v>264</v>
      </c>
      <c r="G249" s="249" t="s">
        <v>206</v>
      </c>
      <c r="H249" s="250">
        <v>20.306000000000001</v>
      </c>
      <c r="I249" s="251"/>
      <c r="J249" s="252">
        <f>ROUND(I249*H249,2)</f>
        <v>0</v>
      </c>
      <c r="K249" s="248" t="s">
        <v>155</v>
      </c>
      <c r="L249" s="44"/>
      <c r="M249" s="253" t="s">
        <v>1</v>
      </c>
      <c r="N249" s="254" t="s">
        <v>41</v>
      </c>
      <c r="O249" s="94"/>
      <c r="P249" s="255">
        <f>O249*H249</f>
        <v>0</v>
      </c>
      <c r="Q249" s="255">
        <v>0</v>
      </c>
      <c r="R249" s="255">
        <f>Q249*H249</f>
        <v>0</v>
      </c>
      <c r="S249" s="255">
        <v>0</v>
      </c>
      <c r="T249" s="256">
        <f>S249*H249</f>
        <v>0</v>
      </c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R249" s="257" t="s">
        <v>156</v>
      </c>
      <c r="AT249" s="257" t="s">
        <v>151</v>
      </c>
      <c r="AU249" s="257" t="s">
        <v>86</v>
      </c>
      <c r="AY249" s="18" t="s">
        <v>149</v>
      </c>
      <c r="BE249" s="146">
        <f>IF(N249="základní",J249,0)</f>
        <v>0</v>
      </c>
      <c r="BF249" s="146">
        <f>IF(N249="snížená",J249,0)</f>
        <v>0</v>
      </c>
      <c r="BG249" s="146">
        <f>IF(N249="zákl. přenesená",J249,0)</f>
        <v>0</v>
      </c>
      <c r="BH249" s="146">
        <f>IF(N249="sníž. přenesená",J249,0)</f>
        <v>0</v>
      </c>
      <c r="BI249" s="146">
        <f>IF(N249="nulová",J249,0)</f>
        <v>0</v>
      </c>
      <c r="BJ249" s="18" t="s">
        <v>84</v>
      </c>
      <c r="BK249" s="146">
        <f>ROUND(I249*H249,2)</f>
        <v>0</v>
      </c>
      <c r="BL249" s="18" t="s">
        <v>156</v>
      </c>
      <c r="BM249" s="257" t="s">
        <v>274</v>
      </c>
    </row>
    <row r="250" s="15" customFormat="1">
      <c r="A250" s="15"/>
      <c r="B250" s="281"/>
      <c r="C250" s="282"/>
      <c r="D250" s="260" t="s">
        <v>158</v>
      </c>
      <c r="E250" s="283" t="s">
        <v>1</v>
      </c>
      <c r="F250" s="284" t="s">
        <v>275</v>
      </c>
      <c r="G250" s="282"/>
      <c r="H250" s="283" t="s">
        <v>1</v>
      </c>
      <c r="I250" s="285"/>
      <c r="J250" s="282"/>
      <c r="K250" s="282"/>
      <c r="L250" s="286"/>
      <c r="M250" s="287"/>
      <c r="N250" s="288"/>
      <c r="O250" s="288"/>
      <c r="P250" s="288"/>
      <c r="Q250" s="288"/>
      <c r="R250" s="288"/>
      <c r="S250" s="288"/>
      <c r="T250" s="289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T250" s="290" t="s">
        <v>158</v>
      </c>
      <c r="AU250" s="290" t="s">
        <v>86</v>
      </c>
      <c r="AV250" s="15" t="s">
        <v>84</v>
      </c>
      <c r="AW250" s="15" t="s">
        <v>31</v>
      </c>
      <c r="AX250" s="15" t="s">
        <v>76</v>
      </c>
      <c r="AY250" s="290" t="s">
        <v>149</v>
      </c>
    </row>
    <row r="251" s="13" customFormat="1">
      <c r="A251" s="13"/>
      <c r="B251" s="258"/>
      <c r="C251" s="259"/>
      <c r="D251" s="260" t="s">
        <v>158</v>
      </c>
      <c r="E251" s="261" t="s">
        <v>1</v>
      </c>
      <c r="F251" s="262" t="s">
        <v>208</v>
      </c>
      <c r="G251" s="259"/>
      <c r="H251" s="263">
        <v>168.43799999999999</v>
      </c>
      <c r="I251" s="264"/>
      <c r="J251" s="259"/>
      <c r="K251" s="259"/>
      <c r="L251" s="265"/>
      <c r="M251" s="266"/>
      <c r="N251" s="267"/>
      <c r="O251" s="267"/>
      <c r="P251" s="267"/>
      <c r="Q251" s="267"/>
      <c r="R251" s="267"/>
      <c r="S251" s="267"/>
      <c r="T251" s="268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69" t="s">
        <v>158</v>
      </c>
      <c r="AU251" s="269" t="s">
        <v>86</v>
      </c>
      <c r="AV251" s="13" t="s">
        <v>86</v>
      </c>
      <c r="AW251" s="13" t="s">
        <v>31</v>
      </c>
      <c r="AX251" s="13" t="s">
        <v>76</v>
      </c>
      <c r="AY251" s="269" t="s">
        <v>149</v>
      </c>
    </row>
    <row r="252" s="13" customFormat="1">
      <c r="A252" s="13"/>
      <c r="B252" s="258"/>
      <c r="C252" s="259"/>
      <c r="D252" s="260" t="s">
        <v>158</v>
      </c>
      <c r="E252" s="261" t="s">
        <v>1</v>
      </c>
      <c r="F252" s="262" t="s">
        <v>209</v>
      </c>
      <c r="G252" s="259"/>
      <c r="H252" s="263">
        <v>1.925</v>
      </c>
      <c r="I252" s="264"/>
      <c r="J252" s="259"/>
      <c r="K252" s="259"/>
      <c r="L252" s="265"/>
      <c r="M252" s="266"/>
      <c r="N252" s="267"/>
      <c r="O252" s="267"/>
      <c r="P252" s="267"/>
      <c r="Q252" s="267"/>
      <c r="R252" s="267"/>
      <c r="S252" s="267"/>
      <c r="T252" s="268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69" t="s">
        <v>158</v>
      </c>
      <c r="AU252" s="269" t="s">
        <v>86</v>
      </c>
      <c r="AV252" s="13" t="s">
        <v>86</v>
      </c>
      <c r="AW252" s="13" t="s">
        <v>31</v>
      </c>
      <c r="AX252" s="13" t="s">
        <v>76</v>
      </c>
      <c r="AY252" s="269" t="s">
        <v>149</v>
      </c>
    </row>
    <row r="253" s="16" customFormat="1">
      <c r="A253" s="16"/>
      <c r="B253" s="291"/>
      <c r="C253" s="292"/>
      <c r="D253" s="260" t="s">
        <v>158</v>
      </c>
      <c r="E253" s="293" t="s">
        <v>1</v>
      </c>
      <c r="F253" s="294" t="s">
        <v>210</v>
      </c>
      <c r="G253" s="292"/>
      <c r="H253" s="295">
        <v>170.363</v>
      </c>
      <c r="I253" s="296"/>
      <c r="J253" s="292"/>
      <c r="K253" s="292"/>
      <c r="L253" s="297"/>
      <c r="M253" s="298"/>
      <c r="N253" s="299"/>
      <c r="O253" s="299"/>
      <c r="P253" s="299"/>
      <c r="Q253" s="299"/>
      <c r="R253" s="299"/>
      <c r="S253" s="299"/>
      <c r="T253" s="300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T253" s="301" t="s">
        <v>158</v>
      </c>
      <c r="AU253" s="301" t="s">
        <v>86</v>
      </c>
      <c r="AV253" s="16" t="s">
        <v>165</v>
      </c>
      <c r="AW253" s="16" t="s">
        <v>31</v>
      </c>
      <c r="AX253" s="16" t="s">
        <v>76</v>
      </c>
      <c r="AY253" s="301" t="s">
        <v>149</v>
      </c>
    </row>
    <row r="254" s="15" customFormat="1">
      <c r="A254" s="15"/>
      <c r="B254" s="281"/>
      <c r="C254" s="282"/>
      <c r="D254" s="260" t="s">
        <v>158</v>
      </c>
      <c r="E254" s="283" t="s">
        <v>1</v>
      </c>
      <c r="F254" s="284" t="s">
        <v>211</v>
      </c>
      <c r="G254" s="282"/>
      <c r="H254" s="283" t="s">
        <v>1</v>
      </c>
      <c r="I254" s="285"/>
      <c r="J254" s="282"/>
      <c r="K254" s="282"/>
      <c r="L254" s="286"/>
      <c r="M254" s="287"/>
      <c r="N254" s="288"/>
      <c r="O254" s="288"/>
      <c r="P254" s="288"/>
      <c r="Q254" s="288"/>
      <c r="R254" s="288"/>
      <c r="S254" s="288"/>
      <c r="T254" s="289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T254" s="290" t="s">
        <v>158</v>
      </c>
      <c r="AU254" s="290" t="s">
        <v>86</v>
      </c>
      <c r="AV254" s="15" t="s">
        <v>84</v>
      </c>
      <c r="AW254" s="15" t="s">
        <v>31</v>
      </c>
      <c r="AX254" s="15" t="s">
        <v>76</v>
      </c>
      <c r="AY254" s="290" t="s">
        <v>149</v>
      </c>
    </row>
    <row r="255" s="13" customFormat="1">
      <c r="A255" s="13"/>
      <c r="B255" s="258"/>
      <c r="C255" s="259"/>
      <c r="D255" s="260" t="s">
        <v>158</v>
      </c>
      <c r="E255" s="261" t="s">
        <v>1</v>
      </c>
      <c r="F255" s="262" t="s">
        <v>212</v>
      </c>
      <c r="G255" s="259"/>
      <c r="H255" s="263">
        <v>-0.374</v>
      </c>
      <c r="I255" s="264"/>
      <c r="J255" s="259"/>
      <c r="K255" s="259"/>
      <c r="L255" s="265"/>
      <c r="M255" s="266"/>
      <c r="N255" s="267"/>
      <c r="O255" s="267"/>
      <c r="P255" s="267"/>
      <c r="Q255" s="267"/>
      <c r="R255" s="267"/>
      <c r="S255" s="267"/>
      <c r="T255" s="268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69" t="s">
        <v>158</v>
      </c>
      <c r="AU255" s="269" t="s">
        <v>86</v>
      </c>
      <c r="AV255" s="13" t="s">
        <v>86</v>
      </c>
      <c r="AW255" s="13" t="s">
        <v>31</v>
      </c>
      <c r="AX255" s="13" t="s">
        <v>76</v>
      </c>
      <c r="AY255" s="269" t="s">
        <v>149</v>
      </c>
    </row>
    <row r="256" s="13" customFormat="1">
      <c r="A256" s="13"/>
      <c r="B256" s="258"/>
      <c r="C256" s="259"/>
      <c r="D256" s="260" t="s">
        <v>158</v>
      </c>
      <c r="E256" s="261" t="s">
        <v>1</v>
      </c>
      <c r="F256" s="262" t="s">
        <v>213</v>
      </c>
      <c r="G256" s="259"/>
      <c r="H256" s="263">
        <v>-0.96299999999999997</v>
      </c>
      <c r="I256" s="264"/>
      <c r="J256" s="259"/>
      <c r="K256" s="259"/>
      <c r="L256" s="265"/>
      <c r="M256" s="266"/>
      <c r="N256" s="267"/>
      <c r="O256" s="267"/>
      <c r="P256" s="267"/>
      <c r="Q256" s="267"/>
      <c r="R256" s="267"/>
      <c r="S256" s="267"/>
      <c r="T256" s="268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69" t="s">
        <v>158</v>
      </c>
      <c r="AU256" s="269" t="s">
        <v>86</v>
      </c>
      <c r="AV256" s="13" t="s">
        <v>86</v>
      </c>
      <c r="AW256" s="13" t="s">
        <v>31</v>
      </c>
      <c r="AX256" s="13" t="s">
        <v>76</v>
      </c>
      <c r="AY256" s="269" t="s">
        <v>149</v>
      </c>
    </row>
    <row r="257" s="13" customFormat="1">
      <c r="A257" s="13"/>
      <c r="B257" s="258"/>
      <c r="C257" s="259"/>
      <c r="D257" s="260" t="s">
        <v>158</v>
      </c>
      <c r="E257" s="261" t="s">
        <v>1</v>
      </c>
      <c r="F257" s="262" t="s">
        <v>214</v>
      </c>
      <c r="G257" s="259"/>
      <c r="H257" s="263">
        <v>-9.0199999999999996</v>
      </c>
      <c r="I257" s="264"/>
      <c r="J257" s="259"/>
      <c r="K257" s="259"/>
      <c r="L257" s="265"/>
      <c r="M257" s="266"/>
      <c r="N257" s="267"/>
      <c r="O257" s="267"/>
      <c r="P257" s="267"/>
      <c r="Q257" s="267"/>
      <c r="R257" s="267"/>
      <c r="S257" s="267"/>
      <c r="T257" s="268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69" t="s">
        <v>158</v>
      </c>
      <c r="AU257" s="269" t="s">
        <v>86</v>
      </c>
      <c r="AV257" s="13" t="s">
        <v>86</v>
      </c>
      <c r="AW257" s="13" t="s">
        <v>31</v>
      </c>
      <c r="AX257" s="13" t="s">
        <v>76</v>
      </c>
      <c r="AY257" s="269" t="s">
        <v>149</v>
      </c>
    </row>
    <row r="258" s="13" customFormat="1">
      <c r="A258" s="13"/>
      <c r="B258" s="258"/>
      <c r="C258" s="259"/>
      <c r="D258" s="260" t="s">
        <v>158</v>
      </c>
      <c r="E258" s="261" t="s">
        <v>1</v>
      </c>
      <c r="F258" s="262" t="s">
        <v>215</v>
      </c>
      <c r="G258" s="259"/>
      <c r="H258" s="263">
        <v>-13.442</v>
      </c>
      <c r="I258" s="264"/>
      <c r="J258" s="259"/>
      <c r="K258" s="259"/>
      <c r="L258" s="265"/>
      <c r="M258" s="266"/>
      <c r="N258" s="267"/>
      <c r="O258" s="267"/>
      <c r="P258" s="267"/>
      <c r="Q258" s="267"/>
      <c r="R258" s="267"/>
      <c r="S258" s="267"/>
      <c r="T258" s="268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69" t="s">
        <v>158</v>
      </c>
      <c r="AU258" s="269" t="s">
        <v>86</v>
      </c>
      <c r="AV258" s="13" t="s">
        <v>86</v>
      </c>
      <c r="AW258" s="13" t="s">
        <v>31</v>
      </c>
      <c r="AX258" s="13" t="s">
        <v>76</v>
      </c>
      <c r="AY258" s="269" t="s">
        <v>149</v>
      </c>
    </row>
    <row r="259" s="16" customFormat="1">
      <c r="A259" s="16"/>
      <c r="B259" s="291"/>
      <c r="C259" s="292"/>
      <c r="D259" s="260" t="s">
        <v>158</v>
      </c>
      <c r="E259" s="293" t="s">
        <v>1</v>
      </c>
      <c r="F259" s="294" t="s">
        <v>210</v>
      </c>
      <c r="G259" s="292"/>
      <c r="H259" s="295">
        <v>-23.798999999999999</v>
      </c>
      <c r="I259" s="296"/>
      <c r="J259" s="292"/>
      <c r="K259" s="292"/>
      <c r="L259" s="297"/>
      <c r="M259" s="298"/>
      <c r="N259" s="299"/>
      <c r="O259" s="299"/>
      <c r="P259" s="299"/>
      <c r="Q259" s="299"/>
      <c r="R259" s="299"/>
      <c r="S259" s="299"/>
      <c r="T259" s="300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T259" s="301" t="s">
        <v>158</v>
      </c>
      <c r="AU259" s="301" t="s">
        <v>86</v>
      </c>
      <c r="AV259" s="16" t="s">
        <v>165</v>
      </c>
      <c r="AW259" s="16" t="s">
        <v>31</v>
      </c>
      <c r="AX259" s="16" t="s">
        <v>76</v>
      </c>
      <c r="AY259" s="301" t="s">
        <v>149</v>
      </c>
    </row>
    <row r="260" s="15" customFormat="1">
      <c r="A260" s="15"/>
      <c r="B260" s="281"/>
      <c r="C260" s="282"/>
      <c r="D260" s="260" t="s">
        <v>158</v>
      </c>
      <c r="E260" s="283" t="s">
        <v>1</v>
      </c>
      <c r="F260" s="284" t="s">
        <v>276</v>
      </c>
      <c r="G260" s="282"/>
      <c r="H260" s="283" t="s">
        <v>1</v>
      </c>
      <c r="I260" s="285"/>
      <c r="J260" s="282"/>
      <c r="K260" s="282"/>
      <c r="L260" s="286"/>
      <c r="M260" s="287"/>
      <c r="N260" s="288"/>
      <c r="O260" s="288"/>
      <c r="P260" s="288"/>
      <c r="Q260" s="288"/>
      <c r="R260" s="288"/>
      <c r="S260" s="288"/>
      <c r="T260" s="289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T260" s="290" t="s">
        <v>158</v>
      </c>
      <c r="AU260" s="290" t="s">
        <v>86</v>
      </c>
      <c r="AV260" s="15" t="s">
        <v>84</v>
      </c>
      <c r="AW260" s="15" t="s">
        <v>31</v>
      </c>
      <c r="AX260" s="15" t="s">
        <v>76</v>
      </c>
      <c r="AY260" s="290" t="s">
        <v>149</v>
      </c>
    </row>
    <row r="261" s="13" customFormat="1">
      <c r="A261" s="13"/>
      <c r="B261" s="258"/>
      <c r="C261" s="259"/>
      <c r="D261" s="260" t="s">
        <v>158</v>
      </c>
      <c r="E261" s="261" t="s">
        <v>1</v>
      </c>
      <c r="F261" s="262" t="s">
        <v>277</v>
      </c>
      <c r="G261" s="259"/>
      <c r="H261" s="263">
        <v>-52.938000000000002</v>
      </c>
      <c r="I261" s="264"/>
      <c r="J261" s="259"/>
      <c r="K261" s="259"/>
      <c r="L261" s="265"/>
      <c r="M261" s="266"/>
      <c r="N261" s="267"/>
      <c r="O261" s="267"/>
      <c r="P261" s="267"/>
      <c r="Q261" s="267"/>
      <c r="R261" s="267"/>
      <c r="S261" s="267"/>
      <c r="T261" s="268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69" t="s">
        <v>158</v>
      </c>
      <c r="AU261" s="269" t="s">
        <v>86</v>
      </c>
      <c r="AV261" s="13" t="s">
        <v>86</v>
      </c>
      <c r="AW261" s="13" t="s">
        <v>31</v>
      </c>
      <c r="AX261" s="13" t="s">
        <v>76</v>
      </c>
      <c r="AY261" s="269" t="s">
        <v>149</v>
      </c>
    </row>
    <row r="262" s="13" customFormat="1">
      <c r="A262" s="13"/>
      <c r="B262" s="258"/>
      <c r="C262" s="259"/>
      <c r="D262" s="260" t="s">
        <v>158</v>
      </c>
      <c r="E262" s="261" t="s">
        <v>1</v>
      </c>
      <c r="F262" s="262" t="s">
        <v>278</v>
      </c>
      <c r="G262" s="259"/>
      <c r="H262" s="263">
        <v>-0.60499999999999998</v>
      </c>
      <c r="I262" s="264"/>
      <c r="J262" s="259"/>
      <c r="K262" s="259"/>
      <c r="L262" s="265"/>
      <c r="M262" s="266"/>
      <c r="N262" s="267"/>
      <c r="O262" s="267"/>
      <c r="P262" s="267"/>
      <c r="Q262" s="267"/>
      <c r="R262" s="267"/>
      <c r="S262" s="267"/>
      <c r="T262" s="268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69" t="s">
        <v>158</v>
      </c>
      <c r="AU262" s="269" t="s">
        <v>86</v>
      </c>
      <c r="AV262" s="13" t="s">
        <v>86</v>
      </c>
      <c r="AW262" s="13" t="s">
        <v>31</v>
      </c>
      <c r="AX262" s="13" t="s">
        <v>76</v>
      </c>
      <c r="AY262" s="269" t="s">
        <v>149</v>
      </c>
    </row>
    <row r="263" s="16" customFormat="1">
      <c r="A263" s="16"/>
      <c r="B263" s="291"/>
      <c r="C263" s="292"/>
      <c r="D263" s="260" t="s">
        <v>158</v>
      </c>
      <c r="E263" s="293" t="s">
        <v>1</v>
      </c>
      <c r="F263" s="294" t="s">
        <v>210</v>
      </c>
      <c r="G263" s="292"/>
      <c r="H263" s="295">
        <v>-53.542999999999999</v>
      </c>
      <c r="I263" s="296"/>
      <c r="J263" s="292"/>
      <c r="K263" s="292"/>
      <c r="L263" s="297"/>
      <c r="M263" s="298"/>
      <c r="N263" s="299"/>
      <c r="O263" s="299"/>
      <c r="P263" s="299"/>
      <c r="Q263" s="299"/>
      <c r="R263" s="299"/>
      <c r="S263" s="299"/>
      <c r="T263" s="300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T263" s="301" t="s">
        <v>158</v>
      </c>
      <c r="AU263" s="301" t="s">
        <v>86</v>
      </c>
      <c r="AV263" s="16" t="s">
        <v>165</v>
      </c>
      <c r="AW263" s="16" t="s">
        <v>31</v>
      </c>
      <c r="AX263" s="16" t="s">
        <v>76</v>
      </c>
      <c r="AY263" s="301" t="s">
        <v>149</v>
      </c>
    </row>
    <row r="264" s="13" customFormat="1">
      <c r="A264" s="13"/>
      <c r="B264" s="258"/>
      <c r="C264" s="259"/>
      <c r="D264" s="260" t="s">
        <v>158</v>
      </c>
      <c r="E264" s="261" t="s">
        <v>1</v>
      </c>
      <c r="F264" s="262" t="s">
        <v>245</v>
      </c>
      <c r="G264" s="259"/>
      <c r="H264" s="263">
        <v>-63.850000000000001</v>
      </c>
      <c r="I264" s="264"/>
      <c r="J264" s="259"/>
      <c r="K264" s="259"/>
      <c r="L264" s="265"/>
      <c r="M264" s="266"/>
      <c r="N264" s="267"/>
      <c r="O264" s="267"/>
      <c r="P264" s="267"/>
      <c r="Q264" s="267"/>
      <c r="R264" s="267"/>
      <c r="S264" s="267"/>
      <c r="T264" s="268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69" t="s">
        <v>158</v>
      </c>
      <c r="AU264" s="269" t="s">
        <v>86</v>
      </c>
      <c r="AV264" s="13" t="s">
        <v>86</v>
      </c>
      <c r="AW264" s="13" t="s">
        <v>31</v>
      </c>
      <c r="AX264" s="13" t="s">
        <v>76</v>
      </c>
      <c r="AY264" s="269" t="s">
        <v>149</v>
      </c>
    </row>
    <row r="265" s="13" customFormat="1">
      <c r="A265" s="13"/>
      <c r="B265" s="258"/>
      <c r="C265" s="259"/>
      <c r="D265" s="260" t="s">
        <v>158</v>
      </c>
      <c r="E265" s="261" t="s">
        <v>1</v>
      </c>
      <c r="F265" s="262" t="s">
        <v>279</v>
      </c>
      <c r="G265" s="259"/>
      <c r="H265" s="263">
        <v>-8.8650000000000002</v>
      </c>
      <c r="I265" s="264"/>
      <c r="J265" s="259"/>
      <c r="K265" s="259"/>
      <c r="L265" s="265"/>
      <c r="M265" s="266"/>
      <c r="N265" s="267"/>
      <c r="O265" s="267"/>
      <c r="P265" s="267"/>
      <c r="Q265" s="267"/>
      <c r="R265" s="267"/>
      <c r="S265" s="267"/>
      <c r="T265" s="268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69" t="s">
        <v>158</v>
      </c>
      <c r="AU265" s="269" t="s">
        <v>86</v>
      </c>
      <c r="AV265" s="13" t="s">
        <v>86</v>
      </c>
      <c r="AW265" s="13" t="s">
        <v>31</v>
      </c>
      <c r="AX265" s="13" t="s">
        <v>76</v>
      </c>
      <c r="AY265" s="269" t="s">
        <v>149</v>
      </c>
    </row>
    <row r="266" s="16" customFormat="1">
      <c r="A266" s="16"/>
      <c r="B266" s="291"/>
      <c r="C266" s="292"/>
      <c r="D266" s="260" t="s">
        <v>158</v>
      </c>
      <c r="E266" s="293" t="s">
        <v>1</v>
      </c>
      <c r="F266" s="294" t="s">
        <v>210</v>
      </c>
      <c r="G266" s="292"/>
      <c r="H266" s="295">
        <v>-72.715000000000003</v>
      </c>
      <c r="I266" s="296"/>
      <c r="J266" s="292"/>
      <c r="K266" s="292"/>
      <c r="L266" s="297"/>
      <c r="M266" s="298"/>
      <c r="N266" s="299"/>
      <c r="O266" s="299"/>
      <c r="P266" s="299"/>
      <c r="Q266" s="299"/>
      <c r="R266" s="299"/>
      <c r="S266" s="299"/>
      <c r="T266" s="300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T266" s="301" t="s">
        <v>158</v>
      </c>
      <c r="AU266" s="301" t="s">
        <v>86</v>
      </c>
      <c r="AV266" s="16" t="s">
        <v>165</v>
      </c>
      <c r="AW266" s="16" t="s">
        <v>31</v>
      </c>
      <c r="AX266" s="16" t="s">
        <v>76</v>
      </c>
      <c r="AY266" s="301" t="s">
        <v>149</v>
      </c>
    </row>
    <row r="267" s="14" customFormat="1">
      <c r="A267" s="14"/>
      <c r="B267" s="270"/>
      <c r="C267" s="271"/>
      <c r="D267" s="260" t="s">
        <v>158</v>
      </c>
      <c r="E267" s="272" t="s">
        <v>1</v>
      </c>
      <c r="F267" s="273" t="s">
        <v>160</v>
      </c>
      <c r="G267" s="271"/>
      <c r="H267" s="274">
        <v>20.305999999999983</v>
      </c>
      <c r="I267" s="275"/>
      <c r="J267" s="271"/>
      <c r="K267" s="271"/>
      <c r="L267" s="276"/>
      <c r="M267" s="277"/>
      <c r="N267" s="278"/>
      <c r="O267" s="278"/>
      <c r="P267" s="278"/>
      <c r="Q267" s="278"/>
      <c r="R267" s="278"/>
      <c r="S267" s="278"/>
      <c r="T267" s="279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80" t="s">
        <v>158</v>
      </c>
      <c r="AU267" s="280" t="s">
        <v>86</v>
      </c>
      <c r="AV267" s="14" t="s">
        <v>156</v>
      </c>
      <c r="AW267" s="14" t="s">
        <v>31</v>
      </c>
      <c r="AX267" s="14" t="s">
        <v>84</v>
      </c>
      <c r="AY267" s="280" t="s">
        <v>149</v>
      </c>
    </row>
    <row r="268" s="2" customFormat="1" ht="16.5" customHeight="1">
      <c r="A268" s="41"/>
      <c r="B268" s="42"/>
      <c r="C268" s="302" t="s">
        <v>280</v>
      </c>
      <c r="D268" s="303" t="s">
        <v>281</v>
      </c>
      <c r="E268" s="304" t="s">
        <v>282</v>
      </c>
      <c r="F268" s="305" t="s">
        <v>283</v>
      </c>
      <c r="G268" s="306" t="s">
        <v>254</v>
      </c>
      <c r="H268" s="307">
        <v>40.612000000000002</v>
      </c>
      <c r="I268" s="308"/>
      <c r="J268" s="309">
        <f>ROUND(I268*H268,2)</f>
        <v>0</v>
      </c>
      <c r="K268" s="305" t="s">
        <v>284</v>
      </c>
      <c r="L268" s="310"/>
      <c r="M268" s="311" t="s">
        <v>1</v>
      </c>
      <c r="N268" s="312" t="s">
        <v>41</v>
      </c>
      <c r="O268" s="94"/>
      <c r="P268" s="255">
        <f>O268*H268</f>
        <v>0</v>
      </c>
      <c r="Q268" s="255">
        <v>0</v>
      </c>
      <c r="R268" s="255">
        <f>Q268*H268</f>
        <v>0</v>
      </c>
      <c r="S268" s="255">
        <v>0</v>
      </c>
      <c r="T268" s="256">
        <f>S268*H268</f>
        <v>0</v>
      </c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R268" s="257" t="s">
        <v>193</v>
      </c>
      <c r="AT268" s="257" t="s">
        <v>281</v>
      </c>
      <c r="AU268" s="257" t="s">
        <v>86</v>
      </c>
      <c r="AY268" s="18" t="s">
        <v>149</v>
      </c>
      <c r="BE268" s="146">
        <f>IF(N268="základní",J268,0)</f>
        <v>0</v>
      </c>
      <c r="BF268" s="146">
        <f>IF(N268="snížená",J268,0)</f>
        <v>0</v>
      </c>
      <c r="BG268" s="146">
        <f>IF(N268="zákl. přenesená",J268,0)</f>
        <v>0</v>
      </c>
      <c r="BH268" s="146">
        <f>IF(N268="sníž. přenesená",J268,0)</f>
        <v>0</v>
      </c>
      <c r="BI268" s="146">
        <f>IF(N268="nulová",J268,0)</f>
        <v>0</v>
      </c>
      <c r="BJ268" s="18" t="s">
        <v>84</v>
      </c>
      <c r="BK268" s="146">
        <f>ROUND(I268*H268,2)</f>
        <v>0</v>
      </c>
      <c r="BL268" s="18" t="s">
        <v>156</v>
      </c>
      <c r="BM268" s="257" t="s">
        <v>285</v>
      </c>
    </row>
    <row r="269" s="13" customFormat="1">
      <c r="A269" s="13"/>
      <c r="B269" s="258"/>
      <c r="C269" s="259"/>
      <c r="D269" s="260" t="s">
        <v>158</v>
      </c>
      <c r="E269" s="259"/>
      <c r="F269" s="262" t="s">
        <v>286</v>
      </c>
      <c r="G269" s="259"/>
      <c r="H269" s="263">
        <v>40.612000000000002</v>
      </c>
      <c r="I269" s="264"/>
      <c r="J269" s="259"/>
      <c r="K269" s="259"/>
      <c r="L269" s="265"/>
      <c r="M269" s="266"/>
      <c r="N269" s="267"/>
      <c r="O269" s="267"/>
      <c r="P269" s="267"/>
      <c r="Q269" s="267"/>
      <c r="R269" s="267"/>
      <c r="S269" s="267"/>
      <c r="T269" s="268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69" t="s">
        <v>158</v>
      </c>
      <c r="AU269" s="269" t="s">
        <v>86</v>
      </c>
      <c r="AV269" s="13" t="s">
        <v>86</v>
      </c>
      <c r="AW269" s="13" t="s">
        <v>4</v>
      </c>
      <c r="AX269" s="13" t="s">
        <v>84</v>
      </c>
      <c r="AY269" s="269" t="s">
        <v>149</v>
      </c>
    </row>
    <row r="270" s="2" customFormat="1" ht="66.75" customHeight="1">
      <c r="A270" s="41"/>
      <c r="B270" s="42"/>
      <c r="C270" s="245" t="s">
        <v>287</v>
      </c>
      <c r="D270" s="246" t="s">
        <v>151</v>
      </c>
      <c r="E270" s="247" t="s">
        <v>288</v>
      </c>
      <c r="F270" s="248" t="s">
        <v>289</v>
      </c>
      <c r="G270" s="249" t="s">
        <v>206</v>
      </c>
      <c r="H270" s="250">
        <v>43.808</v>
      </c>
      <c r="I270" s="251"/>
      <c r="J270" s="252">
        <f>ROUND(I270*H270,2)</f>
        <v>0</v>
      </c>
      <c r="K270" s="248" t="s">
        <v>155</v>
      </c>
      <c r="L270" s="44"/>
      <c r="M270" s="253" t="s">
        <v>1</v>
      </c>
      <c r="N270" s="254" t="s">
        <v>41</v>
      </c>
      <c r="O270" s="94"/>
      <c r="P270" s="255">
        <f>O270*H270</f>
        <v>0</v>
      </c>
      <c r="Q270" s="255">
        <v>0</v>
      </c>
      <c r="R270" s="255">
        <f>Q270*H270</f>
        <v>0</v>
      </c>
      <c r="S270" s="255">
        <v>0</v>
      </c>
      <c r="T270" s="256">
        <f>S270*H270</f>
        <v>0</v>
      </c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R270" s="257" t="s">
        <v>156</v>
      </c>
      <c r="AT270" s="257" t="s">
        <v>151</v>
      </c>
      <c r="AU270" s="257" t="s">
        <v>86</v>
      </c>
      <c r="AY270" s="18" t="s">
        <v>149</v>
      </c>
      <c r="BE270" s="146">
        <f>IF(N270="základní",J270,0)</f>
        <v>0</v>
      </c>
      <c r="BF270" s="146">
        <f>IF(N270="snížená",J270,0)</f>
        <v>0</v>
      </c>
      <c r="BG270" s="146">
        <f>IF(N270="zákl. přenesená",J270,0)</f>
        <v>0</v>
      </c>
      <c r="BH270" s="146">
        <f>IF(N270="sníž. přenesená",J270,0)</f>
        <v>0</v>
      </c>
      <c r="BI270" s="146">
        <f>IF(N270="nulová",J270,0)</f>
        <v>0</v>
      </c>
      <c r="BJ270" s="18" t="s">
        <v>84</v>
      </c>
      <c r="BK270" s="146">
        <f>ROUND(I270*H270,2)</f>
        <v>0</v>
      </c>
      <c r="BL270" s="18" t="s">
        <v>156</v>
      </c>
      <c r="BM270" s="257" t="s">
        <v>290</v>
      </c>
    </row>
    <row r="271" s="13" customFormat="1">
      <c r="A271" s="13"/>
      <c r="B271" s="258"/>
      <c r="C271" s="259"/>
      <c r="D271" s="260" t="s">
        <v>158</v>
      </c>
      <c r="E271" s="261" t="s">
        <v>1</v>
      </c>
      <c r="F271" s="262" t="s">
        <v>291</v>
      </c>
      <c r="G271" s="259"/>
      <c r="H271" s="263">
        <v>43.313000000000002</v>
      </c>
      <c r="I271" s="264"/>
      <c r="J271" s="259"/>
      <c r="K271" s="259"/>
      <c r="L271" s="265"/>
      <c r="M271" s="266"/>
      <c r="N271" s="267"/>
      <c r="O271" s="267"/>
      <c r="P271" s="267"/>
      <c r="Q271" s="267"/>
      <c r="R271" s="267"/>
      <c r="S271" s="267"/>
      <c r="T271" s="268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69" t="s">
        <v>158</v>
      </c>
      <c r="AU271" s="269" t="s">
        <v>86</v>
      </c>
      <c r="AV271" s="13" t="s">
        <v>86</v>
      </c>
      <c r="AW271" s="13" t="s">
        <v>31</v>
      </c>
      <c r="AX271" s="13" t="s">
        <v>76</v>
      </c>
      <c r="AY271" s="269" t="s">
        <v>149</v>
      </c>
    </row>
    <row r="272" s="13" customFormat="1">
      <c r="A272" s="13"/>
      <c r="B272" s="258"/>
      <c r="C272" s="259"/>
      <c r="D272" s="260" t="s">
        <v>158</v>
      </c>
      <c r="E272" s="261" t="s">
        <v>1</v>
      </c>
      <c r="F272" s="262" t="s">
        <v>292</v>
      </c>
      <c r="G272" s="259"/>
      <c r="H272" s="263">
        <v>0.495</v>
      </c>
      <c r="I272" s="264"/>
      <c r="J272" s="259"/>
      <c r="K272" s="259"/>
      <c r="L272" s="265"/>
      <c r="M272" s="266"/>
      <c r="N272" s="267"/>
      <c r="O272" s="267"/>
      <c r="P272" s="267"/>
      <c r="Q272" s="267"/>
      <c r="R272" s="267"/>
      <c r="S272" s="267"/>
      <c r="T272" s="268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69" t="s">
        <v>158</v>
      </c>
      <c r="AU272" s="269" t="s">
        <v>86</v>
      </c>
      <c r="AV272" s="13" t="s">
        <v>86</v>
      </c>
      <c r="AW272" s="13" t="s">
        <v>31</v>
      </c>
      <c r="AX272" s="13" t="s">
        <v>76</v>
      </c>
      <c r="AY272" s="269" t="s">
        <v>149</v>
      </c>
    </row>
    <row r="273" s="14" customFormat="1">
      <c r="A273" s="14"/>
      <c r="B273" s="270"/>
      <c r="C273" s="271"/>
      <c r="D273" s="260" t="s">
        <v>158</v>
      </c>
      <c r="E273" s="272" t="s">
        <v>1</v>
      </c>
      <c r="F273" s="273" t="s">
        <v>160</v>
      </c>
      <c r="G273" s="271"/>
      <c r="H273" s="274">
        <v>43.808</v>
      </c>
      <c r="I273" s="275"/>
      <c r="J273" s="271"/>
      <c r="K273" s="271"/>
      <c r="L273" s="276"/>
      <c r="M273" s="277"/>
      <c r="N273" s="278"/>
      <c r="O273" s="278"/>
      <c r="P273" s="278"/>
      <c r="Q273" s="278"/>
      <c r="R273" s="278"/>
      <c r="S273" s="278"/>
      <c r="T273" s="279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80" t="s">
        <v>158</v>
      </c>
      <c r="AU273" s="280" t="s">
        <v>86</v>
      </c>
      <c r="AV273" s="14" t="s">
        <v>156</v>
      </c>
      <c r="AW273" s="14" t="s">
        <v>31</v>
      </c>
      <c r="AX273" s="14" t="s">
        <v>84</v>
      </c>
      <c r="AY273" s="280" t="s">
        <v>149</v>
      </c>
    </row>
    <row r="274" s="2" customFormat="1" ht="16.5" customHeight="1">
      <c r="A274" s="41"/>
      <c r="B274" s="42"/>
      <c r="C274" s="302" t="s">
        <v>293</v>
      </c>
      <c r="D274" s="303" t="s">
        <v>281</v>
      </c>
      <c r="E274" s="304" t="s">
        <v>294</v>
      </c>
      <c r="F274" s="305" t="s">
        <v>295</v>
      </c>
      <c r="G274" s="306" t="s">
        <v>254</v>
      </c>
      <c r="H274" s="307">
        <v>87.616</v>
      </c>
      <c r="I274" s="308"/>
      <c r="J274" s="309">
        <f>ROUND(I274*H274,2)</f>
        <v>0</v>
      </c>
      <c r="K274" s="305" t="s">
        <v>155</v>
      </c>
      <c r="L274" s="310"/>
      <c r="M274" s="311" t="s">
        <v>1</v>
      </c>
      <c r="N274" s="312" t="s">
        <v>41</v>
      </c>
      <c r="O274" s="94"/>
      <c r="P274" s="255">
        <f>O274*H274</f>
        <v>0</v>
      </c>
      <c r="Q274" s="255">
        <v>0</v>
      </c>
      <c r="R274" s="255">
        <f>Q274*H274</f>
        <v>0</v>
      </c>
      <c r="S274" s="255">
        <v>0</v>
      </c>
      <c r="T274" s="256">
        <f>S274*H274</f>
        <v>0</v>
      </c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R274" s="257" t="s">
        <v>193</v>
      </c>
      <c r="AT274" s="257" t="s">
        <v>281</v>
      </c>
      <c r="AU274" s="257" t="s">
        <v>86</v>
      </c>
      <c r="AY274" s="18" t="s">
        <v>149</v>
      </c>
      <c r="BE274" s="146">
        <f>IF(N274="základní",J274,0)</f>
        <v>0</v>
      </c>
      <c r="BF274" s="146">
        <f>IF(N274="snížená",J274,0)</f>
        <v>0</v>
      </c>
      <c r="BG274" s="146">
        <f>IF(N274="zákl. přenesená",J274,0)</f>
        <v>0</v>
      </c>
      <c r="BH274" s="146">
        <f>IF(N274="sníž. přenesená",J274,0)</f>
        <v>0</v>
      </c>
      <c r="BI274" s="146">
        <f>IF(N274="nulová",J274,0)</f>
        <v>0</v>
      </c>
      <c r="BJ274" s="18" t="s">
        <v>84</v>
      </c>
      <c r="BK274" s="146">
        <f>ROUND(I274*H274,2)</f>
        <v>0</v>
      </c>
      <c r="BL274" s="18" t="s">
        <v>156</v>
      </c>
      <c r="BM274" s="257" t="s">
        <v>296</v>
      </c>
    </row>
    <row r="275" s="13" customFormat="1">
      <c r="A275" s="13"/>
      <c r="B275" s="258"/>
      <c r="C275" s="259"/>
      <c r="D275" s="260" t="s">
        <v>158</v>
      </c>
      <c r="E275" s="259"/>
      <c r="F275" s="262" t="s">
        <v>297</v>
      </c>
      <c r="G275" s="259"/>
      <c r="H275" s="263">
        <v>87.616</v>
      </c>
      <c r="I275" s="264"/>
      <c r="J275" s="259"/>
      <c r="K275" s="259"/>
      <c r="L275" s="265"/>
      <c r="M275" s="266"/>
      <c r="N275" s="267"/>
      <c r="O275" s="267"/>
      <c r="P275" s="267"/>
      <c r="Q275" s="267"/>
      <c r="R275" s="267"/>
      <c r="S275" s="267"/>
      <c r="T275" s="268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69" t="s">
        <v>158</v>
      </c>
      <c r="AU275" s="269" t="s">
        <v>86</v>
      </c>
      <c r="AV275" s="13" t="s">
        <v>86</v>
      </c>
      <c r="AW275" s="13" t="s">
        <v>4</v>
      </c>
      <c r="AX275" s="13" t="s">
        <v>84</v>
      </c>
      <c r="AY275" s="269" t="s">
        <v>149</v>
      </c>
    </row>
    <row r="276" s="2" customFormat="1" ht="55.5" customHeight="1">
      <c r="A276" s="41"/>
      <c r="B276" s="42"/>
      <c r="C276" s="245" t="s">
        <v>298</v>
      </c>
      <c r="D276" s="246" t="s">
        <v>151</v>
      </c>
      <c r="E276" s="247" t="s">
        <v>299</v>
      </c>
      <c r="F276" s="248" t="s">
        <v>300</v>
      </c>
      <c r="G276" s="249" t="s">
        <v>154</v>
      </c>
      <c r="H276" s="250">
        <v>125</v>
      </c>
      <c r="I276" s="251"/>
      <c r="J276" s="252">
        <f>ROUND(I276*H276,2)</f>
        <v>0</v>
      </c>
      <c r="K276" s="248" t="s">
        <v>155</v>
      </c>
      <c r="L276" s="44"/>
      <c r="M276" s="253" t="s">
        <v>1</v>
      </c>
      <c r="N276" s="254" t="s">
        <v>41</v>
      </c>
      <c r="O276" s="94"/>
      <c r="P276" s="255">
        <f>O276*H276</f>
        <v>0</v>
      </c>
      <c r="Q276" s="255">
        <v>0</v>
      </c>
      <c r="R276" s="255">
        <f>Q276*H276</f>
        <v>0</v>
      </c>
      <c r="S276" s="255">
        <v>0</v>
      </c>
      <c r="T276" s="256">
        <f>S276*H276</f>
        <v>0</v>
      </c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R276" s="257" t="s">
        <v>156</v>
      </c>
      <c r="AT276" s="257" t="s">
        <v>151</v>
      </c>
      <c r="AU276" s="257" t="s">
        <v>86</v>
      </c>
      <c r="AY276" s="18" t="s">
        <v>149</v>
      </c>
      <c r="BE276" s="146">
        <f>IF(N276="základní",J276,0)</f>
        <v>0</v>
      </c>
      <c r="BF276" s="146">
        <f>IF(N276="snížená",J276,0)</f>
        <v>0</v>
      </c>
      <c r="BG276" s="146">
        <f>IF(N276="zákl. přenesená",J276,0)</f>
        <v>0</v>
      </c>
      <c r="BH276" s="146">
        <f>IF(N276="sníž. přenesená",J276,0)</f>
        <v>0</v>
      </c>
      <c r="BI276" s="146">
        <f>IF(N276="nulová",J276,0)</f>
        <v>0</v>
      </c>
      <c r="BJ276" s="18" t="s">
        <v>84</v>
      </c>
      <c r="BK276" s="146">
        <f>ROUND(I276*H276,2)</f>
        <v>0</v>
      </c>
      <c r="BL276" s="18" t="s">
        <v>156</v>
      </c>
      <c r="BM276" s="257" t="s">
        <v>301</v>
      </c>
    </row>
    <row r="277" s="13" customFormat="1">
      <c r="A277" s="13"/>
      <c r="B277" s="258"/>
      <c r="C277" s="259"/>
      <c r="D277" s="260" t="s">
        <v>158</v>
      </c>
      <c r="E277" s="261" t="s">
        <v>1</v>
      </c>
      <c r="F277" s="262" t="s">
        <v>302</v>
      </c>
      <c r="G277" s="259"/>
      <c r="H277" s="263">
        <v>125</v>
      </c>
      <c r="I277" s="264"/>
      <c r="J277" s="259"/>
      <c r="K277" s="259"/>
      <c r="L277" s="265"/>
      <c r="M277" s="266"/>
      <c r="N277" s="267"/>
      <c r="O277" s="267"/>
      <c r="P277" s="267"/>
      <c r="Q277" s="267"/>
      <c r="R277" s="267"/>
      <c r="S277" s="267"/>
      <c r="T277" s="268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69" t="s">
        <v>158</v>
      </c>
      <c r="AU277" s="269" t="s">
        <v>86</v>
      </c>
      <c r="AV277" s="13" t="s">
        <v>86</v>
      </c>
      <c r="AW277" s="13" t="s">
        <v>31</v>
      </c>
      <c r="AX277" s="13" t="s">
        <v>76</v>
      </c>
      <c r="AY277" s="269" t="s">
        <v>149</v>
      </c>
    </row>
    <row r="278" s="14" customFormat="1">
      <c r="A278" s="14"/>
      <c r="B278" s="270"/>
      <c r="C278" s="271"/>
      <c r="D278" s="260" t="s">
        <v>158</v>
      </c>
      <c r="E278" s="272" t="s">
        <v>1</v>
      </c>
      <c r="F278" s="273" t="s">
        <v>160</v>
      </c>
      <c r="G278" s="271"/>
      <c r="H278" s="274">
        <v>125</v>
      </c>
      <c r="I278" s="275"/>
      <c r="J278" s="271"/>
      <c r="K278" s="271"/>
      <c r="L278" s="276"/>
      <c r="M278" s="277"/>
      <c r="N278" s="278"/>
      <c r="O278" s="278"/>
      <c r="P278" s="278"/>
      <c r="Q278" s="278"/>
      <c r="R278" s="278"/>
      <c r="S278" s="278"/>
      <c r="T278" s="279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80" t="s">
        <v>158</v>
      </c>
      <c r="AU278" s="280" t="s">
        <v>86</v>
      </c>
      <c r="AV278" s="14" t="s">
        <v>156</v>
      </c>
      <c r="AW278" s="14" t="s">
        <v>31</v>
      </c>
      <c r="AX278" s="14" t="s">
        <v>84</v>
      </c>
      <c r="AY278" s="280" t="s">
        <v>149</v>
      </c>
    </row>
    <row r="279" s="2" customFormat="1" ht="37.8" customHeight="1">
      <c r="A279" s="41"/>
      <c r="B279" s="42"/>
      <c r="C279" s="245" t="s">
        <v>303</v>
      </c>
      <c r="D279" s="246" t="s">
        <v>151</v>
      </c>
      <c r="E279" s="247" t="s">
        <v>304</v>
      </c>
      <c r="F279" s="248" t="s">
        <v>305</v>
      </c>
      <c r="G279" s="249" t="s">
        <v>154</v>
      </c>
      <c r="H279" s="250">
        <v>60</v>
      </c>
      <c r="I279" s="251"/>
      <c r="J279" s="252">
        <f>ROUND(I279*H279,2)</f>
        <v>0</v>
      </c>
      <c r="K279" s="248" t="s">
        <v>155</v>
      </c>
      <c r="L279" s="44"/>
      <c r="M279" s="253" t="s">
        <v>1</v>
      </c>
      <c r="N279" s="254" t="s">
        <v>41</v>
      </c>
      <c r="O279" s="94"/>
      <c r="P279" s="255">
        <f>O279*H279</f>
        <v>0</v>
      </c>
      <c r="Q279" s="255">
        <v>0</v>
      </c>
      <c r="R279" s="255">
        <f>Q279*H279</f>
        <v>0</v>
      </c>
      <c r="S279" s="255">
        <v>0</v>
      </c>
      <c r="T279" s="256">
        <f>S279*H279</f>
        <v>0</v>
      </c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R279" s="257" t="s">
        <v>156</v>
      </c>
      <c r="AT279" s="257" t="s">
        <v>151</v>
      </c>
      <c r="AU279" s="257" t="s">
        <v>86</v>
      </c>
      <c r="AY279" s="18" t="s">
        <v>149</v>
      </c>
      <c r="BE279" s="146">
        <f>IF(N279="základní",J279,0)</f>
        <v>0</v>
      </c>
      <c r="BF279" s="146">
        <f>IF(N279="snížená",J279,0)</f>
        <v>0</v>
      </c>
      <c r="BG279" s="146">
        <f>IF(N279="zákl. přenesená",J279,0)</f>
        <v>0</v>
      </c>
      <c r="BH279" s="146">
        <f>IF(N279="sníž. přenesená",J279,0)</f>
        <v>0</v>
      </c>
      <c r="BI279" s="146">
        <f>IF(N279="nulová",J279,0)</f>
        <v>0</v>
      </c>
      <c r="BJ279" s="18" t="s">
        <v>84</v>
      </c>
      <c r="BK279" s="146">
        <f>ROUND(I279*H279,2)</f>
        <v>0</v>
      </c>
      <c r="BL279" s="18" t="s">
        <v>156</v>
      </c>
      <c r="BM279" s="257" t="s">
        <v>306</v>
      </c>
    </row>
    <row r="280" s="13" customFormat="1">
      <c r="A280" s="13"/>
      <c r="B280" s="258"/>
      <c r="C280" s="259"/>
      <c r="D280" s="260" t="s">
        <v>158</v>
      </c>
      <c r="E280" s="261" t="s">
        <v>1</v>
      </c>
      <c r="F280" s="262" t="s">
        <v>202</v>
      </c>
      <c r="G280" s="259"/>
      <c r="H280" s="263">
        <v>60</v>
      </c>
      <c r="I280" s="264"/>
      <c r="J280" s="259"/>
      <c r="K280" s="259"/>
      <c r="L280" s="265"/>
      <c r="M280" s="266"/>
      <c r="N280" s="267"/>
      <c r="O280" s="267"/>
      <c r="P280" s="267"/>
      <c r="Q280" s="267"/>
      <c r="R280" s="267"/>
      <c r="S280" s="267"/>
      <c r="T280" s="268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69" t="s">
        <v>158</v>
      </c>
      <c r="AU280" s="269" t="s">
        <v>86</v>
      </c>
      <c r="AV280" s="13" t="s">
        <v>86</v>
      </c>
      <c r="AW280" s="13" t="s">
        <v>31</v>
      </c>
      <c r="AX280" s="13" t="s">
        <v>76</v>
      </c>
      <c r="AY280" s="269" t="s">
        <v>149</v>
      </c>
    </row>
    <row r="281" s="14" customFormat="1">
      <c r="A281" s="14"/>
      <c r="B281" s="270"/>
      <c r="C281" s="271"/>
      <c r="D281" s="260" t="s">
        <v>158</v>
      </c>
      <c r="E281" s="272" t="s">
        <v>1</v>
      </c>
      <c r="F281" s="273" t="s">
        <v>160</v>
      </c>
      <c r="G281" s="271"/>
      <c r="H281" s="274">
        <v>60</v>
      </c>
      <c r="I281" s="275"/>
      <c r="J281" s="271"/>
      <c r="K281" s="271"/>
      <c r="L281" s="276"/>
      <c r="M281" s="277"/>
      <c r="N281" s="278"/>
      <c r="O281" s="278"/>
      <c r="P281" s="278"/>
      <c r="Q281" s="278"/>
      <c r="R281" s="278"/>
      <c r="S281" s="278"/>
      <c r="T281" s="279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80" t="s">
        <v>158</v>
      </c>
      <c r="AU281" s="280" t="s">
        <v>86</v>
      </c>
      <c r="AV281" s="14" t="s">
        <v>156</v>
      </c>
      <c r="AW281" s="14" t="s">
        <v>31</v>
      </c>
      <c r="AX281" s="14" t="s">
        <v>84</v>
      </c>
      <c r="AY281" s="280" t="s">
        <v>149</v>
      </c>
    </row>
    <row r="282" s="2" customFormat="1" ht="37.8" customHeight="1">
      <c r="A282" s="41"/>
      <c r="B282" s="42"/>
      <c r="C282" s="245" t="s">
        <v>307</v>
      </c>
      <c r="D282" s="246" t="s">
        <v>151</v>
      </c>
      <c r="E282" s="247" t="s">
        <v>308</v>
      </c>
      <c r="F282" s="248" t="s">
        <v>309</v>
      </c>
      <c r="G282" s="249" t="s">
        <v>154</v>
      </c>
      <c r="H282" s="250">
        <v>125</v>
      </c>
      <c r="I282" s="251"/>
      <c r="J282" s="252">
        <f>ROUND(I282*H282,2)</f>
        <v>0</v>
      </c>
      <c r="K282" s="248" t="s">
        <v>155</v>
      </c>
      <c r="L282" s="44"/>
      <c r="M282" s="253" t="s">
        <v>1</v>
      </c>
      <c r="N282" s="254" t="s">
        <v>41</v>
      </c>
      <c r="O282" s="94"/>
      <c r="P282" s="255">
        <f>O282*H282</f>
        <v>0</v>
      </c>
      <c r="Q282" s="255">
        <v>0</v>
      </c>
      <c r="R282" s="255">
        <f>Q282*H282</f>
        <v>0</v>
      </c>
      <c r="S282" s="255">
        <v>0</v>
      </c>
      <c r="T282" s="256">
        <f>S282*H282</f>
        <v>0</v>
      </c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R282" s="257" t="s">
        <v>156</v>
      </c>
      <c r="AT282" s="257" t="s">
        <v>151</v>
      </c>
      <c r="AU282" s="257" t="s">
        <v>86</v>
      </c>
      <c r="AY282" s="18" t="s">
        <v>149</v>
      </c>
      <c r="BE282" s="146">
        <f>IF(N282="základní",J282,0)</f>
        <v>0</v>
      </c>
      <c r="BF282" s="146">
        <f>IF(N282="snížená",J282,0)</f>
        <v>0</v>
      </c>
      <c r="BG282" s="146">
        <f>IF(N282="zákl. přenesená",J282,0)</f>
        <v>0</v>
      </c>
      <c r="BH282" s="146">
        <f>IF(N282="sníž. přenesená",J282,0)</f>
        <v>0</v>
      </c>
      <c r="BI282" s="146">
        <f>IF(N282="nulová",J282,0)</f>
        <v>0</v>
      </c>
      <c r="BJ282" s="18" t="s">
        <v>84</v>
      </c>
      <c r="BK282" s="146">
        <f>ROUND(I282*H282,2)</f>
        <v>0</v>
      </c>
      <c r="BL282" s="18" t="s">
        <v>156</v>
      </c>
      <c r="BM282" s="257" t="s">
        <v>310</v>
      </c>
    </row>
    <row r="283" s="13" customFormat="1">
      <c r="A283" s="13"/>
      <c r="B283" s="258"/>
      <c r="C283" s="259"/>
      <c r="D283" s="260" t="s">
        <v>158</v>
      </c>
      <c r="E283" s="261" t="s">
        <v>1</v>
      </c>
      <c r="F283" s="262" t="s">
        <v>302</v>
      </c>
      <c r="G283" s="259"/>
      <c r="H283" s="263">
        <v>125</v>
      </c>
      <c r="I283" s="264"/>
      <c r="J283" s="259"/>
      <c r="K283" s="259"/>
      <c r="L283" s="265"/>
      <c r="M283" s="266"/>
      <c r="N283" s="267"/>
      <c r="O283" s="267"/>
      <c r="P283" s="267"/>
      <c r="Q283" s="267"/>
      <c r="R283" s="267"/>
      <c r="S283" s="267"/>
      <c r="T283" s="268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69" t="s">
        <v>158</v>
      </c>
      <c r="AU283" s="269" t="s">
        <v>86</v>
      </c>
      <c r="AV283" s="13" t="s">
        <v>86</v>
      </c>
      <c r="AW283" s="13" t="s">
        <v>31</v>
      </c>
      <c r="AX283" s="13" t="s">
        <v>76</v>
      </c>
      <c r="AY283" s="269" t="s">
        <v>149</v>
      </c>
    </row>
    <row r="284" s="14" customFormat="1">
      <c r="A284" s="14"/>
      <c r="B284" s="270"/>
      <c r="C284" s="271"/>
      <c r="D284" s="260" t="s">
        <v>158</v>
      </c>
      <c r="E284" s="272" t="s">
        <v>1</v>
      </c>
      <c r="F284" s="273" t="s">
        <v>160</v>
      </c>
      <c r="G284" s="271"/>
      <c r="H284" s="274">
        <v>125</v>
      </c>
      <c r="I284" s="275"/>
      <c r="J284" s="271"/>
      <c r="K284" s="271"/>
      <c r="L284" s="276"/>
      <c r="M284" s="277"/>
      <c r="N284" s="278"/>
      <c r="O284" s="278"/>
      <c r="P284" s="278"/>
      <c r="Q284" s="278"/>
      <c r="R284" s="278"/>
      <c r="S284" s="278"/>
      <c r="T284" s="279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80" t="s">
        <v>158</v>
      </c>
      <c r="AU284" s="280" t="s">
        <v>86</v>
      </c>
      <c r="AV284" s="14" t="s">
        <v>156</v>
      </c>
      <c r="AW284" s="14" t="s">
        <v>31</v>
      </c>
      <c r="AX284" s="14" t="s">
        <v>84</v>
      </c>
      <c r="AY284" s="280" t="s">
        <v>149</v>
      </c>
    </row>
    <row r="285" s="2" customFormat="1" ht="16.5" customHeight="1">
      <c r="A285" s="41"/>
      <c r="B285" s="42"/>
      <c r="C285" s="302" t="s">
        <v>311</v>
      </c>
      <c r="D285" s="303" t="s">
        <v>281</v>
      </c>
      <c r="E285" s="304" t="s">
        <v>312</v>
      </c>
      <c r="F285" s="305" t="s">
        <v>313</v>
      </c>
      <c r="G285" s="306" t="s">
        <v>314</v>
      </c>
      <c r="H285" s="307">
        <v>2.5</v>
      </c>
      <c r="I285" s="308"/>
      <c r="J285" s="309">
        <f>ROUND(I285*H285,2)</f>
        <v>0</v>
      </c>
      <c r="K285" s="305" t="s">
        <v>155</v>
      </c>
      <c r="L285" s="310"/>
      <c r="M285" s="311" t="s">
        <v>1</v>
      </c>
      <c r="N285" s="312" t="s">
        <v>41</v>
      </c>
      <c r="O285" s="94"/>
      <c r="P285" s="255">
        <f>O285*H285</f>
        <v>0</v>
      </c>
      <c r="Q285" s="255">
        <v>0.001</v>
      </c>
      <c r="R285" s="255">
        <f>Q285*H285</f>
        <v>0.0025000000000000001</v>
      </c>
      <c r="S285" s="255">
        <v>0</v>
      </c>
      <c r="T285" s="256">
        <f>S285*H285</f>
        <v>0</v>
      </c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R285" s="257" t="s">
        <v>193</v>
      </c>
      <c r="AT285" s="257" t="s">
        <v>281</v>
      </c>
      <c r="AU285" s="257" t="s">
        <v>86</v>
      </c>
      <c r="AY285" s="18" t="s">
        <v>149</v>
      </c>
      <c r="BE285" s="146">
        <f>IF(N285="základní",J285,0)</f>
        <v>0</v>
      </c>
      <c r="BF285" s="146">
        <f>IF(N285="snížená",J285,0)</f>
        <v>0</v>
      </c>
      <c r="BG285" s="146">
        <f>IF(N285="zákl. přenesená",J285,0)</f>
        <v>0</v>
      </c>
      <c r="BH285" s="146">
        <f>IF(N285="sníž. přenesená",J285,0)</f>
        <v>0</v>
      </c>
      <c r="BI285" s="146">
        <f>IF(N285="nulová",J285,0)</f>
        <v>0</v>
      </c>
      <c r="BJ285" s="18" t="s">
        <v>84</v>
      </c>
      <c r="BK285" s="146">
        <f>ROUND(I285*H285,2)</f>
        <v>0</v>
      </c>
      <c r="BL285" s="18" t="s">
        <v>156</v>
      </c>
      <c r="BM285" s="257" t="s">
        <v>315</v>
      </c>
    </row>
    <row r="286" s="13" customFormat="1">
      <c r="A286" s="13"/>
      <c r="B286" s="258"/>
      <c r="C286" s="259"/>
      <c r="D286" s="260" t="s">
        <v>158</v>
      </c>
      <c r="E286" s="259"/>
      <c r="F286" s="262" t="s">
        <v>316</v>
      </c>
      <c r="G286" s="259"/>
      <c r="H286" s="263">
        <v>2.5</v>
      </c>
      <c r="I286" s="264"/>
      <c r="J286" s="259"/>
      <c r="K286" s="259"/>
      <c r="L286" s="265"/>
      <c r="M286" s="266"/>
      <c r="N286" s="267"/>
      <c r="O286" s="267"/>
      <c r="P286" s="267"/>
      <c r="Q286" s="267"/>
      <c r="R286" s="267"/>
      <c r="S286" s="267"/>
      <c r="T286" s="268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69" t="s">
        <v>158</v>
      </c>
      <c r="AU286" s="269" t="s">
        <v>86</v>
      </c>
      <c r="AV286" s="13" t="s">
        <v>86</v>
      </c>
      <c r="AW286" s="13" t="s">
        <v>4</v>
      </c>
      <c r="AX286" s="13" t="s">
        <v>84</v>
      </c>
      <c r="AY286" s="269" t="s">
        <v>149</v>
      </c>
    </row>
    <row r="287" s="12" customFormat="1" ht="22.8" customHeight="1">
      <c r="A287" s="12"/>
      <c r="B287" s="229"/>
      <c r="C287" s="230"/>
      <c r="D287" s="231" t="s">
        <v>75</v>
      </c>
      <c r="E287" s="243" t="s">
        <v>156</v>
      </c>
      <c r="F287" s="243" t="s">
        <v>317</v>
      </c>
      <c r="G287" s="230"/>
      <c r="H287" s="230"/>
      <c r="I287" s="233"/>
      <c r="J287" s="244">
        <f>BK287</f>
        <v>0</v>
      </c>
      <c r="K287" s="230"/>
      <c r="L287" s="235"/>
      <c r="M287" s="236"/>
      <c r="N287" s="237"/>
      <c r="O287" s="237"/>
      <c r="P287" s="238">
        <f>SUM(P288:P291)</f>
        <v>0</v>
      </c>
      <c r="Q287" s="237"/>
      <c r="R287" s="238">
        <f>SUM(R288:R291)</f>
        <v>0</v>
      </c>
      <c r="S287" s="237"/>
      <c r="T287" s="239">
        <f>SUM(T288:T291)</f>
        <v>0</v>
      </c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R287" s="240" t="s">
        <v>84</v>
      </c>
      <c r="AT287" s="241" t="s">
        <v>75</v>
      </c>
      <c r="AU287" s="241" t="s">
        <v>84</v>
      </c>
      <c r="AY287" s="240" t="s">
        <v>149</v>
      </c>
      <c r="BK287" s="242">
        <f>SUM(BK288:BK291)</f>
        <v>0</v>
      </c>
    </row>
    <row r="288" s="2" customFormat="1" ht="24.15" customHeight="1">
      <c r="A288" s="41"/>
      <c r="B288" s="42"/>
      <c r="C288" s="245" t="s">
        <v>318</v>
      </c>
      <c r="D288" s="246" t="s">
        <v>151</v>
      </c>
      <c r="E288" s="247" t="s">
        <v>319</v>
      </c>
      <c r="F288" s="248" t="s">
        <v>320</v>
      </c>
      <c r="G288" s="249" t="s">
        <v>206</v>
      </c>
      <c r="H288" s="250">
        <v>10.725</v>
      </c>
      <c r="I288" s="251"/>
      <c r="J288" s="252">
        <f>ROUND(I288*H288,2)</f>
        <v>0</v>
      </c>
      <c r="K288" s="248" t="s">
        <v>155</v>
      </c>
      <c r="L288" s="44"/>
      <c r="M288" s="253" t="s">
        <v>1</v>
      </c>
      <c r="N288" s="254" t="s">
        <v>41</v>
      </c>
      <c r="O288" s="94"/>
      <c r="P288" s="255">
        <f>O288*H288</f>
        <v>0</v>
      </c>
      <c r="Q288" s="255">
        <v>0</v>
      </c>
      <c r="R288" s="255">
        <f>Q288*H288</f>
        <v>0</v>
      </c>
      <c r="S288" s="255">
        <v>0</v>
      </c>
      <c r="T288" s="256">
        <f>S288*H288</f>
        <v>0</v>
      </c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R288" s="257" t="s">
        <v>156</v>
      </c>
      <c r="AT288" s="257" t="s">
        <v>151</v>
      </c>
      <c r="AU288" s="257" t="s">
        <v>86</v>
      </c>
      <c r="AY288" s="18" t="s">
        <v>149</v>
      </c>
      <c r="BE288" s="146">
        <f>IF(N288="základní",J288,0)</f>
        <v>0</v>
      </c>
      <c r="BF288" s="146">
        <f>IF(N288="snížená",J288,0)</f>
        <v>0</v>
      </c>
      <c r="BG288" s="146">
        <f>IF(N288="zákl. přenesená",J288,0)</f>
        <v>0</v>
      </c>
      <c r="BH288" s="146">
        <f>IF(N288="sníž. přenesená",J288,0)</f>
        <v>0</v>
      </c>
      <c r="BI288" s="146">
        <f>IF(N288="nulová",J288,0)</f>
        <v>0</v>
      </c>
      <c r="BJ288" s="18" t="s">
        <v>84</v>
      </c>
      <c r="BK288" s="146">
        <f>ROUND(I288*H288,2)</f>
        <v>0</v>
      </c>
      <c r="BL288" s="18" t="s">
        <v>156</v>
      </c>
      <c r="BM288" s="257" t="s">
        <v>321</v>
      </c>
    </row>
    <row r="289" s="13" customFormat="1">
      <c r="A289" s="13"/>
      <c r="B289" s="258"/>
      <c r="C289" s="259"/>
      <c r="D289" s="260" t="s">
        <v>158</v>
      </c>
      <c r="E289" s="261" t="s">
        <v>1</v>
      </c>
      <c r="F289" s="262" t="s">
        <v>322</v>
      </c>
      <c r="G289" s="259"/>
      <c r="H289" s="263">
        <v>9.625</v>
      </c>
      <c r="I289" s="264"/>
      <c r="J289" s="259"/>
      <c r="K289" s="259"/>
      <c r="L289" s="265"/>
      <c r="M289" s="266"/>
      <c r="N289" s="267"/>
      <c r="O289" s="267"/>
      <c r="P289" s="267"/>
      <c r="Q289" s="267"/>
      <c r="R289" s="267"/>
      <c r="S289" s="267"/>
      <c r="T289" s="268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69" t="s">
        <v>158</v>
      </c>
      <c r="AU289" s="269" t="s">
        <v>86</v>
      </c>
      <c r="AV289" s="13" t="s">
        <v>86</v>
      </c>
      <c r="AW289" s="13" t="s">
        <v>31</v>
      </c>
      <c r="AX289" s="13" t="s">
        <v>76</v>
      </c>
      <c r="AY289" s="269" t="s">
        <v>149</v>
      </c>
    </row>
    <row r="290" s="13" customFormat="1">
      <c r="A290" s="13"/>
      <c r="B290" s="258"/>
      <c r="C290" s="259"/>
      <c r="D290" s="260" t="s">
        <v>158</v>
      </c>
      <c r="E290" s="261" t="s">
        <v>1</v>
      </c>
      <c r="F290" s="262" t="s">
        <v>323</v>
      </c>
      <c r="G290" s="259"/>
      <c r="H290" s="263">
        <v>1.1000000000000001</v>
      </c>
      <c r="I290" s="264"/>
      <c r="J290" s="259"/>
      <c r="K290" s="259"/>
      <c r="L290" s="265"/>
      <c r="M290" s="266"/>
      <c r="N290" s="267"/>
      <c r="O290" s="267"/>
      <c r="P290" s="267"/>
      <c r="Q290" s="267"/>
      <c r="R290" s="267"/>
      <c r="S290" s="267"/>
      <c r="T290" s="268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69" t="s">
        <v>158</v>
      </c>
      <c r="AU290" s="269" t="s">
        <v>86</v>
      </c>
      <c r="AV290" s="13" t="s">
        <v>86</v>
      </c>
      <c r="AW290" s="13" t="s">
        <v>31</v>
      </c>
      <c r="AX290" s="13" t="s">
        <v>76</v>
      </c>
      <c r="AY290" s="269" t="s">
        <v>149</v>
      </c>
    </row>
    <row r="291" s="14" customFormat="1">
      <c r="A291" s="14"/>
      <c r="B291" s="270"/>
      <c r="C291" s="271"/>
      <c r="D291" s="260" t="s">
        <v>158</v>
      </c>
      <c r="E291" s="272" t="s">
        <v>1</v>
      </c>
      <c r="F291" s="273" t="s">
        <v>160</v>
      </c>
      <c r="G291" s="271"/>
      <c r="H291" s="274">
        <v>10.725</v>
      </c>
      <c r="I291" s="275"/>
      <c r="J291" s="271"/>
      <c r="K291" s="271"/>
      <c r="L291" s="276"/>
      <c r="M291" s="277"/>
      <c r="N291" s="278"/>
      <c r="O291" s="278"/>
      <c r="P291" s="278"/>
      <c r="Q291" s="278"/>
      <c r="R291" s="278"/>
      <c r="S291" s="278"/>
      <c r="T291" s="279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80" t="s">
        <v>158</v>
      </c>
      <c r="AU291" s="280" t="s">
        <v>86</v>
      </c>
      <c r="AV291" s="14" t="s">
        <v>156</v>
      </c>
      <c r="AW291" s="14" t="s">
        <v>31</v>
      </c>
      <c r="AX291" s="14" t="s">
        <v>84</v>
      </c>
      <c r="AY291" s="280" t="s">
        <v>149</v>
      </c>
    </row>
    <row r="292" s="12" customFormat="1" ht="22.8" customHeight="1">
      <c r="A292" s="12"/>
      <c r="B292" s="229"/>
      <c r="C292" s="230"/>
      <c r="D292" s="231" t="s">
        <v>75</v>
      </c>
      <c r="E292" s="243" t="s">
        <v>176</v>
      </c>
      <c r="F292" s="243" t="s">
        <v>324</v>
      </c>
      <c r="G292" s="230"/>
      <c r="H292" s="230"/>
      <c r="I292" s="233"/>
      <c r="J292" s="244">
        <f>BK292</f>
        <v>0</v>
      </c>
      <c r="K292" s="230"/>
      <c r="L292" s="235"/>
      <c r="M292" s="236"/>
      <c r="N292" s="237"/>
      <c r="O292" s="237"/>
      <c r="P292" s="238">
        <f>SUM(P293:P320)</f>
        <v>0</v>
      </c>
      <c r="Q292" s="237"/>
      <c r="R292" s="238">
        <f>SUM(R293:R320)</f>
        <v>4.68804</v>
      </c>
      <c r="S292" s="237"/>
      <c r="T292" s="239">
        <f>SUM(T293:T320)</f>
        <v>0</v>
      </c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R292" s="240" t="s">
        <v>84</v>
      </c>
      <c r="AT292" s="241" t="s">
        <v>75</v>
      </c>
      <c r="AU292" s="241" t="s">
        <v>84</v>
      </c>
      <c r="AY292" s="240" t="s">
        <v>149</v>
      </c>
      <c r="BK292" s="242">
        <f>SUM(BK293:BK320)</f>
        <v>0</v>
      </c>
    </row>
    <row r="293" s="2" customFormat="1" ht="33" customHeight="1">
      <c r="A293" s="41"/>
      <c r="B293" s="42"/>
      <c r="C293" s="245" t="s">
        <v>325</v>
      </c>
      <c r="D293" s="246" t="s">
        <v>151</v>
      </c>
      <c r="E293" s="247" t="s">
        <v>326</v>
      </c>
      <c r="F293" s="248" t="s">
        <v>327</v>
      </c>
      <c r="G293" s="249" t="s">
        <v>154</v>
      </c>
      <c r="H293" s="250">
        <v>6</v>
      </c>
      <c r="I293" s="251"/>
      <c r="J293" s="252">
        <f>ROUND(I293*H293,2)</f>
        <v>0</v>
      </c>
      <c r="K293" s="248" t="s">
        <v>155</v>
      </c>
      <c r="L293" s="44"/>
      <c r="M293" s="253" t="s">
        <v>1</v>
      </c>
      <c r="N293" s="254" t="s">
        <v>41</v>
      </c>
      <c r="O293" s="94"/>
      <c r="P293" s="255">
        <f>O293*H293</f>
        <v>0</v>
      </c>
      <c r="Q293" s="255">
        <v>0</v>
      </c>
      <c r="R293" s="255">
        <f>Q293*H293</f>
        <v>0</v>
      </c>
      <c r="S293" s="255">
        <v>0</v>
      </c>
      <c r="T293" s="256">
        <f>S293*H293</f>
        <v>0</v>
      </c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R293" s="257" t="s">
        <v>156</v>
      </c>
      <c r="AT293" s="257" t="s">
        <v>151</v>
      </c>
      <c r="AU293" s="257" t="s">
        <v>86</v>
      </c>
      <c r="AY293" s="18" t="s">
        <v>149</v>
      </c>
      <c r="BE293" s="146">
        <f>IF(N293="základní",J293,0)</f>
        <v>0</v>
      </c>
      <c r="BF293" s="146">
        <f>IF(N293="snížená",J293,0)</f>
        <v>0</v>
      </c>
      <c r="BG293" s="146">
        <f>IF(N293="zákl. přenesená",J293,0)</f>
        <v>0</v>
      </c>
      <c r="BH293" s="146">
        <f>IF(N293="sníž. přenesená",J293,0)</f>
        <v>0</v>
      </c>
      <c r="BI293" s="146">
        <f>IF(N293="nulová",J293,0)</f>
        <v>0</v>
      </c>
      <c r="BJ293" s="18" t="s">
        <v>84</v>
      </c>
      <c r="BK293" s="146">
        <f>ROUND(I293*H293,2)</f>
        <v>0</v>
      </c>
      <c r="BL293" s="18" t="s">
        <v>156</v>
      </c>
      <c r="BM293" s="257" t="s">
        <v>328</v>
      </c>
    </row>
    <row r="294" s="13" customFormat="1">
      <c r="A294" s="13"/>
      <c r="B294" s="258"/>
      <c r="C294" s="259"/>
      <c r="D294" s="260" t="s">
        <v>158</v>
      </c>
      <c r="E294" s="261" t="s">
        <v>1</v>
      </c>
      <c r="F294" s="262" t="s">
        <v>164</v>
      </c>
      <c r="G294" s="259"/>
      <c r="H294" s="263">
        <v>6</v>
      </c>
      <c r="I294" s="264"/>
      <c r="J294" s="259"/>
      <c r="K294" s="259"/>
      <c r="L294" s="265"/>
      <c r="M294" s="266"/>
      <c r="N294" s="267"/>
      <c r="O294" s="267"/>
      <c r="P294" s="267"/>
      <c r="Q294" s="267"/>
      <c r="R294" s="267"/>
      <c r="S294" s="267"/>
      <c r="T294" s="268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69" t="s">
        <v>158</v>
      </c>
      <c r="AU294" s="269" t="s">
        <v>86</v>
      </c>
      <c r="AV294" s="13" t="s">
        <v>86</v>
      </c>
      <c r="AW294" s="13" t="s">
        <v>31</v>
      </c>
      <c r="AX294" s="13" t="s">
        <v>76</v>
      </c>
      <c r="AY294" s="269" t="s">
        <v>149</v>
      </c>
    </row>
    <row r="295" s="14" customFormat="1">
      <c r="A295" s="14"/>
      <c r="B295" s="270"/>
      <c r="C295" s="271"/>
      <c r="D295" s="260" t="s">
        <v>158</v>
      </c>
      <c r="E295" s="272" t="s">
        <v>1</v>
      </c>
      <c r="F295" s="273" t="s">
        <v>160</v>
      </c>
      <c r="G295" s="271"/>
      <c r="H295" s="274">
        <v>6</v>
      </c>
      <c r="I295" s="275"/>
      <c r="J295" s="271"/>
      <c r="K295" s="271"/>
      <c r="L295" s="276"/>
      <c r="M295" s="277"/>
      <c r="N295" s="278"/>
      <c r="O295" s="278"/>
      <c r="P295" s="278"/>
      <c r="Q295" s="278"/>
      <c r="R295" s="278"/>
      <c r="S295" s="278"/>
      <c r="T295" s="279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80" t="s">
        <v>158</v>
      </c>
      <c r="AU295" s="280" t="s">
        <v>86</v>
      </c>
      <c r="AV295" s="14" t="s">
        <v>156</v>
      </c>
      <c r="AW295" s="14" t="s">
        <v>31</v>
      </c>
      <c r="AX295" s="14" t="s">
        <v>84</v>
      </c>
      <c r="AY295" s="280" t="s">
        <v>149</v>
      </c>
    </row>
    <row r="296" s="2" customFormat="1" ht="33" customHeight="1">
      <c r="A296" s="41"/>
      <c r="B296" s="42"/>
      <c r="C296" s="245" t="s">
        <v>329</v>
      </c>
      <c r="D296" s="246" t="s">
        <v>151</v>
      </c>
      <c r="E296" s="247" t="s">
        <v>330</v>
      </c>
      <c r="F296" s="248" t="s">
        <v>331</v>
      </c>
      <c r="G296" s="249" t="s">
        <v>154</v>
      </c>
      <c r="H296" s="250">
        <v>22</v>
      </c>
      <c r="I296" s="251"/>
      <c r="J296" s="252">
        <f>ROUND(I296*H296,2)</f>
        <v>0</v>
      </c>
      <c r="K296" s="248" t="s">
        <v>155</v>
      </c>
      <c r="L296" s="44"/>
      <c r="M296" s="253" t="s">
        <v>1</v>
      </c>
      <c r="N296" s="254" t="s">
        <v>41</v>
      </c>
      <c r="O296" s="94"/>
      <c r="P296" s="255">
        <f>O296*H296</f>
        <v>0</v>
      </c>
      <c r="Q296" s="255">
        <v>0</v>
      </c>
      <c r="R296" s="255">
        <f>Q296*H296</f>
        <v>0</v>
      </c>
      <c r="S296" s="255">
        <v>0</v>
      </c>
      <c r="T296" s="256">
        <f>S296*H296</f>
        <v>0</v>
      </c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R296" s="257" t="s">
        <v>156</v>
      </c>
      <c r="AT296" s="257" t="s">
        <v>151</v>
      </c>
      <c r="AU296" s="257" t="s">
        <v>86</v>
      </c>
      <c r="AY296" s="18" t="s">
        <v>149</v>
      </c>
      <c r="BE296" s="146">
        <f>IF(N296="základní",J296,0)</f>
        <v>0</v>
      </c>
      <c r="BF296" s="146">
        <f>IF(N296="snížená",J296,0)</f>
        <v>0</v>
      </c>
      <c r="BG296" s="146">
        <f>IF(N296="zákl. přenesená",J296,0)</f>
        <v>0</v>
      </c>
      <c r="BH296" s="146">
        <f>IF(N296="sníž. přenesená",J296,0)</f>
        <v>0</v>
      </c>
      <c r="BI296" s="146">
        <f>IF(N296="nulová",J296,0)</f>
        <v>0</v>
      </c>
      <c r="BJ296" s="18" t="s">
        <v>84</v>
      </c>
      <c r="BK296" s="146">
        <f>ROUND(I296*H296,2)</f>
        <v>0</v>
      </c>
      <c r="BL296" s="18" t="s">
        <v>156</v>
      </c>
      <c r="BM296" s="257" t="s">
        <v>332</v>
      </c>
    </row>
    <row r="297" s="13" customFormat="1">
      <c r="A297" s="13"/>
      <c r="B297" s="258"/>
      <c r="C297" s="259"/>
      <c r="D297" s="260" t="s">
        <v>158</v>
      </c>
      <c r="E297" s="261" t="s">
        <v>1</v>
      </c>
      <c r="F297" s="262" t="s">
        <v>333</v>
      </c>
      <c r="G297" s="259"/>
      <c r="H297" s="263">
        <v>12</v>
      </c>
      <c r="I297" s="264"/>
      <c r="J297" s="259"/>
      <c r="K297" s="259"/>
      <c r="L297" s="265"/>
      <c r="M297" s="266"/>
      <c r="N297" s="267"/>
      <c r="O297" s="267"/>
      <c r="P297" s="267"/>
      <c r="Q297" s="267"/>
      <c r="R297" s="267"/>
      <c r="S297" s="267"/>
      <c r="T297" s="268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69" t="s">
        <v>158</v>
      </c>
      <c r="AU297" s="269" t="s">
        <v>86</v>
      </c>
      <c r="AV297" s="13" t="s">
        <v>86</v>
      </c>
      <c r="AW297" s="13" t="s">
        <v>31</v>
      </c>
      <c r="AX297" s="13" t="s">
        <v>76</v>
      </c>
      <c r="AY297" s="269" t="s">
        <v>149</v>
      </c>
    </row>
    <row r="298" s="13" customFormat="1">
      <c r="A298" s="13"/>
      <c r="B298" s="258"/>
      <c r="C298" s="259"/>
      <c r="D298" s="260" t="s">
        <v>158</v>
      </c>
      <c r="E298" s="261" t="s">
        <v>1</v>
      </c>
      <c r="F298" s="262" t="s">
        <v>334</v>
      </c>
      <c r="G298" s="259"/>
      <c r="H298" s="263">
        <v>10</v>
      </c>
      <c r="I298" s="264"/>
      <c r="J298" s="259"/>
      <c r="K298" s="259"/>
      <c r="L298" s="265"/>
      <c r="M298" s="266"/>
      <c r="N298" s="267"/>
      <c r="O298" s="267"/>
      <c r="P298" s="267"/>
      <c r="Q298" s="267"/>
      <c r="R298" s="267"/>
      <c r="S298" s="267"/>
      <c r="T298" s="268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69" t="s">
        <v>158</v>
      </c>
      <c r="AU298" s="269" t="s">
        <v>86</v>
      </c>
      <c r="AV298" s="13" t="s">
        <v>86</v>
      </c>
      <c r="AW298" s="13" t="s">
        <v>31</v>
      </c>
      <c r="AX298" s="13" t="s">
        <v>76</v>
      </c>
      <c r="AY298" s="269" t="s">
        <v>149</v>
      </c>
    </row>
    <row r="299" s="14" customFormat="1">
      <c r="A299" s="14"/>
      <c r="B299" s="270"/>
      <c r="C299" s="271"/>
      <c r="D299" s="260" t="s">
        <v>158</v>
      </c>
      <c r="E299" s="272" t="s">
        <v>1</v>
      </c>
      <c r="F299" s="273" t="s">
        <v>160</v>
      </c>
      <c r="G299" s="271"/>
      <c r="H299" s="274">
        <v>22</v>
      </c>
      <c r="I299" s="275"/>
      <c r="J299" s="271"/>
      <c r="K299" s="271"/>
      <c r="L299" s="276"/>
      <c r="M299" s="277"/>
      <c r="N299" s="278"/>
      <c r="O299" s="278"/>
      <c r="P299" s="278"/>
      <c r="Q299" s="278"/>
      <c r="R299" s="278"/>
      <c r="S299" s="278"/>
      <c r="T299" s="279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80" t="s">
        <v>158</v>
      </c>
      <c r="AU299" s="280" t="s">
        <v>86</v>
      </c>
      <c r="AV299" s="14" t="s">
        <v>156</v>
      </c>
      <c r="AW299" s="14" t="s">
        <v>31</v>
      </c>
      <c r="AX299" s="14" t="s">
        <v>84</v>
      </c>
      <c r="AY299" s="280" t="s">
        <v>149</v>
      </c>
    </row>
    <row r="300" s="2" customFormat="1" ht="33" customHeight="1">
      <c r="A300" s="41"/>
      <c r="B300" s="42"/>
      <c r="C300" s="245" t="s">
        <v>335</v>
      </c>
      <c r="D300" s="246" t="s">
        <v>151</v>
      </c>
      <c r="E300" s="247" t="s">
        <v>336</v>
      </c>
      <c r="F300" s="248" t="s">
        <v>337</v>
      </c>
      <c r="G300" s="249" t="s">
        <v>154</v>
      </c>
      <c r="H300" s="250">
        <v>22.550000000000001</v>
      </c>
      <c r="I300" s="251"/>
      <c r="J300" s="252">
        <f>ROUND(I300*H300,2)</f>
        <v>0</v>
      </c>
      <c r="K300" s="248" t="s">
        <v>155</v>
      </c>
      <c r="L300" s="44"/>
      <c r="M300" s="253" t="s">
        <v>1</v>
      </c>
      <c r="N300" s="254" t="s">
        <v>41</v>
      </c>
      <c r="O300" s="94"/>
      <c r="P300" s="255">
        <f>O300*H300</f>
        <v>0</v>
      </c>
      <c r="Q300" s="255">
        <v>0</v>
      </c>
      <c r="R300" s="255">
        <f>Q300*H300</f>
        <v>0</v>
      </c>
      <c r="S300" s="255">
        <v>0</v>
      </c>
      <c r="T300" s="256">
        <f>S300*H300</f>
        <v>0</v>
      </c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R300" s="257" t="s">
        <v>156</v>
      </c>
      <c r="AT300" s="257" t="s">
        <v>151</v>
      </c>
      <c r="AU300" s="257" t="s">
        <v>86</v>
      </c>
      <c r="AY300" s="18" t="s">
        <v>149</v>
      </c>
      <c r="BE300" s="146">
        <f>IF(N300="základní",J300,0)</f>
        <v>0</v>
      </c>
      <c r="BF300" s="146">
        <f>IF(N300="snížená",J300,0)</f>
        <v>0</v>
      </c>
      <c r="BG300" s="146">
        <f>IF(N300="zákl. přenesená",J300,0)</f>
        <v>0</v>
      </c>
      <c r="BH300" s="146">
        <f>IF(N300="sníž. přenesená",J300,0)</f>
        <v>0</v>
      </c>
      <c r="BI300" s="146">
        <f>IF(N300="nulová",J300,0)</f>
        <v>0</v>
      </c>
      <c r="BJ300" s="18" t="s">
        <v>84</v>
      </c>
      <c r="BK300" s="146">
        <f>ROUND(I300*H300,2)</f>
        <v>0</v>
      </c>
      <c r="BL300" s="18" t="s">
        <v>156</v>
      </c>
      <c r="BM300" s="257" t="s">
        <v>338</v>
      </c>
    </row>
    <row r="301" s="13" customFormat="1">
      <c r="A301" s="13"/>
      <c r="B301" s="258"/>
      <c r="C301" s="259"/>
      <c r="D301" s="260" t="s">
        <v>158</v>
      </c>
      <c r="E301" s="261" t="s">
        <v>1</v>
      </c>
      <c r="F301" s="262" t="s">
        <v>170</v>
      </c>
      <c r="G301" s="259"/>
      <c r="H301" s="263">
        <v>22.550000000000001</v>
      </c>
      <c r="I301" s="264"/>
      <c r="J301" s="259"/>
      <c r="K301" s="259"/>
      <c r="L301" s="265"/>
      <c r="M301" s="266"/>
      <c r="N301" s="267"/>
      <c r="O301" s="267"/>
      <c r="P301" s="267"/>
      <c r="Q301" s="267"/>
      <c r="R301" s="267"/>
      <c r="S301" s="267"/>
      <c r="T301" s="268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69" t="s">
        <v>158</v>
      </c>
      <c r="AU301" s="269" t="s">
        <v>86</v>
      </c>
      <c r="AV301" s="13" t="s">
        <v>86</v>
      </c>
      <c r="AW301" s="13" t="s">
        <v>31</v>
      </c>
      <c r="AX301" s="13" t="s">
        <v>76</v>
      </c>
      <c r="AY301" s="269" t="s">
        <v>149</v>
      </c>
    </row>
    <row r="302" s="14" customFormat="1">
      <c r="A302" s="14"/>
      <c r="B302" s="270"/>
      <c r="C302" s="271"/>
      <c r="D302" s="260" t="s">
        <v>158</v>
      </c>
      <c r="E302" s="272" t="s">
        <v>1</v>
      </c>
      <c r="F302" s="273" t="s">
        <v>160</v>
      </c>
      <c r="G302" s="271"/>
      <c r="H302" s="274">
        <v>22.550000000000001</v>
      </c>
      <c r="I302" s="275"/>
      <c r="J302" s="271"/>
      <c r="K302" s="271"/>
      <c r="L302" s="276"/>
      <c r="M302" s="277"/>
      <c r="N302" s="278"/>
      <c r="O302" s="278"/>
      <c r="P302" s="278"/>
      <c r="Q302" s="278"/>
      <c r="R302" s="278"/>
      <c r="S302" s="278"/>
      <c r="T302" s="279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80" t="s">
        <v>158</v>
      </c>
      <c r="AU302" s="280" t="s">
        <v>86</v>
      </c>
      <c r="AV302" s="14" t="s">
        <v>156</v>
      </c>
      <c r="AW302" s="14" t="s">
        <v>31</v>
      </c>
      <c r="AX302" s="14" t="s">
        <v>84</v>
      </c>
      <c r="AY302" s="280" t="s">
        <v>149</v>
      </c>
    </row>
    <row r="303" s="2" customFormat="1" ht="49.05" customHeight="1">
      <c r="A303" s="41"/>
      <c r="B303" s="42"/>
      <c r="C303" s="245" t="s">
        <v>339</v>
      </c>
      <c r="D303" s="246" t="s">
        <v>151</v>
      </c>
      <c r="E303" s="247" t="s">
        <v>340</v>
      </c>
      <c r="F303" s="248" t="s">
        <v>341</v>
      </c>
      <c r="G303" s="249" t="s">
        <v>154</v>
      </c>
      <c r="H303" s="250">
        <v>12</v>
      </c>
      <c r="I303" s="251"/>
      <c r="J303" s="252">
        <f>ROUND(I303*H303,2)</f>
        <v>0</v>
      </c>
      <c r="K303" s="248" t="s">
        <v>155</v>
      </c>
      <c r="L303" s="44"/>
      <c r="M303" s="253" t="s">
        <v>1</v>
      </c>
      <c r="N303" s="254" t="s">
        <v>41</v>
      </c>
      <c r="O303" s="94"/>
      <c r="P303" s="255">
        <f>O303*H303</f>
        <v>0</v>
      </c>
      <c r="Q303" s="255">
        <v>0</v>
      </c>
      <c r="R303" s="255">
        <f>Q303*H303</f>
        <v>0</v>
      </c>
      <c r="S303" s="255">
        <v>0</v>
      </c>
      <c r="T303" s="256">
        <f>S303*H303</f>
        <v>0</v>
      </c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R303" s="257" t="s">
        <v>156</v>
      </c>
      <c r="AT303" s="257" t="s">
        <v>151</v>
      </c>
      <c r="AU303" s="257" t="s">
        <v>86</v>
      </c>
      <c r="AY303" s="18" t="s">
        <v>149</v>
      </c>
      <c r="BE303" s="146">
        <f>IF(N303="základní",J303,0)</f>
        <v>0</v>
      </c>
      <c r="BF303" s="146">
        <f>IF(N303="snížená",J303,0)</f>
        <v>0</v>
      </c>
      <c r="BG303" s="146">
        <f>IF(N303="zákl. přenesená",J303,0)</f>
        <v>0</v>
      </c>
      <c r="BH303" s="146">
        <f>IF(N303="sníž. přenesená",J303,0)</f>
        <v>0</v>
      </c>
      <c r="BI303" s="146">
        <f>IF(N303="nulová",J303,0)</f>
        <v>0</v>
      </c>
      <c r="BJ303" s="18" t="s">
        <v>84</v>
      </c>
      <c r="BK303" s="146">
        <f>ROUND(I303*H303,2)</f>
        <v>0</v>
      </c>
      <c r="BL303" s="18" t="s">
        <v>156</v>
      </c>
      <c r="BM303" s="257" t="s">
        <v>342</v>
      </c>
    </row>
    <row r="304" s="13" customFormat="1">
      <c r="A304" s="13"/>
      <c r="B304" s="258"/>
      <c r="C304" s="259"/>
      <c r="D304" s="260" t="s">
        <v>158</v>
      </c>
      <c r="E304" s="261" t="s">
        <v>1</v>
      </c>
      <c r="F304" s="262" t="s">
        <v>180</v>
      </c>
      <c r="G304" s="259"/>
      <c r="H304" s="263">
        <v>12</v>
      </c>
      <c r="I304" s="264"/>
      <c r="J304" s="259"/>
      <c r="K304" s="259"/>
      <c r="L304" s="265"/>
      <c r="M304" s="266"/>
      <c r="N304" s="267"/>
      <c r="O304" s="267"/>
      <c r="P304" s="267"/>
      <c r="Q304" s="267"/>
      <c r="R304" s="267"/>
      <c r="S304" s="267"/>
      <c r="T304" s="268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69" t="s">
        <v>158</v>
      </c>
      <c r="AU304" s="269" t="s">
        <v>86</v>
      </c>
      <c r="AV304" s="13" t="s">
        <v>86</v>
      </c>
      <c r="AW304" s="13" t="s">
        <v>31</v>
      </c>
      <c r="AX304" s="13" t="s">
        <v>76</v>
      </c>
      <c r="AY304" s="269" t="s">
        <v>149</v>
      </c>
    </row>
    <row r="305" s="14" customFormat="1">
      <c r="A305" s="14"/>
      <c r="B305" s="270"/>
      <c r="C305" s="271"/>
      <c r="D305" s="260" t="s">
        <v>158</v>
      </c>
      <c r="E305" s="272" t="s">
        <v>1</v>
      </c>
      <c r="F305" s="273" t="s">
        <v>160</v>
      </c>
      <c r="G305" s="271"/>
      <c r="H305" s="274">
        <v>12</v>
      </c>
      <c r="I305" s="275"/>
      <c r="J305" s="271"/>
      <c r="K305" s="271"/>
      <c r="L305" s="276"/>
      <c r="M305" s="277"/>
      <c r="N305" s="278"/>
      <c r="O305" s="278"/>
      <c r="P305" s="278"/>
      <c r="Q305" s="278"/>
      <c r="R305" s="278"/>
      <c r="S305" s="278"/>
      <c r="T305" s="279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80" t="s">
        <v>158</v>
      </c>
      <c r="AU305" s="280" t="s">
        <v>86</v>
      </c>
      <c r="AV305" s="14" t="s">
        <v>156</v>
      </c>
      <c r="AW305" s="14" t="s">
        <v>31</v>
      </c>
      <c r="AX305" s="14" t="s">
        <v>84</v>
      </c>
      <c r="AY305" s="280" t="s">
        <v>149</v>
      </c>
    </row>
    <row r="306" s="2" customFormat="1" ht="24.15" customHeight="1">
      <c r="A306" s="41"/>
      <c r="B306" s="42"/>
      <c r="C306" s="245" t="s">
        <v>343</v>
      </c>
      <c r="D306" s="246" t="s">
        <v>151</v>
      </c>
      <c r="E306" s="247" t="s">
        <v>344</v>
      </c>
      <c r="F306" s="248" t="s">
        <v>345</v>
      </c>
      <c r="G306" s="249" t="s">
        <v>154</v>
      </c>
      <c r="H306" s="250">
        <v>12</v>
      </c>
      <c r="I306" s="251"/>
      <c r="J306" s="252">
        <f>ROUND(I306*H306,2)</f>
        <v>0</v>
      </c>
      <c r="K306" s="248" t="s">
        <v>155</v>
      </c>
      <c r="L306" s="44"/>
      <c r="M306" s="253" t="s">
        <v>1</v>
      </c>
      <c r="N306" s="254" t="s">
        <v>41</v>
      </c>
      <c r="O306" s="94"/>
      <c r="P306" s="255">
        <f>O306*H306</f>
        <v>0</v>
      </c>
      <c r="Q306" s="255">
        <v>0</v>
      </c>
      <c r="R306" s="255">
        <f>Q306*H306</f>
        <v>0</v>
      </c>
      <c r="S306" s="255">
        <v>0</v>
      </c>
      <c r="T306" s="256">
        <f>S306*H306</f>
        <v>0</v>
      </c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R306" s="257" t="s">
        <v>156</v>
      </c>
      <c r="AT306" s="257" t="s">
        <v>151</v>
      </c>
      <c r="AU306" s="257" t="s">
        <v>86</v>
      </c>
      <c r="AY306" s="18" t="s">
        <v>149</v>
      </c>
      <c r="BE306" s="146">
        <f>IF(N306="základní",J306,0)</f>
        <v>0</v>
      </c>
      <c r="BF306" s="146">
        <f>IF(N306="snížená",J306,0)</f>
        <v>0</v>
      </c>
      <c r="BG306" s="146">
        <f>IF(N306="zákl. přenesená",J306,0)</f>
        <v>0</v>
      </c>
      <c r="BH306" s="146">
        <f>IF(N306="sníž. přenesená",J306,0)</f>
        <v>0</v>
      </c>
      <c r="BI306" s="146">
        <f>IF(N306="nulová",J306,0)</f>
        <v>0</v>
      </c>
      <c r="BJ306" s="18" t="s">
        <v>84</v>
      </c>
      <c r="BK306" s="146">
        <f>ROUND(I306*H306,2)</f>
        <v>0</v>
      </c>
      <c r="BL306" s="18" t="s">
        <v>156</v>
      </c>
      <c r="BM306" s="257" t="s">
        <v>346</v>
      </c>
    </row>
    <row r="307" s="13" customFormat="1">
      <c r="A307" s="13"/>
      <c r="B307" s="258"/>
      <c r="C307" s="259"/>
      <c r="D307" s="260" t="s">
        <v>158</v>
      </c>
      <c r="E307" s="261" t="s">
        <v>1</v>
      </c>
      <c r="F307" s="262" t="s">
        <v>180</v>
      </c>
      <c r="G307" s="259"/>
      <c r="H307" s="263">
        <v>12</v>
      </c>
      <c r="I307" s="264"/>
      <c r="J307" s="259"/>
      <c r="K307" s="259"/>
      <c r="L307" s="265"/>
      <c r="M307" s="266"/>
      <c r="N307" s="267"/>
      <c r="O307" s="267"/>
      <c r="P307" s="267"/>
      <c r="Q307" s="267"/>
      <c r="R307" s="267"/>
      <c r="S307" s="267"/>
      <c r="T307" s="268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69" t="s">
        <v>158</v>
      </c>
      <c r="AU307" s="269" t="s">
        <v>86</v>
      </c>
      <c r="AV307" s="13" t="s">
        <v>86</v>
      </c>
      <c r="AW307" s="13" t="s">
        <v>31</v>
      </c>
      <c r="AX307" s="13" t="s">
        <v>76</v>
      </c>
      <c r="AY307" s="269" t="s">
        <v>149</v>
      </c>
    </row>
    <row r="308" s="14" customFormat="1">
      <c r="A308" s="14"/>
      <c r="B308" s="270"/>
      <c r="C308" s="271"/>
      <c r="D308" s="260" t="s">
        <v>158</v>
      </c>
      <c r="E308" s="272" t="s">
        <v>1</v>
      </c>
      <c r="F308" s="273" t="s">
        <v>160</v>
      </c>
      <c r="G308" s="271"/>
      <c r="H308" s="274">
        <v>12</v>
      </c>
      <c r="I308" s="275"/>
      <c r="J308" s="271"/>
      <c r="K308" s="271"/>
      <c r="L308" s="276"/>
      <c r="M308" s="277"/>
      <c r="N308" s="278"/>
      <c r="O308" s="278"/>
      <c r="P308" s="278"/>
      <c r="Q308" s="278"/>
      <c r="R308" s="278"/>
      <c r="S308" s="278"/>
      <c r="T308" s="279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80" t="s">
        <v>158</v>
      </c>
      <c r="AU308" s="280" t="s">
        <v>86</v>
      </c>
      <c r="AV308" s="14" t="s">
        <v>156</v>
      </c>
      <c r="AW308" s="14" t="s">
        <v>31</v>
      </c>
      <c r="AX308" s="14" t="s">
        <v>84</v>
      </c>
      <c r="AY308" s="280" t="s">
        <v>149</v>
      </c>
    </row>
    <row r="309" s="2" customFormat="1" ht="24.15" customHeight="1">
      <c r="A309" s="41"/>
      <c r="B309" s="42"/>
      <c r="C309" s="245" t="s">
        <v>347</v>
      </c>
      <c r="D309" s="246" t="s">
        <v>151</v>
      </c>
      <c r="E309" s="247" t="s">
        <v>348</v>
      </c>
      <c r="F309" s="248" t="s">
        <v>349</v>
      </c>
      <c r="G309" s="249" t="s">
        <v>154</v>
      </c>
      <c r="H309" s="250">
        <v>20</v>
      </c>
      <c r="I309" s="251"/>
      <c r="J309" s="252">
        <f>ROUND(I309*H309,2)</f>
        <v>0</v>
      </c>
      <c r="K309" s="248" t="s">
        <v>155</v>
      </c>
      <c r="L309" s="44"/>
      <c r="M309" s="253" t="s">
        <v>1</v>
      </c>
      <c r="N309" s="254" t="s">
        <v>41</v>
      </c>
      <c r="O309" s="94"/>
      <c r="P309" s="255">
        <f>O309*H309</f>
        <v>0</v>
      </c>
      <c r="Q309" s="255">
        <v>0</v>
      </c>
      <c r="R309" s="255">
        <f>Q309*H309</f>
        <v>0</v>
      </c>
      <c r="S309" s="255">
        <v>0</v>
      </c>
      <c r="T309" s="256">
        <f>S309*H309</f>
        <v>0</v>
      </c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R309" s="257" t="s">
        <v>156</v>
      </c>
      <c r="AT309" s="257" t="s">
        <v>151</v>
      </c>
      <c r="AU309" s="257" t="s">
        <v>86</v>
      </c>
      <c r="AY309" s="18" t="s">
        <v>149</v>
      </c>
      <c r="BE309" s="146">
        <f>IF(N309="základní",J309,0)</f>
        <v>0</v>
      </c>
      <c r="BF309" s="146">
        <f>IF(N309="snížená",J309,0)</f>
        <v>0</v>
      </c>
      <c r="BG309" s="146">
        <f>IF(N309="zákl. přenesená",J309,0)</f>
        <v>0</v>
      </c>
      <c r="BH309" s="146">
        <f>IF(N309="sníž. přenesená",J309,0)</f>
        <v>0</v>
      </c>
      <c r="BI309" s="146">
        <f>IF(N309="nulová",J309,0)</f>
        <v>0</v>
      </c>
      <c r="BJ309" s="18" t="s">
        <v>84</v>
      </c>
      <c r="BK309" s="146">
        <f>ROUND(I309*H309,2)</f>
        <v>0</v>
      </c>
      <c r="BL309" s="18" t="s">
        <v>156</v>
      </c>
      <c r="BM309" s="257" t="s">
        <v>350</v>
      </c>
    </row>
    <row r="310" s="13" customFormat="1">
      <c r="A310" s="13"/>
      <c r="B310" s="258"/>
      <c r="C310" s="259"/>
      <c r="D310" s="260" t="s">
        <v>158</v>
      </c>
      <c r="E310" s="261" t="s">
        <v>1</v>
      </c>
      <c r="F310" s="262" t="s">
        <v>175</v>
      </c>
      <c r="G310" s="259"/>
      <c r="H310" s="263">
        <v>20</v>
      </c>
      <c r="I310" s="264"/>
      <c r="J310" s="259"/>
      <c r="K310" s="259"/>
      <c r="L310" s="265"/>
      <c r="M310" s="266"/>
      <c r="N310" s="267"/>
      <c r="O310" s="267"/>
      <c r="P310" s="267"/>
      <c r="Q310" s="267"/>
      <c r="R310" s="267"/>
      <c r="S310" s="267"/>
      <c r="T310" s="268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69" t="s">
        <v>158</v>
      </c>
      <c r="AU310" s="269" t="s">
        <v>86</v>
      </c>
      <c r="AV310" s="13" t="s">
        <v>86</v>
      </c>
      <c r="AW310" s="13" t="s">
        <v>31</v>
      </c>
      <c r="AX310" s="13" t="s">
        <v>76</v>
      </c>
      <c r="AY310" s="269" t="s">
        <v>149</v>
      </c>
    </row>
    <row r="311" s="14" customFormat="1">
      <c r="A311" s="14"/>
      <c r="B311" s="270"/>
      <c r="C311" s="271"/>
      <c r="D311" s="260" t="s">
        <v>158</v>
      </c>
      <c r="E311" s="272" t="s">
        <v>1</v>
      </c>
      <c r="F311" s="273" t="s">
        <v>160</v>
      </c>
      <c r="G311" s="271"/>
      <c r="H311" s="274">
        <v>20</v>
      </c>
      <c r="I311" s="275"/>
      <c r="J311" s="271"/>
      <c r="K311" s="271"/>
      <c r="L311" s="276"/>
      <c r="M311" s="277"/>
      <c r="N311" s="278"/>
      <c r="O311" s="278"/>
      <c r="P311" s="278"/>
      <c r="Q311" s="278"/>
      <c r="R311" s="278"/>
      <c r="S311" s="278"/>
      <c r="T311" s="279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80" t="s">
        <v>158</v>
      </c>
      <c r="AU311" s="280" t="s">
        <v>86</v>
      </c>
      <c r="AV311" s="14" t="s">
        <v>156</v>
      </c>
      <c r="AW311" s="14" t="s">
        <v>31</v>
      </c>
      <c r="AX311" s="14" t="s">
        <v>84</v>
      </c>
      <c r="AY311" s="280" t="s">
        <v>149</v>
      </c>
    </row>
    <row r="312" s="2" customFormat="1" ht="49.05" customHeight="1">
      <c r="A312" s="41"/>
      <c r="B312" s="42"/>
      <c r="C312" s="245" t="s">
        <v>351</v>
      </c>
      <c r="D312" s="246" t="s">
        <v>151</v>
      </c>
      <c r="E312" s="247" t="s">
        <v>352</v>
      </c>
      <c r="F312" s="248" t="s">
        <v>353</v>
      </c>
      <c r="G312" s="249" t="s">
        <v>154</v>
      </c>
      <c r="H312" s="250">
        <v>5</v>
      </c>
      <c r="I312" s="251"/>
      <c r="J312" s="252">
        <f>ROUND(I312*H312,2)</f>
        <v>0</v>
      </c>
      <c r="K312" s="248" t="s">
        <v>155</v>
      </c>
      <c r="L312" s="44"/>
      <c r="M312" s="253" t="s">
        <v>1</v>
      </c>
      <c r="N312" s="254" t="s">
        <v>41</v>
      </c>
      <c r="O312" s="94"/>
      <c r="P312" s="255">
        <f>O312*H312</f>
        <v>0</v>
      </c>
      <c r="Q312" s="255">
        <v>0</v>
      </c>
      <c r="R312" s="255">
        <f>Q312*H312</f>
        <v>0</v>
      </c>
      <c r="S312" s="255">
        <v>0</v>
      </c>
      <c r="T312" s="256">
        <f>S312*H312</f>
        <v>0</v>
      </c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R312" s="257" t="s">
        <v>156</v>
      </c>
      <c r="AT312" s="257" t="s">
        <v>151</v>
      </c>
      <c r="AU312" s="257" t="s">
        <v>86</v>
      </c>
      <c r="AY312" s="18" t="s">
        <v>149</v>
      </c>
      <c r="BE312" s="146">
        <f>IF(N312="základní",J312,0)</f>
        <v>0</v>
      </c>
      <c r="BF312" s="146">
        <f>IF(N312="snížená",J312,0)</f>
        <v>0</v>
      </c>
      <c r="BG312" s="146">
        <f>IF(N312="zákl. přenesená",J312,0)</f>
        <v>0</v>
      </c>
      <c r="BH312" s="146">
        <f>IF(N312="sníž. přenesená",J312,0)</f>
        <v>0</v>
      </c>
      <c r="BI312" s="146">
        <f>IF(N312="nulová",J312,0)</f>
        <v>0</v>
      </c>
      <c r="BJ312" s="18" t="s">
        <v>84</v>
      </c>
      <c r="BK312" s="146">
        <f>ROUND(I312*H312,2)</f>
        <v>0</v>
      </c>
      <c r="BL312" s="18" t="s">
        <v>156</v>
      </c>
      <c r="BM312" s="257" t="s">
        <v>354</v>
      </c>
    </row>
    <row r="313" s="13" customFormat="1">
      <c r="A313" s="13"/>
      <c r="B313" s="258"/>
      <c r="C313" s="259"/>
      <c r="D313" s="260" t="s">
        <v>158</v>
      </c>
      <c r="E313" s="261" t="s">
        <v>1</v>
      </c>
      <c r="F313" s="262" t="s">
        <v>355</v>
      </c>
      <c r="G313" s="259"/>
      <c r="H313" s="263">
        <v>5</v>
      </c>
      <c r="I313" s="264"/>
      <c r="J313" s="259"/>
      <c r="K313" s="259"/>
      <c r="L313" s="265"/>
      <c r="M313" s="266"/>
      <c r="N313" s="267"/>
      <c r="O313" s="267"/>
      <c r="P313" s="267"/>
      <c r="Q313" s="267"/>
      <c r="R313" s="267"/>
      <c r="S313" s="267"/>
      <c r="T313" s="268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69" t="s">
        <v>158</v>
      </c>
      <c r="AU313" s="269" t="s">
        <v>86</v>
      </c>
      <c r="AV313" s="13" t="s">
        <v>86</v>
      </c>
      <c r="AW313" s="13" t="s">
        <v>31</v>
      </c>
      <c r="AX313" s="13" t="s">
        <v>76</v>
      </c>
      <c r="AY313" s="269" t="s">
        <v>149</v>
      </c>
    </row>
    <row r="314" s="14" customFormat="1">
      <c r="A314" s="14"/>
      <c r="B314" s="270"/>
      <c r="C314" s="271"/>
      <c r="D314" s="260" t="s">
        <v>158</v>
      </c>
      <c r="E314" s="272" t="s">
        <v>1</v>
      </c>
      <c r="F314" s="273" t="s">
        <v>160</v>
      </c>
      <c r="G314" s="271"/>
      <c r="H314" s="274">
        <v>5</v>
      </c>
      <c r="I314" s="275"/>
      <c r="J314" s="271"/>
      <c r="K314" s="271"/>
      <c r="L314" s="276"/>
      <c r="M314" s="277"/>
      <c r="N314" s="278"/>
      <c r="O314" s="278"/>
      <c r="P314" s="278"/>
      <c r="Q314" s="278"/>
      <c r="R314" s="278"/>
      <c r="S314" s="278"/>
      <c r="T314" s="279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80" t="s">
        <v>158</v>
      </c>
      <c r="AU314" s="280" t="s">
        <v>86</v>
      </c>
      <c r="AV314" s="14" t="s">
        <v>156</v>
      </c>
      <c r="AW314" s="14" t="s">
        <v>31</v>
      </c>
      <c r="AX314" s="14" t="s">
        <v>84</v>
      </c>
      <c r="AY314" s="280" t="s">
        <v>149</v>
      </c>
    </row>
    <row r="315" s="2" customFormat="1" ht="49.05" customHeight="1">
      <c r="A315" s="41"/>
      <c r="B315" s="42"/>
      <c r="C315" s="245" t="s">
        <v>356</v>
      </c>
      <c r="D315" s="246" t="s">
        <v>151</v>
      </c>
      <c r="E315" s="247" t="s">
        <v>357</v>
      </c>
      <c r="F315" s="248" t="s">
        <v>358</v>
      </c>
      <c r="G315" s="249" t="s">
        <v>154</v>
      </c>
      <c r="H315" s="250">
        <v>20</v>
      </c>
      <c r="I315" s="251"/>
      <c r="J315" s="252">
        <f>ROUND(I315*H315,2)</f>
        <v>0</v>
      </c>
      <c r="K315" s="248" t="s">
        <v>155</v>
      </c>
      <c r="L315" s="44"/>
      <c r="M315" s="253" t="s">
        <v>1</v>
      </c>
      <c r="N315" s="254" t="s">
        <v>41</v>
      </c>
      <c r="O315" s="94"/>
      <c r="P315" s="255">
        <f>O315*H315</f>
        <v>0</v>
      </c>
      <c r="Q315" s="255">
        <v>0</v>
      </c>
      <c r="R315" s="255">
        <f>Q315*H315</f>
        <v>0</v>
      </c>
      <c r="S315" s="255">
        <v>0</v>
      </c>
      <c r="T315" s="256">
        <f>S315*H315</f>
        <v>0</v>
      </c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R315" s="257" t="s">
        <v>156</v>
      </c>
      <c r="AT315" s="257" t="s">
        <v>151</v>
      </c>
      <c r="AU315" s="257" t="s">
        <v>86</v>
      </c>
      <c r="AY315" s="18" t="s">
        <v>149</v>
      </c>
      <c r="BE315" s="146">
        <f>IF(N315="základní",J315,0)</f>
        <v>0</v>
      </c>
      <c r="BF315" s="146">
        <f>IF(N315="snížená",J315,0)</f>
        <v>0</v>
      </c>
      <c r="BG315" s="146">
        <f>IF(N315="zákl. přenesená",J315,0)</f>
        <v>0</v>
      </c>
      <c r="BH315" s="146">
        <f>IF(N315="sníž. přenesená",J315,0)</f>
        <v>0</v>
      </c>
      <c r="BI315" s="146">
        <f>IF(N315="nulová",J315,0)</f>
        <v>0</v>
      </c>
      <c r="BJ315" s="18" t="s">
        <v>84</v>
      </c>
      <c r="BK315" s="146">
        <f>ROUND(I315*H315,2)</f>
        <v>0</v>
      </c>
      <c r="BL315" s="18" t="s">
        <v>156</v>
      </c>
      <c r="BM315" s="257" t="s">
        <v>359</v>
      </c>
    </row>
    <row r="316" s="13" customFormat="1">
      <c r="A316" s="13"/>
      <c r="B316" s="258"/>
      <c r="C316" s="259"/>
      <c r="D316" s="260" t="s">
        <v>158</v>
      </c>
      <c r="E316" s="261" t="s">
        <v>1</v>
      </c>
      <c r="F316" s="262" t="s">
        <v>175</v>
      </c>
      <c r="G316" s="259"/>
      <c r="H316" s="263">
        <v>20</v>
      </c>
      <c r="I316" s="264"/>
      <c r="J316" s="259"/>
      <c r="K316" s="259"/>
      <c r="L316" s="265"/>
      <c r="M316" s="266"/>
      <c r="N316" s="267"/>
      <c r="O316" s="267"/>
      <c r="P316" s="267"/>
      <c r="Q316" s="267"/>
      <c r="R316" s="267"/>
      <c r="S316" s="267"/>
      <c r="T316" s="268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69" t="s">
        <v>158</v>
      </c>
      <c r="AU316" s="269" t="s">
        <v>86</v>
      </c>
      <c r="AV316" s="13" t="s">
        <v>86</v>
      </c>
      <c r="AW316" s="13" t="s">
        <v>31</v>
      </c>
      <c r="AX316" s="13" t="s">
        <v>76</v>
      </c>
      <c r="AY316" s="269" t="s">
        <v>149</v>
      </c>
    </row>
    <row r="317" s="14" customFormat="1">
      <c r="A317" s="14"/>
      <c r="B317" s="270"/>
      <c r="C317" s="271"/>
      <c r="D317" s="260" t="s">
        <v>158</v>
      </c>
      <c r="E317" s="272" t="s">
        <v>1</v>
      </c>
      <c r="F317" s="273" t="s">
        <v>160</v>
      </c>
      <c r="G317" s="271"/>
      <c r="H317" s="274">
        <v>20</v>
      </c>
      <c r="I317" s="275"/>
      <c r="J317" s="271"/>
      <c r="K317" s="271"/>
      <c r="L317" s="276"/>
      <c r="M317" s="277"/>
      <c r="N317" s="278"/>
      <c r="O317" s="278"/>
      <c r="P317" s="278"/>
      <c r="Q317" s="278"/>
      <c r="R317" s="278"/>
      <c r="S317" s="278"/>
      <c r="T317" s="279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80" t="s">
        <v>158</v>
      </c>
      <c r="AU317" s="280" t="s">
        <v>86</v>
      </c>
      <c r="AV317" s="14" t="s">
        <v>156</v>
      </c>
      <c r="AW317" s="14" t="s">
        <v>31</v>
      </c>
      <c r="AX317" s="14" t="s">
        <v>84</v>
      </c>
      <c r="AY317" s="280" t="s">
        <v>149</v>
      </c>
    </row>
    <row r="318" s="2" customFormat="1" ht="78" customHeight="1">
      <c r="A318" s="41"/>
      <c r="B318" s="42"/>
      <c r="C318" s="245" t="s">
        <v>360</v>
      </c>
      <c r="D318" s="246" t="s">
        <v>151</v>
      </c>
      <c r="E318" s="247" t="s">
        <v>361</v>
      </c>
      <c r="F318" s="248" t="s">
        <v>362</v>
      </c>
      <c r="G318" s="249" t="s">
        <v>154</v>
      </c>
      <c r="H318" s="250">
        <v>42</v>
      </c>
      <c r="I318" s="251"/>
      <c r="J318" s="252">
        <f>ROUND(I318*H318,2)</f>
        <v>0</v>
      </c>
      <c r="K318" s="248" t="s">
        <v>155</v>
      </c>
      <c r="L318" s="44"/>
      <c r="M318" s="253" t="s">
        <v>1</v>
      </c>
      <c r="N318" s="254" t="s">
        <v>41</v>
      </c>
      <c r="O318" s="94"/>
      <c r="P318" s="255">
        <f>O318*H318</f>
        <v>0</v>
      </c>
      <c r="Q318" s="255">
        <v>0.11162</v>
      </c>
      <c r="R318" s="255">
        <f>Q318*H318</f>
        <v>4.68804</v>
      </c>
      <c r="S318" s="255">
        <v>0</v>
      </c>
      <c r="T318" s="256">
        <f>S318*H318</f>
        <v>0</v>
      </c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R318" s="257" t="s">
        <v>156</v>
      </c>
      <c r="AT318" s="257" t="s">
        <v>151</v>
      </c>
      <c r="AU318" s="257" t="s">
        <v>86</v>
      </c>
      <c r="AY318" s="18" t="s">
        <v>149</v>
      </c>
      <c r="BE318" s="146">
        <f>IF(N318="základní",J318,0)</f>
        <v>0</v>
      </c>
      <c r="BF318" s="146">
        <f>IF(N318="snížená",J318,0)</f>
        <v>0</v>
      </c>
      <c r="BG318" s="146">
        <f>IF(N318="zákl. přenesená",J318,0)</f>
        <v>0</v>
      </c>
      <c r="BH318" s="146">
        <f>IF(N318="sníž. přenesená",J318,0)</f>
        <v>0</v>
      </c>
      <c r="BI318" s="146">
        <f>IF(N318="nulová",J318,0)</f>
        <v>0</v>
      </c>
      <c r="BJ318" s="18" t="s">
        <v>84</v>
      </c>
      <c r="BK318" s="146">
        <f>ROUND(I318*H318,2)</f>
        <v>0</v>
      </c>
      <c r="BL318" s="18" t="s">
        <v>156</v>
      </c>
      <c r="BM318" s="257" t="s">
        <v>363</v>
      </c>
    </row>
    <row r="319" s="13" customFormat="1">
      <c r="A319" s="13"/>
      <c r="B319" s="258"/>
      <c r="C319" s="259"/>
      <c r="D319" s="260" t="s">
        <v>158</v>
      </c>
      <c r="E319" s="261" t="s">
        <v>1</v>
      </c>
      <c r="F319" s="262" t="s">
        <v>364</v>
      </c>
      <c r="G319" s="259"/>
      <c r="H319" s="263">
        <v>42</v>
      </c>
      <c r="I319" s="264"/>
      <c r="J319" s="259"/>
      <c r="K319" s="259"/>
      <c r="L319" s="265"/>
      <c r="M319" s="266"/>
      <c r="N319" s="267"/>
      <c r="O319" s="267"/>
      <c r="P319" s="267"/>
      <c r="Q319" s="267"/>
      <c r="R319" s="267"/>
      <c r="S319" s="267"/>
      <c r="T319" s="268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69" t="s">
        <v>158</v>
      </c>
      <c r="AU319" s="269" t="s">
        <v>86</v>
      </c>
      <c r="AV319" s="13" t="s">
        <v>86</v>
      </c>
      <c r="AW319" s="13" t="s">
        <v>31</v>
      </c>
      <c r="AX319" s="13" t="s">
        <v>76</v>
      </c>
      <c r="AY319" s="269" t="s">
        <v>149</v>
      </c>
    </row>
    <row r="320" s="14" customFormat="1">
      <c r="A320" s="14"/>
      <c r="B320" s="270"/>
      <c r="C320" s="271"/>
      <c r="D320" s="260" t="s">
        <v>158</v>
      </c>
      <c r="E320" s="272" t="s">
        <v>1</v>
      </c>
      <c r="F320" s="273" t="s">
        <v>160</v>
      </c>
      <c r="G320" s="271"/>
      <c r="H320" s="274">
        <v>42</v>
      </c>
      <c r="I320" s="275"/>
      <c r="J320" s="271"/>
      <c r="K320" s="271"/>
      <c r="L320" s="276"/>
      <c r="M320" s="277"/>
      <c r="N320" s="278"/>
      <c r="O320" s="278"/>
      <c r="P320" s="278"/>
      <c r="Q320" s="278"/>
      <c r="R320" s="278"/>
      <c r="S320" s="278"/>
      <c r="T320" s="279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80" t="s">
        <v>158</v>
      </c>
      <c r="AU320" s="280" t="s">
        <v>86</v>
      </c>
      <c r="AV320" s="14" t="s">
        <v>156</v>
      </c>
      <c r="AW320" s="14" t="s">
        <v>31</v>
      </c>
      <c r="AX320" s="14" t="s">
        <v>84</v>
      </c>
      <c r="AY320" s="280" t="s">
        <v>149</v>
      </c>
    </row>
    <row r="321" s="12" customFormat="1" ht="22.8" customHeight="1">
      <c r="A321" s="12"/>
      <c r="B321" s="229"/>
      <c r="C321" s="230"/>
      <c r="D321" s="231" t="s">
        <v>75</v>
      </c>
      <c r="E321" s="243" t="s">
        <v>193</v>
      </c>
      <c r="F321" s="243" t="s">
        <v>365</v>
      </c>
      <c r="G321" s="230"/>
      <c r="H321" s="230"/>
      <c r="I321" s="233"/>
      <c r="J321" s="244">
        <f>BK321</f>
        <v>0</v>
      </c>
      <c r="K321" s="230"/>
      <c r="L321" s="235"/>
      <c r="M321" s="236"/>
      <c r="N321" s="237"/>
      <c r="O321" s="237"/>
      <c r="P321" s="238">
        <f>SUM(P322:P324)</f>
        <v>0</v>
      </c>
      <c r="Q321" s="237"/>
      <c r="R321" s="238">
        <f>SUM(R322:R324)</f>
        <v>0</v>
      </c>
      <c r="S321" s="237"/>
      <c r="T321" s="239">
        <f>SUM(T322:T324)</f>
        <v>4.0259999999999998</v>
      </c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R321" s="240" t="s">
        <v>84</v>
      </c>
      <c r="AT321" s="241" t="s">
        <v>75</v>
      </c>
      <c r="AU321" s="241" t="s">
        <v>84</v>
      </c>
      <c r="AY321" s="240" t="s">
        <v>149</v>
      </c>
      <c r="BK321" s="242">
        <f>SUM(BK322:BK324)</f>
        <v>0</v>
      </c>
    </row>
    <row r="322" s="2" customFormat="1" ht="33" customHeight="1">
      <c r="A322" s="41"/>
      <c r="B322" s="42"/>
      <c r="C322" s="245" t="s">
        <v>366</v>
      </c>
      <c r="D322" s="246" t="s">
        <v>151</v>
      </c>
      <c r="E322" s="247" t="s">
        <v>367</v>
      </c>
      <c r="F322" s="248" t="s">
        <v>368</v>
      </c>
      <c r="G322" s="249" t="s">
        <v>184</v>
      </c>
      <c r="H322" s="250">
        <v>91.5</v>
      </c>
      <c r="I322" s="251"/>
      <c r="J322" s="252">
        <f>ROUND(I322*H322,2)</f>
        <v>0</v>
      </c>
      <c r="K322" s="248" t="s">
        <v>155</v>
      </c>
      <c r="L322" s="44"/>
      <c r="M322" s="253" t="s">
        <v>1</v>
      </c>
      <c r="N322" s="254" t="s">
        <v>41</v>
      </c>
      <c r="O322" s="94"/>
      <c r="P322" s="255">
        <f>O322*H322</f>
        <v>0</v>
      </c>
      <c r="Q322" s="255">
        <v>0</v>
      </c>
      <c r="R322" s="255">
        <f>Q322*H322</f>
        <v>0</v>
      </c>
      <c r="S322" s="255">
        <v>0.043999999999999997</v>
      </c>
      <c r="T322" s="256">
        <f>S322*H322</f>
        <v>4.0259999999999998</v>
      </c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R322" s="257" t="s">
        <v>156</v>
      </c>
      <c r="AT322" s="257" t="s">
        <v>151</v>
      </c>
      <c r="AU322" s="257" t="s">
        <v>86</v>
      </c>
      <c r="AY322" s="18" t="s">
        <v>149</v>
      </c>
      <c r="BE322" s="146">
        <f>IF(N322="základní",J322,0)</f>
        <v>0</v>
      </c>
      <c r="BF322" s="146">
        <f>IF(N322="snížená",J322,0)</f>
        <v>0</v>
      </c>
      <c r="BG322" s="146">
        <f>IF(N322="zákl. přenesená",J322,0)</f>
        <v>0</v>
      </c>
      <c r="BH322" s="146">
        <f>IF(N322="sníž. přenesená",J322,0)</f>
        <v>0</v>
      </c>
      <c r="BI322" s="146">
        <f>IF(N322="nulová",J322,0)</f>
        <v>0</v>
      </c>
      <c r="BJ322" s="18" t="s">
        <v>84</v>
      </c>
      <c r="BK322" s="146">
        <f>ROUND(I322*H322,2)</f>
        <v>0</v>
      </c>
      <c r="BL322" s="18" t="s">
        <v>156</v>
      </c>
      <c r="BM322" s="257" t="s">
        <v>369</v>
      </c>
    </row>
    <row r="323" s="13" customFormat="1">
      <c r="A323" s="13"/>
      <c r="B323" s="258"/>
      <c r="C323" s="259"/>
      <c r="D323" s="260" t="s">
        <v>158</v>
      </c>
      <c r="E323" s="261" t="s">
        <v>1</v>
      </c>
      <c r="F323" s="262" t="s">
        <v>370</v>
      </c>
      <c r="G323" s="259"/>
      <c r="H323" s="263">
        <v>91.5</v>
      </c>
      <c r="I323" s="264"/>
      <c r="J323" s="259"/>
      <c r="K323" s="259"/>
      <c r="L323" s="265"/>
      <c r="M323" s="266"/>
      <c r="N323" s="267"/>
      <c r="O323" s="267"/>
      <c r="P323" s="267"/>
      <c r="Q323" s="267"/>
      <c r="R323" s="267"/>
      <c r="S323" s="267"/>
      <c r="T323" s="268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69" t="s">
        <v>158</v>
      </c>
      <c r="AU323" s="269" t="s">
        <v>86</v>
      </c>
      <c r="AV323" s="13" t="s">
        <v>86</v>
      </c>
      <c r="AW323" s="13" t="s">
        <v>31</v>
      </c>
      <c r="AX323" s="13" t="s">
        <v>76</v>
      </c>
      <c r="AY323" s="269" t="s">
        <v>149</v>
      </c>
    </row>
    <row r="324" s="14" customFormat="1">
      <c r="A324" s="14"/>
      <c r="B324" s="270"/>
      <c r="C324" s="271"/>
      <c r="D324" s="260" t="s">
        <v>158</v>
      </c>
      <c r="E324" s="272" t="s">
        <v>1</v>
      </c>
      <c r="F324" s="273" t="s">
        <v>160</v>
      </c>
      <c r="G324" s="271"/>
      <c r="H324" s="274">
        <v>91.5</v>
      </c>
      <c r="I324" s="275"/>
      <c r="J324" s="271"/>
      <c r="K324" s="271"/>
      <c r="L324" s="276"/>
      <c r="M324" s="277"/>
      <c r="N324" s="278"/>
      <c r="O324" s="278"/>
      <c r="P324" s="278"/>
      <c r="Q324" s="278"/>
      <c r="R324" s="278"/>
      <c r="S324" s="278"/>
      <c r="T324" s="279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80" t="s">
        <v>158</v>
      </c>
      <c r="AU324" s="280" t="s">
        <v>86</v>
      </c>
      <c r="AV324" s="14" t="s">
        <v>156</v>
      </c>
      <c r="AW324" s="14" t="s">
        <v>31</v>
      </c>
      <c r="AX324" s="14" t="s">
        <v>84</v>
      </c>
      <c r="AY324" s="280" t="s">
        <v>149</v>
      </c>
    </row>
    <row r="325" s="12" customFormat="1" ht="22.8" customHeight="1">
      <c r="A325" s="12"/>
      <c r="B325" s="229"/>
      <c r="C325" s="230"/>
      <c r="D325" s="231" t="s">
        <v>75</v>
      </c>
      <c r="E325" s="243" t="s">
        <v>198</v>
      </c>
      <c r="F325" s="243" t="s">
        <v>371</v>
      </c>
      <c r="G325" s="230"/>
      <c r="H325" s="230"/>
      <c r="I325" s="233"/>
      <c r="J325" s="244">
        <f>BK325</f>
        <v>0</v>
      </c>
      <c r="K325" s="230"/>
      <c r="L325" s="235"/>
      <c r="M325" s="236"/>
      <c r="N325" s="237"/>
      <c r="O325" s="237"/>
      <c r="P325" s="238">
        <f>SUM(P326:P346)</f>
        <v>0</v>
      </c>
      <c r="Q325" s="237"/>
      <c r="R325" s="238">
        <f>SUM(R326:R346)</f>
        <v>6.4751822100000007</v>
      </c>
      <c r="S325" s="237"/>
      <c r="T325" s="239">
        <f>SUM(T326:T346)</f>
        <v>0</v>
      </c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R325" s="240" t="s">
        <v>84</v>
      </c>
      <c r="AT325" s="241" t="s">
        <v>75</v>
      </c>
      <c r="AU325" s="241" t="s">
        <v>84</v>
      </c>
      <c r="AY325" s="240" t="s">
        <v>149</v>
      </c>
      <c r="BK325" s="242">
        <f>SUM(BK326:BK346)</f>
        <v>0</v>
      </c>
    </row>
    <row r="326" s="2" customFormat="1" ht="49.05" customHeight="1">
      <c r="A326" s="41"/>
      <c r="B326" s="42"/>
      <c r="C326" s="245" t="s">
        <v>372</v>
      </c>
      <c r="D326" s="246" t="s">
        <v>151</v>
      </c>
      <c r="E326" s="247" t="s">
        <v>373</v>
      </c>
      <c r="F326" s="248" t="s">
        <v>374</v>
      </c>
      <c r="G326" s="249" t="s">
        <v>184</v>
      </c>
      <c r="H326" s="250">
        <v>36</v>
      </c>
      <c r="I326" s="251"/>
      <c r="J326" s="252">
        <f>ROUND(I326*H326,2)</f>
        <v>0</v>
      </c>
      <c r="K326" s="248" t="s">
        <v>155</v>
      </c>
      <c r="L326" s="44"/>
      <c r="M326" s="253" t="s">
        <v>1</v>
      </c>
      <c r="N326" s="254" t="s">
        <v>41</v>
      </c>
      <c r="O326" s="94"/>
      <c r="P326" s="255">
        <f>O326*H326</f>
        <v>0</v>
      </c>
      <c r="Q326" s="255">
        <v>0.16850000000000001</v>
      </c>
      <c r="R326" s="255">
        <f>Q326*H326</f>
        <v>6.0660000000000007</v>
      </c>
      <c r="S326" s="255">
        <v>0</v>
      </c>
      <c r="T326" s="256">
        <f>S326*H326</f>
        <v>0</v>
      </c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R326" s="257" t="s">
        <v>156</v>
      </c>
      <c r="AT326" s="257" t="s">
        <v>151</v>
      </c>
      <c r="AU326" s="257" t="s">
        <v>86</v>
      </c>
      <c r="AY326" s="18" t="s">
        <v>149</v>
      </c>
      <c r="BE326" s="146">
        <f>IF(N326="základní",J326,0)</f>
        <v>0</v>
      </c>
      <c r="BF326" s="146">
        <f>IF(N326="snížená",J326,0)</f>
        <v>0</v>
      </c>
      <c r="BG326" s="146">
        <f>IF(N326="zákl. přenesená",J326,0)</f>
        <v>0</v>
      </c>
      <c r="BH326" s="146">
        <f>IF(N326="sníž. přenesená",J326,0)</f>
        <v>0</v>
      </c>
      <c r="BI326" s="146">
        <f>IF(N326="nulová",J326,0)</f>
        <v>0</v>
      </c>
      <c r="BJ326" s="18" t="s">
        <v>84</v>
      </c>
      <c r="BK326" s="146">
        <f>ROUND(I326*H326,2)</f>
        <v>0</v>
      </c>
      <c r="BL326" s="18" t="s">
        <v>156</v>
      </c>
      <c r="BM326" s="257" t="s">
        <v>375</v>
      </c>
    </row>
    <row r="327" s="13" customFormat="1">
      <c r="A327" s="13"/>
      <c r="B327" s="258"/>
      <c r="C327" s="259"/>
      <c r="D327" s="260" t="s">
        <v>158</v>
      </c>
      <c r="E327" s="261" t="s">
        <v>1</v>
      </c>
      <c r="F327" s="262" t="s">
        <v>186</v>
      </c>
      <c r="G327" s="259"/>
      <c r="H327" s="263">
        <v>36</v>
      </c>
      <c r="I327" s="264"/>
      <c r="J327" s="259"/>
      <c r="K327" s="259"/>
      <c r="L327" s="265"/>
      <c r="M327" s="266"/>
      <c r="N327" s="267"/>
      <c r="O327" s="267"/>
      <c r="P327" s="267"/>
      <c r="Q327" s="267"/>
      <c r="R327" s="267"/>
      <c r="S327" s="267"/>
      <c r="T327" s="268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69" t="s">
        <v>158</v>
      </c>
      <c r="AU327" s="269" t="s">
        <v>86</v>
      </c>
      <c r="AV327" s="13" t="s">
        <v>86</v>
      </c>
      <c r="AW327" s="13" t="s">
        <v>31</v>
      </c>
      <c r="AX327" s="13" t="s">
        <v>76</v>
      </c>
      <c r="AY327" s="269" t="s">
        <v>149</v>
      </c>
    </row>
    <row r="328" s="14" customFormat="1">
      <c r="A328" s="14"/>
      <c r="B328" s="270"/>
      <c r="C328" s="271"/>
      <c r="D328" s="260" t="s">
        <v>158</v>
      </c>
      <c r="E328" s="272" t="s">
        <v>1</v>
      </c>
      <c r="F328" s="273" t="s">
        <v>160</v>
      </c>
      <c r="G328" s="271"/>
      <c r="H328" s="274">
        <v>36</v>
      </c>
      <c r="I328" s="275"/>
      <c r="J328" s="271"/>
      <c r="K328" s="271"/>
      <c r="L328" s="276"/>
      <c r="M328" s="277"/>
      <c r="N328" s="278"/>
      <c r="O328" s="278"/>
      <c r="P328" s="278"/>
      <c r="Q328" s="278"/>
      <c r="R328" s="278"/>
      <c r="S328" s="278"/>
      <c r="T328" s="279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80" t="s">
        <v>158</v>
      </c>
      <c r="AU328" s="280" t="s">
        <v>86</v>
      </c>
      <c r="AV328" s="14" t="s">
        <v>156</v>
      </c>
      <c r="AW328" s="14" t="s">
        <v>31</v>
      </c>
      <c r="AX328" s="14" t="s">
        <v>84</v>
      </c>
      <c r="AY328" s="280" t="s">
        <v>149</v>
      </c>
    </row>
    <row r="329" s="2" customFormat="1" ht="16.5" customHeight="1">
      <c r="A329" s="41"/>
      <c r="B329" s="42"/>
      <c r="C329" s="302" t="s">
        <v>376</v>
      </c>
      <c r="D329" s="303" t="s">
        <v>281</v>
      </c>
      <c r="E329" s="304" t="s">
        <v>377</v>
      </c>
      <c r="F329" s="305" t="s">
        <v>378</v>
      </c>
      <c r="G329" s="306" t="s">
        <v>184</v>
      </c>
      <c r="H329" s="307">
        <v>7.2000000000000002</v>
      </c>
      <c r="I329" s="308"/>
      <c r="J329" s="309">
        <f>ROUND(I329*H329,2)</f>
        <v>0</v>
      </c>
      <c r="K329" s="305" t="s">
        <v>155</v>
      </c>
      <c r="L329" s="310"/>
      <c r="M329" s="311" t="s">
        <v>1</v>
      </c>
      <c r="N329" s="312" t="s">
        <v>41</v>
      </c>
      <c r="O329" s="94"/>
      <c r="P329" s="255">
        <f>O329*H329</f>
        <v>0</v>
      </c>
      <c r="Q329" s="255">
        <v>0.056000000000000001</v>
      </c>
      <c r="R329" s="255">
        <f>Q329*H329</f>
        <v>0.4032</v>
      </c>
      <c r="S329" s="255">
        <v>0</v>
      </c>
      <c r="T329" s="256">
        <f>S329*H329</f>
        <v>0</v>
      </c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R329" s="257" t="s">
        <v>193</v>
      </c>
      <c r="AT329" s="257" t="s">
        <v>281</v>
      </c>
      <c r="AU329" s="257" t="s">
        <v>86</v>
      </c>
      <c r="AY329" s="18" t="s">
        <v>149</v>
      </c>
      <c r="BE329" s="146">
        <f>IF(N329="základní",J329,0)</f>
        <v>0</v>
      </c>
      <c r="BF329" s="146">
        <f>IF(N329="snížená",J329,0)</f>
        <v>0</v>
      </c>
      <c r="BG329" s="146">
        <f>IF(N329="zákl. přenesená",J329,0)</f>
        <v>0</v>
      </c>
      <c r="BH329" s="146">
        <f>IF(N329="sníž. přenesená",J329,0)</f>
        <v>0</v>
      </c>
      <c r="BI329" s="146">
        <f>IF(N329="nulová",J329,0)</f>
        <v>0</v>
      </c>
      <c r="BJ329" s="18" t="s">
        <v>84</v>
      </c>
      <c r="BK329" s="146">
        <f>ROUND(I329*H329,2)</f>
        <v>0</v>
      </c>
      <c r="BL329" s="18" t="s">
        <v>156</v>
      </c>
      <c r="BM329" s="257" t="s">
        <v>379</v>
      </c>
    </row>
    <row r="330" s="13" customFormat="1">
      <c r="A330" s="13"/>
      <c r="B330" s="258"/>
      <c r="C330" s="259"/>
      <c r="D330" s="260" t="s">
        <v>158</v>
      </c>
      <c r="E330" s="261" t="s">
        <v>1</v>
      </c>
      <c r="F330" s="262" t="s">
        <v>380</v>
      </c>
      <c r="G330" s="259"/>
      <c r="H330" s="263">
        <v>7.2000000000000002</v>
      </c>
      <c r="I330" s="264"/>
      <c r="J330" s="259"/>
      <c r="K330" s="259"/>
      <c r="L330" s="265"/>
      <c r="M330" s="266"/>
      <c r="N330" s="267"/>
      <c r="O330" s="267"/>
      <c r="P330" s="267"/>
      <c r="Q330" s="267"/>
      <c r="R330" s="267"/>
      <c r="S330" s="267"/>
      <c r="T330" s="268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69" t="s">
        <v>158</v>
      </c>
      <c r="AU330" s="269" t="s">
        <v>86</v>
      </c>
      <c r="AV330" s="13" t="s">
        <v>86</v>
      </c>
      <c r="AW330" s="13" t="s">
        <v>31</v>
      </c>
      <c r="AX330" s="13" t="s">
        <v>76</v>
      </c>
      <c r="AY330" s="269" t="s">
        <v>149</v>
      </c>
    </row>
    <row r="331" s="14" customFormat="1">
      <c r="A331" s="14"/>
      <c r="B331" s="270"/>
      <c r="C331" s="271"/>
      <c r="D331" s="260" t="s">
        <v>158</v>
      </c>
      <c r="E331" s="272" t="s">
        <v>1</v>
      </c>
      <c r="F331" s="273" t="s">
        <v>160</v>
      </c>
      <c r="G331" s="271"/>
      <c r="H331" s="274">
        <v>7.2000000000000002</v>
      </c>
      <c r="I331" s="275"/>
      <c r="J331" s="271"/>
      <c r="K331" s="271"/>
      <c r="L331" s="276"/>
      <c r="M331" s="277"/>
      <c r="N331" s="278"/>
      <c r="O331" s="278"/>
      <c r="P331" s="278"/>
      <c r="Q331" s="278"/>
      <c r="R331" s="278"/>
      <c r="S331" s="278"/>
      <c r="T331" s="279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80" t="s">
        <v>158</v>
      </c>
      <c r="AU331" s="280" t="s">
        <v>86</v>
      </c>
      <c r="AV331" s="14" t="s">
        <v>156</v>
      </c>
      <c r="AW331" s="14" t="s">
        <v>31</v>
      </c>
      <c r="AX331" s="14" t="s">
        <v>84</v>
      </c>
      <c r="AY331" s="280" t="s">
        <v>149</v>
      </c>
    </row>
    <row r="332" s="2" customFormat="1" ht="33" customHeight="1">
      <c r="A332" s="41"/>
      <c r="B332" s="42"/>
      <c r="C332" s="245" t="s">
        <v>381</v>
      </c>
      <c r="D332" s="246" t="s">
        <v>151</v>
      </c>
      <c r="E332" s="247" t="s">
        <v>382</v>
      </c>
      <c r="F332" s="248" t="s">
        <v>383</v>
      </c>
      <c r="G332" s="249" t="s">
        <v>184</v>
      </c>
      <c r="H332" s="250">
        <v>37</v>
      </c>
      <c r="I332" s="251"/>
      <c r="J332" s="252">
        <f>ROUND(I332*H332,2)</f>
        <v>0</v>
      </c>
      <c r="K332" s="248" t="s">
        <v>155</v>
      </c>
      <c r="L332" s="44"/>
      <c r="M332" s="253" t="s">
        <v>1</v>
      </c>
      <c r="N332" s="254" t="s">
        <v>41</v>
      </c>
      <c r="O332" s="94"/>
      <c r="P332" s="255">
        <f>O332*H332</f>
        <v>0</v>
      </c>
      <c r="Q332" s="255">
        <v>4.3699999999999997E-06</v>
      </c>
      <c r="R332" s="255">
        <f>Q332*H332</f>
        <v>0.00016168999999999998</v>
      </c>
      <c r="S332" s="255">
        <v>0</v>
      </c>
      <c r="T332" s="256">
        <f>S332*H332</f>
        <v>0</v>
      </c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R332" s="257" t="s">
        <v>156</v>
      </c>
      <c r="AT332" s="257" t="s">
        <v>151</v>
      </c>
      <c r="AU332" s="257" t="s">
        <v>86</v>
      </c>
      <c r="AY332" s="18" t="s">
        <v>149</v>
      </c>
      <c r="BE332" s="146">
        <f>IF(N332="základní",J332,0)</f>
        <v>0</v>
      </c>
      <c r="BF332" s="146">
        <f>IF(N332="snížená",J332,0)</f>
        <v>0</v>
      </c>
      <c r="BG332" s="146">
        <f>IF(N332="zákl. přenesená",J332,0)</f>
        <v>0</v>
      </c>
      <c r="BH332" s="146">
        <f>IF(N332="sníž. přenesená",J332,0)</f>
        <v>0</v>
      </c>
      <c r="BI332" s="146">
        <f>IF(N332="nulová",J332,0)</f>
        <v>0</v>
      </c>
      <c r="BJ332" s="18" t="s">
        <v>84</v>
      </c>
      <c r="BK332" s="146">
        <f>ROUND(I332*H332,2)</f>
        <v>0</v>
      </c>
      <c r="BL332" s="18" t="s">
        <v>156</v>
      </c>
      <c r="BM332" s="257" t="s">
        <v>384</v>
      </c>
    </row>
    <row r="333" s="13" customFormat="1">
      <c r="A333" s="13"/>
      <c r="B333" s="258"/>
      <c r="C333" s="259"/>
      <c r="D333" s="260" t="s">
        <v>158</v>
      </c>
      <c r="E333" s="261" t="s">
        <v>1</v>
      </c>
      <c r="F333" s="262" t="s">
        <v>385</v>
      </c>
      <c r="G333" s="259"/>
      <c r="H333" s="263">
        <v>37</v>
      </c>
      <c r="I333" s="264"/>
      <c r="J333" s="259"/>
      <c r="K333" s="259"/>
      <c r="L333" s="265"/>
      <c r="M333" s="266"/>
      <c r="N333" s="267"/>
      <c r="O333" s="267"/>
      <c r="P333" s="267"/>
      <c r="Q333" s="267"/>
      <c r="R333" s="267"/>
      <c r="S333" s="267"/>
      <c r="T333" s="268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69" t="s">
        <v>158</v>
      </c>
      <c r="AU333" s="269" t="s">
        <v>86</v>
      </c>
      <c r="AV333" s="13" t="s">
        <v>86</v>
      </c>
      <c r="AW333" s="13" t="s">
        <v>31</v>
      </c>
      <c r="AX333" s="13" t="s">
        <v>76</v>
      </c>
      <c r="AY333" s="269" t="s">
        <v>149</v>
      </c>
    </row>
    <row r="334" s="14" customFormat="1">
      <c r="A334" s="14"/>
      <c r="B334" s="270"/>
      <c r="C334" s="271"/>
      <c r="D334" s="260" t="s">
        <v>158</v>
      </c>
      <c r="E334" s="272" t="s">
        <v>1</v>
      </c>
      <c r="F334" s="273" t="s">
        <v>160</v>
      </c>
      <c r="G334" s="271"/>
      <c r="H334" s="274">
        <v>37</v>
      </c>
      <c r="I334" s="275"/>
      <c r="J334" s="271"/>
      <c r="K334" s="271"/>
      <c r="L334" s="276"/>
      <c r="M334" s="277"/>
      <c r="N334" s="278"/>
      <c r="O334" s="278"/>
      <c r="P334" s="278"/>
      <c r="Q334" s="278"/>
      <c r="R334" s="278"/>
      <c r="S334" s="278"/>
      <c r="T334" s="279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80" t="s">
        <v>158</v>
      </c>
      <c r="AU334" s="280" t="s">
        <v>86</v>
      </c>
      <c r="AV334" s="14" t="s">
        <v>156</v>
      </c>
      <c r="AW334" s="14" t="s">
        <v>31</v>
      </c>
      <c r="AX334" s="14" t="s">
        <v>84</v>
      </c>
      <c r="AY334" s="280" t="s">
        <v>149</v>
      </c>
    </row>
    <row r="335" s="2" customFormat="1" ht="37.8" customHeight="1">
      <c r="A335" s="41"/>
      <c r="B335" s="42"/>
      <c r="C335" s="245" t="s">
        <v>386</v>
      </c>
      <c r="D335" s="246" t="s">
        <v>151</v>
      </c>
      <c r="E335" s="247" t="s">
        <v>387</v>
      </c>
      <c r="F335" s="248" t="s">
        <v>388</v>
      </c>
      <c r="G335" s="249" t="s">
        <v>184</v>
      </c>
      <c r="H335" s="250">
        <v>37</v>
      </c>
      <c r="I335" s="251"/>
      <c r="J335" s="252">
        <f>ROUND(I335*H335,2)</f>
        <v>0</v>
      </c>
      <c r="K335" s="248" t="s">
        <v>155</v>
      </c>
      <c r="L335" s="44"/>
      <c r="M335" s="253" t="s">
        <v>1</v>
      </c>
      <c r="N335" s="254" t="s">
        <v>41</v>
      </c>
      <c r="O335" s="94"/>
      <c r="P335" s="255">
        <f>O335*H335</f>
        <v>0</v>
      </c>
      <c r="Q335" s="255">
        <v>0</v>
      </c>
      <c r="R335" s="255">
        <f>Q335*H335</f>
        <v>0</v>
      </c>
      <c r="S335" s="255">
        <v>0</v>
      </c>
      <c r="T335" s="256">
        <f>S335*H335</f>
        <v>0</v>
      </c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R335" s="257" t="s">
        <v>156</v>
      </c>
      <c r="AT335" s="257" t="s">
        <v>151</v>
      </c>
      <c r="AU335" s="257" t="s">
        <v>86</v>
      </c>
      <c r="AY335" s="18" t="s">
        <v>149</v>
      </c>
      <c r="BE335" s="146">
        <f>IF(N335="základní",J335,0)</f>
        <v>0</v>
      </c>
      <c r="BF335" s="146">
        <f>IF(N335="snížená",J335,0)</f>
        <v>0</v>
      </c>
      <c r="BG335" s="146">
        <f>IF(N335="zákl. přenesená",J335,0)</f>
        <v>0</v>
      </c>
      <c r="BH335" s="146">
        <f>IF(N335="sníž. přenesená",J335,0)</f>
        <v>0</v>
      </c>
      <c r="BI335" s="146">
        <f>IF(N335="nulová",J335,0)</f>
        <v>0</v>
      </c>
      <c r="BJ335" s="18" t="s">
        <v>84</v>
      </c>
      <c r="BK335" s="146">
        <f>ROUND(I335*H335,2)</f>
        <v>0</v>
      </c>
      <c r="BL335" s="18" t="s">
        <v>156</v>
      </c>
      <c r="BM335" s="257" t="s">
        <v>389</v>
      </c>
    </row>
    <row r="336" s="2" customFormat="1" ht="55.5" customHeight="1">
      <c r="A336" s="41"/>
      <c r="B336" s="42"/>
      <c r="C336" s="245" t="s">
        <v>390</v>
      </c>
      <c r="D336" s="246" t="s">
        <v>151</v>
      </c>
      <c r="E336" s="247" t="s">
        <v>391</v>
      </c>
      <c r="F336" s="248" t="s">
        <v>392</v>
      </c>
      <c r="G336" s="249" t="s">
        <v>184</v>
      </c>
      <c r="H336" s="250">
        <v>37</v>
      </c>
      <c r="I336" s="251"/>
      <c r="J336" s="252">
        <f>ROUND(I336*H336,2)</f>
        <v>0</v>
      </c>
      <c r="K336" s="248" t="s">
        <v>155</v>
      </c>
      <c r="L336" s="44"/>
      <c r="M336" s="253" t="s">
        <v>1</v>
      </c>
      <c r="N336" s="254" t="s">
        <v>41</v>
      </c>
      <c r="O336" s="94"/>
      <c r="P336" s="255">
        <f>O336*H336</f>
        <v>0</v>
      </c>
      <c r="Q336" s="255">
        <v>0.00015660000000000001</v>
      </c>
      <c r="R336" s="255">
        <f>Q336*H336</f>
        <v>0.0057942000000000002</v>
      </c>
      <c r="S336" s="255">
        <v>0</v>
      </c>
      <c r="T336" s="256">
        <f>S336*H336</f>
        <v>0</v>
      </c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  <c r="AR336" s="257" t="s">
        <v>156</v>
      </c>
      <c r="AT336" s="257" t="s">
        <v>151</v>
      </c>
      <c r="AU336" s="257" t="s">
        <v>86</v>
      </c>
      <c r="AY336" s="18" t="s">
        <v>149</v>
      </c>
      <c r="BE336" s="146">
        <f>IF(N336="základní",J336,0)</f>
        <v>0</v>
      </c>
      <c r="BF336" s="146">
        <f>IF(N336="snížená",J336,0)</f>
        <v>0</v>
      </c>
      <c r="BG336" s="146">
        <f>IF(N336="zákl. přenesená",J336,0)</f>
        <v>0</v>
      </c>
      <c r="BH336" s="146">
        <f>IF(N336="sníž. přenesená",J336,0)</f>
        <v>0</v>
      </c>
      <c r="BI336" s="146">
        <f>IF(N336="nulová",J336,0)</f>
        <v>0</v>
      </c>
      <c r="BJ336" s="18" t="s">
        <v>84</v>
      </c>
      <c r="BK336" s="146">
        <f>ROUND(I336*H336,2)</f>
        <v>0</v>
      </c>
      <c r="BL336" s="18" t="s">
        <v>156</v>
      </c>
      <c r="BM336" s="257" t="s">
        <v>393</v>
      </c>
    </row>
    <row r="337" s="2" customFormat="1" ht="24.15" customHeight="1">
      <c r="A337" s="41"/>
      <c r="B337" s="42"/>
      <c r="C337" s="245" t="s">
        <v>394</v>
      </c>
      <c r="D337" s="246" t="s">
        <v>151</v>
      </c>
      <c r="E337" s="247" t="s">
        <v>395</v>
      </c>
      <c r="F337" s="248" t="s">
        <v>396</v>
      </c>
      <c r="G337" s="249" t="s">
        <v>184</v>
      </c>
      <c r="H337" s="250">
        <v>16</v>
      </c>
      <c r="I337" s="251"/>
      <c r="J337" s="252">
        <f>ROUND(I337*H337,2)</f>
        <v>0</v>
      </c>
      <c r="K337" s="248" t="s">
        <v>155</v>
      </c>
      <c r="L337" s="44"/>
      <c r="M337" s="253" t="s">
        <v>1</v>
      </c>
      <c r="N337" s="254" t="s">
        <v>41</v>
      </c>
      <c r="O337" s="94"/>
      <c r="P337" s="255">
        <f>O337*H337</f>
        <v>0</v>
      </c>
      <c r="Q337" s="255">
        <v>1.6449999999999999E-06</v>
      </c>
      <c r="R337" s="255">
        <f>Q337*H337</f>
        <v>2.6319999999999999E-05</v>
      </c>
      <c r="S337" s="255">
        <v>0</v>
      </c>
      <c r="T337" s="256">
        <f>S337*H337</f>
        <v>0</v>
      </c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  <c r="AR337" s="257" t="s">
        <v>156</v>
      </c>
      <c r="AT337" s="257" t="s">
        <v>151</v>
      </c>
      <c r="AU337" s="257" t="s">
        <v>86</v>
      </c>
      <c r="AY337" s="18" t="s">
        <v>149</v>
      </c>
      <c r="BE337" s="146">
        <f>IF(N337="základní",J337,0)</f>
        <v>0</v>
      </c>
      <c r="BF337" s="146">
        <f>IF(N337="snížená",J337,0)</f>
        <v>0</v>
      </c>
      <c r="BG337" s="146">
        <f>IF(N337="zákl. přenesená",J337,0)</f>
        <v>0</v>
      </c>
      <c r="BH337" s="146">
        <f>IF(N337="sníž. přenesená",J337,0)</f>
        <v>0</v>
      </c>
      <c r="BI337" s="146">
        <f>IF(N337="nulová",J337,0)</f>
        <v>0</v>
      </c>
      <c r="BJ337" s="18" t="s">
        <v>84</v>
      </c>
      <c r="BK337" s="146">
        <f>ROUND(I337*H337,2)</f>
        <v>0</v>
      </c>
      <c r="BL337" s="18" t="s">
        <v>156</v>
      </c>
      <c r="BM337" s="257" t="s">
        <v>397</v>
      </c>
    </row>
    <row r="338" s="13" customFormat="1">
      <c r="A338" s="13"/>
      <c r="B338" s="258"/>
      <c r="C338" s="259"/>
      <c r="D338" s="260" t="s">
        <v>158</v>
      </c>
      <c r="E338" s="261" t="s">
        <v>1</v>
      </c>
      <c r="F338" s="262" t="s">
        <v>398</v>
      </c>
      <c r="G338" s="259"/>
      <c r="H338" s="263">
        <v>9</v>
      </c>
      <c r="I338" s="264"/>
      <c r="J338" s="259"/>
      <c r="K338" s="259"/>
      <c r="L338" s="265"/>
      <c r="M338" s="266"/>
      <c r="N338" s="267"/>
      <c r="O338" s="267"/>
      <c r="P338" s="267"/>
      <c r="Q338" s="267"/>
      <c r="R338" s="267"/>
      <c r="S338" s="267"/>
      <c r="T338" s="268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69" t="s">
        <v>158</v>
      </c>
      <c r="AU338" s="269" t="s">
        <v>86</v>
      </c>
      <c r="AV338" s="13" t="s">
        <v>86</v>
      </c>
      <c r="AW338" s="13" t="s">
        <v>31</v>
      </c>
      <c r="AX338" s="13" t="s">
        <v>76</v>
      </c>
      <c r="AY338" s="269" t="s">
        <v>149</v>
      </c>
    </row>
    <row r="339" s="13" customFormat="1">
      <c r="A339" s="13"/>
      <c r="B339" s="258"/>
      <c r="C339" s="259"/>
      <c r="D339" s="260" t="s">
        <v>158</v>
      </c>
      <c r="E339" s="261" t="s">
        <v>1</v>
      </c>
      <c r="F339" s="262" t="s">
        <v>399</v>
      </c>
      <c r="G339" s="259"/>
      <c r="H339" s="263">
        <v>7</v>
      </c>
      <c r="I339" s="264"/>
      <c r="J339" s="259"/>
      <c r="K339" s="259"/>
      <c r="L339" s="265"/>
      <c r="M339" s="266"/>
      <c r="N339" s="267"/>
      <c r="O339" s="267"/>
      <c r="P339" s="267"/>
      <c r="Q339" s="267"/>
      <c r="R339" s="267"/>
      <c r="S339" s="267"/>
      <c r="T339" s="268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69" t="s">
        <v>158</v>
      </c>
      <c r="AU339" s="269" t="s">
        <v>86</v>
      </c>
      <c r="AV339" s="13" t="s">
        <v>86</v>
      </c>
      <c r="AW339" s="13" t="s">
        <v>31</v>
      </c>
      <c r="AX339" s="13" t="s">
        <v>76</v>
      </c>
      <c r="AY339" s="269" t="s">
        <v>149</v>
      </c>
    </row>
    <row r="340" s="14" customFormat="1">
      <c r="A340" s="14"/>
      <c r="B340" s="270"/>
      <c r="C340" s="271"/>
      <c r="D340" s="260" t="s">
        <v>158</v>
      </c>
      <c r="E340" s="272" t="s">
        <v>1</v>
      </c>
      <c r="F340" s="273" t="s">
        <v>160</v>
      </c>
      <c r="G340" s="271"/>
      <c r="H340" s="274">
        <v>16</v>
      </c>
      <c r="I340" s="275"/>
      <c r="J340" s="271"/>
      <c r="K340" s="271"/>
      <c r="L340" s="276"/>
      <c r="M340" s="277"/>
      <c r="N340" s="278"/>
      <c r="O340" s="278"/>
      <c r="P340" s="278"/>
      <c r="Q340" s="278"/>
      <c r="R340" s="278"/>
      <c r="S340" s="278"/>
      <c r="T340" s="279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80" t="s">
        <v>158</v>
      </c>
      <c r="AU340" s="280" t="s">
        <v>86</v>
      </c>
      <c r="AV340" s="14" t="s">
        <v>156</v>
      </c>
      <c r="AW340" s="14" t="s">
        <v>31</v>
      </c>
      <c r="AX340" s="14" t="s">
        <v>84</v>
      </c>
      <c r="AY340" s="280" t="s">
        <v>149</v>
      </c>
    </row>
    <row r="341" s="2" customFormat="1" ht="78" customHeight="1">
      <c r="A341" s="41"/>
      <c r="B341" s="42"/>
      <c r="C341" s="245" t="s">
        <v>400</v>
      </c>
      <c r="D341" s="246" t="s">
        <v>151</v>
      </c>
      <c r="E341" s="247" t="s">
        <v>401</v>
      </c>
      <c r="F341" s="248" t="s">
        <v>402</v>
      </c>
      <c r="G341" s="249" t="s">
        <v>184</v>
      </c>
      <c r="H341" s="250">
        <v>36</v>
      </c>
      <c r="I341" s="251"/>
      <c r="J341" s="252">
        <f>ROUND(I341*H341,2)</f>
        <v>0</v>
      </c>
      <c r="K341" s="248" t="s">
        <v>155</v>
      </c>
      <c r="L341" s="44"/>
      <c r="M341" s="253" t="s">
        <v>1</v>
      </c>
      <c r="N341" s="254" t="s">
        <v>41</v>
      </c>
      <c r="O341" s="94"/>
      <c r="P341" s="255">
        <f>O341*H341</f>
        <v>0</v>
      </c>
      <c r="Q341" s="255">
        <v>0</v>
      </c>
      <c r="R341" s="255">
        <f>Q341*H341</f>
        <v>0</v>
      </c>
      <c r="S341" s="255">
        <v>0</v>
      </c>
      <c r="T341" s="256">
        <f>S341*H341</f>
        <v>0</v>
      </c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  <c r="AR341" s="257" t="s">
        <v>156</v>
      </c>
      <c r="AT341" s="257" t="s">
        <v>151</v>
      </c>
      <c r="AU341" s="257" t="s">
        <v>86</v>
      </c>
      <c r="AY341" s="18" t="s">
        <v>149</v>
      </c>
      <c r="BE341" s="146">
        <f>IF(N341="základní",J341,0)</f>
        <v>0</v>
      </c>
      <c r="BF341" s="146">
        <f>IF(N341="snížená",J341,0)</f>
        <v>0</v>
      </c>
      <c r="BG341" s="146">
        <f>IF(N341="zákl. přenesená",J341,0)</f>
        <v>0</v>
      </c>
      <c r="BH341" s="146">
        <f>IF(N341="sníž. přenesená",J341,0)</f>
        <v>0</v>
      </c>
      <c r="BI341" s="146">
        <f>IF(N341="nulová",J341,0)</f>
        <v>0</v>
      </c>
      <c r="BJ341" s="18" t="s">
        <v>84</v>
      </c>
      <c r="BK341" s="146">
        <f>ROUND(I341*H341,2)</f>
        <v>0</v>
      </c>
      <c r="BL341" s="18" t="s">
        <v>156</v>
      </c>
      <c r="BM341" s="257" t="s">
        <v>403</v>
      </c>
    </row>
    <row r="342" s="13" customFormat="1">
      <c r="A342" s="13"/>
      <c r="B342" s="258"/>
      <c r="C342" s="259"/>
      <c r="D342" s="260" t="s">
        <v>158</v>
      </c>
      <c r="E342" s="261" t="s">
        <v>1</v>
      </c>
      <c r="F342" s="262" t="s">
        <v>186</v>
      </c>
      <c r="G342" s="259"/>
      <c r="H342" s="263">
        <v>36</v>
      </c>
      <c r="I342" s="264"/>
      <c r="J342" s="259"/>
      <c r="K342" s="259"/>
      <c r="L342" s="265"/>
      <c r="M342" s="266"/>
      <c r="N342" s="267"/>
      <c r="O342" s="267"/>
      <c r="P342" s="267"/>
      <c r="Q342" s="267"/>
      <c r="R342" s="267"/>
      <c r="S342" s="267"/>
      <c r="T342" s="268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69" t="s">
        <v>158</v>
      </c>
      <c r="AU342" s="269" t="s">
        <v>86</v>
      </c>
      <c r="AV342" s="13" t="s">
        <v>86</v>
      </c>
      <c r="AW342" s="13" t="s">
        <v>31</v>
      </c>
      <c r="AX342" s="13" t="s">
        <v>76</v>
      </c>
      <c r="AY342" s="269" t="s">
        <v>149</v>
      </c>
    </row>
    <row r="343" s="14" customFormat="1">
      <c r="A343" s="14"/>
      <c r="B343" s="270"/>
      <c r="C343" s="271"/>
      <c r="D343" s="260" t="s">
        <v>158</v>
      </c>
      <c r="E343" s="272" t="s">
        <v>1</v>
      </c>
      <c r="F343" s="273" t="s">
        <v>160</v>
      </c>
      <c r="G343" s="271"/>
      <c r="H343" s="274">
        <v>36</v>
      </c>
      <c r="I343" s="275"/>
      <c r="J343" s="271"/>
      <c r="K343" s="271"/>
      <c r="L343" s="276"/>
      <c r="M343" s="277"/>
      <c r="N343" s="278"/>
      <c r="O343" s="278"/>
      <c r="P343" s="278"/>
      <c r="Q343" s="278"/>
      <c r="R343" s="278"/>
      <c r="S343" s="278"/>
      <c r="T343" s="279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80" t="s">
        <v>158</v>
      </c>
      <c r="AU343" s="280" t="s">
        <v>86</v>
      </c>
      <c r="AV343" s="14" t="s">
        <v>156</v>
      </c>
      <c r="AW343" s="14" t="s">
        <v>31</v>
      </c>
      <c r="AX343" s="14" t="s">
        <v>84</v>
      </c>
      <c r="AY343" s="280" t="s">
        <v>149</v>
      </c>
    </row>
    <row r="344" s="2" customFormat="1" ht="76.35" customHeight="1">
      <c r="A344" s="41"/>
      <c r="B344" s="42"/>
      <c r="C344" s="245" t="s">
        <v>404</v>
      </c>
      <c r="D344" s="246" t="s">
        <v>151</v>
      </c>
      <c r="E344" s="247" t="s">
        <v>405</v>
      </c>
      <c r="F344" s="248" t="s">
        <v>406</v>
      </c>
      <c r="G344" s="249" t="s">
        <v>154</v>
      </c>
      <c r="H344" s="250">
        <v>42</v>
      </c>
      <c r="I344" s="251"/>
      <c r="J344" s="252">
        <f>ROUND(I344*H344,2)</f>
        <v>0</v>
      </c>
      <c r="K344" s="248" t="s">
        <v>155</v>
      </c>
      <c r="L344" s="44"/>
      <c r="M344" s="253" t="s">
        <v>1</v>
      </c>
      <c r="N344" s="254" t="s">
        <v>41</v>
      </c>
      <c r="O344" s="94"/>
      <c r="P344" s="255">
        <f>O344*H344</f>
        <v>0</v>
      </c>
      <c r="Q344" s="255">
        <v>0</v>
      </c>
      <c r="R344" s="255">
        <f>Q344*H344</f>
        <v>0</v>
      </c>
      <c r="S344" s="255">
        <v>0</v>
      </c>
      <c r="T344" s="256">
        <f>S344*H344</f>
        <v>0</v>
      </c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  <c r="AR344" s="257" t="s">
        <v>156</v>
      </c>
      <c r="AT344" s="257" t="s">
        <v>151</v>
      </c>
      <c r="AU344" s="257" t="s">
        <v>86</v>
      </c>
      <c r="AY344" s="18" t="s">
        <v>149</v>
      </c>
      <c r="BE344" s="146">
        <f>IF(N344="základní",J344,0)</f>
        <v>0</v>
      </c>
      <c r="BF344" s="146">
        <f>IF(N344="snížená",J344,0)</f>
        <v>0</v>
      </c>
      <c r="BG344" s="146">
        <f>IF(N344="zákl. přenesená",J344,0)</f>
        <v>0</v>
      </c>
      <c r="BH344" s="146">
        <f>IF(N344="sníž. přenesená",J344,0)</f>
        <v>0</v>
      </c>
      <c r="BI344" s="146">
        <f>IF(N344="nulová",J344,0)</f>
        <v>0</v>
      </c>
      <c r="BJ344" s="18" t="s">
        <v>84</v>
      </c>
      <c r="BK344" s="146">
        <f>ROUND(I344*H344,2)</f>
        <v>0</v>
      </c>
      <c r="BL344" s="18" t="s">
        <v>156</v>
      </c>
      <c r="BM344" s="257" t="s">
        <v>407</v>
      </c>
    </row>
    <row r="345" s="13" customFormat="1">
      <c r="A345" s="13"/>
      <c r="B345" s="258"/>
      <c r="C345" s="259"/>
      <c r="D345" s="260" t="s">
        <v>158</v>
      </c>
      <c r="E345" s="261" t="s">
        <v>1</v>
      </c>
      <c r="F345" s="262" t="s">
        <v>159</v>
      </c>
      <c r="G345" s="259"/>
      <c r="H345" s="263">
        <v>42</v>
      </c>
      <c r="I345" s="264"/>
      <c r="J345" s="259"/>
      <c r="K345" s="259"/>
      <c r="L345" s="265"/>
      <c r="M345" s="266"/>
      <c r="N345" s="267"/>
      <c r="O345" s="267"/>
      <c r="P345" s="267"/>
      <c r="Q345" s="267"/>
      <c r="R345" s="267"/>
      <c r="S345" s="267"/>
      <c r="T345" s="268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69" t="s">
        <v>158</v>
      </c>
      <c r="AU345" s="269" t="s">
        <v>86</v>
      </c>
      <c r="AV345" s="13" t="s">
        <v>86</v>
      </c>
      <c r="AW345" s="13" t="s">
        <v>31</v>
      </c>
      <c r="AX345" s="13" t="s">
        <v>76</v>
      </c>
      <c r="AY345" s="269" t="s">
        <v>149</v>
      </c>
    </row>
    <row r="346" s="14" customFormat="1">
      <c r="A346" s="14"/>
      <c r="B346" s="270"/>
      <c r="C346" s="271"/>
      <c r="D346" s="260" t="s">
        <v>158</v>
      </c>
      <c r="E346" s="272" t="s">
        <v>1</v>
      </c>
      <c r="F346" s="273" t="s">
        <v>160</v>
      </c>
      <c r="G346" s="271"/>
      <c r="H346" s="274">
        <v>42</v>
      </c>
      <c r="I346" s="275"/>
      <c r="J346" s="271"/>
      <c r="K346" s="271"/>
      <c r="L346" s="276"/>
      <c r="M346" s="277"/>
      <c r="N346" s="278"/>
      <c r="O346" s="278"/>
      <c r="P346" s="278"/>
      <c r="Q346" s="278"/>
      <c r="R346" s="278"/>
      <c r="S346" s="278"/>
      <c r="T346" s="279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80" t="s">
        <v>158</v>
      </c>
      <c r="AU346" s="280" t="s">
        <v>86</v>
      </c>
      <c r="AV346" s="14" t="s">
        <v>156</v>
      </c>
      <c r="AW346" s="14" t="s">
        <v>31</v>
      </c>
      <c r="AX346" s="14" t="s">
        <v>84</v>
      </c>
      <c r="AY346" s="280" t="s">
        <v>149</v>
      </c>
    </row>
    <row r="347" s="12" customFormat="1" ht="22.8" customHeight="1">
      <c r="A347" s="12"/>
      <c r="B347" s="229"/>
      <c r="C347" s="230"/>
      <c r="D347" s="231" t="s">
        <v>75</v>
      </c>
      <c r="E347" s="243" t="s">
        <v>408</v>
      </c>
      <c r="F347" s="243" t="s">
        <v>409</v>
      </c>
      <c r="G347" s="230"/>
      <c r="H347" s="230"/>
      <c r="I347" s="233"/>
      <c r="J347" s="244">
        <f>BK347</f>
        <v>0</v>
      </c>
      <c r="K347" s="230"/>
      <c r="L347" s="235"/>
      <c r="M347" s="236"/>
      <c r="N347" s="237"/>
      <c r="O347" s="237"/>
      <c r="P347" s="238">
        <f>SUM(P348:P371)</f>
        <v>0</v>
      </c>
      <c r="Q347" s="237"/>
      <c r="R347" s="238">
        <f>SUM(R348:R371)</f>
        <v>0</v>
      </c>
      <c r="S347" s="237"/>
      <c r="T347" s="239">
        <f>SUM(T348:T371)</f>
        <v>0</v>
      </c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R347" s="240" t="s">
        <v>84</v>
      </c>
      <c r="AT347" s="241" t="s">
        <v>75</v>
      </c>
      <c r="AU347" s="241" t="s">
        <v>84</v>
      </c>
      <c r="AY347" s="240" t="s">
        <v>149</v>
      </c>
      <c r="BK347" s="242">
        <f>SUM(BK348:BK371)</f>
        <v>0</v>
      </c>
    </row>
    <row r="348" s="2" customFormat="1" ht="37.8" customHeight="1">
      <c r="A348" s="41"/>
      <c r="B348" s="42"/>
      <c r="C348" s="245" t="s">
        <v>410</v>
      </c>
      <c r="D348" s="246" t="s">
        <v>151</v>
      </c>
      <c r="E348" s="247" t="s">
        <v>411</v>
      </c>
      <c r="F348" s="248" t="s">
        <v>412</v>
      </c>
      <c r="G348" s="249" t="s">
        <v>254</v>
      </c>
      <c r="H348" s="250">
        <v>4.0259999999999998</v>
      </c>
      <c r="I348" s="251"/>
      <c r="J348" s="252">
        <f>ROUND(I348*H348,2)</f>
        <v>0</v>
      </c>
      <c r="K348" s="248" t="s">
        <v>155</v>
      </c>
      <c r="L348" s="44"/>
      <c r="M348" s="253" t="s">
        <v>1</v>
      </c>
      <c r="N348" s="254" t="s">
        <v>41</v>
      </c>
      <c r="O348" s="94"/>
      <c r="P348" s="255">
        <f>O348*H348</f>
        <v>0</v>
      </c>
      <c r="Q348" s="255">
        <v>0</v>
      </c>
      <c r="R348" s="255">
        <f>Q348*H348</f>
        <v>0</v>
      </c>
      <c r="S348" s="255">
        <v>0</v>
      </c>
      <c r="T348" s="256">
        <f>S348*H348</f>
        <v>0</v>
      </c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  <c r="AR348" s="257" t="s">
        <v>156</v>
      </c>
      <c r="AT348" s="257" t="s">
        <v>151</v>
      </c>
      <c r="AU348" s="257" t="s">
        <v>86</v>
      </c>
      <c r="AY348" s="18" t="s">
        <v>149</v>
      </c>
      <c r="BE348" s="146">
        <f>IF(N348="základní",J348,0)</f>
        <v>0</v>
      </c>
      <c r="BF348" s="146">
        <f>IF(N348="snížená",J348,0)</f>
        <v>0</v>
      </c>
      <c r="BG348" s="146">
        <f>IF(N348="zákl. přenesená",J348,0)</f>
        <v>0</v>
      </c>
      <c r="BH348" s="146">
        <f>IF(N348="sníž. přenesená",J348,0)</f>
        <v>0</v>
      </c>
      <c r="BI348" s="146">
        <f>IF(N348="nulová",J348,0)</f>
        <v>0</v>
      </c>
      <c r="BJ348" s="18" t="s">
        <v>84</v>
      </c>
      <c r="BK348" s="146">
        <f>ROUND(I348*H348,2)</f>
        <v>0</v>
      </c>
      <c r="BL348" s="18" t="s">
        <v>156</v>
      </c>
      <c r="BM348" s="257" t="s">
        <v>413</v>
      </c>
    </row>
    <row r="349" s="13" customFormat="1">
      <c r="A349" s="13"/>
      <c r="B349" s="258"/>
      <c r="C349" s="259"/>
      <c r="D349" s="260" t="s">
        <v>158</v>
      </c>
      <c r="E349" s="261" t="s">
        <v>1</v>
      </c>
      <c r="F349" s="262" t="s">
        <v>414</v>
      </c>
      <c r="G349" s="259"/>
      <c r="H349" s="263">
        <v>4.0259999999999998</v>
      </c>
      <c r="I349" s="264"/>
      <c r="J349" s="259"/>
      <c r="K349" s="259"/>
      <c r="L349" s="265"/>
      <c r="M349" s="266"/>
      <c r="N349" s="267"/>
      <c r="O349" s="267"/>
      <c r="P349" s="267"/>
      <c r="Q349" s="267"/>
      <c r="R349" s="267"/>
      <c r="S349" s="267"/>
      <c r="T349" s="268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69" t="s">
        <v>158</v>
      </c>
      <c r="AU349" s="269" t="s">
        <v>86</v>
      </c>
      <c r="AV349" s="13" t="s">
        <v>86</v>
      </c>
      <c r="AW349" s="13" t="s">
        <v>31</v>
      </c>
      <c r="AX349" s="13" t="s">
        <v>76</v>
      </c>
      <c r="AY349" s="269" t="s">
        <v>149</v>
      </c>
    </row>
    <row r="350" s="14" customFormat="1">
      <c r="A350" s="14"/>
      <c r="B350" s="270"/>
      <c r="C350" s="271"/>
      <c r="D350" s="260" t="s">
        <v>158</v>
      </c>
      <c r="E350" s="272" t="s">
        <v>1</v>
      </c>
      <c r="F350" s="273" t="s">
        <v>160</v>
      </c>
      <c r="G350" s="271"/>
      <c r="H350" s="274">
        <v>4.0259999999999998</v>
      </c>
      <c r="I350" s="275"/>
      <c r="J350" s="271"/>
      <c r="K350" s="271"/>
      <c r="L350" s="276"/>
      <c r="M350" s="277"/>
      <c r="N350" s="278"/>
      <c r="O350" s="278"/>
      <c r="P350" s="278"/>
      <c r="Q350" s="278"/>
      <c r="R350" s="278"/>
      <c r="S350" s="278"/>
      <c r="T350" s="279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80" t="s">
        <v>158</v>
      </c>
      <c r="AU350" s="280" t="s">
        <v>86</v>
      </c>
      <c r="AV350" s="14" t="s">
        <v>156</v>
      </c>
      <c r="AW350" s="14" t="s">
        <v>31</v>
      </c>
      <c r="AX350" s="14" t="s">
        <v>84</v>
      </c>
      <c r="AY350" s="280" t="s">
        <v>149</v>
      </c>
    </row>
    <row r="351" s="2" customFormat="1" ht="33" customHeight="1">
      <c r="A351" s="41"/>
      <c r="B351" s="42"/>
      <c r="C351" s="245" t="s">
        <v>415</v>
      </c>
      <c r="D351" s="246" t="s">
        <v>151</v>
      </c>
      <c r="E351" s="247" t="s">
        <v>416</v>
      </c>
      <c r="F351" s="248" t="s">
        <v>417</v>
      </c>
      <c r="G351" s="249" t="s">
        <v>254</v>
      </c>
      <c r="H351" s="250">
        <v>4.0259999999999998</v>
      </c>
      <c r="I351" s="251"/>
      <c r="J351" s="252">
        <f>ROUND(I351*H351,2)</f>
        <v>0</v>
      </c>
      <c r="K351" s="248" t="s">
        <v>155</v>
      </c>
      <c r="L351" s="44"/>
      <c r="M351" s="253" t="s">
        <v>1</v>
      </c>
      <c r="N351" s="254" t="s">
        <v>41</v>
      </c>
      <c r="O351" s="94"/>
      <c r="P351" s="255">
        <f>O351*H351</f>
        <v>0</v>
      </c>
      <c r="Q351" s="255">
        <v>0</v>
      </c>
      <c r="R351" s="255">
        <f>Q351*H351</f>
        <v>0</v>
      </c>
      <c r="S351" s="255">
        <v>0</v>
      </c>
      <c r="T351" s="256">
        <f>S351*H351</f>
        <v>0</v>
      </c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R351" s="257" t="s">
        <v>156</v>
      </c>
      <c r="AT351" s="257" t="s">
        <v>151</v>
      </c>
      <c r="AU351" s="257" t="s">
        <v>86</v>
      </c>
      <c r="AY351" s="18" t="s">
        <v>149</v>
      </c>
      <c r="BE351" s="146">
        <f>IF(N351="základní",J351,0)</f>
        <v>0</v>
      </c>
      <c r="BF351" s="146">
        <f>IF(N351="snížená",J351,0)</f>
        <v>0</v>
      </c>
      <c r="BG351" s="146">
        <f>IF(N351="zákl. přenesená",J351,0)</f>
        <v>0</v>
      </c>
      <c r="BH351" s="146">
        <f>IF(N351="sníž. přenesená",J351,0)</f>
        <v>0</v>
      </c>
      <c r="BI351" s="146">
        <f>IF(N351="nulová",J351,0)</f>
        <v>0</v>
      </c>
      <c r="BJ351" s="18" t="s">
        <v>84</v>
      </c>
      <c r="BK351" s="146">
        <f>ROUND(I351*H351,2)</f>
        <v>0</v>
      </c>
      <c r="BL351" s="18" t="s">
        <v>156</v>
      </c>
      <c r="BM351" s="257" t="s">
        <v>418</v>
      </c>
    </row>
    <row r="352" s="2" customFormat="1" ht="44.25" customHeight="1">
      <c r="A352" s="41"/>
      <c r="B352" s="42"/>
      <c r="C352" s="245" t="s">
        <v>419</v>
      </c>
      <c r="D352" s="246" t="s">
        <v>151</v>
      </c>
      <c r="E352" s="247" t="s">
        <v>420</v>
      </c>
      <c r="F352" s="248" t="s">
        <v>421</v>
      </c>
      <c r="G352" s="249" t="s">
        <v>254</v>
      </c>
      <c r="H352" s="250">
        <v>16.103999999999999</v>
      </c>
      <c r="I352" s="251"/>
      <c r="J352" s="252">
        <f>ROUND(I352*H352,2)</f>
        <v>0</v>
      </c>
      <c r="K352" s="248" t="s">
        <v>155</v>
      </c>
      <c r="L352" s="44"/>
      <c r="M352" s="253" t="s">
        <v>1</v>
      </c>
      <c r="N352" s="254" t="s">
        <v>41</v>
      </c>
      <c r="O352" s="94"/>
      <c r="P352" s="255">
        <f>O352*H352</f>
        <v>0</v>
      </c>
      <c r="Q352" s="255">
        <v>0</v>
      </c>
      <c r="R352" s="255">
        <f>Q352*H352</f>
        <v>0</v>
      </c>
      <c r="S352" s="255">
        <v>0</v>
      </c>
      <c r="T352" s="256">
        <f>S352*H352</f>
        <v>0</v>
      </c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  <c r="AR352" s="257" t="s">
        <v>156</v>
      </c>
      <c r="AT352" s="257" t="s">
        <v>151</v>
      </c>
      <c r="AU352" s="257" t="s">
        <v>86</v>
      </c>
      <c r="AY352" s="18" t="s">
        <v>149</v>
      </c>
      <c r="BE352" s="146">
        <f>IF(N352="základní",J352,0)</f>
        <v>0</v>
      </c>
      <c r="BF352" s="146">
        <f>IF(N352="snížená",J352,0)</f>
        <v>0</v>
      </c>
      <c r="BG352" s="146">
        <f>IF(N352="zákl. přenesená",J352,0)</f>
        <v>0</v>
      </c>
      <c r="BH352" s="146">
        <f>IF(N352="sníž. přenesená",J352,0)</f>
        <v>0</v>
      </c>
      <c r="BI352" s="146">
        <f>IF(N352="nulová",J352,0)</f>
        <v>0</v>
      </c>
      <c r="BJ352" s="18" t="s">
        <v>84</v>
      </c>
      <c r="BK352" s="146">
        <f>ROUND(I352*H352,2)</f>
        <v>0</v>
      </c>
      <c r="BL352" s="18" t="s">
        <v>156</v>
      </c>
      <c r="BM352" s="257" t="s">
        <v>422</v>
      </c>
    </row>
    <row r="353" s="13" customFormat="1">
      <c r="A353" s="13"/>
      <c r="B353" s="258"/>
      <c r="C353" s="259"/>
      <c r="D353" s="260" t="s">
        <v>158</v>
      </c>
      <c r="E353" s="259"/>
      <c r="F353" s="262" t="s">
        <v>423</v>
      </c>
      <c r="G353" s="259"/>
      <c r="H353" s="263">
        <v>16.103999999999999</v>
      </c>
      <c r="I353" s="264"/>
      <c r="J353" s="259"/>
      <c r="K353" s="259"/>
      <c r="L353" s="265"/>
      <c r="M353" s="266"/>
      <c r="N353" s="267"/>
      <c r="O353" s="267"/>
      <c r="P353" s="267"/>
      <c r="Q353" s="267"/>
      <c r="R353" s="267"/>
      <c r="S353" s="267"/>
      <c r="T353" s="268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69" t="s">
        <v>158</v>
      </c>
      <c r="AU353" s="269" t="s">
        <v>86</v>
      </c>
      <c r="AV353" s="13" t="s">
        <v>86</v>
      </c>
      <c r="AW353" s="13" t="s">
        <v>4</v>
      </c>
      <c r="AX353" s="13" t="s">
        <v>84</v>
      </c>
      <c r="AY353" s="269" t="s">
        <v>149</v>
      </c>
    </row>
    <row r="354" s="2" customFormat="1" ht="37.8" customHeight="1">
      <c r="A354" s="41"/>
      <c r="B354" s="42"/>
      <c r="C354" s="245" t="s">
        <v>424</v>
      </c>
      <c r="D354" s="246" t="s">
        <v>151</v>
      </c>
      <c r="E354" s="247" t="s">
        <v>425</v>
      </c>
      <c r="F354" s="248" t="s">
        <v>426</v>
      </c>
      <c r="G354" s="249" t="s">
        <v>254</v>
      </c>
      <c r="H354" s="250">
        <v>6.4480000000000004</v>
      </c>
      <c r="I354" s="251"/>
      <c r="J354" s="252">
        <f>ROUND(I354*H354,2)</f>
        <v>0</v>
      </c>
      <c r="K354" s="248" t="s">
        <v>155</v>
      </c>
      <c r="L354" s="44"/>
      <c r="M354" s="253" t="s">
        <v>1</v>
      </c>
      <c r="N354" s="254" t="s">
        <v>41</v>
      </c>
      <c r="O354" s="94"/>
      <c r="P354" s="255">
        <f>O354*H354</f>
        <v>0</v>
      </c>
      <c r="Q354" s="255">
        <v>0</v>
      </c>
      <c r="R354" s="255">
        <f>Q354*H354</f>
        <v>0</v>
      </c>
      <c r="S354" s="255">
        <v>0</v>
      </c>
      <c r="T354" s="256">
        <f>S354*H354</f>
        <v>0</v>
      </c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  <c r="AR354" s="257" t="s">
        <v>156</v>
      </c>
      <c r="AT354" s="257" t="s">
        <v>151</v>
      </c>
      <c r="AU354" s="257" t="s">
        <v>86</v>
      </c>
      <c r="AY354" s="18" t="s">
        <v>149</v>
      </c>
      <c r="BE354" s="146">
        <f>IF(N354="základní",J354,0)</f>
        <v>0</v>
      </c>
      <c r="BF354" s="146">
        <f>IF(N354="snížená",J354,0)</f>
        <v>0</v>
      </c>
      <c r="BG354" s="146">
        <f>IF(N354="zákl. přenesená",J354,0)</f>
        <v>0</v>
      </c>
      <c r="BH354" s="146">
        <f>IF(N354="sníž. přenesená",J354,0)</f>
        <v>0</v>
      </c>
      <c r="BI354" s="146">
        <f>IF(N354="nulová",J354,0)</f>
        <v>0</v>
      </c>
      <c r="BJ354" s="18" t="s">
        <v>84</v>
      </c>
      <c r="BK354" s="146">
        <f>ROUND(I354*H354,2)</f>
        <v>0</v>
      </c>
      <c r="BL354" s="18" t="s">
        <v>156</v>
      </c>
      <c r="BM354" s="257" t="s">
        <v>427</v>
      </c>
    </row>
    <row r="355" s="15" customFormat="1">
      <c r="A355" s="15"/>
      <c r="B355" s="281"/>
      <c r="C355" s="282"/>
      <c r="D355" s="260" t="s">
        <v>158</v>
      </c>
      <c r="E355" s="283" t="s">
        <v>1</v>
      </c>
      <c r="F355" s="284" t="s">
        <v>428</v>
      </c>
      <c r="G355" s="282"/>
      <c r="H355" s="283" t="s">
        <v>1</v>
      </c>
      <c r="I355" s="285"/>
      <c r="J355" s="282"/>
      <c r="K355" s="282"/>
      <c r="L355" s="286"/>
      <c r="M355" s="287"/>
      <c r="N355" s="288"/>
      <c r="O355" s="288"/>
      <c r="P355" s="288"/>
      <c r="Q355" s="288"/>
      <c r="R355" s="288"/>
      <c r="S355" s="288"/>
      <c r="T355" s="289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T355" s="290" t="s">
        <v>158</v>
      </c>
      <c r="AU355" s="290" t="s">
        <v>86</v>
      </c>
      <c r="AV355" s="15" t="s">
        <v>84</v>
      </c>
      <c r="AW355" s="15" t="s">
        <v>31</v>
      </c>
      <c r="AX355" s="15" t="s">
        <v>76</v>
      </c>
      <c r="AY355" s="290" t="s">
        <v>149</v>
      </c>
    </row>
    <row r="356" s="13" customFormat="1">
      <c r="A356" s="13"/>
      <c r="B356" s="258"/>
      <c r="C356" s="259"/>
      <c r="D356" s="260" t="s">
        <v>158</v>
      </c>
      <c r="E356" s="261" t="s">
        <v>1</v>
      </c>
      <c r="F356" s="262" t="s">
        <v>429</v>
      </c>
      <c r="G356" s="259"/>
      <c r="H356" s="263">
        <v>3.496</v>
      </c>
      <c r="I356" s="264"/>
      <c r="J356" s="259"/>
      <c r="K356" s="259"/>
      <c r="L356" s="265"/>
      <c r="M356" s="266"/>
      <c r="N356" s="267"/>
      <c r="O356" s="267"/>
      <c r="P356" s="267"/>
      <c r="Q356" s="267"/>
      <c r="R356" s="267"/>
      <c r="S356" s="267"/>
      <c r="T356" s="268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69" t="s">
        <v>158</v>
      </c>
      <c r="AU356" s="269" t="s">
        <v>86</v>
      </c>
      <c r="AV356" s="13" t="s">
        <v>86</v>
      </c>
      <c r="AW356" s="13" t="s">
        <v>31</v>
      </c>
      <c r="AX356" s="13" t="s">
        <v>76</v>
      </c>
      <c r="AY356" s="269" t="s">
        <v>149</v>
      </c>
    </row>
    <row r="357" s="13" customFormat="1">
      <c r="A357" s="13"/>
      <c r="B357" s="258"/>
      <c r="C357" s="259"/>
      <c r="D357" s="260" t="s">
        <v>158</v>
      </c>
      <c r="E357" s="261" t="s">
        <v>1</v>
      </c>
      <c r="F357" s="262" t="s">
        <v>430</v>
      </c>
      <c r="G357" s="259"/>
      <c r="H357" s="263">
        <v>2.952</v>
      </c>
      <c r="I357" s="264"/>
      <c r="J357" s="259"/>
      <c r="K357" s="259"/>
      <c r="L357" s="265"/>
      <c r="M357" s="266"/>
      <c r="N357" s="267"/>
      <c r="O357" s="267"/>
      <c r="P357" s="267"/>
      <c r="Q357" s="267"/>
      <c r="R357" s="267"/>
      <c r="S357" s="267"/>
      <c r="T357" s="268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69" t="s">
        <v>158</v>
      </c>
      <c r="AU357" s="269" t="s">
        <v>86</v>
      </c>
      <c r="AV357" s="13" t="s">
        <v>86</v>
      </c>
      <c r="AW357" s="13" t="s">
        <v>31</v>
      </c>
      <c r="AX357" s="13" t="s">
        <v>76</v>
      </c>
      <c r="AY357" s="269" t="s">
        <v>149</v>
      </c>
    </row>
    <row r="358" s="14" customFormat="1">
      <c r="A358" s="14"/>
      <c r="B358" s="270"/>
      <c r="C358" s="271"/>
      <c r="D358" s="260" t="s">
        <v>158</v>
      </c>
      <c r="E358" s="272" t="s">
        <v>1</v>
      </c>
      <c r="F358" s="273" t="s">
        <v>160</v>
      </c>
      <c r="G358" s="271"/>
      <c r="H358" s="274">
        <v>6.4480000000000004</v>
      </c>
      <c r="I358" s="275"/>
      <c r="J358" s="271"/>
      <c r="K358" s="271"/>
      <c r="L358" s="276"/>
      <c r="M358" s="277"/>
      <c r="N358" s="278"/>
      <c r="O358" s="278"/>
      <c r="P358" s="278"/>
      <c r="Q358" s="278"/>
      <c r="R358" s="278"/>
      <c r="S358" s="278"/>
      <c r="T358" s="279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80" t="s">
        <v>158</v>
      </c>
      <c r="AU358" s="280" t="s">
        <v>86</v>
      </c>
      <c r="AV358" s="14" t="s">
        <v>156</v>
      </c>
      <c r="AW358" s="14" t="s">
        <v>31</v>
      </c>
      <c r="AX358" s="14" t="s">
        <v>84</v>
      </c>
      <c r="AY358" s="280" t="s">
        <v>149</v>
      </c>
    </row>
    <row r="359" s="2" customFormat="1" ht="37.8" customHeight="1">
      <c r="A359" s="41"/>
      <c r="B359" s="42"/>
      <c r="C359" s="245" t="s">
        <v>431</v>
      </c>
      <c r="D359" s="246" t="s">
        <v>151</v>
      </c>
      <c r="E359" s="247" t="s">
        <v>432</v>
      </c>
      <c r="F359" s="248" t="s">
        <v>433</v>
      </c>
      <c r="G359" s="249" t="s">
        <v>254</v>
      </c>
      <c r="H359" s="250">
        <v>6.4480000000000004</v>
      </c>
      <c r="I359" s="251"/>
      <c r="J359" s="252">
        <f>ROUND(I359*H359,2)</f>
        <v>0</v>
      </c>
      <c r="K359" s="248" t="s">
        <v>155</v>
      </c>
      <c r="L359" s="44"/>
      <c r="M359" s="253" t="s">
        <v>1</v>
      </c>
      <c r="N359" s="254" t="s">
        <v>41</v>
      </c>
      <c r="O359" s="94"/>
      <c r="P359" s="255">
        <f>O359*H359</f>
        <v>0</v>
      </c>
      <c r="Q359" s="255">
        <v>0</v>
      </c>
      <c r="R359" s="255">
        <f>Q359*H359</f>
        <v>0</v>
      </c>
      <c r="S359" s="255">
        <v>0</v>
      </c>
      <c r="T359" s="256">
        <f>S359*H359</f>
        <v>0</v>
      </c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  <c r="AR359" s="257" t="s">
        <v>156</v>
      </c>
      <c r="AT359" s="257" t="s">
        <v>151</v>
      </c>
      <c r="AU359" s="257" t="s">
        <v>86</v>
      </c>
      <c r="AY359" s="18" t="s">
        <v>149</v>
      </c>
      <c r="BE359" s="146">
        <f>IF(N359="základní",J359,0)</f>
        <v>0</v>
      </c>
      <c r="BF359" s="146">
        <f>IF(N359="snížená",J359,0)</f>
        <v>0</v>
      </c>
      <c r="BG359" s="146">
        <f>IF(N359="zákl. přenesená",J359,0)</f>
        <v>0</v>
      </c>
      <c r="BH359" s="146">
        <f>IF(N359="sníž. přenesená",J359,0)</f>
        <v>0</v>
      </c>
      <c r="BI359" s="146">
        <f>IF(N359="nulová",J359,0)</f>
        <v>0</v>
      </c>
      <c r="BJ359" s="18" t="s">
        <v>84</v>
      </c>
      <c r="BK359" s="146">
        <f>ROUND(I359*H359,2)</f>
        <v>0</v>
      </c>
      <c r="BL359" s="18" t="s">
        <v>156</v>
      </c>
      <c r="BM359" s="257" t="s">
        <v>434</v>
      </c>
    </row>
    <row r="360" s="15" customFormat="1">
      <c r="A360" s="15"/>
      <c r="B360" s="281"/>
      <c r="C360" s="282"/>
      <c r="D360" s="260" t="s">
        <v>158</v>
      </c>
      <c r="E360" s="283" t="s">
        <v>1</v>
      </c>
      <c r="F360" s="284" t="s">
        <v>428</v>
      </c>
      <c r="G360" s="282"/>
      <c r="H360" s="283" t="s">
        <v>1</v>
      </c>
      <c r="I360" s="285"/>
      <c r="J360" s="282"/>
      <c r="K360" s="282"/>
      <c r="L360" s="286"/>
      <c r="M360" s="287"/>
      <c r="N360" s="288"/>
      <c r="O360" s="288"/>
      <c r="P360" s="288"/>
      <c r="Q360" s="288"/>
      <c r="R360" s="288"/>
      <c r="S360" s="288"/>
      <c r="T360" s="289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T360" s="290" t="s">
        <v>158</v>
      </c>
      <c r="AU360" s="290" t="s">
        <v>86</v>
      </c>
      <c r="AV360" s="15" t="s">
        <v>84</v>
      </c>
      <c r="AW360" s="15" t="s">
        <v>31</v>
      </c>
      <c r="AX360" s="15" t="s">
        <v>76</v>
      </c>
      <c r="AY360" s="290" t="s">
        <v>149</v>
      </c>
    </row>
    <row r="361" s="13" customFormat="1">
      <c r="A361" s="13"/>
      <c r="B361" s="258"/>
      <c r="C361" s="259"/>
      <c r="D361" s="260" t="s">
        <v>158</v>
      </c>
      <c r="E361" s="261" t="s">
        <v>1</v>
      </c>
      <c r="F361" s="262" t="s">
        <v>429</v>
      </c>
      <c r="G361" s="259"/>
      <c r="H361" s="263">
        <v>3.496</v>
      </c>
      <c r="I361" s="264"/>
      <c r="J361" s="259"/>
      <c r="K361" s="259"/>
      <c r="L361" s="265"/>
      <c r="M361" s="266"/>
      <c r="N361" s="267"/>
      <c r="O361" s="267"/>
      <c r="P361" s="267"/>
      <c r="Q361" s="267"/>
      <c r="R361" s="267"/>
      <c r="S361" s="267"/>
      <c r="T361" s="268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69" t="s">
        <v>158</v>
      </c>
      <c r="AU361" s="269" t="s">
        <v>86</v>
      </c>
      <c r="AV361" s="13" t="s">
        <v>86</v>
      </c>
      <c r="AW361" s="13" t="s">
        <v>31</v>
      </c>
      <c r="AX361" s="13" t="s">
        <v>76</v>
      </c>
      <c r="AY361" s="269" t="s">
        <v>149</v>
      </c>
    </row>
    <row r="362" s="13" customFormat="1">
      <c r="A362" s="13"/>
      <c r="B362" s="258"/>
      <c r="C362" s="259"/>
      <c r="D362" s="260" t="s">
        <v>158</v>
      </c>
      <c r="E362" s="261" t="s">
        <v>1</v>
      </c>
      <c r="F362" s="262" t="s">
        <v>430</v>
      </c>
      <c r="G362" s="259"/>
      <c r="H362" s="263">
        <v>2.952</v>
      </c>
      <c r="I362" s="264"/>
      <c r="J362" s="259"/>
      <c r="K362" s="259"/>
      <c r="L362" s="265"/>
      <c r="M362" s="266"/>
      <c r="N362" s="267"/>
      <c r="O362" s="267"/>
      <c r="P362" s="267"/>
      <c r="Q362" s="267"/>
      <c r="R362" s="267"/>
      <c r="S362" s="267"/>
      <c r="T362" s="268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69" t="s">
        <v>158</v>
      </c>
      <c r="AU362" s="269" t="s">
        <v>86</v>
      </c>
      <c r="AV362" s="13" t="s">
        <v>86</v>
      </c>
      <c r="AW362" s="13" t="s">
        <v>31</v>
      </c>
      <c r="AX362" s="13" t="s">
        <v>76</v>
      </c>
      <c r="AY362" s="269" t="s">
        <v>149</v>
      </c>
    </row>
    <row r="363" s="14" customFormat="1">
      <c r="A363" s="14"/>
      <c r="B363" s="270"/>
      <c r="C363" s="271"/>
      <c r="D363" s="260" t="s">
        <v>158</v>
      </c>
      <c r="E363" s="272" t="s">
        <v>1</v>
      </c>
      <c r="F363" s="273" t="s">
        <v>160</v>
      </c>
      <c r="G363" s="271"/>
      <c r="H363" s="274">
        <v>6.4480000000000004</v>
      </c>
      <c r="I363" s="275"/>
      <c r="J363" s="271"/>
      <c r="K363" s="271"/>
      <c r="L363" s="276"/>
      <c r="M363" s="277"/>
      <c r="N363" s="278"/>
      <c r="O363" s="278"/>
      <c r="P363" s="278"/>
      <c r="Q363" s="278"/>
      <c r="R363" s="278"/>
      <c r="S363" s="278"/>
      <c r="T363" s="279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80" t="s">
        <v>158</v>
      </c>
      <c r="AU363" s="280" t="s">
        <v>86</v>
      </c>
      <c r="AV363" s="14" t="s">
        <v>156</v>
      </c>
      <c r="AW363" s="14" t="s">
        <v>31</v>
      </c>
      <c r="AX363" s="14" t="s">
        <v>84</v>
      </c>
      <c r="AY363" s="280" t="s">
        <v>149</v>
      </c>
    </row>
    <row r="364" s="2" customFormat="1" ht="44.25" customHeight="1">
      <c r="A364" s="41"/>
      <c r="B364" s="42"/>
      <c r="C364" s="245" t="s">
        <v>435</v>
      </c>
      <c r="D364" s="246" t="s">
        <v>151</v>
      </c>
      <c r="E364" s="247" t="s">
        <v>436</v>
      </c>
      <c r="F364" s="248" t="s">
        <v>253</v>
      </c>
      <c r="G364" s="249" t="s">
        <v>254</v>
      </c>
      <c r="H364" s="250">
        <v>2.952</v>
      </c>
      <c r="I364" s="251"/>
      <c r="J364" s="252">
        <f>ROUND(I364*H364,2)</f>
        <v>0</v>
      </c>
      <c r="K364" s="248" t="s">
        <v>155</v>
      </c>
      <c r="L364" s="44"/>
      <c r="M364" s="253" t="s">
        <v>1</v>
      </c>
      <c r="N364" s="254" t="s">
        <v>41</v>
      </c>
      <c r="O364" s="94"/>
      <c r="P364" s="255">
        <f>O364*H364</f>
        <v>0</v>
      </c>
      <c r="Q364" s="255">
        <v>0</v>
      </c>
      <c r="R364" s="255">
        <f>Q364*H364</f>
        <v>0</v>
      </c>
      <c r="S364" s="255">
        <v>0</v>
      </c>
      <c r="T364" s="256">
        <f>S364*H364</f>
        <v>0</v>
      </c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  <c r="AR364" s="257" t="s">
        <v>156</v>
      </c>
      <c r="AT364" s="257" t="s">
        <v>151</v>
      </c>
      <c r="AU364" s="257" t="s">
        <v>86</v>
      </c>
      <c r="AY364" s="18" t="s">
        <v>149</v>
      </c>
      <c r="BE364" s="146">
        <f>IF(N364="základní",J364,0)</f>
        <v>0</v>
      </c>
      <c r="BF364" s="146">
        <f>IF(N364="snížená",J364,0)</f>
        <v>0</v>
      </c>
      <c r="BG364" s="146">
        <f>IF(N364="zákl. přenesená",J364,0)</f>
        <v>0</v>
      </c>
      <c r="BH364" s="146">
        <f>IF(N364="sníž. přenesená",J364,0)</f>
        <v>0</v>
      </c>
      <c r="BI364" s="146">
        <f>IF(N364="nulová",J364,0)</f>
        <v>0</v>
      </c>
      <c r="BJ364" s="18" t="s">
        <v>84</v>
      </c>
      <c r="BK364" s="146">
        <f>ROUND(I364*H364,2)</f>
        <v>0</v>
      </c>
      <c r="BL364" s="18" t="s">
        <v>156</v>
      </c>
      <c r="BM364" s="257" t="s">
        <v>437</v>
      </c>
    </row>
    <row r="365" s="15" customFormat="1">
      <c r="A365" s="15"/>
      <c r="B365" s="281"/>
      <c r="C365" s="282"/>
      <c r="D365" s="260" t="s">
        <v>158</v>
      </c>
      <c r="E365" s="283" t="s">
        <v>1</v>
      </c>
      <c r="F365" s="284" t="s">
        <v>428</v>
      </c>
      <c r="G365" s="282"/>
      <c r="H365" s="283" t="s">
        <v>1</v>
      </c>
      <c r="I365" s="285"/>
      <c r="J365" s="282"/>
      <c r="K365" s="282"/>
      <c r="L365" s="286"/>
      <c r="M365" s="287"/>
      <c r="N365" s="288"/>
      <c r="O365" s="288"/>
      <c r="P365" s="288"/>
      <c r="Q365" s="288"/>
      <c r="R365" s="288"/>
      <c r="S365" s="288"/>
      <c r="T365" s="289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T365" s="290" t="s">
        <v>158</v>
      </c>
      <c r="AU365" s="290" t="s">
        <v>86</v>
      </c>
      <c r="AV365" s="15" t="s">
        <v>84</v>
      </c>
      <c r="AW365" s="15" t="s">
        <v>31</v>
      </c>
      <c r="AX365" s="15" t="s">
        <v>76</v>
      </c>
      <c r="AY365" s="290" t="s">
        <v>149</v>
      </c>
    </row>
    <row r="366" s="13" customFormat="1">
      <c r="A366" s="13"/>
      <c r="B366" s="258"/>
      <c r="C366" s="259"/>
      <c r="D366" s="260" t="s">
        <v>158</v>
      </c>
      <c r="E366" s="261" t="s">
        <v>1</v>
      </c>
      <c r="F366" s="262" t="s">
        <v>430</v>
      </c>
      <c r="G366" s="259"/>
      <c r="H366" s="263">
        <v>2.952</v>
      </c>
      <c r="I366" s="264"/>
      <c r="J366" s="259"/>
      <c r="K366" s="259"/>
      <c r="L366" s="265"/>
      <c r="M366" s="266"/>
      <c r="N366" s="267"/>
      <c r="O366" s="267"/>
      <c r="P366" s="267"/>
      <c r="Q366" s="267"/>
      <c r="R366" s="267"/>
      <c r="S366" s="267"/>
      <c r="T366" s="268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69" t="s">
        <v>158</v>
      </c>
      <c r="AU366" s="269" t="s">
        <v>86</v>
      </c>
      <c r="AV366" s="13" t="s">
        <v>86</v>
      </c>
      <c r="AW366" s="13" t="s">
        <v>31</v>
      </c>
      <c r="AX366" s="13" t="s">
        <v>76</v>
      </c>
      <c r="AY366" s="269" t="s">
        <v>149</v>
      </c>
    </row>
    <row r="367" s="14" customFormat="1">
      <c r="A367" s="14"/>
      <c r="B367" s="270"/>
      <c r="C367" s="271"/>
      <c r="D367" s="260" t="s">
        <v>158</v>
      </c>
      <c r="E367" s="272" t="s">
        <v>1</v>
      </c>
      <c r="F367" s="273" t="s">
        <v>160</v>
      </c>
      <c r="G367" s="271"/>
      <c r="H367" s="274">
        <v>2.952</v>
      </c>
      <c r="I367" s="275"/>
      <c r="J367" s="271"/>
      <c r="K367" s="271"/>
      <c r="L367" s="276"/>
      <c r="M367" s="277"/>
      <c r="N367" s="278"/>
      <c r="O367" s="278"/>
      <c r="P367" s="278"/>
      <c r="Q367" s="278"/>
      <c r="R367" s="278"/>
      <c r="S367" s="278"/>
      <c r="T367" s="279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80" t="s">
        <v>158</v>
      </c>
      <c r="AU367" s="280" t="s">
        <v>86</v>
      </c>
      <c r="AV367" s="14" t="s">
        <v>156</v>
      </c>
      <c r="AW367" s="14" t="s">
        <v>31</v>
      </c>
      <c r="AX367" s="14" t="s">
        <v>84</v>
      </c>
      <c r="AY367" s="280" t="s">
        <v>149</v>
      </c>
    </row>
    <row r="368" s="2" customFormat="1" ht="44.25" customHeight="1">
      <c r="A368" s="41"/>
      <c r="B368" s="42"/>
      <c r="C368" s="245" t="s">
        <v>438</v>
      </c>
      <c r="D368" s="246" t="s">
        <v>151</v>
      </c>
      <c r="E368" s="247" t="s">
        <v>439</v>
      </c>
      <c r="F368" s="248" t="s">
        <v>440</v>
      </c>
      <c r="G368" s="249" t="s">
        <v>254</v>
      </c>
      <c r="H368" s="250">
        <v>3.496</v>
      </c>
      <c r="I368" s="251"/>
      <c r="J368" s="252">
        <f>ROUND(I368*H368,2)</f>
        <v>0</v>
      </c>
      <c r="K368" s="248" t="s">
        <v>155</v>
      </c>
      <c r="L368" s="44"/>
      <c r="M368" s="253" t="s">
        <v>1</v>
      </c>
      <c r="N368" s="254" t="s">
        <v>41</v>
      </c>
      <c r="O368" s="94"/>
      <c r="P368" s="255">
        <f>O368*H368</f>
        <v>0</v>
      </c>
      <c r="Q368" s="255">
        <v>0</v>
      </c>
      <c r="R368" s="255">
        <f>Q368*H368</f>
        <v>0</v>
      </c>
      <c r="S368" s="255">
        <v>0</v>
      </c>
      <c r="T368" s="256">
        <f>S368*H368</f>
        <v>0</v>
      </c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  <c r="AR368" s="257" t="s">
        <v>156</v>
      </c>
      <c r="AT368" s="257" t="s">
        <v>151</v>
      </c>
      <c r="AU368" s="257" t="s">
        <v>86</v>
      </c>
      <c r="AY368" s="18" t="s">
        <v>149</v>
      </c>
      <c r="BE368" s="146">
        <f>IF(N368="základní",J368,0)</f>
        <v>0</v>
      </c>
      <c r="BF368" s="146">
        <f>IF(N368="snížená",J368,0)</f>
        <v>0</v>
      </c>
      <c r="BG368" s="146">
        <f>IF(N368="zákl. přenesená",J368,0)</f>
        <v>0</v>
      </c>
      <c r="BH368" s="146">
        <f>IF(N368="sníž. přenesená",J368,0)</f>
        <v>0</v>
      </c>
      <c r="BI368" s="146">
        <f>IF(N368="nulová",J368,0)</f>
        <v>0</v>
      </c>
      <c r="BJ368" s="18" t="s">
        <v>84</v>
      </c>
      <c r="BK368" s="146">
        <f>ROUND(I368*H368,2)</f>
        <v>0</v>
      </c>
      <c r="BL368" s="18" t="s">
        <v>156</v>
      </c>
      <c r="BM368" s="257" t="s">
        <v>441</v>
      </c>
    </row>
    <row r="369" s="15" customFormat="1">
      <c r="A369" s="15"/>
      <c r="B369" s="281"/>
      <c r="C369" s="282"/>
      <c r="D369" s="260" t="s">
        <v>158</v>
      </c>
      <c r="E369" s="283" t="s">
        <v>1</v>
      </c>
      <c r="F369" s="284" t="s">
        <v>428</v>
      </c>
      <c r="G369" s="282"/>
      <c r="H369" s="283" t="s">
        <v>1</v>
      </c>
      <c r="I369" s="285"/>
      <c r="J369" s="282"/>
      <c r="K369" s="282"/>
      <c r="L369" s="286"/>
      <c r="M369" s="287"/>
      <c r="N369" s="288"/>
      <c r="O369" s="288"/>
      <c r="P369" s="288"/>
      <c r="Q369" s="288"/>
      <c r="R369" s="288"/>
      <c r="S369" s="288"/>
      <c r="T369" s="289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T369" s="290" t="s">
        <v>158</v>
      </c>
      <c r="AU369" s="290" t="s">
        <v>86</v>
      </c>
      <c r="AV369" s="15" t="s">
        <v>84</v>
      </c>
      <c r="AW369" s="15" t="s">
        <v>31</v>
      </c>
      <c r="AX369" s="15" t="s">
        <v>76</v>
      </c>
      <c r="AY369" s="290" t="s">
        <v>149</v>
      </c>
    </row>
    <row r="370" s="13" customFormat="1">
      <c r="A370" s="13"/>
      <c r="B370" s="258"/>
      <c r="C370" s="259"/>
      <c r="D370" s="260" t="s">
        <v>158</v>
      </c>
      <c r="E370" s="261" t="s">
        <v>1</v>
      </c>
      <c r="F370" s="262" t="s">
        <v>429</v>
      </c>
      <c r="G370" s="259"/>
      <c r="H370" s="263">
        <v>3.496</v>
      </c>
      <c r="I370" s="264"/>
      <c r="J370" s="259"/>
      <c r="K370" s="259"/>
      <c r="L370" s="265"/>
      <c r="M370" s="266"/>
      <c r="N370" s="267"/>
      <c r="O370" s="267"/>
      <c r="P370" s="267"/>
      <c r="Q370" s="267"/>
      <c r="R370" s="267"/>
      <c r="S370" s="267"/>
      <c r="T370" s="268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69" t="s">
        <v>158</v>
      </c>
      <c r="AU370" s="269" t="s">
        <v>86</v>
      </c>
      <c r="AV370" s="13" t="s">
        <v>86</v>
      </c>
      <c r="AW370" s="13" t="s">
        <v>31</v>
      </c>
      <c r="AX370" s="13" t="s">
        <v>76</v>
      </c>
      <c r="AY370" s="269" t="s">
        <v>149</v>
      </c>
    </row>
    <row r="371" s="14" customFormat="1">
      <c r="A371" s="14"/>
      <c r="B371" s="270"/>
      <c r="C371" s="271"/>
      <c r="D371" s="260" t="s">
        <v>158</v>
      </c>
      <c r="E371" s="272" t="s">
        <v>1</v>
      </c>
      <c r="F371" s="273" t="s">
        <v>160</v>
      </c>
      <c r="G371" s="271"/>
      <c r="H371" s="274">
        <v>3.496</v>
      </c>
      <c r="I371" s="275"/>
      <c r="J371" s="271"/>
      <c r="K371" s="271"/>
      <c r="L371" s="276"/>
      <c r="M371" s="277"/>
      <c r="N371" s="278"/>
      <c r="O371" s="278"/>
      <c r="P371" s="278"/>
      <c r="Q371" s="278"/>
      <c r="R371" s="278"/>
      <c r="S371" s="278"/>
      <c r="T371" s="279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80" t="s">
        <v>158</v>
      </c>
      <c r="AU371" s="280" t="s">
        <v>86</v>
      </c>
      <c r="AV371" s="14" t="s">
        <v>156</v>
      </c>
      <c r="AW371" s="14" t="s">
        <v>31</v>
      </c>
      <c r="AX371" s="14" t="s">
        <v>84</v>
      </c>
      <c r="AY371" s="280" t="s">
        <v>149</v>
      </c>
    </row>
    <row r="372" s="12" customFormat="1" ht="22.8" customHeight="1">
      <c r="A372" s="12"/>
      <c r="B372" s="229"/>
      <c r="C372" s="230"/>
      <c r="D372" s="231" t="s">
        <v>75</v>
      </c>
      <c r="E372" s="243" t="s">
        <v>442</v>
      </c>
      <c r="F372" s="243" t="s">
        <v>443</v>
      </c>
      <c r="G372" s="230"/>
      <c r="H372" s="230"/>
      <c r="I372" s="233"/>
      <c r="J372" s="244">
        <f>BK372</f>
        <v>0</v>
      </c>
      <c r="K372" s="230"/>
      <c r="L372" s="235"/>
      <c r="M372" s="236"/>
      <c r="N372" s="237"/>
      <c r="O372" s="237"/>
      <c r="P372" s="238">
        <f>P373</f>
        <v>0</v>
      </c>
      <c r="Q372" s="237"/>
      <c r="R372" s="238">
        <f>R373</f>
        <v>0</v>
      </c>
      <c r="S372" s="237"/>
      <c r="T372" s="239">
        <f>T373</f>
        <v>0</v>
      </c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R372" s="240" t="s">
        <v>84</v>
      </c>
      <c r="AT372" s="241" t="s">
        <v>75</v>
      </c>
      <c r="AU372" s="241" t="s">
        <v>84</v>
      </c>
      <c r="AY372" s="240" t="s">
        <v>149</v>
      </c>
      <c r="BK372" s="242">
        <f>BK373</f>
        <v>0</v>
      </c>
    </row>
    <row r="373" s="2" customFormat="1" ht="37.8" customHeight="1">
      <c r="A373" s="41"/>
      <c r="B373" s="42"/>
      <c r="C373" s="245" t="s">
        <v>444</v>
      </c>
      <c r="D373" s="246" t="s">
        <v>151</v>
      </c>
      <c r="E373" s="247" t="s">
        <v>445</v>
      </c>
      <c r="F373" s="248" t="s">
        <v>446</v>
      </c>
      <c r="G373" s="249" t="s">
        <v>254</v>
      </c>
      <c r="H373" s="250">
        <v>12.147</v>
      </c>
      <c r="I373" s="251"/>
      <c r="J373" s="252">
        <f>ROUND(I373*H373,2)</f>
        <v>0</v>
      </c>
      <c r="K373" s="248" t="s">
        <v>155</v>
      </c>
      <c r="L373" s="44"/>
      <c r="M373" s="313" t="s">
        <v>1</v>
      </c>
      <c r="N373" s="314" t="s">
        <v>41</v>
      </c>
      <c r="O373" s="315"/>
      <c r="P373" s="316">
        <f>O373*H373</f>
        <v>0</v>
      </c>
      <c r="Q373" s="316">
        <v>0</v>
      </c>
      <c r="R373" s="316">
        <f>Q373*H373</f>
        <v>0</v>
      </c>
      <c r="S373" s="316">
        <v>0</v>
      </c>
      <c r="T373" s="317">
        <f>S373*H373</f>
        <v>0</v>
      </c>
      <c r="U373" s="41"/>
      <c r="V373" s="41"/>
      <c r="W373" s="41"/>
      <c r="X373" s="41"/>
      <c r="Y373" s="41"/>
      <c r="Z373" s="41"/>
      <c r="AA373" s="41"/>
      <c r="AB373" s="41"/>
      <c r="AC373" s="41"/>
      <c r="AD373" s="41"/>
      <c r="AE373" s="41"/>
      <c r="AR373" s="257" t="s">
        <v>156</v>
      </c>
      <c r="AT373" s="257" t="s">
        <v>151</v>
      </c>
      <c r="AU373" s="257" t="s">
        <v>86</v>
      </c>
      <c r="AY373" s="18" t="s">
        <v>149</v>
      </c>
      <c r="BE373" s="146">
        <f>IF(N373="základní",J373,0)</f>
        <v>0</v>
      </c>
      <c r="BF373" s="146">
        <f>IF(N373="snížená",J373,0)</f>
        <v>0</v>
      </c>
      <c r="BG373" s="146">
        <f>IF(N373="zákl. přenesená",J373,0)</f>
        <v>0</v>
      </c>
      <c r="BH373" s="146">
        <f>IF(N373="sníž. přenesená",J373,0)</f>
        <v>0</v>
      </c>
      <c r="BI373" s="146">
        <f>IF(N373="nulová",J373,0)</f>
        <v>0</v>
      </c>
      <c r="BJ373" s="18" t="s">
        <v>84</v>
      </c>
      <c r="BK373" s="146">
        <f>ROUND(I373*H373,2)</f>
        <v>0</v>
      </c>
      <c r="BL373" s="18" t="s">
        <v>156</v>
      </c>
      <c r="BM373" s="257" t="s">
        <v>447</v>
      </c>
    </row>
    <row r="374" s="2" customFormat="1" ht="6.96" customHeight="1">
      <c r="A374" s="41"/>
      <c r="B374" s="69"/>
      <c r="C374" s="70"/>
      <c r="D374" s="70"/>
      <c r="E374" s="70"/>
      <c r="F374" s="70"/>
      <c r="G374" s="70"/>
      <c r="H374" s="70"/>
      <c r="I374" s="70"/>
      <c r="J374" s="70"/>
      <c r="K374" s="70"/>
      <c r="L374" s="44"/>
      <c r="M374" s="41"/>
      <c r="O374" s="41"/>
      <c r="P374" s="41"/>
      <c r="Q374" s="41"/>
      <c r="R374" s="41"/>
      <c r="S374" s="41"/>
      <c r="T374" s="41"/>
      <c r="U374" s="41"/>
      <c r="V374" s="41"/>
      <c r="W374" s="41"/>
      <c r="X374" s="41"/>
      <c r="Y374" s="41"/>
      <c r="Z374" s="41"/>
      <c r="AA374" s="41"/>
      <c r="AB374" s="41"/>
      <c r="AC374" s="41"/>
      <c r="AD374" s="41"/>
      <c r="AE374" s="41"/>
    </row>
  </sheetData>
  <sheetProtection sheet="1" autoFilter="0" formatColumns="0" formatRows="0" objects="1" scenarios="1" spinCount="100000" saltValue="HnJDNyoG+pQ6qwmFPANgjrW6GjVTKSY97dwy4pr510v/ZqC5/2kNlM+ulagWtWQcV9ovFXF4osotKmcXvj3GIQ==" hashValue="DEs1Xw23FEDahFQRHii6B2zmc0qWtfFxyjJq0x/cCvPOUCucE8aS711rqeYMYbBllCdCqMS4NU1+y0TF24XHLA==" algorithmName="SHA-512" password="CC51"/>
  <autoFilter ref="C133:K373"/>
  <mergeCells count="14">
    <mergeCell ref="E7:H7"/>
    <mergeCell ref="E9:H9"/>
    <mergeCell ref="E18:H18"/>
    <mergeCell ref="E27:H27"/>
    <mergeCell ref="E85:H85"/>
    <mergeCell ref="E87:H87"/>
    <mergeCell ref="D108:F108"/>
    <mergeCell ref="D109:F109"/>
    <mergeCell ref="D110:F110"/>
    <mergeCell ref="D111:F111"/>
    <mergeCell ref="D112:F112"/>
    <mergeCell ref="E124:H124"/>
    <mergeCell ref="E126:H12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89</v>
      </c>
    </row>
    <row r="3" s="1" customFormat="1" ht="6.96" customHeight="1">
      <c r="B3" s="154"/>
      <c r="C3" s="155"/>
      <c r="D3" s="155"/>
      <c r="E3" s="155"/>
      <c r="F3" s="155"/>
      <c r="G3" s="155"/>
      <c r="H3" s="155"/>
      <c r="I3" s="155"/>
      <c r="J3" s="155"/>
      <c r="K3" s="155"/>
      <c r="L3" s="21"/>
      <c r="AT3" s="18" t="s">
        <v>86</v>
      </c>
    </row>
    <row r="4" s="1" customFormat="1" ht="24.96" customHeight="1">
      <c r="B4" s="21"/>
      <c r="D4" s="156" t="s">
        <v>108</v>
      </c>
      <c r="L4" s="21"/>
      <c r="M4" s="157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8" t="s">
        <v>16</v>
      </c>
      <c r="L6" s="21"/>
    </row>
    <row r="7" s="1" customFormat="1" ht="16.5" customHeight="1">
      <c r="B7" s="21"/>
      <c r="E7" s="159" t="str">
        <f>'Rekapitulace stavby'!K6</f>
        <v>Buchlovice, oprava části řadu B</v>
      </c>
      <c r="F7" s="158"/>
      <c r="G7" s="158"/>
      <c r="H7" s="158"/>
      <c r="L7" s="21"/>
    </row>
    <row r="8" s="2" customFormat="1" ht="12" customHeight="1">
      <c r="A8" s="41"/>
      <c r="B8" s="44"/>
      <c r="C8" s="41"/>
      <c r="D8" s="158" t="s">
        <v>109</v>
      </c>
      <c r="E8" s="41"/>
      <c r="F8" s="41"/>
      <c r="G8" s="41"/>
      <c r="H8" s="41"/>
      <c r="I8" s="41"/>
      <c r="J8" s="41"/>
      <c r="K8" s="41"/>
      <c r="L8" s="66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4"/>
      <c r="C9" s="41"/>
      <c r="D9" s="41"/>
      <c r="E9" s="160" t="s">
        <v>448</v>
      </c>
      <c r="F9" s="41"/>
      <c r="G9" s="41"/>
      <c r="H9" s="41"/>
      <c r="I9" s="41"/>
      <c r="J9" s="41"/>
      <c r="K9" s="41"/>
      <c r="L9" s="66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4"/>
      <c r="C10" s="41"/>
      <c r="D10" s="41"/>
      <c r="E10" s="41"/>
      <c r="F10" s="41"/>
      <c r="G10" s="41"/>
      <c r="H10" s="41"/>
      <c r="I10" s="41"/>
      <c r="J10" s="41"/>
      <c r="K10" s="41"/>
      <c r="L10" s="66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4"/>
      <c r="C11" s="41"/>
      <c r="D11" s="158" t="s">
        <v>18</v>
      </c>
      <c r="E11" s="41"/>
      <c r="F11" s="161" t="s">
        <v>1</v>
      </c>
      <c r="G11" s="41"/>
      <c r="H11" s="41"/>
      <c r="I11" s="158" t="s">
        <v>19</v>
      </c>
      <c r="J11" s="161" t="s">
        <v>1</v>
      </c>
      <c r="K11" s="41"/>
      <c r="L11" s="66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4"/>
      <c r="C12" s="41"/>
      <c r="D12" s="158" t="s">
        <v>20</v>
      </c>
      <c r="E12" s="41"/>
      <c r="F12" s="161" t="s">
        <v>21</v>
      </c>
      <c r="G12" s="41"/>
      <c r="H12" s="41"/>
      <c r="I12" s="158" t="s">
        <v>22</v>
      </c>
      <c r="J12" s="162" t="str">
        <f>'Rekapitulace stavby'!AN8</f>
        <v>22. 5. 2025</v>
      </c>
      <c r="K12" s="41"/>
      <c r="L12" s="66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4"/>
      <c r="C13" s="41"/>
      <c r="D13" s="41"/>
      <c r="E13" s="41"/>
      <c r="F13" s="41"/>
      <c r="G13" s="41"/>
      <c r="H13" s="41"/>
      <c r="I13" s="41"/>
      <c r="J13" s="41"/>
      <c r="K13" s="41"/>
      <c r="L13" s="66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4"/>
      <c r="C14" s="41"/>
      <c r="D14" s="158" t="s">
        <v>24</v>
      </c>
      <c r="E14" s="41"/>
      <c r="F14" s="41"/>
      <c r="G14" s="41"/>
      <c r="H14" s="41"/>
      <c r="I14" s="158" t="s">
        <v>25</v>
      </c>
      <c r="J14" s="161" t="str">
        <f>IF('Rekapitulace stavby'!AN10="","",'Rekapitulace stavby'!AN10)</f>
        <v/>
      </c>
      <c r="K14" s="41"/>
      <c r="L14" s="66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4"/>
      <c r="C15" s="41"/>
      <c r="D15" s="41"/>
      <c r="E15" s="161" t="str">
        <f>IF('Rekapitulace stavby'!E11="","",'Rekapitulace stavby'!E11)</f>
        <v xml:space="preserve"> </v>
      </c>
      <c r="F15" s="41"/>
      <c r="G15" s="41"/>
      <c r="H15" s="41"/>
      <c r="I15" s="158" t="s">
        <v>27</v>
      </c>
      <c r="J15" s="161" t="str">
        <f>IF('Rekapitulace stavby'!AN11="","",'Rekapitulace stavby'!AN11)</f>
        <v/>
      </c>
      <c r="K15" s="41"/>
      <c r="L15" s="66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4"/>
      <c r="C16" s="41"/>
      <c r="D16" s="41"/>
      <c r="E16" s="41"/>
      <c r="F16" s="41"/>
      <c r="G16" s="41"/>
      <c r="H16" s="41"/>
      <c r="I16" s="41"/>
      <c r="J16" s="41"/>
      <c r="K16" s="41"/>
      <c r="L16" s="66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4"/>
      <c r="C17" s="41"/>
      <c r="D17" s="158" t="s">
        <v>28</v>
      </c>
      <c r="E17" s="41"/>
      <c r="F17" s="41"/>
      <c r="G17" s="41"/>
      <c r="H17" s="41"/>
      <c r="I17" s="158" t="s">
        <v>25</v>
      </c>
      <c r="J17" s="34" t="str">
        <f>'Rekapitulace stavby'!AN13</f>
        <v>Vyplň údaj</v>
      </c>
      <c r="K17" s="41"/>
      <c r="L17" s="66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4"/>
      <c r="C18" s="41"/>
      <c r="D18" s="41"/>
      <c r="E18" s="34" t="str">
        <f>'Rekapitulace stavby'!E14</f>
        <v>Vyplň údaj</v>
      </c>
      <c r="F18" s="161"/>
      <c r="G18" s="161"/>
      <c r="H18" s="161"/>
      <c r="I18" s="158" t="s">
        <v>27</v>
      </c>
      <c r="J18" s="34" t="str">
        <f>'Rekapitulace stavby'!AN14</f>
        <v>Vyplň údaj</v>
      </c>
      <c r="K18" s="41"/>
      <c r="L18" s="66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4"/>
      <c r="C19" s="41"/>
      <c r="D19" s="41"/>
      <c r="E19" s="41"/>
      <c r="F19" s="41"/>
      <c r="G19" s="41"/>
      <c r="H19" s="41"/>
      <c r="I19" s="41"/>
      <c r="J19" s="41"/>
      <c r="K19" s="41"/>
      <c r="L19" s="66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4"/>
      <c r="C20" s="41"/>
      <c r="D20" s="158" t="s">
        <v>30</v>
      </c>
      <c r="E20" s="41"/>
      <c r="F20" s="41"/>
      <c r="G20" s="41"/>
      <c r="H20" s="41"/>
      <c r="I20" s="158" t="s">
        <v>25</v>
      </c>
      <c r="J20" s="161" t="str">
        <f>IF('Rekapitulace stavby'!AN16="","",'Rekapitulace stavby'!AN16)</f>
        <v/>
      </c>
      <c r="K20" s="41"/>
      <c r="L20" s="66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4"/>
      <c r="C21" s="41"/>
      <c r="D21" s="41"/>
      <c r="E21" s="161" t="str">
        <f>IF('Rekapitulace stavby'!E17="","",'Rekapitulace stavby'!E17)</f>
        <v xml:space="preserve"> </v>
      </c>
      <c r="F21" s="41"/>
      <c r="G21" s="41"/>
      <c r="H21" s="41"/>
      <c r="I21" s="158" t="s">
        <v>27</v>
      </c>
      <c r="J21" s="161" t="str">
        <f>IF('Rekapitulace stavby'!AN17="","",'Rekapitulace stavby'!AN17)</f>
        <v/>
      </c>
      <c r="K21" s="41"/>
      <c r="L21" s="66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4"/>
      <c r="C22" s="41"/>
      <c r="D22" s="41"/>
      <c r="E22" s="41"/>
      <c r="F22" s="41"/>
      <c r="G22" s="41"/>
      <c r="H22" s="41"/>
      <c r="I22" s="41"/>
      <c r="J22" s="41"/>
      <c r="K22" s="41"/>
      <c r="L22" s="66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4"/>
      <c r="C23" s="41"/>
      <c r="D23" s="158" t="s">
        <v>32</v>
      </c>
      <c r="E23" s="41"/>
      <c r="F23" s="41"/>
      <c r="G23" s="41"/>
      <c r="H23" s="41"/>
      <c r="I23" s="158" t="s">
        <v>25</v>
      </c>
      <c r="J23" s="161" t="str">
        <f>IF('Rekapitulace stavby'!AN19="","",'Rekapitulace stavby'!AN19)</f>
        <v/>
      </c>
      <c r="K23" s="41"/>
      <c r="L23" s="66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4"/>
      <c r="C24" s="41"/>
      <c r="D24" s="41"/>
      <c r="E24" s="161" t="str">
        <f>IF('Rekapitulace stavby'!E20="","",'Rekapitulace stavby'!E20)</f>
        <v xml:space="preserve"> </v>
      </c>
      <c r="F24" s="41"/>
      <c r="G24" s="41"/>
      <c r="H24" s="41"/>
      <c r="I24" s="158" t="s">
        <v>27</v>
      </c>
      <c r="J24" s="161" t="str">
        <f>IF('Rekapitulace stavby'!AN20="","",'Rekapitulace stavby'!AN20)</f>
        <v/>
      </c>
      <c r="K24" s="41"/>
      <c r="L24" s="66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4"/>
      <c r="C25" s="41"/>
      <c r="D25" s="41"/>
      <c r="E25" s="41"/>
      <c r="F25" s="41"/>
      <c r="G25" s="41"/>
      <c r="H25" s="41"/>
      <c r="I25" s="41"/>
      <c r="J25" s="41"/>
      <c r="K25" s="41"/>
      <c r="L25" s="66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4"/>
      <c r="C26" s="41"/>
      <c r="D26" s="158" t="s">
        <v>33</v>
      </c>
      <c r="E26" s="41"/>
      <c r="F26" s="41"/>
      <c r="G26" s="41"/>
      <c r="H26" s="41"/>
      <c r="I26" s="41"/>
      <c r="J26" s="41"/>
      <c r="K26" s="41"/>
      <c r="L26" s="66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63"/>
      <c r="B27" s="164"/>
      <c r="C27" s="163"/>
      <c r="D27" s="163"/>
      <c r="E27" s="165" t="s">
        <v>1</v>
      </c>
      <c r="F27" s="165"/>
      <c r="G27" s="165"/>
      <c r="H27" s="165"/>
      <c r="I27" s="163"/>
      <c r="J27" s="163"/>
      <c r="K27" s="163"/>
      <c r="L27" s="166"/>
      <c r="S27" s="163"/>
      <c r="T27" s="163"/>
      <c r="U27" s="163"/>
      <c r="V27" s="163"/>
      <c r="W27" s="163"/>
      <c r="X27" s="163"/>
      <c r="Y27" s="163"/>
      <c r="Z27" s="163"/>
      <c r="AA27" s="163"/>
      <c r="AB27" s="163"/>
      <c r="AC27" s="163"/>
      <c r="AD27" s="163"/>
      <c r="AE27" s="163"/>
    </row>
    <row r="28" s="2" customFormat="1" ht="6.96" customHeight="1">
      <c r="A28" s="41"/>
      <c r="B28" s="44"/>
      <c r="C28" s="41"/>
      <c r="D28" s="41"/>
      <c r="E28" s="41"/>
      <c r="F28" s="41"/>
      <c r="G28" s="41"/>
      <c r="H28" s="41"/>
      <c r="I28" s="41"/>
      <c r="J28" s="41"/>
      <c r="K28" s="41"/>
      <c r="L28" s="66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4"/>
      <c r="C29" s="41"/>
      <c r="D29" s="167"/>
      <c r="E29" s="167"/>
      <c r="F29" s="167"/>
      <c r="G29" s="167"/>
      <c r="H29" s="167"/>
      <c r="I29" s="167"/>
      <c r="J29" s="167"/>
      <c r="K29" s="167"/>
      <c r="L29" s="66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14.4" customHeight="1">
      <c r="A30" s="41"/>
      <c r="B30" s="44"/>
      <c r="C30" s="41"/>
      <c r="D30" s="161" t="s">
        <v>111</v>
      </c>
      <c r="E30" s="41"/>
      <c r="F30" s="41"/>
      <c r="G30" s="41"/>
      <c r="H30" s="41"/>
      <c r="I30" s="41"/>
      <c r="J30" s="168">
        <f>J96</f>
        <v>0</v>
      </c>
      <c r="K30" s="41"/>
      <c r="L30" s="66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14.4" customHeight="1">
      <c r="A31" s="41"/>
      <c r="B31" s="44"/>
      <c r="C31" s="41"/>
      <c r="D31" s="169" t="s">
        <v>102</v>
      </c>
      <c r="E31" s="41"/>
      <c r="F31" s="41"/>
      <c r="G31" s="41"/>
      <c r="H31" s="41"/>
      <c r="I31" s="41"/>
      <c r="J31" s="168">
        <f>J106</f>
        <v>0</v>
      </c>
      <c r="K31" s="41"/>
      <c r="L31" s="66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4"/>
      <c r="C32" s="41"/>
      <c r="D32" s="170" t="s">
        <v>36</v>
      </c>
      <c r="E32" s="41"/>
      <c r="F32" s="41"/>
      <c r="G32" s="41"/>
      <c r="H32" s="41"/>
      <c r="I32" s="41"/>
      <c r="J32" s="171">
        <f>ROUND(J30 + J31, 2)</f>
        <v>0</v>
      </c>
      <c r="K32" s="41"/>
      <c r="L32" s="66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4"/>
      <c r="C33" s="41"/>
      <c r="D33" s="167"/>
      <c r="E33" s="167"/>
      <c r="F33" s="167"/>
      <c r="G33" s="167"/>
      <c r="H33" s="167"/>
      <c r="I33" s="167"/>
      <c r="J33" s="167"/>
      <c r="K33" s="167"/>
      <c r="L33" s="66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4"/>
      <c r="C34" s="41"/>
      <c r="D34" s="41"/>
      <c r="E34" s="41"/>
      <c r="F34" s="172" t="s">
        <v>38</v>
      </c>
      <c r="G34" s="41"/>
      <c r="H34" s="41"/>
      <c r="I34" s="172" t="s">
        <v>37</v>
      </c>
      <c r="J34" s="172" t="s">
        <v>39</v>
      </c>
      <c r="K34" s="41"/>
      <c r="L34" s="66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4"/>
      <c r="C35" s="41"/>
      <c r="D35" s="173" t="s">
        <v>40</v>
      </c>
      <c r="E35" s="158" t="s">
        <v>41</v>
      </c>
      <c r="F35" s="174">
        <f>ROUND((SUM(BE106:BE113) + SUM(BE133:BE226)),  2)</f>
        <v>0</v>
      </c>
      <c r="G35" s="41"/>
      <c r="H35" s="41"/>
      <c r="I35" s="175">
        <v>0.20999999999999999</v>
      </c>
      <c r="J35" s="174">
        <f>ROUND(((SUM(BE106:BE113) + SUM(BE133:BE226))*I35),  2)</f>
        <v>0</v>
      </c>
      <c r="K35" s="41"/>
      <c r="L35" s="66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4"/>
      <c r="C36" s="41"/>
      <c r="D36" s="41"/>
      <c r="E36" s="158" t="s">
        <v>42</v>
      </c>
      <c r="F36" s="174">
        <f>ROUND((SUM(BF106:BF113) + SUM(BF133:BF226)),  2)</f>
        <v>0</v>
      </c>
      <c r="G36" s="41"/>
      <c r="H36" s="41"/>
      <c r="I36" s="175">
        <v>0.12</v>
      </c>
      <c r="J36" s="174">
        <f>ROUND(((SUM(BF106:BF113) + SUM(BF133:BF226))*I36),  2)</f>
        <v>0</v>
      </c>
      <c r="K36" s="41"/>
      <c r="L36" s="66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4"/>
      <c r="C37" s="41"/>
      <c r="D37" s="41"/>
      <c r="E37" s="158" t="s">
        <v>43</v>
      </c>
      <c r="F37" s="174">
        <f>ROUND((SUM(BG106:BG113) + SUM(BG133:BG226)),  2)</f>
        <v>0</v>
      </c>
      <c r="G37" s="41"/>
      <c r="H37" s="41"/>
      <c r="I37" s="175">
        <v>0.20999999999999999</v>
      </c>
      <c r="J37" s="174">
        <f>0</f>
        <v>0</v>
      </c>
      <c r="K37" s="41"/>
      <c r="L37" s="66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4"/>
      <c r="C38" s="41"/>
      <c r="D38" s="41"/>
      <c r="E38" s="158" t="s">
        <v>44</v>
      </c>
      <c r="F38" s="174">
        <f>ROUND((SUM(BH106:BH113) + SUM(BH133:BH226)),  2)</f>
        <v>0</v>
      </c>
      <c r="G38" s="41"/>
      <c r="H38" s="41"/>
      <c r="I38" s="175">
        <v>0.12</v>
      </c>
      <c r="J38" s="174">
        <f>0</f>
        <v>0</v>
      </c>
      <c r="K38" s="41"/>
      <c r="L38" s="66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4"/>
      <c r="C39" s="41"/>
      <c r="D39" s="41"/>
      <c r="E39" s="158" t="s">
        <v>45</v>
      </c>
      <c r="F39" s="174">
        <f>ROUND((SUM(BI106:BI113) + SUM(BI133:BI226)),  2)</f>
        <v>0</v>
      </c>
      <c r="G39" s="41"/>
      <c r="H39" s="41"/>
      <c r="I39" s="175">
        <v>0</v>
      </c>
      <c r="J39" s="174">
        <f>0</f>
        <v>0</v>
      </c>
      <c r="K39" s="41"/>
      <c r="L39" s="66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4"/>
      <c r="C40" s="41"/>
      <c r="D40" s="41"/>
      <c r="E40" s="41"/>
      <c r="F40" s="41"/>
      <c r="G40" s="41"/>
      <c r="H40" s="41"/>
      <c r="I40" s="41"/>
      <c r="J40" s="41"/>
      <c r="K40" s="41"/>
      <c r="L40" s="66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4"/>
      <c r="C41" s="176"/>
      <c r="D41" s="177" t="s">
        <v>46</v>
      </c>
      <c r="E41" s="178"/>
      <c r="F41" s="178"/>
      <c r="G41" s="179" t="s">
        <v>47</v>
      </c>
      <c r="H41" s="180" t="s">
        <v>48</v>
      </c>
      <c r="I41" s="178"/>
      <c r="J41" s="181">
        <f>SUM(J32:J39)</f>
        <v>0</v>
      </c>
      <c r="K41" s="182"/>
      <c r="L41" s="66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44"/>
      <c r="C42" s="41"/>
      <c r="D42" s="41"/>
      <c r="E42" s="41"/>
      <c r="F42" s="41"/>
      <c r="G42" s="41"/>
      <c r="H42" s="41"/>
      <c r="I42" s="41"/>
      <c r="J42" s="41"/>
      <c r="K42" s="41"/>
      <c r="L42" s="66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6"/>
      <c r="D50" s="183" t="s">
        <v>49</v>
      </c>
      <c r="E50" s="184"/>
      <c r="F50" s="184"/>
      <c r="G50" s="183" t="s">
        <v>50</v>
      </c>
      <c r="H50" s="184"/>
      <c r="I50" s="184"/>
      <c r="J50" s="184"/>
      <c r="K50" s="184"/>
      <c r="L50" s="66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41"/>
      <c r="B61" s="44"/>
      <c r="C61" s="41"/>
      <c r="D61" s="185" t="s">
        <v>51</v>
      </c>
      <c r="E61" s="186"/>
      <c r="F61" s="187" t="s">
        <v>52</v>
      </c>
      <c r="G61" s="185" t="s">
        <v>51</v>
      </c>
      <c r="H61" s="186"/>
      <c r="I61" s="186"/>
      <c r="J61" s="188" t="s">
        <v>52</v>
      </c>
      <c r="K61" s="186"/>
      <c r="L61" s="66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41"/>
      <c r="B65" s="44"/>
      <c r="C65" s="41"/>
      <c r="D65" s="183" t="s">
        <v>53</v>
      </c>
      <c r="E65" s="189"/>
      <c r="F65" s="189"/>
      <c r="G65" s="183" t="s">
        <v>54</v>
      </c>
      <c r="H65" s="189"/>
      <c r="I65" s="189"/>
      <c r="J65" s="189"/>
      <c r="K65" s="189"/>
      <c r="L65" s="66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41"/>
      <c r="B76" s="44"/>
      <c r="C76" s="41"/>
      <c r="D76" s="185" t="s">
        <v>51</v>
      </c>
      <c r="E76" s="186"/>
      <c r="F76" s="187" t="s">
        <v>52</v>
      </c>
      <c r="G76" s="185" t="s">
        <v>51</v>
      </c>
      <c r="H76" s="186"/>
      <c r="I76" s="186"/>
      <c r="J76" s="188" t="s">
        <v>52</v>
      </c>
      <c r="K76" s="186"/>
      <c r="L76" s="66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4.4" customHeight="1">
      <c r="A77" s="41"/>
      <c r="B77" s="190"/>
      <c r="C77" s="191"/>
      <c r="D77" s="191"/>
      <c r="E77" s="191"/>
      <c r="F77" s="191"/>
      <c r="G77" s="191"/>
      <c r="H77" s="191"/>
      <c r="I77" s="191"/>
      <c r="J77" s="191"/>
      <c r="K77" s="191"/>
      <c r="L77" s="66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81" s="2" customFormat="1" ht="6.96" customHeight="1">
      <c r="A81" s="41"/>
      <c r="B81" s="192"/>
      <c r="C81" s="193"/>
      <c r="D81" s="193"/>
      <c r="E81" s="193"/>
      <c r="F81" s="193"/>
      <c r="G81" s="193"/>
      <c r="H81" s="193"/>
      <c r="I81" s="193"/>
      <c r="J81" s="193"/>
      <c r="K81" s="193"/>
      <c r="L81" s="66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24.96" customHeight="1">
      <c r="A82" s="41"/>
      <c r="B82" s="42"/>
      <c r="C82" s="24" t="s">
        <v>112</v>
      </c>
      <c r="D82" s="43"/>
      <c r="E82" s="43"/>
      <c r="F82" s="43"/>
      <c r="G82" s="43"/>
      <c r="H82" s="43"/>
      <c r="I82" s="43"/>
      <c r="J82" s="43"/>
      <c r="K82" s="43"/>
      <c r="L82" s="66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66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2" customHeight="1">
      <c r="A84" s="41"/>
      <c r="B84" s="42"/>
      <c r="C84" s="33" t="s">
        <v>16</v>
      </c>
      <c r="D84" s="43"/>
      <c r="E84" s="43"/>
      <c r="F84" s="43"/>
      <c r="G84" s="43"/>
      <c r="H84" s="43"/>
      <c r="I84" s="43"/>
      <c r="J84" s="43"/>
      <c r="K84" s="43"/>
      <c r="L84" s="66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6.5" customHeight="1">
      <c r="A85" s="41"/>
      <c r="B85" s="42"/>
      <c r="C85" s="43"/>
      <c r="D85" s="43"/>
      <c r="E85" s="194" t="str">
        <f>E7</f>
        <v>Buchlovice, oprava části řadu B</v>
      </c>
      <c r="F85" s="33"/>
      <c r="G85" s="33"/>
      <c r="H85" s="33"/>
      <c r="I85" s="43"/>
      <c r="J85" s="43"/>
      <c r="K85" s="43"/>
      <c r="L85" s="66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2" customHeight="1">
      <c r="A86" s="41"/>
      <c r="B86" s="42"/>
      <c r="C86" s="33" t="s">
        <v>109</v>
      </c>
      <c r="D86" s="43"/>
      <c r="E86" s="43"/>
      <c r="F86" s="43"/>
      <c r="G86" s="43"/>
      <c r="H86" s="43"/>
      <c r="I86" s="43"/>
      <c r="J86" s="43"/>
      <c r="K86" s="43"/>
      <c r="L86" s="66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6.5" customHeight="1">
      <c r="A87" s="41"/>
      <c r="B87" s="42"/>
      <c r="C87" s="43"/>
      <c r="D87" s="43"/>
      <c r="E87" s="79" t="str">
        <f>E9</f>
        <v>002 - Výpis materiálu řad</v>
      </c>
      <c r="F87" s="43"/>
      <c r="G87" s="43"/>
      <c r="H87" s="43"/>
      <c r="I87" s="43"/>
      <c r="J87" s="43"/>
      <c r="K87" s="43"/>
      <c r="L87" s="66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6.96" customHeight="1">
      <c r="A88" s="41"/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66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2" customHeight="1">
      <c r="A89" s="41"/>
      <c r="B89" s="42"/>
      <c r="C89" s="33" t="s">
        <v>20</v>
      </c>
      <c r="D89" s="43"/>
      <c r="E89" s="43"/>
      <c r="F89" s="28" t="str">
        <f>F12</f>
        <v>Buchlovice</v>
      </c>
      <c r="G89" s="43"/>
      <c r="H89" s="43"/>
      <c r="I89" s="33" t="s">
        <v>22</v>
      </c>
      <c r="J89" s="82" t="str">
        <f>IF(J12="","",J12)</f>
        <v>22. 5. 2025</v>
      </c>
      <c r="K89" s="43"/>
      <c r="L89" s="66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6.96" customHeight="1">
      <c r="A90" s="41"/>
      <c r="B90" s="42"/>
      <c r="C90" s="43"/>
      <c r="D90" s="43"/>
      <c r="E90" s="43"/>
      <c r="F90" s="43"/>
      <c r="G90" s="43"/>
      <c r="H90" s="43"/>
      <c r="I90" s="43"/>
      <c r="J90" s="43"/>
      <c r="K90" s="43"/>
      <c r="L90" s="66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15.15" customHeight="1">
      <c r="A91" s="41"/>
      <c r="B91" s="42"/>
      <c r="C91" s="33" t="s">
        <v>24</v>
      </c>
      <c r="D91" s="43"/>
      <c r="E91" s="43"/>
      <c r="F91" s="28" t="str">
        <f>E15</f>
        <v xml:space="preserve"> </v>
      </c>
      <c r="G91" s="43"/>
      <c r="H91" s="43"/>
      <c r="I91" s="33" t="s">
        <v>30</v>
      </c>
      <c r="J91" s="37" t="str">
        <f>E21</f>
        <v xml:space="preserve"> </v>
      </c>
      <c r="K91" s="43"/>
      <c r="L91" s="66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15.15" customHeight="1">
      <c r="A92" s="41"/>
      <c r="B92" s="42"/>
      <c r="C92" s="33" t="s">
        <v>28</v>
      </c>
      <c r="D92" s="43"/>
      <c r="E92" s="43"/>
      <c r="F92" s="28" t="str">
        <f>IF(E18="","",E18)</f>
        <v>Vyplň údaj</v>
      </c>
      <c r="G92" s="43"/>
      <c r="H92" s="43"/>
      <c r="I92" s="33" t="s">
        <v>32</v>
      </c>
      <c r="J92" s="37" t="str">
        <f>E24</f>
        <v xml:space="preserve"> </v>
      </c>
      <c r="K92" s="43"/>
      <c r="L92" s="66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2" customFormat="1" ht="10.32" customHeight="1">
      <c r="A93" s="41"/>
      <c r="B93" s="42"/>
      <c r="C93" s="43"/>
      <c r="D93" s="43"/>
      <c r="E93" s="43"/>
      <c r="F93" s="43"/>
      <c r="G93" s="43"/>
      <c r="H93" s="43"/>
      <c r="I93" s="43"/>
      <c r="J93" s="43"/>
      <c r="K93" s="43"/>
      <c r="L93" s="66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2" customFormat="1" ht="29.28" customHeight="1">
      <c r="A94" s="41"/>
      <c r="B94" s="42"/>
      <c r="C94" s="195" t="s">
        <v>113</v>
      </c>
      <c r="D94" s="152"/>
      <c r="E94" s="152"/>
      <c r="F94" s="152"/>
      <c r="G94" s="152"/>
      <c r="H94" s="152"/>
      <c r="I94" s="152"/>
      <c r="J94" s="196" t="s">
        <v>114</v>
      </c>
      <c r="K94" s="152"/>
      <c r="L94" s="66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 s="2" customFormat="1" ht="10.32" customHeight="1">
      <c r="A95" s="41"/>
      <c r="B95" s="42"/>
      <c r="C95" s="43"/>
      <c r="D95" s="43"/>
      <c r="E95" s="43"/>
      <c r="F95" s="43"/>
      <c r="G95" s="43"/>
      <c r="H95" s="43"/>
      <c r="I95" s="43"/>
      <c r="J95" s="43"/>
      <c r="K95" s="43"/>
      <c r="L95" s="66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</row>
    <row r="96" s="2" customFormat="1" ht="22.8" customHeight="1">
      <c r="A96" s="41"/>
      <c r="B96" s="42"/>
      <c r="C96" s="197" t="s">
        <v>115</v>
      </c>
      <c r="D96" s="43"/>
      <c r="E96" s="43"/>
      <c r="F96" s="43"/>
      <c r="G96" s="43"/>
      <c r="H96" s="43"/>
      <c r="I96" s="43"/>
      <c r="J96" s="113">
        <f>J133</f>
        <v>0</v>
      </c>
      <c r="K96" s="43"/>
      <c r="L96" s="66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U96" s="18" t="s">
        <v>116</v>
      </c>
    </row>
    <row r="97" s="9" customFormat="1" ht="24.96" customHeight="1">
      <c r="A97" s="9"/>
      <c r="B97" s="198"/>
      <c r="C97" s="199"/>
      <c r="D97" s="200" t="s">
        <v>449</v>
      </c>
      <c r="E97" s="201"/>
      <c r="F97" s="201"/>
      <c r="G97" s="201"/>
      <c r="H97" s="201"/>
      <c r="I97" s="201"/>
      <c r="J97" s="202">
        <f>J134</f>
        <v>0</v>
      </c>
      <c r="K97" s="199"/>
      <c r="L97" s="20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204"/>
      <c r="C98" s="205"/>
      <c r="D98" s="206" t="s">
        <v>118</v>
      </c>
      <c r="E98" s="207"/>
      <c r="F98" s="207"/>
      <c r="G98" s="207"/>
      <c r="H98" s="207"/>
      <c r="I98" s="207"/>
      <c r="J98" s="208">
        <f>J135</f>
        <v>0</v>
      </c>
      <c r="K98" s="205"/>
      <c r="L98" s="20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204"/>
      <c r="C99" s="205"/>
      <c r="D99" s="206" t="s">
        <v>450</v>
      </c>
      <c r="E99" s="207"/>
      <c r="F99" s="207"/>
      <c r="G99" s="207"/>
      <c r="H99" s="207"/>
      <c r="I99" s="207"/>
      <c r="J99" s="208">
        <f>J140</f>
        <v>0</v>
      </c>
      <c r="K99" s="205"/>
      <c r="L99" s="20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204"/>
      <c r="C100" s="205"/>
      <c r="D100" s="206" t="s">
        <v>451</v>
      </c>
      <c r="E100" s="207"/>
      <c r="F100" s="207"/>
      <c r="G100" s="207"/>
      <c r="H100" s="207"/>
      <c r="I100" s="207"/>
      <c r="J100" s="208">
        <f>J147</f>
        <v>0</v>
      </c>
      <c r="K100" s="205"/>
      <c r="L100" s="20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04"/>
      <c r="C101" s="205"/>
      <c r="D101" s="206" t="s">
        <v>452</v>
      </c>
      <c r="E101" s="207"/>
      <c r="F101" s="207"/>
      <c r="G101" s="207"/>
      <c r="H101" s="207"/>
      <c r="I101" s="207"/>
      <c r="J101" s="208">
        <f>J190</f>
        <v>0</v>
      </c>
      <c r="K101" s="205"/>
      <c r="L101" s="20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204"/>
      <c r="C102" s="205"/>
      <c r="D102" s="206" t="s">
        <v>453</v>
      </c>
      <c r="E102" s="207"/>
      <c r="F102" s="207"/>
      <c r="G102" s="207"/>
      <c r="H102" s="207"/>
      <c r="I102" s="207"/>
      <c r="J102" s="208">
        <f>J197</f>
        <v>0</v>
      </c>
      <c r="K102" s="205"/>
      <c r="L102" s="20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204"/>
      <c r="C103" s="205"/>
      <c r="D103" s="206" t="s">
        <v>124</v>
      </c>
      <c r="E103" s="207"/>
      <c r="F103" s="207"/>
      <c r="G103" s="207"/>
      <c r="H103" s="207"/>
      <c r="I103" s="207"/>
      <c r="J103" s="208">
        <f>J225</f>
        <v>0</v>
      </c>
      <c r="K103" s="205"/>
      <c r="L103" s="20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41"/>
      <c r="B104" s="42"/>
      <c r="C104" s="43"/>
      <c r="D104" s="43"/>
      <c r="E104" s="43"/>
      <c r="F104" s="43"/>
      <c r="G104" s="43"/>
      <c r="H104" s="43"/>
      <c r="I104" s="43"/>
      <c r="J104" s="43"/>
      <c r="K104" s="43"/>
      <c r="L104" s="66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</row>
    <row r="105" s="2" customFormat="1" ht="6.96" customHeight="1">
      <c r="A105" s="41"/>
      <c r="B105" s="42"/>
      <c r="C105" s="43"/>
      <c r="D105" s="43"/>
      <c r="E105" s="43"/>
      <c r="F105" s="43"/>
      <c r="G105" s="43"/>
      <c r="H105" s="43"/>
      <c r="I105" s="43"/>
      <c r="J105" s="43"/>
      <c r="K105" s="43"/>
      <c r="L105" s="66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</row>
    <row r="106" s="2" customFormat="1" ht="29.28" customHeight="1">
      <c r="A106" s="41"/>
      <c r="B106" s="42"/>
      <c r="C106" s="197" t="s">
        <v>125</v>
      </c>
      <c r="D106" s="43"/>
      <c r="E106" s="43"/>
      <c r="F106" s="43"/>
      <c r="G106" s="43"/>
      <c r="H106" s="43"/>
      <c r="I106" s="43"/>
      <c r="J106" s="210">
        <f>ROUND(J107 + J108 + J109 + J110 + J111 + J112,2)</f>
        <v>0</v>
      </c>
      <c r="K106" s="43"/>
      <c r="L106" s="66"/>
      <c r="N106" s="211" t="s">
        <v>40</v>
      </c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</row>
    <row r="107" s="2" customFormat="1" ht="18" customHeight="1">
      <c r="A107" s="41"/>
      <c r="B107" s="42"/>
      <c r="C107" s="43"/>
      <c r="D107" s="147" t="s">
        <v>126</v>
      </c>
      <c r="E107" s="140"/>
      <c r="F107" s="140"/>
      <c r="G107" s="43"/>
      <c r="H107" s="43"/>
      <c r="I107" s="43"/>
      <c r="J107" s="141">
        <v>0</v>
      </c>
      <c r="K107" s="43"/>
      <c r="L107" s="212"/>
      <c r="M107" s="213"/>
      <c r="N107" s="214" t="s">
        <v>41</v>
      </c>
      <c r="O107" s="213"/>
      <c r="P107" s="213"/>
      <c r="Q107" s="213"/>
      <c r="R107" s="213"/>
      <c r="S107" s="215"/>
      <c r="T107" s="215"/>
      <c r="U107" s="215"/>
      <c r="V107" s="215"/>
      <c r="W107" s="215"/>
      <c r="X107" s="215"/>
      <c r="Y107" s="215"/>
      <c r="Z107" s="215"/>
      <c r="AA107" s="215"/>
      <c r="AB107" s="215"/>
      <c r="AC107" s="215"/>
      <c r="AD107" s="215"/>
      <c r="AE107" s="215"/>
      <c r="AF107" s="213"/>
      <c r="AG107" s="213"/>
      <c r="AH107" s="213"/>
      <c r="AI107" s="213"/>
      <c r="AJ107" s="213"/>
      <c r="AK107" s="213"/>
      <c r="AL107" s="213"/>
      <c r="AM107" s="213"/>
      <c r="AN107" s="213"/>
      <c r="AO107" s="213"/>
      <c r="AP107" s="213"/>
      <c r="AQ107" s="213"/>
      <c r="AR107" s="213"/>
      <c r="AS107" s="213"/>
      <c r="AT107" s="213"/>
      <c r="AU107" s="213"/>
      <c r="AV107" s="213"/>
      <c r="AW107" s="213"/>
      <c r="AX107" s="213"/>
      <c r="AY107" s="216" t="s">
        <v>127</v>
      </c>
      <c r="AZ107" s="213"/>
      <c r="BA107" s="213"/>
      <c r="BB107" s="213"/>
      <c r="BC107" s="213"/>
      <c r="BD107" s="213"/>
      <c r="BE107" s="217">
        <f>IF(N107="základní",J107,0)</f>
        <v>0</v>
      </c>
      <c r="BF107" s="217">
        <f>IF(N107="snížená",J107,0)</f>
        <v>0</v>
      </c>
      <c r="BG107" s="217">
        <f>IF(N107="zákl. přenesená",J107,0)</f>
        <v>0</v>
      </c>
      <c r="BH107" s="217">
        <f>IF(N107="sníž. přenesená",J107,0)</f>
        <v>0</v>
      </c>
      <c r="BI107" s="217">
        <f>IF(N107="nulová",J107,0)</f>
        <v>0</v>
      </c>
      <c r="BJ107" s="216" t="s">
        <v>84</v>
      </c>
      <c r="BK107" s="213"/>
      <c r="BL107" s="213"/>
      <c r="BM107" s="213"/>
    </row>
    <row r="108" s="2" customFormat="1" ht="18" customHeight="1">
      <c r="A108" s="41"/>
      <c r="B108" s="42"/>
      <c r="C108" s="43"/>
      <c r="D108" s="147" t="s">
        <v>128</v>
      </c>
      <c r="E108" s="140"/>
      <c r="F108" s="140"/>
      <c r="G108" s="43"/>
      <c r="H108" s="43"/>
      <c r="I108" s="43"/>
      <c r="J108" s="141">
        <v>0</v>
      </c>
      <c r="K108" s="43"/>
      <c r="L108" s="212"/>
      <c r="M108" s="213"/>
      <c r="N108" s="214" t="s">
        <v>41</v>
      </c>
      <c r="O108" s="213"/>
      <c r="P108" s="213"/>
      <c r="Q108" s="213"/>
      <c r="R108" s="213"/>
      <c r="S108" s="215"/>
      <c r="T108" s="215"/>
      <c r="U108" s="215"/>
      <c r="V108" s="215"/>
      <c r="W108" s="215"/>
      <c r="X108" s="215"/>
      <c r="Y108" s="215"/>
      <c r="Z108" s="215"/>
      <c r="AA108" s="215"/>
      <c r="AB108" s="215"/>
      <c r="AC108" s="215"/>
      <c r="AD108" s="215"/>
      <c r="AE108" s="215"/>
      <c r="AF108" s="213"/>
      <c r="AG108" s="213"/>
      <c r="AH108" s="213"/>
      <c r="AI108" s="213"/>
      <c r="AJ108" s="213"/>
      <c r="AK108" s="213"/>
      <c r="AL108" s="213"/>
      <c r="AM108" s="213"/>
      <c r="AN108" s="213"/>
      <c r="AO108" s="213"/>
      <c r="AP108" s="213"/>
      <c r="AQ108" s="213"/>
      <c r="AR108" s="213"/>
      <c r="AS108" s="213"/>
      <c r="AT108" s="213"/>
      <c r="AU108" s="213"/>
      <c r="AV108" s="213"/>
      <c r="AW108" s="213"/>
      <c r="AX108" s="213"/>
      <c r="AY108" s="216" t="s">
        <v>127</v>
      </c>
      <c r="AZ108" s="213"/>
      <c r="BA108" s="213"/>
      <c r="BB108" s="213"/>
      <c r="BC108" s="213"/>
      <c r="BD108" s="213"/>
      <c r="BE108" s="217">
        <f>IF(N108="základní",J108,0)</f>
        <v>0</v>
      </c>
      <c r="BF108" s="217">
        <f>IF(N108="snížená",J108,0)</f>
        <v>0</v>
      </c>
      <c r="BG108" s="217">
        <f>IF(N108="zákl. přenesená",J108,0)</f>
        <v>0</v>
      </c>
      <c r="BH108" s="217">
        <f>IF(N108="sníž. přenesená",J108,0)</f>
        <v>0</v>
      </c>
      <c r="BI108" s="217">
        <f>IF(N108="nulová",J108,0)</f>
        <v>0</v>
      </c>
      <c r="BJ108" s="216" t="s">
        <v>84</v>
      </c>
      <c r="BK108" s="213"/>
      <c r="BL108" s="213"/>
      <c r="BM108" s="213"/>
    </row>
    <row r="109" s="2" customFormat="1" ht="18" customHeight="1">
      <c r="A109" s="41"/>
      <c r="B109" s="42"/>
      <c r="C109" s="43"/>
      <c r="D109" s="147" t="s">
        <v>129</v>
      </c>
      <c r="E109" s="140"/>
      <c r="F109" s="140"/>
      <c r="G109" s="43"/>
      <c r="H109" s="43"/>
      <c r="I109" s="43"/>
      <c r="J109" s="141">
        <v>0</v>
      </c>
      <c r="K109" s="43"/>
      <c r="L109" s="212"/>
      <c r="M109" s="213"/>
      <c r="N109" s="214" t="s">
        <v>41</v>
      </c>
      <c r="O109" s="213"/>
      <c r="P109" s="213"/>
      <c r="Q109" s="213"/>
      <c r="R109" s="213"/>
      <c r="S109" s="215"/>
      <c r="T109" s="215"/>
      <c r="U109" s="215"/>
      <c r="V109" s="215"/>
      <c r="W109" s="215"/>
      <c r="X109" s="215"/>
      <c r="Y109" s="215"/>
      <c r="Z109" s="215"/>
      <c r="AA109" s="215"/>
      <c r="AB109" s="215"/>
      <c r="AC109" s="215"/>
      <c r="AD109" s="215"/>
      <c r="AE109" s="215"/>
      <c r="AF109" s="213"/>
      <c r="AG109" s="213"/>
      <c r="AH109" s="213"/>
      <c r="AI109" s="213"/>
      <c r="AJ109" s="213"/>
      <c r="AK109" s="213"/>
      <c r="AL109" s="213"/>
      <c r="AM109" s="213"/>
      <c r="AN109" s="213"/>
      <c r="AO109" s="213"/>
      <c r="AP109" s="213"/>
      <c r="AQ109" s="213"/>
      <c r="AR109" s="213"/>
      <c r="AS109" s="213"/>
      <c r="AT109" s="213"/>
      <c r="AU109" s="213"/>
      <c r="AV109" s="213"/>
      <c r="AW109" s="213"/>
      <c r="AX109" s="213"/>
      <c r="AY109" s="216" t="s">
        <v>127</v>
      </c>
      <c r="AZ109" s="213"/>
      <c r="BA109" s="213"/>
      <c r="BB109" s="213"/>
      <c r="BC109" s="213"/>
      <c r="BD109" s="213"/>
      <c r="BE109" s="217">
        <f>IF(N109="základní",J109,0)</f>
        <v>0</v>
      </c>
      <c r="BF109" s="217">
        <f>IF(N109="snížená",J109,0)</f>
        <v>0</v>
      </c>
      <c r="BG109" s="217">
        <f>IF(N109="zákl. přenesená",J109,0)</f>
        <v>0</v>
      </c>
      <c r="BH109" s="217">
        <f>IF(N109="sníž. přenesená",J109,0)</f>
        <v>0</v>
      </c>
      <c r="BI109" s="217">
        <f>IF(N109="nulová",J109,0)</f>
        <v>0</v>
      </c>
      <c r="BJ109" s="216" t="s">
        <v>84</v>
      </c>
      <c r="BK109" s="213"/>
      <c r="BL109" s="213"/>
      <c r="BM109" s="213"/>
    </row>
    <row r="110" s="2" customFormat="1" ht="18" customHeight="1">
      <c r="A110" s="41"/>
      <c r="B110" s="42"/>
      <c r="C110" s="43"/>
      <c r="D110" s="147" t="s">
        <v>130</v>
      </c>
      <c r="E110" s="140"/>
      <c r="F110" s="140"/>
      <c r="G110" s="43"/>
      <c r="H110" s="43"/>
      <c r="I110" s="43"/>
      <c r="J110" s="141">
        <v>0</v>
      </c>
      <c r="K110" s="43"/>
      <c r="L110" s="212"/>
      <c r="M110" s="213"/>
      <c r="N110" s="214" t="s">
        <v>41</v>
      </c>
      <c r="O110" s="213"/>
      <c r="P110" s="213"/>
      <c r="Q110" s="213"/>
      <c r="R110" s="213"/>
      <c r="S110" s="215"/>
      <c r="T110" s="215"/>
      <c r="U110" s="215"/>
      <c r="V110" s="215"/>
      <c r="W110" s="215"/>
      <c r="X110" s="215"/>
      <c r="Y110" s="215"/>
      <c r="Z110" s="215"/>
      <c r="AA110" s="215"/>
      <c r="AB110" s="215"/>
      <c r="AC110" s="215"/>
      <c r="AD110" s="215"/>
      <c r="AE110" s="215"/>
      <c r="AF110" s="213"/>
      <c r="AG110" s="213"/>
      <c r="AH110" s="213"/>
      <c r="AI110" s="213"/>
      <c r="AJ110" s="213"/>
      <c r="AK110" s="213"/>
      <c r="AL110" s="213"/>
      <c r="AM110" s="213"/>
      <c r="AN110" s="213"/>
      <c r="AO110" s="213"/>
      <c r="AP110" s="213"/>
      <c r="AQ110" s="213"/>
      <c r="AR110" s="213"/>
      <c r="AS110" s="213"/>
      <c r="AT110" s="213"/>
      <c r="AU110" s="213"/>
      <c r="AV110" s="213"/>
      <c r="AW110" s="213"/>
      <c r="AX110" s="213"/>
      <c r="AY110" s="216" t="s">
        <v>127</v>
      </c>
      <c r="AZ110" s="213"/>
      <c r="BA110" s="213"/>
      <c r="BB110" s="213"/>
      <c r="BC110" s="213"/>
      <c r="BD110" s="213"/>
      <c r="BE110" s="217">
        <f>IF(N110="základní",J110,0)</f>
        <v>0</v>
      </c>
      <c r="BF110" s="217">
        <f>IF(N110="snížená",J110,0)</f>
        <v>0</v>
      </c>
      <c r="BG110" s="217">
        <f>IF(N110="zákl. přenesená",J110,0)</f>
        <v>0</v>
      </c>
      <c r="BH110" s="217">
        <f>IF(N110="sníž. přenesená",J110,0)</f>
        <v>0</v>
      </c>
      <c r="BI110" s="217">
        <f>IF(N110="nulová",J110,0)</f>
        <v>0</v>
      </c>
      <c r="BJ110" s="216" t="s">
        <v>84</v>
      </c>
      <c r="BK110" s="213"/>
      <c r="BL110" s="213"/>
      <c r="BM110" s="213"/>
    </row>
    <row r="111" s="2" customFormat="1" ht="18" customHeight="1">
      <c r="A111" s="41"/>
      <c r="B111" s="42"/>
      <c r="C111" s="43"/>
      <c r="D111" s="147" t="s">
        <v>131</v>
      </c>
      <c r="E111" s="140"/>
      <c r="F111" s="140"/>
      <c r="G111" s="43"/>
      <c r="H111" s="43"/>
      <c r="I111" s="43"/>
      <c r="J111" s="141">
        <v>0</v>
      </c>
      <c r="K111" s="43"/>
      <c r="L111" s="212"/>
      <c r="M111" s="213"/>
      <c r="N111" s="214" t="s">
        <v>41</v>
      </c>
      <c r="O111" s="213"/>
      <c r="P111" s="213"/>
      <c r="Q111" s="213"/>
      <c r="R111" s="213"/>
      <c r="S111" s="215"/>
      <c r="T111" s="215"/>
      <c r="U111" s="215"/>
      <c r="V111" s="215"/>
      <c r="W111" s="215"/>
      <c r="X111" s="215"/>
      <c r="Y111" s="215"/>
      <c r="Z111" s="215"/>
      <c r="AA111" s="215"/>
      <c r="AB111" s="215"/>
      <c r="AC111" s="215"/>
      <c r="AD111" s="215"/>
      <c r="AE111" s="215"/>
      <c r="AF111" s="213"/>
      <c r="AG111" s="213"/>
      <c r="AH111" s="213"/>
      <c r="AI111" s="213"/>
      <c r="AJ111" s="213"/>
      <c r="AK111" s="213"/>
      <c r="AL111" s="213"/>
      <c r="AM111" s="213"/>
      <c r="AN111" s="213"/>
      <c r="AO111" s="213"/>
      <c r="AP111" s="213"/>
      <c r="AQ111" s="213"/>
      <c r="AR111" s="213"/>
      <c r="AS111" s="213"/>
      <c r="AT111" s="213"/>
      <c r="AU111" s="213"/>
      <c r="AV111" s="213"/>
      <c r="AW111" s="213"/>
      <c r="AX111" s="213"/>
      <c r="AY111" s="216" t="s">
        <v>127</v>
      </c>
      <c r="AZ111" s="213"/>
      <c r="BA111" s="213"/>
      <c r="BB111" s="213"/>
      <c r="BC111" s="213"/>
      <c r="BD111" s="213"/>
      <c r="BE111" s="217">
        <f>IF(N111="základní",J111,0)</f>
        <v>0</v>
      </c>
      <c r="BF111" s="217">
        <f>IF(N111="snížená",J111,0)</f>
        <v>0</v>
      </c>
      <c r="BG111" s="217">
        <f>IF(N111="zákl. přenesená",J111,0)</f>
        <v>0</v>
      </c>
      <c r="BH111" s="217">
        <f>IF(N111="sníž. přenesená",J111,0)</f>
        <v>0</v>
      </c>
      <c r="BI111" s="217">
        <f>IF(N111="nulová",J111,0)</f>
        <v>0</v>
      </c>
      <c r="BJ111" s="216" t="s">
        <v>84</v>
      </c>
      <c r="BK111" s="213"/>
      <c r="BL111" s="213"/>
      <c r="BM111" s="213"/>
    </row>
    <row r="112" s="2" customFormat="1" ht="18" customHeight="1">
      <c r="A112" s="41"/>
      <c r="B112" s="42"/>
      <c r="C112" s="43"/>
      <c r="D112" s="140" t="s">
        <v>132</v>
      </c>
      <c r="E112" s="43"/>
      <c r="F112" s="43"/>
      <c r="G112" s="43"/>
      <c r="H112" s="43"/>
      <c r="I112" s="43"/>
      <c r="J112" s="141">
        <f>ROUND(J30*T112,2)</f>
        <v>0</v>
      </c>
      <c r="K112" s="43"/>
      <c r="L112" s="212"/>
      <c r="M112" s="213"/>
      <c r="N112" s="214" t="s">
        <v>41</v>
      </c>
      <c r="O112" s="213"/>
      <c r="P112" s="213"/>
      <c r="Q112" s="213"/>
      <c r="R112" s="213"/>
      <c r="S112" s="215"/>
      <c r="T112" s="215"/>
      <c r="U112" s="215"/>
      <c r="V112" s="215"/>
      <c r="W112" s="215"/>
      <c r="X112" s="215"/>
      <c r="Y112" s="215"/>
      <c r="Z112" s="215"/>
      <c r="AA112" s="215"/>
      <c r="AB112" s="215"/>
      <c r="AC112" s="215"/>
      <c r="AD112" s="215"/>
      <c r="AE112" s="215"/>
      <c r="AF112" s="213"/>
      <c r="AG112" s="213"/>
      <c r="AH112" s="213"/>
      <c r="AI112" s="213"/>
      <c r="AJ112" s="213"/>
      <c r="AK112" s="213"/>
      <c r="AL112" s="213"/>
      <c r="AM112" s="213"/>
      <c r="AN112" s="213"/>
      <c r="AO112" s="213"/>
      <c r="AP112" s="213"/>
      <c r="AQ112" s="213"/>
      <c r="AR112" s="213"/>
      <c r="AS112" s="213"/>
      <c r="AT112" s="213"/>
      <c r="AU112" s="213"/>
      <c r="AV112" s="213"/>
      <c r="AW112" s="213"/>
      <c r="AX112" s="213"/>
      <c r="AY112" s="216" t="s">
        <v>133</v>
      </c>
      <c r="AZ112" s="213"/>
      <c r="BA112" s="213"/>
      <c r="BB112" s="213"/>
      <c r="BC112" s="213"/>
      <c r="BD112" s="213"/>
      <c r="BE112" s="217">
        <f>IF(N112="základní",J112,0)</f>
        <v>0</v>
      </c>
      <c r="BF112" s="217">
        <f>IF(N112="snížená",J112,0)</f>
        <v>0</v>
      </c>
      <c r="BG112" s="217">
        <f>IF(N112="zákl. přenesená",J112,0)</f>
        <v>0</v>
      </c>
      <c r="BH112" s="217">
        <f>IF(N112="sníž. přenesená",J112,0)</f>
        <v>0</v>
      </c>
      <c r="BI112" s="217">
        <f>IF(N112="nulová",J112,0)</f>
        <v>0</v>
      </c>
      <c r="BJ112" s="216" t="s">
        <v>84</v>
      </c>
      <c r="BK112" s="213"/>
      <c r="BL112" s="213"/>
      <c r="BM112" s="213"/>
    </row>
    <row r="113" s="2" customFormat="1">
      <c r="A113" s="41"/>
      <c r="B113" s="42"/>
      <c r="C113" s="43"/>
      <c r="D113" s="43"/>
      <c r="E113" s="43"/>
      <c r="F113" s="43"/>
      <c r="G113" s="43"/>
      <c r="H113" s="43"/>
      <c r="I113" s="43"/>
      <c r="J113" s="43"/>
      <c r="K113" s="43"/>
      <c r="L113" s="66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</row>
    <row r="114" s="2" customFormat="1" ht="29.28" customHeight="1">
      <c r="A114" s="41"/>
      <c r="B114" s="42"/>
      <c r="C114" s="151" t="s">
        <v>107</v>
      </c>
      <c r="D114" s="152"/>
      <c r="E114" s="152"/>
      <c r="F114" s="152"/>
      <c r="G114" s="152"/>
      <c r="H114" s="152"/>
      <c r="I114" s="152"/>
      <c r="J114" s="153">
        <f>ROUND(J96+J106,2)</f>
        <v>0</v>
      </c>
      <c r="K114" s="152"/>
      <c r="L114" s="66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</row>
    <row r="115" s="2" customFormat="1" ht="6.96" customHeight="1">
      <c r="A115" s="41"/>
      <c r="B115" s="69"/>
      <c r="C115" s="70"/>
      <c r="D115" s="70"/>
      <c r="E115" s="70"/>
      <c r="F115" s="70"/>
      <c r="G115" s="70"/>
      <c r="H115" s="70"/>
      <c r="I115" s="70"/>
      <c r="J115" s="70"/>
      <c r="K115" s="70"/>
      <c r="L115" s="66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</row>
    <row r="119" s="2" customFormat="1" ht="6.96" customHeight="1">
      <c r="A119" s="41"/>
      <c r="B119" s="71"/>
      <c r="C119" s="72"/>
      <c r="D119" s="72"/>
      <c r="E119" s="72"/>
      <c r="F119" s="72"/>
      <c r="G119" s="72"/>
      <c r="H119" s="72"/>
      <c r="I119" s="72"/>
      <c r="J119" s="72"/>
      <c r="K119" s="72"/>
      <c r="L119" s="66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</row>
    <row r="120" s="2" customFormat="1" ht="24.96" customHeight="1">
      <c r="A120" s="41"/>
      <c r="B120" s="42"/>
      <c r="C120" s="24" t="s">
        <v>134</v>
      </c>
      <c r="D120" s="43"/>
      <c r="E120" s="43"/>
      <c r="F120" s="43"/>
      <c r="G120" s="43"/>
      <c r="H120" s="43"/>
      <c r="I120" s="43"/>
      <c r="J120" s="43"/>
      <c r="K120" s="43"/>
      <c r="L120" s="66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</row>
    <row r="121" s="2" customFormat="1" ht="6.96" customHeight="1">
      <c r="A121" s="41"/>
      <c r="B121" s="42"/>
      <c r="C121" s="43"/>
      <c r="D121" s="43"/>
      <c r="E121" s="43"/>
      <c r="F121" s="43"/>
      <c r="G121" s="43"/>
      <c r="H121" s="43"/>
      <c r="I121" s="43"/>
      <c r="J121" s="43"/>
      <c r="K121" s="43"/>
      <c r="L121" s="66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</row>
    <row r="122" s="2" customFormat="1" ht="12" customHeight="1">
      <c r="A122" s="41"/>
      <c r="B122" s="42"/>
      <c r="C122" s="33" t="s">
        <v>16</v>
      </c>
      <c r="D122" s="43"/>
      <c r="E122" s="43"/>
      <c r="F122" s="43"/>
      <c r="G122" s="43"/>
      <c r="H122" s="43"/>
      <c r="I122" s="43"/>
      <c r="J122" s="43"/>
      <c r="K122" s="43"/>
      <c r="L122" s="66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</row>
    <row r="123" s="2" customFormat="1" ht="16.5" customHeight="1">
      <c r="A123" s="41"/>
      <c r="B123" s="42"/>
      <c r="C123" s="43"/>
      <c r="D123" s="43"/>
      <c r="E123" s="194" t="str">
        <f>E7</f>
        <v>Buchlovice, oprava části řadu B</v>
      </c>
      <c r="F123" s="33"/>
      <c r="G123" s="33"/>
      <c r="H123" s="33"/>
      <c r="I123" s="43"/>
      <c r="J123" s="43"/>
      <c r="K123" s="43"/>
      <c r="L123" s="66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</row>
    <row r="124" s="2" customFormat="1" ht="12" customHeight="1">
      <c r="A124" s="41"/>
      <c r="B124" s="42"/>
      <c r="C124" s="33" t="s">
        <v>109</v>
      </c>
      <c r="D124" s="43"/>
      <c r="E124" s="43"/>
      <c r="F124" s="43"/>
      <c r="G124" s="43"/>
      <c r="H124" s="43"/>
      <c r="I124" s="43"/>
      <c r="J124" s="43"/>
      <c r="K124" s="43"/>
      <c r="L124" s="66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</row>
    <row r="125" s="2" customFormat="1" ht="16.5" customHeight="1">
      <c r="A125" s="41"/>
      <c r="B125" s="42"/>
      <c r="C125" s="43"/>
      <c r="D125" s="43"/>
      <c r="E125" s="79" t="str">
        <f>E9</f>
        <v>002 - Výpis materiálu řad</v>
      </c>
      <c r="F125" s="43"/>
      <c r="G125" s="43"/>
      <c r="H125" s="43"/>
      <c r="I125" s="43"/>
      <c r="J125" s="43"/>
      <c r="K125" s="43"/>
      <c r="L125" s="66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</row>
    <row r="126" s="2" customFormat="1" ht="6.96" customHeight="1">
      <c r="A126" s="41"/>
      <c r="B126" s="42"/>
      <c r="C126" s="43"/>
      <c r="D126" s="43"/>
      <c r="E126" s="43"/>
      <c r="F126" s="43"/>
      <c r="G126" s="43"/>
      <c r="H126" s="43"/>
      <c r="I126" s="43"/>
      <c r="J126" s="43"/>
      <c r="K126" s="43"/>
      <c r="L126" s="66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</row>
    <row r="127" s="2" customFormat="1" ht="12" customHeight="1">
      <c r="A127" s="41"/>
      <c r="B127" s="42"/>
      <c r="C127" s="33" t="s">
        <v>20</v>
      </c>
      <c r="D127" s="43"/>
      <c r="E127" s="43"/>
      <c r="F127" s="28" t="str">
        <f>F12</f>
        <v>Buchlovice</v>
      </c>
      <c r="G127" s="43"/>
      <c r="H127" s="43"/>
      <c r="I127" s="33" t="s">
        <v>22</v>
      </c>
      <c r="J127" s="82" t="str">
        <f>IF(J12="","",J12)</f>
        <v>22. 5. 2025</v>
      </c>
      <c r="K127" s="43"/>
      <c r="L127" s="66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</row>
    <row r="128" s="2" customFormat="1" ht="6.96" customHeight="1">
      <c r="A128" s="41"/>
      <c r="B128" s="42"/>
      <c r="C128" s="43"/>
      <c r="D128" s="43"/>
      <c r="E128" s="43"/>
      <c r="F128" s="43"/>
      <c r="G128" s="43"/>
      <c r="H128" s="43"/>
      <c r="I128" s="43"/>
      <c r="J128" s="43"/>
      <c r="K128" s="43"/>
      <c r="L128" s="66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</row>
    <row r="129" s="2" customFormat="1" ht="15.15" customHeight="1">
      <c r="A129" s="41"/>
      <c r="B129" s="42"/>
      <c r="C129" s="33" t="s">
        <v>24</v>
      </c>
      <c r="D129" s="43"/>
      <c r="E129" s="43"/>
      <c r="F129" s="28" t="str">
        <f>E15</f>
        <v xml:space="preserve"> </v>
      </c>
      <c r="G129" s="43"/>
      <c r="H129" s="43"/>
      <c r="I129" s="33" t="s">
        <v>30</v>
      </c>
      <c r="J129" s="37" t="str">
        <f>E21</f>
        <v xml:space="preserve"> </v>
      </c>
      <c r="K129" s="43"/>
      <c r="L129" s="66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</row>
    <row r="130" s="2" customFormat="1" ht="15.15" customHeight="1">
      <c r="A130" s="41"/>
      <c r="B130" s="42"/>
      <c r="C130" s="33" t="s">
        <v>28</v>
      </c>
      <c r="D130" s="43"/>
      <c r="E130" s="43"/>
      <c r="F130" s="28" t="str">
        <f>IF(E18="","",E18)</f>
        <v>Vyplň údaj</v>
      </c>
      <c r="G130" s="43"/>
      <c r="H130" s="43"/>
      <c r="I130" s="33" t="s">
        <v>32</v>
      </c>
      <c r="J130" s="37" t="str">
        <f>E24</f>
        <v xml:space="preserve"> </v>
      </c>
      <c r="K130" s="43"/>
      <c r="L130" s="66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</row>
    <row r="131" s="2" customFormat="1" ht="10.32" customHeight="1">
      <c r="A131" s="41"/>
      <c r="B131" s="42"/>
      <c r="C131" s="43"/>
      <c r="D131" s="43"/>
      <c r="E131" s="43"/>
      <c r="F131" s="43"/>
      <c r="G131" s="43"/>
      <c r="H131" s="43"/>
      <c r="I131" s="43"/>
      <c r="J131" s="43"/>
      <c r="K131" s="43"/>
      <c r="L131" s="66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</row>
    <row r="132" s="11" customFormat="1" ht="29.28" customHeight="1">
      <c r="A132" s="218"/>
      <c r="B132" s="219"/>
      <c r="C132" s="220" t="s">
        <v>135</v>
      </c>
      <c r="D132" s="221" t="s">
        <v>61</v>
      </c>
      <c r="E132" s="221" t="s">
        <v>57</v>
      </c>
      <c r="F132" s="221" t="s">
        <v>58</v>
      </c>
      <c r="G132" s="221" t="s">
        <v>136</v>
      </c>
      <c r="H132" s="221" t="s">
        <v>137</v>
      </c>
      <c r="I132" s="221" t="s">
        <v>138</v>
      </c>
      <c r="J132" s="221" t="s">
        <v>114</v>
      </c>
      <c r="K132" s="222" t="s">
        <v>139</v>
      </c>
      <c r="L132" s="223"/>
      <c r="M132" s="103" t="s">
        <v>1</v>
      </c>
      <c r="N132" s="104" t="s">
        <v>40</v>
      </c>
      <c r="O132" s="104" t="s">
        <v>140</v>
      </c>
      <c r="P132" s="104" t="s">
        <v>141</v>
      </c>
      <c r="Q132" s="104" t="s">
        <v>142</v>
      </c>
      <c r="R132" s="104" t="s">
        <v>143</v>
      </c>
      <c r="S132" s="104" t="s">
        <v>144</v>
      </c>
      <c r="T132" s="105" t="s">
        <v>145</v>
      </c>
      <c r="U132" s="218"/>
      <c r="V132" s="218"/>
      <c r="W132" s="218"/>
      <c r="X132" s="218"/>
      <c r="Y132" s="218"/>
      <c r="Z132" s="218"/>
      <c r="AA132" s="218"/>
      <c r="AB132" s="218"/>
      <c r="AC132" s="218"/>
      <c r="AD132" s="218"/>
      <c r="AE132" s="218"/>
    </row>
    <row r="133" s="2" customFormat="1" ht="22.8" customHeight="1">
      <c r="A133" s="41"/>
      <c r="B133" s="42"/>
      <c r="C133" s="110" t="s">
        <v>146</v>
      </c>
      <c r="D133" s="43"/>
      <c r="E133" s="43"/>
      <c r="F133" s="43"/>
      <c r="G133" s="43"/>
      <c r="H133" s="43"/>
      <c r="I133" s="43"/>
      <c r="J133" s="224">
        <f>BK133</f>
        <v>0</v>
      </c>
      <c r="K133" s="43"/>
      <c r="L133" s="44"/>
      <c r="M133" s="106"/>
      <c r="N133" s="225"/>
      <c r="O133" s="107"/>
      <c r="P133" s="226">
        <f>P134</f>
        <v>0</v>
      </c>
      <c r="Q133" s="107"/>
      <c r="R133" s="226">
        <f>R134</f>
        <v>4.0545192120000006</v>
      </c>
      <c r="S133" s="107"/>
      <c r="T133" s="227">
        <f>T134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18" t="s">
        <v>75</v>
      </c>
      <c r="AU133" s="18" t="s">
        <v>116</v>
      </c>
      <c r="BK133" s="228">
        <f>BK134</f>
        <v>0</v>
      </c>
    </row>
    <row r="134" s="12" customFormat="1" ht="25.92" customHeight="1">
      <c r="A134" s="12"/>
      <c r="B134" s="229"/>
      <c r="C134" s="230"/>
      <c r="D134" s="231" t="s">
        <v>75</v>
      </c>
      <c r="E134" s="232" t="s">
        <v>147</v>
      </c>
      <c r="F134" s="232" t="s">
        <v>454</v>
      </c>
      <c r="G134" s="230"/>
      <c r="H134" s="230"/>
      <c r="I134" s="233"/>
      <c r="J134" s="234">
        <f>BK134</f>
        <v>0</v>
      </c>
      <c r="K134" s="230"/>
      <c r="L134" s="235"/>
      <c r="M134" s="236"/>
      <c r="N134" s="237"/>
      <c r="O134" s="237"/>
      <c r="P134" s="238">
        <f>P135+P140+P147+P190+P197+P225</f>
        <v>0</v>
      </c>
      <c r="Q134" s="237"/>
      <c r="R134" s="238">
        <f>R135+R140+R147+R190+R197+R225</f>
        <v>4.0545192120000006</v>
      </c>
      <c r="S134" s="237"/>
      <c r="T134" s="239">
        <f>T135+T140+T147+T190+T197+T225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40" t="s">
        <v>84</v>
      </c>
      <c r="AT134" s="241" t="s">
        <v>75</v>
      </c>
      <c r="AU134" s="241" t="s">
        <v>76</v>
      </c>
      <c r="AY134" s="240" t="s">
        <v>149</v>
      </c>
      <c r="BK134" s="242">
        <f>BK135+BK140+BK147+BK190+BK197+BK225</f>
        <v>0</v>
      </c>
    </row>
    <row r="135" s="12" customFormat="1" ht="22.8" customHeight="1">
      <c r="A135" s="12"/>
      <c r="B135" s="229"/>
      <c r="C135" s="230"/>
      <c r="D135" s="231" t="s">
        <v>75</v>
      </c>
      <c r="E135" s="243" t="s">
        <v>84</v>
      </c>
      <c r="F135" s="243" t="s">
        <v>150</v>
      </c>
      <c r="G135" s="230"/>
      <c r="H135" s="230"/>
      <c r="I135" s="233"/>
      <c r="J135" s="244">
        <f>BK135</f>
        <v>0</v>
      </c>
      <c r="K135" s="230"/>
      <c r="L135" s="235"/>
      <c r="M135" s="236"/>
      <c r="N135" s="237"/>
      <c r="O135" s="237"/>
      <c r="P135" s="238">
        <f>SUM(P136:P139)</f>
        <v>0</v>
      </c>
      <c r="Q135" s="237"/>
      <c r="R135" s="238">
        <f>SUM(R136:R139)</f>
        <v>0</v>
      </c>
      <c r="S135" s="237"/>
      <c r="T135" s="239">
        <f>SUM(T136:T139)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40" t="s">
        <v>84</v>
      </c>
      <c r="AT135" s="241" t="s">
        <v>75</v>
      </c>
      <c r="AU135" s="241" t="s">
        <v>84</v>
      </c>
      <c r="AY135" s="240" t="s">
        <v>149</v>
      </c>
      <c r="BK135" s="242">
        <f>SUM(BK136:BK139)</f>
        <v>0</v>
      </c>
    </row>
    <row r="136" s="2" customFormat="1" ht="21.75" customHeight="1">
      <c r="A136" s="41"/>
      <c r="B136" s="42"/>
      <c r="C136" s="245" t="s">
        <v>84</v>
      </c>
      <c r="D136" s="246" t="s">
        <v>151</v>
      </c>
      <c r="E136" s="247" t="s">
        <v>455</v>
      </c>
      <c r="F136" s="248" t="s">
        <v>456</v>
      </c>
      <c r="G136" s="249" t="s">
        <v>184</v>
      </c>
      <c r="H136" s="250">
        <v>1</v>
      </c>
      <c r="I136" s="251"/>
      <c r="J136" s="252">
        <f>ROUND(I136*H136,2)</f>
        <v>0</v>
      </c>
      <c r="K136" s="248" t="s">
        <v>155</v>
      </c>
      <c r="L136" s="44"/>
      <c r="M136" s="253" t="s">
        <v>1</v>
      </c>
      <c r="N136" s="254" t="s">
        <v>41</v>
      </c>
      <c r="O136" s="94"/>
      <c r="P136" s="255">
        <f>O136*H136</f>
        <v>0</v>
      </c>
      <c r="Q136" s="255">
        <v>0</v>
      </c>
      <c r="R136" s="255">
        <f>Q136*H136</f>
        <v>0</v>
      </c>
      <c r="S136" s="255">
        <v>0</v>
      </c>
      <c r="T136" s="256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57" t="s">
        <v>156</v>
      </c>
      <c r="AT136" s="257" t="s">
        <v>151</v>
      </c>
      <c r="AU136" s="257" t="s">
        <v>86</v>
      </c>
      <c r="AY136" s="18" t="s">
        <v>149</v>
      </c>
      <c r="BE136" s="146">
        <f>IF(N136="základní",J136,0)</f>
        <v>0</v>
      </c>
      <c r="BF136" s="146">
        <f>IF(N136="snížená",J136,0)</f>
        <v>0</v>
      </c>
      <c r="BG136" s="146">
        <f>IF(N136="zákl. přenesená",J136,0)</f>
        <v>0</v>
      </c>
      <c r="BH136" s="146">
        <f>IF(N136="sníž. přenesená",J136,0)</f>
        <v>0</v>
      </c>
      <c r="BI136" s="146">
        <f>IF(N136="nulová",J136,0)</f>
        <v>0</v>
      </c>
      <c r="BJ136" s="18" t="s">
        <v>84</v>
      </c>
      <c r="BK136" s="146">
        <f>ROUND(I136*H136,2)</f>
        <v>0</v>
      </c>
      <c r="BL136" s="18" t="s">
        <v>156</v>
      </c>
      <c r="BM136" s="257" t="s">
        <v>457</v>
      </c>
    </row>
    <row r="137" s="15" customFormat="1">
      <c r="A137" s="15"/>
      <c r="B137" s="281"/>
      <c r="C137" s="282"/>
      <c r="D137" s="260" t="s">
        <v>158</v>
      </c>
      <c r="E137" s="283" t="s">
        <v>1</v>
      </c>
      <c r="F137" s="284" t="s">
        <v>458</v>
      </c>
      <c r="G137" s="282"/>
      <c r="H137" s="283" t="s">
        <v>1</v>
      </c>
      <c r="I137" s="285"/>
      <c r="J137" s="282"/>
      <c r="K137" s="282"/>
      <c r="L137" s="286"/>
      <c r="M137" s="287"/>
      <c r="N137" s="288"/>
      <c r="O137" s="288"/>
      <c r="P137" s="288"/>
      <c r="Q137" s="288"/>
      <c r="R137" s="288"/>
      <c r="S137" s="288"/>
      <c r="T137" s="289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90" t="s">
        <v>158</v>
      </c>
      <c r="AU137" s="290" t="s">
        <v>86</v>
      </c>
      <c r="AV137" s="15" t="s">
        <v>84</v>
      </c>
      <c r="AW137" s="15" t="s">
        <v>31</v>
      </c>
      <c r="AX137" s="15" t="s">
        <v>76</v>
      </c>
      <c r="AY137" s="290" t="s">
        <v>149</v>
      </c>
    </row>
    <row r="138" s="13" customFormat="1">
      <c r="A138" s="13"/>
      <c r="B138" s="258"/>
      <c r="C138" s="259"/>
      <c r="D138" s="260" t="s">
        <v>158</v>
      </c>
      <c r="E138" s="261" t="s">
        <v>1</v>
      </c>
      <c r="F138" s="262" t="s">
        <v>459</v>
      </c>
      <c r="G138" s="259"/>
      <c r="H138" s="263">
        <v>1</v>
      </c>
      <c r="I138" s="264"/>
      <c r="J138" s="259"/>
      <c r="K138" s="259"/>
      <c r="L138" s="265"/>
      <c r="M138" s="266"/>
      <c r="N138" s="267"/>
      <c r="O138" s="267"/>
      <c r="P138" s="267"/>
      <c r="Q138" s="267"/>
      <c r="R138" s="267"/>
      <c r="S138" s="267"/>
      <c r="T138" s="268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69" t="s">
        <v>158</v>
      </c>
      <c r="AU138" s="269" t="s">
        <v>86</v>
      </c>
      <c r="AV138" s="13" t="s">
        <v>86</v>
      </c>
      <c r="AW138" s="13" t="s">
        <v>31</v>
      </c>
      <c r="AX138" s="13" t="s">
        <v>76</v>
      </c>
      <c r="AY138" s="269" t="s">
        <v>149</v>
      </c>
    </row>
    <row r="139" s="14" customFormat="1">
      <c r="A139" s="14"/>
      <c r="B139" s="270"/>
      <c r="C139" s="271"/>
      <c r="D139" s="260" t="s">
        <v>158</v>
      </c>
      <c r="E139" s="272" t="s">
        <v>1</v>
      </c>
      <c r="F139" s="273" t="s">
        <v>160</v>
      </c>
      <c r="G139" s="271"/>
      <c r="H139" s="274">
        <v>1</v>
      </c>
      <c r="I139" s="275"/>
      <c r="J139" s="271"/>
      <c r="K139" s="271"/>
      <c r="L139" s="276"/>
      <c r="M139" s="277"/>
      <c r="N139" s="278"/>
      <c r="O139" s="278"/>
      <c r="P139" s="278"/>
      <c r="Q139" s="278"/>
      <c r="R139" s="278"/>
      <c r="S139" s="278"/>
      <c r="T139" s="279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80" t="s">
        <v>158</v>
      </c>
      <c r="AU139" s="280" t="s">
        <v>86</v>
      </c>
      <c r="AV139" s="14" t="s">
        <v>156</v>
      </c>
      <c r="AW139" s="14" t="s">
        <v>31</v>
      </c>
      <c r="AX139" s="14" t="s">
        <v>84</v>
      </c>
      <c r="AY139" s="280" t="s">
        <v>149</v>
      </c>
    </row>
    <row r="140" s="12" customFormat="1" ht="22.8" customHeight="1">
      <c r="A140" s="12"/>
      <c r="B140" s="229"/>
      <c r="C140" s="230"/>
      <c r="D140" s="231" t="s">
        <v>75</v>
      </c>
      <c r="E140" s="243" t="s">
        <v>165</v>
      </c>
      <c r="F140" s="243" t="s">
        <v>460</v>
      </c>
      <c r="G140" s="230"/>
      <c r="H140" s="230"/>
      <c r="I140" s="233"/>
      <c r="J140" s="244">
        <f>BK140</f>
        <v>0</v>
      </c>
      <c r="K140" s="230"/>
      <c r="L140" s="235"/>
      <c r="M140" s="236"/>
      <c r="N140" s="237"/>
      <c r="O140" s="237"/>
      <c r="P140" s="238">
        <f>SUM(P141:P146)</f>
        <v>0</v>
      </c>
      <c r="Q140" s="237"/>
      <c r="R140" s="238">
        <f>SUM(R141:R146)</f>
        <v>0.17488799999999999</v>
      </c>
      <c r="S140" s="237"/>
      <c r="T140" s="239">
        <f>SUM(T141:T146)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40" t="s">
        <v>84</v>
      </c>
      <c r="AT140" s="241" t="s">
        <v>75</v>
      </c>
      <c r="AU140" s="241" t="s">
        <v>84</v>
      </c>
      <c r="AY140" s="240" t="s">
        <v>149</v>
      </c>
      <c r="BK140" s="242">
        <f>SUM(BK141:BK146)</f>
        <v>0</v>
      </c>
    </row>
    <row r="141" s="2" customFormat="1" ht="44.25" customHeight="1">
      <c r="A141" s="41"/>
      <c r="B141" s="42"/>
      <c r="C141" s="245" t="s">
        <v>86</v>
      </c>
      <c r="D141" s="246" t="s">
        <v>151</v>
      </c>
      <c r="E141" s="247" t="s">
        <v>461</v>
      </c>
      <c r="F141" s="248" t="s">
        <v>462</v>
      </c>
      <c r="G141" s="249" t="s">
        <v>463</v>
      </c>
      <c r="H141" s="250">
        <v>1</v>
      </c>
      <c r="I141" s="251"/>
      <c r="J141" s="252">
        <f>ROUND(I141*H141,2)</f>
        <v>0</v>
      </c>
      <c r="K141" s="248" t="s">
        <v>1</v>
      </c>
      <c r="L141" s="44"/>
      <c r="M141" s="253" t="s">
        <v>1</v>
      </c>
      <c r="N141" s="254" t="s">
        <v>41</v>
      </c>
      <c r="O141" s="94"/>
      <c r="P141" s="255">
        <f>O141*H141</f>
        <v>0</v>
      </c>
      <c r="Q141" s="255">
        <v>0.17488799999999999</v>
      </c>
      <c r="R141" s="255">
        <f>Q141*H141</f>
        <v>0.17488799999999999</v>
      </c>
      <c r="S141" s="255">
        <v>0</v>
      </c>
      <c r="T141" s="256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257" t="s">
        <v>156</v>
      </c>
      <c r="AT141" s="257" t="s">
        <v>151</v>
      </c>
      <c r="AU141" s="257" t="s">
        <v>86</v>
      </c>
      <c r="AY141" s="18" t="s">
        <v>149</v>
      </c>
      <c r="BE141" s="146">
        <f>IF(N141="základní",J141,0)</f>
        <v>0</v>
      </c>
      <c r="BF141" s="146">
        <f>IF(N141="snížená",J141,0)</f>
        <v>0</v>
      </c>
      <c r="BG141" s="146">
        <f>IF(N141="zákl. přenesená",J141,0)</f>
        <v>0</v>
      </c>
      <c r="BH141" s="146">
        <f>IF(N141="sníž. přenesená",J141,0)</f>
        <v>0</v>
      </c>
      <c r="BI141" s="146">
        <f>IF(N141="nulová",J141,0)</f>
        <v>0</v>
      </c>
      <c r="BJ141" s="18" t="s">
        <v>84</v>
      </c>
      <c r="BK141" s="146">
        <f>ROUND(I141*H141,2)</f>
        <v>0</v>
      </c>
      <c r="BL141" s="18" t="s">
        <v>156</v>
      </c>
      <c r="BM141" s="257" t="s">
        <v>464</v>
      </c>
    </row>
    <row r="142" s="13" customFormat="1">
      <c r="A142" s="13"/>
      <c r="B142" s="258"/>
      <c r="C142" s="259"/>
      <c r="D142" s="260" t="s">
        <v>158</v>
      </c>
      <c r="E142" s="261" t="s">
        <v>1</v>
      </c>
      <c r="F142" s="262" t="s">
        <v>459</v>
      </c>
      <c r="G142" s="259"/>
      <c r="H142" s="263">
        <v>1</v>
      </c>
      <c r="I142" s="264"/>
      <c r="J142" s="259"/>
      <c r="K142" s="259"/>
      <c r="L142" s="265"/>
      <c r="M142" s="266"/>
      <c r="N142" s="267"/>
      <c r="O142" s="267"/>
      <c r="P142" s="267"/>
      <c r="Q142" s="267"/>
      <c r="R142" s="267"/>
      <c r="S142" s="267"/>
      <c r="T142" s="268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69" t="s">
        <v>158</v>
      </c>
      <c r="AU142" s="269" t="s">
        <v>86</v>
      </c>
      <c r="AV142" s="13" t="s">
        <v>86</v>
      </c>
      <c r="AW142" s="13" t="s">
        <v>31</v>
      </c>
      <c r="AX142" s="13" t="s">
        <v>76</v>
      </c>
      <c r="AY142" s="269" t="s">
        <v>149</v>
      </c>
    </row>
    <row r="143" s="14" customFormat="1">
      <c r="A143" s="14"/>
      <c r="B143" s="270"/>
      <c r="C143" s="271"/>
      <c r="D143" s="260" t="s">
        <v>158</v>
      </c>
      <c r="E143" s="272" t="s">
        <v>1</v>
      </c>
      <c r="F143" s="273" t="s">
        <v>160</v>
      </c>
      <c r="G143" s="271"/>
      <c r="H143" s="274">
        <v>1</v>
      </c>
      <c r="I143" s="275"/>
      <c r="J143" s="271"/>
      <c r="K143" s="271"/>
      <c r="L143" s="276"/>
      <c r="M143" s="277"/>
      <c r="N143" s="278"/>
      <c r="O143" s="278"/>
      <c r="P143" s="278"/>
      <c r="Q143" s="278"/>
      <c r="R143" s="278"/>
      <c r="S143" s="278"/>
      <c r="T143" s="279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80" t="s">
        <v>158</v>
      </c>
      <c r="AU143" s="280" t="s">
        <v>86</v>
      </c>
      <c r="AV143" s="14" t="s">
        <v>156</v>
      </c>
      <c r="AW143" s="14" t="s">
        <v>31</v>
      </c>
      <c r="AX143" s="14" t="s">
        <v>84</v>
      </c>
      <c r="AY143" s="280" t="s">
        <v>149</v>
      </c>
    </row>
    <row r="144" s="2" customFormat="1" ht="24.15" customHeight="1">
      <c r="A144" s="41"/>
      <c r="B144" s="42"/>
      <c r="C144" s="302" t="s">
        <v>165</v>
      </c>
      <c r="D144" s="303" t="s">
        <v>281</v>
      </c>
      <c r="E144" s="304" t="s">
        <v>465</v>
      </c>
      <c r="F144" s="305" t="s">
        <v>466</v>
      </c>
      <c r="G144" s="306" t="s">
        <v>463</v>
      </c>
      <c r="H144" s="307">
        <v>1</v>
      </c>
      <c r="I144" s="308"/>
      <c r="J144" s="309">
        <f>ROUND(I144*H144,2)</f>
        <v>0</v>
      </c>
      <c r="K144" s="305" t="s">
        <v>1</v>
      </c>
      <c r="L144" s="310"/>
      <c r="M144" s="311" t="s">
        <v>1</v>
      </c>
      <c r="N144" s="312" t="s">
        <v>41</v>
      </c>
      <c r="O144" s="94"/>
      <c r="P144" s="255">
        <f>O144*H144</f>
        <v>0</v>
      </c>
      <c r="Q144" s="255">
        <v>0</v>
      </c>
      <c r="R144" s="255">
        <f>Q144*H144</f>
        <v>0</v>
      </c>
      <c r="S144" s="255">
        <v>0</v>
      </c>
      <c r="T144" s="256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57" t="s">
        <v>193</v>
      </c>
      <c r="AT144" s="257" t="s">
        <v>281</v>
      </c>
      <c r="AU144" s="257" t="s">
        <v>86</v>
      </c>
      <c r="AY144" s="18" t="s">
        <v>149</v>
      </c>
      <c r="BE144" s="146">
        <f>IF(N144="základní",J144,0)</f>
        <v>0</v>
      </c>
      <c r="BF144" s="146">
        <f>IF(N144="snížená",J144,0)</f>
        <v>0</v>
      </c>
      <c r="BG144" s="146">
        <f>IF(N144="zákl. přenesená",J144,0)</f>
        <v>0</v>
      </c>
      <c r="BH144" s="146">
        <f>IF(N144="sníž. přenesená",J144,0)</f>
        <v>0</v>
      </c>
      <c r="BI144" s="146">
        <f>IF(N144="nulová",J144,0)</f>
        <v>0</v>
      </c>
      <c r="BJ144" s="18" t="s">
        <v>84</v>
      </c>
      <c r="BK144" s="146">
        <f>ROUND(I144*H144,2)</f>
        <v>0</v>
      </c>
      <c r="BL144" s="18" t="s">
        <v>156</v>
      </c>
      <c r="BM144" s="257" t="s">
        <v>467</v>
      </c>
    </row>
    <row r="145" s="13" customFormat="1">
      <c r="A145" s="13"/>
      <c r="B145" s="258"/>
      <c r="C145" s="259"/>
      <c r="D145" s="260" t="s">
        <v>158</v>
      </c>
      <c r="E145" s="261" t="s">
        <v>1</v>
      </c>
      <c r="F145" s="262" t="s">
        <v>459</v>
      </c>
      <c r="G145" s="259"/>
      <c r="H145" s="263">
        <v>1</v>
      </c>
      <c r="I145" s="264"/>
      <c r="J145" s="259"/>
      <c r="K145" s="259"/>
      <c r="L145" s="265"/>
      <c r="M145" s="266"/>
      <c r="N145" s="267"/>
      <c r="O145" s="267"/>
      <c r="P145" s="267"/>
      <c r="Q145" s="267"/>
      <c r="R145" s="267"/>
      <c r="S145" s="267"/>
      <c r="T145" s="268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69" t="s">
        <v>158</v>
      </c>
      <c r="AU145" s="269" t="s">
        <v>86</v>
      </c>
      <c r="AV145" s="13" t="s">
        <v>86</v>
      </c>
      <c r="AW145" s="13" t="s">
        <v>31</v>
      </c>
      <c r="AX145" s="13" t="s">
        <v>76</v>
      </c>
      <c r="AY145" s="269" t="s">
        <v>149</v>
      </c>
    </row>
    <row r="146" s="14" customFormat="1">
      <c r="A146" s="14"/>
      <c r="B146" s="270"/>
      <c r="C146" s="271"/>
      <c r="D146" s="260" t="s">
        <v>158</v>
      </c>
      <c r="E146" s="272" t="s">
        <v>1</v>
      </c>
      <c r="F146" s="273" t="s">
        <v>160</v>
      </c>
      <c r="G146" s="271"/>
      <c r="H146" s="274">
        <v>1</v>
      </c>
      <c r="I146" s="275"/>
      <c r="J146" s="271"/>
      <c r="K146" s="271"/>
      <c r="L146" s="276"/>
      <c r="M146" s="277"/>
      <c r="N146" s="278"/>
      <c r="O146" s="278"/>
      <c r="P146" s="278"/>
      <c r="Q146" s="278"/>
      <c r="R146" s="278"/>
      <c r="S146" s="278"/>
      <c r="T146" s="279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80" t="s">
        <v>158</v>
      </c>
      <c r="AU146" s="280" t="s">
        <v>86</v>
      </c>
      <c r="AV146" s="14" t="s">
        <v>156</v>
      </c>
      <c r="AW146" s="14" t="s">
        <v>31</v>
      </c>
      <c r="AX146" s="14" t="s">
        <v>84</v>
      </c>
      <c r="AY146" s="280" t="s">
        <v>149</v>
      </c>
    </row>
    <row r="147" s="12" customFormat="1" ht="22.8" customHeight="1">
      <c r="A147" s="12"/>
      <c r="B147" s="229"/>
      <c r="C147" s="230"/>
      <c r="D147" s="231" t="s">
        <v>75</v>
      </c>
      <c r="E147" s="243" t="s">
        <v>193</v>
      </c>
      <c r="F147" s="243" t="s">
        <v>468</v>
      </c>
      <c r="G147" s="230"/>
      <c r="H147" s="230"/>
      <c r="I147" s="233"/>
      <c r="J147" s="244">
        <f>BK147</f>
        <v>0</v>
      </c>
      <c r="K147" s="230"/>
      <c r="L147" s="235"/>
      <c r="M147" s="236"/>
      <c r="N147" s="237"/>
      <c r="O147" s="237"/>
      <c r="P147" s="238">
        <f>SUM(P148:P189)</f>
        <v>0</v>
      </c>
      <c r="Q147" s="237"/>
      <c r="R147" s="238">
        <f>SUM(R148:R189)</f>
        <v>3.5693712120000001</v>
      </c>
      <c r="S147" s="237"/>
      <c r="T147" s="239">
        <f>SUM(T148:T189)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40" t="s">
        <v>84</v>
      </c>
      <c r="AT147" s="241" t="s">
        <v>75</v>
      </c>
      <c r="AU147" s="241" t="s">
        <v>84</v>
      </c>
      <c r="AY147" s="240" t="s">
        <v>149</v>
      </c>
      <c r="BK147" s="242">
        <f>SUM(BK148:BK189)</f>
        <v>0</v>
      </c>
    </row>
    <row r="148" s="2" customFormat="1" ht="33" customHeight="1">
      <c r="A148" s="41"/>
      <c r="B148" s="42"/>
      <c r="C148" s="245" t="s">
        <v>156</v>
      </c>
      <c r="D148" s="246" t="s">
        <v>151</v>
      </c>
      <c r="E148" s="247" t="s">
        <v>469</v>
      </c>
      <c r="F148" s="248" t="s">
        <v>470</v>
      </c>
      <c r="G148" s="249" t="s">
        <v>184</v>
      </c>
      <c r="H148" s="250">
        <v>87.5</v>
      </c>
      <c r="I148" s="251"/>
      <c r="J148" s="252">
        <f>ROUND(I148*H148,2)</f>
        <v>0</v>
      </c>
      <c r="K148" s="248" t="s">
        <v>155</v>
      </c>
      <c r="L148" s="44"/>
      <c r="M148" s="253" t="s">
        <v>1</v>
      </c>
      <c r="N148" s="254" t="s">
        <v>41</v>
      </c>
      <c r="O148" s="94"/>
      <c r="P148" s="255">
        <f>O148*H148</f>
        <v>0</v>
      </c>
      <c r="Q148" s="255">
        <v>0</v>
      </c>
      <c r="R148" s="255">
        <f>Q148*H148</f>
        <v>0</v>
      </c>
      <c r="S148" s="255">
        <v>0</v>
      </c>
      <c r="T148" s="256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57" t="s">
        <v>156</v>
      </c>
      <c r="AT148" s="257" t="s">
        <v>151</v>
      </c>
      <c r="AU148" s="257" t="s">
        <v>86</v>
      </c>
      <c r="AY148" s="18" t="s">
        <v>149</v>
      </c>
      <c r="BE148" s="146">
        <f>IF(N148="základní",J148,0)</f>
        <v>0</v>
      </c>
      <c r="BF148" s="146">
        <f>IF(N148="snížená",J148,0)</f>
        <v>0</v>
      </c>
      <c r="BG148" s="146">
        <f>IF(N148="zákl. přenesená",J148,0)</f>
        <v>0</v>
      </c>
      <c r="BH148" s="146">
        <f>IF(N148="sníž. přenesená",J148,0)</f>
        <v>0</v>
      </c>
      <c r="BI148" s="146">
        <f>IF(N148="nulová",J148,0)</f>
        <v>0</v>
      </c>
      <c r="BJ148" s="18" t="s">
        <v>84</v>
      </c>
      <c r="BK148" s="146">
        <f>ROUND(I148*H148,2)</f>
        <v>0</v>
      </c>
      <c r="BL148" s="18" t="s">
        <v>156</v>
      </c>
      <c r="BM148" s="257" t="s">
        <v>471</v>
      </c>
    </row>
    <row r="149" s="13" customFormat="1">
      <c r="A149" s="13"/>
      <c r="B149" s="258"/>
      <c r="C149" s="259"/>
      <c r="D149" s="260" t="s">
        <v>158</v>
      </c>
      <c r="E149" s="261" t="s">
        <v>1</v>
      </c>
      <c r="F149" s="262" t="s">
        <v>472</v>
      </c>
      <c r="G149" s="259"/>
      <c r="H149" s="263">
        <v>87.5</v>
      </c>
      <c r="I149" s="264"/>
      <c r="J149" s="259"/>
      <c r="K149" s="259"/>
      <c r="L149" s="265"/>
      <c r="M149" s="266"/>
      <c r="N149" s="267"/>
      <c r="O149" s="267"/>
      <c r="P149" s="267"/>
      <c r="Q149" s="267"/>
      <c r="R149" s="267"/>
      <c r="S149" s="267"/>
      <c r="T149" s="268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69" t="s">
        <v>158</v>
      </c>
      <c r="AU149" s="269" t="s">
        <v>86</v>
      </c>
      <c r="AV149" s="13" t="s">
        <v>86</v>
      </c>
      <c r="AW149" s="13" t="s">
        <v>31</v>
      </c>
      <c r="AX149" s="13" t="s">
        <v>76</v>
      </c>
      <c r="AY149" s="269" t="s">
        <v>149</v>
      </c>
    </row>
    <row r="150" s="14" customFormat="1">
      <c r="A150" s="14"/>
      <c r="B150" s="270"/>
      <c r="C150" s="271"/>
      <c r="D150" s="260" t="s">
        <v>158</v>
      </c>
      <c r="E150" s="272" t="s">
        <v>1</v>
      </c>
      <c r="F150" s="273" t="s">
        <v>160</v>
      </c>
      <c r="G150" s="271"/>
      <c r="H150" s="274">
        <v>87.5</v>
      </c>
      <c r="I150" s="275"/>
      <c r="J150" s="271"/>
      <c r="K150" s="271"/>
      <c r="L150" s="276"/>
      <c r="M150" s="277"/>
      <c r="N150" s="278"/>
      <c r="O150" s="278"/>
      <c r="P150" s="278"/>
      <c r="Q150" s="278"/>
      <c r="R150" s="278"/>
      <c r="S150" s="278"/>
      <c r="T150" s="279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80" t="s">
        <v>158</v>
      </c>
      <c r="AU150" s="280" t="s">
        <v>86</v>
      </c>
      <c r="AV150" s="14" t="s">
        <v>156</v>
      </c>
      <c r="AW150" s="14" t="s">
        <v>31</v>
      </c>
      <c r="AX150" s="14" t="s">
        <v>84</v>
      </c>
      <c r="AY150" s="280" t="s">
        <v>149</v>
      </c>
    </row>
    <row r="151" s="2" customFormat="1" ht="21.75" customHeight="1">
      <c r="A151" s="41"/>
      <c r="B151" s="42"/>
      <c r="C151" s="302" t="s">
        <v>176</v>
      </c>
      <c r="D151" s="303" t="s">
        <v>281</v>
      </c>
      <c r="E151" s="304" t="s">
        <v>473</v>
      </c>
      <c r="F151" s="305" t="s">
        <v>474</v>
      </c>
      <c r="G151" s="306" t="s">
        <v>184</v>
      </c>
      <c r="H151" s="307">
        <v>88.375</v>
      </c>
      <c r="I151" s="308"/>
      <c r="J151" s="309">
        <f>ROUND(I151*H151,2)</f>
        <v>0</v>
      </c>
      <c r="K151" s="305" t="s">
        <v>155</v>
      </c>
      <c r="L151" s="310"/>
      <c r="M151" s="311" t="s">
        <v>1</v>
      </c>
      <c r="N151" s="312" t="s">
        <v>41</v>
      </c>
      <c r="O151" s="94"/>
      <c r="P151" s="255">
        <f>O151*H151</f>
        <v>0</v>
      </c>
      <c r="Q151" s="255">
        <v>0.028000000000000001</v>
      </c>
      <c r="R151" s="255">
        <f>Q151*H151</f>
        <v>2.4744999999999999</v>
      </c>
      <c r="S151" s="255">
        <v>0</v>
      </c>
      <c r="T151" s="256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57" t="s">
        <v>193</v>
      </c>
      <c r="AT151" s="257" t="s">
        <v>281</v>
      </c>
      <c r="AU151" s="257" t="s">
        <v>86</v>
      </c>
      <c r="AY151" s="18" t="s">
        <v>149</v>
      </c>
      <c r="BE151" s="146">
        <f>IF(N151="základní",J151,0)</f>
        <v>0</v>
      </c>
      <c r="BF151" s="146">
        <f>IF(N151="snížená",J151,0)</f>
        <v>0</v>
      </c>
      <c r="BG151" s="146">
        <f>IF(N151="zákl. přenesená",J151,0)</f>
        <v>0</v>
      </c>
      <c r="BH151" s="146">
        <f>IF(N151="sníž. přenesená",J151,0)</f>
        <v>0</v>
      </c>
      <c r="BI151" s="146">
        <f>IF(N151="nulová",J151,0)</f>
        <v>0</v>
      </c>
      <c r="BJ151" s="18" t="s">
        <v>84</v>
      </c>
      <c r="BK151" s="146">
        <f>ROUND(I151*H151,2)</f>
        <v>0</v>
      </c>
      <c r="BL151" s="18" t="s">
        <v>156</v>
      </c>
      <c r="BM151" s="257" t="s">
        <v>475</v>
      </c>
    </row>
    <row r="152" s="2" customFormat="1">
      <c r="A152" s="41"/>
      <c r="B152" s="42"/>
      <c r="C152" s="43"/>
      <c r="D152" s="260" t="s">
        <v>476</v>
      </c>
      <c r="E152" s="43"/>
      <c r="F152" s="318" t="s">
        <v>477</v>
      </c>
      <c r="G152" s="43"/>
      <c r="H152" s="43"/>
      <c r="I152" s="215"/>
      <c r="J152" s="43"/>
      <c r="K152" s="43"/>
      <c r="L152" s="44"/>
      <c r="M152" s="319"/>
      <c r="N152" s="320"/>
      <c r="O152" s="94"/>
      <c r="P152" s="94"/>
      <c r="Q152" s="94"/>
      <c r="R152" s="94"/>
      <c r="S152" s="94"/>
      <c r="T152" s="95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T152" s="18" t="s">
        <v>476</v>
      </c>
      <c r="AU152" s="18" t="s">
        <v>86</v>
      </c>
    </row>
    <row r="153" s="13" customFormat="1">
      <c r="A153" s="13"/>
      <c r="B153" s="258"/>
      <c r="C153" s="259"/>
      <c r="D153" s="260" t="s">
        <v>158</v>
      </c>
      <c r="E153" s="259"/>
      <c r="F153" s="262" t="s">
        <v>478</v>
      </c>
      <c r="G153" s="259"/>
      <c r="H153" s="263">
        <v>88.375</v>
      </c>
      <c r="I153" s="264"/>
      <c r="J153" s="259"/>
      <c r="K153" s="259"/>
      <c r="L153" s="265"/>
      <c r="M153" s="266"/>
      <c r="N153" s="267"/>
      <c r="O153" s="267"/>
      <c r="P153" s="267"/>
      <c r="Q153" s="267"/>
      <c r="R153" s="267"/>
      <c r="S153" s="267"/>
      <c r="T153" s="268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69" t="s">
        <v>158</v>
      </c>
      <c r="AU153" s="269" t="s">
        <v>86</v>
      </c>
      <c r="AV153" s="13" t="s">
        <v>86</v>
      </c>
      <c r="AW153" s="13" t="s">
        <v>4</v>
      </c>
      <c r="AX153" s="13" t="s">
        <v>84</v>
      </c>
      <c r="AY153" s="269" t="s">
        <v>149</v>
      </c>
    </row>
    <row r="154" s="2" customFormat="1" ht="24.15" customHeight="1">
      <c r="A154" s="41"/>
      <c r="B154" s="42"/>
      <c r="C154" s="302" t="s">
        <v>181</v>
      </c>
      <c r="D154" s="303" t="s">
        <v>281</v>
      </c>
      <c r="E154" s="304" t="s">
        <v>479</v>
      </c>
      <c r="F154" s="305" t="s">
        <v>480</v>
      </c>
      <c r="G154" s="306" t="s">
        <v>463</v>
      </c>
      <c r="H154" s="307">
        <v>9</v>
      </c>
      <c r="I154" s="308"/>
      <c r="J154" s="309">
        <f>ROUND(I154*H154,2)</f>
        <v>0</v>
      </c>
      <c r="K154" s="305" t="s">
        <v>155</v>
      </c>
      <c r="L154" s="310"/>
      <c r="M154" s="311" t="s">
        <v>1</v>
      </c>
      <c r="N154" s="312" t="s">
        <v>41</v>
      </c>
      <c r="O154" s="94"/>
      <c r="P154" s="255">
        <f>O154*H154</f>
        <v>0</v>
      </c>
      <c r="Q154" s="255">
        <v>0.00050000000000000001</v>
      </c>
      <c r="R154" s="255">
        <f>Q154*H154</f>
        <v>0.0045000000000000005</v>
      </c>
      <c r="S154" s="255">
        <v>0</v>
      </c>
      <c r="T154" s="256">
        <f>S154*H154</f>
        <v>0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57" t="s">
        <v>193</v>
      </c>
      <c r="AT154" s="257" t="s">
        <v>281</v>
      </c>
      <c r="AU154" s="257" t="s">
        <v>86</v>
      </c>
      <c r="AY154" s="18" t="s">
        <v>149</v>
      </c>
      <c r="BE154" s="146">
        <f>IF(N154="základní",J154,0)</f>
        <v>0</v>
      </c>
      <c r="BF154" s="146">
        <f>IF(N154="snížená",J154,0)</f>
        <v>0</v>
      </c>
      <c r="BG154" s="146">
        <f>IF(N154="zákl. přenesená",J154,0)</f>
        <v>0</v>
      </c>
      <c r="BH154" s="146">
        <f>IF(N154="sníž. přenesená",J154,0)</f>
        <v>0</v>
      </c>
      <c r="BI154" s="146">
        <f>IF(N154="nulová",J154,0)</f>
        <v>0</v>
      </c>
      <c r="BJ154" s="18" t="s">
        <v>84</v>
      </c>
      <c r="BK154" s="146">
        <f>ROUND(I154*H154,2)</f>
        <v>0</v>
      </c>
      <c r="BL154" s="18" t="s">
        <v>156</v>
      </c>
      <c r="BM154" s="257" t="s">
        <v>481</v>
      </c>
    </row>
    <row r="155" s="13" customFormat="1">
      <c r="A155" s="13"/>
      <c r="B155" s="258"/>
      <c r="C155" s="259"/>
      <c r="D155" s="260" t="s">
        <v>158</v>
      </c>
      <c r="E155" s="261" t="s">
        <v>1</v>
      </c>
      <c r="F155" s="262" t="s">
        <v>482</v>
      </c>
      <c r="G155" s="259"/>
      <c r="H155" s="263">
        <v>4</v>
      </c>
      <c r="I155" s="264"/>
      <c r="J155" s="259"/>
      <c r="K155" s="259"/>
      <c r="L155" s="265"/>
      <c r="M155" s="266"/>
      <c r="N155" s="267"/>
      <c r="O155" s="267"/>
      <c r="P155" s="267"/>
      <c r="Q155" s="267"/>
      <c r="R155" s="267"/>
      <c r="S155" s="267"/>
      <c r="T155" s="268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69" t="s">
        <v>158</v>
      </c>
      <c r="AU155" s="269" t="s">
        <v>86</v>
      </c>
      <c r="AV155" s="13" t="s">
        <v>86</v>
      </c>
      <c r="AW155" s="13" t="s">
        <v>31</v>
      </c>
      <c r="AX155" s="13" t="s">
        <v>76</v>
      </c>
      <c r="AY155" s="269" t="s">
        <v>149</v>
      </c>
    </row>
    <row r="156" s="13" customFormat="1">
      <c r="A156" s="13"/>
      <c r="B156" s="258"/>
      <c r="C156" s="259"/>
      <c r="D156" s="260" t="s">
        <v>158</v>
      </c>
      <c r="E156" s="261" t="s">
        <v>1</v>
      </c>
      <c r="F156" s="262" t="s">
        <v>483</v>
      </c>
      <c r="G156" s="259"/>
      <c r="H156" s="263">
        <v>5</v>
      </c>
      <c r="I156" s="264"/>
      <c r="J156" s="259"/>
      <c r="K156" s="259"/>
      <c r="L156" s="265"/>
      <c r="M156" s="266"/>
      <c r="N156" s="267"/>
      <c r="O156" s="267"/>
      <c r="P156" s="267"/>
      <c r="Q156" s="267"/>
      <c r="R156" s="267"/>
      <c r="S156" s="267"/>
      <c r="T156" s="268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69" t="s">
        <v>158</v>
      </c>
      <c r="AU156" s="269" t="s">
        <v>86</v>
      </c>
      <c r="AV156" s="13" t="s">
        <v>86</v>
      </c>
      <c r="AW156" s="13" t="s">
        <v>31</v>
      </c>
      <c r="AX156" s="13" t="s">
        <v>76</v>
      </c>
      <c r="AY156" s="269" t="s">
        <v>149</v>
      </c>
    </row>
    <row r="157" s="14" customFormat="1">
      <c r="A157" s="14"/>
      <c r="B157" s="270"/>
      <c r="C157" s="271"/>
      <c r="D157" s="260" t="s">
        <v>158</v>
      </c>
      <c r="E157" s="272" t="s">
        <v>1</v>
      </c>
      <c r="F157" s="273" t="s">
        <v>160</v>
      </c>
      <c r="G157" s="271"/>
      <c r="H157" s="274">
        <v>9</v>
      </c>
      <c r="I157" s="275"/>
      <c r="J157" s="271"/>
      <c r="K157" s="271"/>
      <c r="L157" s="276"/>
      <c r="M157" s="277"/>
      <c r="N157" s="278"/>
      <c r="O157" s="278"/>
      <c r="P157" s="278"/>
      <c r="Q157" s="278"/>
      <c r="R157" s="278"/>
      <c r="S157" s="278"/>
      <c r="T157" s="279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80" t="s">
        <v>158</v>
      </c>
      <c r="AU157" s="280" t="s">
        <v>86</v>
      </c>
      <c r="AV157" s="14" t="s">
        <v>156</v>
      </c>
      <c r="AW157" s="14" t="s">
        <v>31</v>
      </c>
      <c r="AX157" s="14" t="s">
        <v>84</v>
      </c>
      <c r="AY157" s="280" t="s">
        <v>149</v>
      </c>
    </row>
    <row r="158" s="2" customFormat="1" ht="49.05" customHeight="1">
      <c r="A158" s="41"/>
      <c r="B158" s="42"/>
      <c r="C158" s="245" t="s">
        <v>187</v>
      </c>
      <c r="D158" s="246" t="s">
        <v>151</v>
      </c>
      <c r="E158" s="247" t="s">
        <v>484</v>
      </c>
      <c r="F158" s="248" t="s">
        <v>485</v>
      </c>
      <c r="G158" s="249" t="s">
        <v>463</v>
      </c>
      <c r="H158" s="250">
        <v>4</v>
      </c>
      <c r="I158" s="251"/>
      <c r="J158" s="252">
        <f>ROUND(I158*H158,2)</f>
        <v>0</v>
      </c>
      <c r="K158" s="248" t="s">
        <v>155</v>
      </c>
      <c r="L158" s="44"/>
      <c r="M158" s="253" t="s">
        <v>1</v>
      </c>
      <c r="N158" s="254" t="s">
        <v>41</v>
      </c>
      <c r="O158" s="94"/>
      <c r="P158" s="255">
        <f>O158*H158</f>
        <v>0</v>
      </c>
      <c r="Q158" s="255">
        <v>0</v>
      </c>
      <c r="R158" s="255">
        <f>Q158*H158</f>
        <v>0</v>
      </c>
      <c r="S158" s="255">
        <v>0</v>
      </c>
      <c r="T158" s="256">
        <f>S158*H158</f>
        <v>0</v>
      </c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R158" s="257" t="s">
        <v>156</v>
      </c>
      <c r="AT158" s="257" t="s">
        <v>151</v>
      </c>
      <c r="AU158" s="257" t="s">
        <v>86</v>
      </c>
      <c r="AY158" s="18" t="s">
        <v>149</v>
      </c>
      <c r="BE158" s="146">
        <f>IF(N158="základní",J158,0)</f>
        <v>0</v>
      </c>
      <c r="BF158" s="146">
        <f>IF(N158="snížená",J158,0)</f>
        <v>0</v>
      </c>
      <c r="BG158" s="146">
        <f>IF(N158="zákl. přenesená",J158,0)</f>
        <v>0</v>
      </c>
      <c r="BH158" s="146">
        <f>IF(N158="sníž. přenesená",J158,0)</f>
        <v>0</v>
      </c>
      <c r="BI158" s="146">
        <f>IF(N158="nulová",J158,0)</f>
        <v>0</v>
      </c>
      <c r="BJ158" s="18" t="s">
        <v>84</v>
      </c>
      <c r="BK158" s="146">
        <f>ROUND(I158*H158,2)</f>
        <v>0</v>
      </c>
      <c r="BL158" s="18" t="s">
        <v>156</v>
      </c>
      <c r="BM158" s="257" t="s">
        <v>486</v>
      </c>
    </row>
    <row r="159" s="2" customFormat="1" ht="24.15" customHeight="1">
      <c r="A159" s="41"/>
      <c r="B159" s="42"/>
      <c r="C159" s="302" t="s">
        <v>193</v>
      </c>
      <c r="D159" s="303" t="s">
        <v>281</v>
      </c>
      <c r="E159" s="304" t="s">
        <v>487</v>
      </c>
      <c r="F159" s="305" t="s">
        <v>488</v>
      </c>
      <c r="G159" s="306" t="s">
        <v>463</v>
      </c>
      <c r="H159" s="307">
        <v>1</v>
      </c>
      <c r="I159" s="308"/>
      <c r="J159" s="309">
        <f>ROUND(I159*H159,2)</f>
        <v>0</v>
      </c>
      <c r="K159" s="305" t="s">
        <v>155</v>
      </c>
      <c r="L159" s="310"/>
      <c r="M159" s="311" t="s">
        <v>1</v>
      </c>
      <c r="N159" s="312" t="s">
        <v>41</v>
      </c>
      <c r="O159" s="94"/>
      <c r="P159" s="255">
        <f>O159*H159</f>
        <v>0</v>
      </c>
      <c r="Q159" s="255">
        <v>0.0144</v>
      </c>
      <c r="R159" s="255">
        <f>Q159*H159</f>
        <v>0.0144</v>
      </c>
      <c r="S159" s="255">
        <v>0</v>
      </c>
      <c r="T159" s="256">
        <f>S159*H159</f>
        <v>0</v>
      </c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R159" s="257" t="s">
        <v>193</v>
      </c>
      <c r="AT159" s="257" t="s">
        <v>281</v>
      </c>
      <c r="AU159" s="257" t="s">
        <v>86</v>
      </c>
      <c r="AY159" s="18" t="s">
        <v>149</v>
      </c>
      <c r="BE159" s="146">
        <f>IF(N159="základní",J159,0)</f>
        <v>0</v>
      </c>
      <c r="BF159" s="146">
        <f>IF(N159="snížená",J159,0)</f>
        <v>0</v>
      </c>
      <c r="BG159" s="146">
        <f>IF(N159="zákl. přenesená",J159,0)</f>
        <v>0</v>
      </c>
      <c r="BH159" s="146">
        <f>IF(N159="sníž. přenesená",J159,0)</f>
        <v>0</v>
      </c>
      <c r="BI159" s="146">
        <f>IF(N159="nulová",J159,0)</f>
        <v>0</v>
      </c>
      <c r="BJ159" s="18" t="s">
        <v>84</v>
      </c>
      <c r="BK159" s="146">
        <f>ROUND(I159*H159,2)</f>
        <v>0</v>
      </c>
      <c r="BL159" s="18" t="s">
        <v>156</v>
      </c>
      <c r="BM159" s="257" t="s">
        <v>489</v>
      </c>
    </row>
    <row r="160" s="2" customFormat="1">
      <c r="A160" s="41"/>
      <c r="B160" s="42"/>
      <c r="C160" s="43"/>
      <c r="D160" s="260" t="s">
        <v>476</v>
      </c>
      <c r="E160" s="43"/>
      <c r="F160" s="318" t="s">
        <v>490</v>
      </c>
      <c r="G160" s="43"/>
      <c r="H160" s="43"/>
      <c r="I160" s="215"/>
      <c r="J160" s="43"/>
      <c r="K160" s="43"/>
      <c r="L160" s="44"/>
      <c r="M160" s="319"/>
      <c r="N160" s="320"/>
      <c r="O160" s="94"/>
      <c r="P160" s="94"/>
      <c r="Q160" s="94"/>
      <c r="R160" s="94"/>
      <c r="S160" s="94"/>
      <c r="T160" s="95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T160" s="18" t="s">
        <v>476</v>
      </c>
      <c r="AU160" s="18" t="s">
        <v>86</v>
      </c>
    </row>
    <row r="161" s="13" customFormat="1">
      <c r="A161" s="13"/>
      <c r="B161" s="258"/>
      <c r="C161" s="259"/>
      <c r="D161" s="260" t="s">
        <v>158</v>
      </c>
      <c r="E161" s="261" t="s">
        <v>1</v>
      </c>
      <c r="F161" s="262" t="s">
        <v>491</v>
      </c>
      <c r="G161" s="259"/>
      <c r="H161" s="263">
        <v>1</v>
      </c>
      <c r="I161" s="264"/>
      <c r="J161" s="259"/>
      <c r="K161" s="259"/>
      <c r="L161" s="265"/>
      <c r="M161" s="266"/>
      <c r="N161" s="267"/>
      <c r="O161" s="267"/>
      <c r="P161" s="267"/>
      <c r="Q161" s="267"/>
      <c r="R161" s="267"/>
      <c r="S161" s="267"/>
      <c r="T161" s="268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69" t="s">
        <v>158</v>
      </c>
      <c r="AU161" s="269" t="s">
        <v>86</v>
      </c>
      <c r="AV161" s="13" t="s">
        <v>86</v>
      </c>
      <c r="AW161" s="13" t="s">
        <v>31</v>
      </c>
      <c r="AX161" s="13" t="s">
        <v>76</v>
      </c>
      <c r="AY161" s="269" t="s">
        <v>149</v>
      </c>
    </row>
    <row r="162" s="14" customFormat="1">
      <c r="A162" s="14"/>
      <c r="B162" s="270"/>
      <c r="C162" s="271"/>
      <c r="D162" s="260" t="s">
        <v>158</v>
      </c>
      <c r="E162" s="272" t="s">
        <v>1</v>
      </c>
      <c r="F162" s="273" t="s">
        <v>160</v>
      </c>
      <c r="G162" s="271"/>
      <c r="H162" s="274">
        <v>1</v>
      </c>
      <c r="I162" s="275"/>
      <c r="J162" s="271"/>
      <c r="K162" s="271"/>
      <c r="L162" s="276"/>
      <c r="M162" s="277"/>
      <c r="N162" s="278"/>
      <c r="O162" s="278"/>
      <c r="P162" s="278"/>
      <c r="Q162" s="278"/>
      <c r="R162" s="278"/>
      <c r="S162" s="278"/>
      <c r="T162" s="279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80" t="s">
        <v>158</v>
      </c>
      <c r="AU162" s="280" t="s">
        <v>86</v>
      </c>
      <c r="AV162" s="14" t="s">
        <v>156</v>
      </c>
      <c r="AW162" s="14" t="s">
        <v>31</v>
      </c>
      <c r="AX162" s="14" t="s">
        <v>84</v>
      </c>
      <c r="AY162" s="280" t="s">
        <v>149</v>
      </c>
    </row>
    <row r="163" s="2" customFormat="1" ht="24.15" customHeight="1">
      <c r="A163" s="41"/>
      <c r="B163" s="42"/>
      <c r="C163" s="302" t="s">
        <v>198</v>
      </c>
      <c r="D163" s="303" t="s">
        <v>281</v>
      </c>
      <c r="E163" s="304" t="s">
        <v>492</v>
      </c>
      <c r="F163" s="305" t="s">
        <v>493</v>
      </c>
      <c r="G163" s="306" t="s">
        <v>463</v>
      </c>
      <c r="H163" s="307">
        <v>3</v>
      </c>
      <c r="I163" s="308"/>
      <c r="J163" s="309">
        <f>ROUND(I163*H163,2)</f>
        <v>0</v>
      </c>
      <c r="K163" s="305" t="s">
        <v>155</v>
      </c>
      <c r="L163" s="310"/>
      <c r="M163" s="311" t="s">
        <v>1</v>
      </c>
      <c r="N163" s="312" t="s">
        <v>41</v>
      </c>
      <c r="O163" s="94"/>
      <c r="P163" s="255">
        <f>O163*H163</f>
        <v>0</v>
      </c>
      <c r="Q163" s="255">
        <v>0.014</v>
      </c>
      <c r="R163" s="255">
        <f>Q163*H163</f>
        <v>0.042000000000000003</v>
      </c>
      <c r="S163" s="255">
        <v>0</v>
      </c>
      <c r="T163" s="256">
        <f>S163*H163</f>
        <v>0</v>
      </c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R163" s="257" t="s">
        <v>193</v>
      </c>
      <c r="AT163" s="257" t="s">
        <v>281</v>
      </c>
      <c r="AU163" s="257" t="s">
        <v>86</v>
      </c>
      <c r="AY163" s="18" t="s">
        <v>149</v>
      </c>
      <c r="BE163" s="146">
        <f>IF(N163="základní",J163,0)</f>
        <v>0</v>
      </c>
      <c r="BF163" s="146">
        <f>IF(N163="snížená",J163,0)</f>
        <v>0</v>
      </c>
      <c r="BG163" s="146">
        <f>IF(N163="zákl. přenesená",J163,0)</f>
        <v>0</v>
      </c>
      <c r="BH163" s="146">
        <f>IF(N163="sníž. přenesená",J163,0)</f>
        <v>0</v>
      </c>
      <c r="BI163" s="146">
        <f>IF(N163="nulová",J163,0)</f>
        <v>0</v>
      </c>
      <c r="BJ163" s="18" t="s">
        <v>84</v>
      </c>
      <c r="BK163" s="146">
        <f>ROUND(I163*H163,2)</f>
        <v>0</v>
      </c>
      <c r="BL163" s="18" t="s">
        <v>156</v>
      </c>
      <c r="BM163" s="257" t="s">
        <v>494</v>
      </c>
    </row>
    <row r="164" s="13" customFormat="1">
      <c r="A164" s="13"/>
      <c r="B164" s="258"/>
      <c r="C164" s="259"/>
      <c r="D164" s="260" t="s">
        <v>158</v>
      </c>
      <c r="E164" s="261" t="s">
        <v>1</v>
      </c>
      <c r="F164" s="262" t="s">
        <v>495</v>
      </c>
      <c r="G164" s="259"/>
      <c r="H164" s="263">
        <v>3</v>
      </c>
      <c r="I164" s="264"/>
      <c r="J164" s="259"/>
      <c r="K164" s="259"/>
      <c r="L164" s="265"/>
      <c r="M164" s="266"/>
      <c r="N164" s="267"/>
      <c r="O164" s="267"/>
      <c r="P164" s="267"/>
      <c r="Q164" s="267"/>
      <c r="R164" s="267"/>
      <c r="S164" s="267"/>
      <c r="T164" s="268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69" t="s">
        <v>158</v>
      </c>
      <c r="AU164" s="269" t="s">
        <v>86</v>
      </c>
      <c r="AV164" s="13" t="s">
        <v>86</v>
      </c>
      <c r="AW164" s="13" t="s">
        <v>31</v>
      </c>
      <c r="AX164" s="13" t="s">
        <v>76</v>
      </c>
      <c r="AY164" s="269" t="s">
        <v>149</v>
      </c>
    </row>
    <row r="165" s="14" customFormat="1">
      <c r="A165" s="14"/>
      <c r="B165" s="270"/>
      <c r="C165" s="271"/>
      <c r="D165" s="260" t="s">
        <v>158</v>
      </c>
      <c r="E165" s="272" t="s">
        <v>1</v>
      </c>
      <c r="F165" s="273" t="s">
        <v>160</v>
      </c>
      <c r="G165" s="271"/>
      <c r="H165" s="274">
        <v>3</v>
      </c>
      <c r="I165" s="275"/>
      <c r="J165" s="271"/>
      <c r="K165" s="271"/>
      <c r="L165" s="276"/>
      <c r="M165" s="277"/>
      <c r="N165" s="278"/>
      <c r="O165" s="278"/>
      <c r="P165" s="278"/>
      <c r="Q165" s="278"/>
      <c r="R165" s="278"/>
      <c r="S165" s="278"/>
      <c r="T165" s="279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80" t="s">
        <v>158</v>
      </c>
      <c r="AU165" s="280" t="s">
        <v>86</v>
      </c>
      <c r="AV165" s="14" t="s">
        <v>156</v>
      </c>
      <c r="AW165" s="14" t="s">
        <v>31</v>
      </c>
      <c r="AX165" s="14" t="s">
        <v>84</v>
      </c>
      <c r="AY165" s="280" t="s">
        <v>149</v>
      </c>
    </row>
    <row r="166" s="2" customFormat="1" ht="44.25" customHeight="1">
      <c r="A166" s="41"/>
      <c r="B166" s="42"/>
      <c r="C166" s="245" t="s">
        <v>203</v>
      </c>
      <c r="D166" s="246" t="s">
        <v>151</v>
      </c>
      <c r="E166" s="247" t="s">
        <v>496</v>
      </c>
      <c r="F166" s="248" t="s">
        <v>497</v>
      </c>
      <c r="G166" s="249" t="s">
        <v>463</v>
      </c>
      <c r="H166" s="250">
        <v>3</v>
      </c>
      <c r="I166" s="251"/>
      <c r="J166" s="252">
        <f>ROUND(I166*H166,2)</f>
        <v>0</v>
      </c>
      <c r="K166" s="248" t="s">
        <v>155</v>
      </c>
      <c r="L166" s="44"/>
      <c r="M166" s="253" t="s">
        <v>1</v>
      </c>
      <c r="N166" s="254" t="s">
        <v>41</v>
      </c>
      <c r="O166" s="94"/>
      <c r="P166" s="255">
        <f>O166*H166</f>
        <v>0</v>
      </c>
      <c r="Q166" s="255">
        <v>0.00282</v>
      </c>
      <c r="R166" s="255">
        <f>Q166*H166</f>
        <v>0.0084600000000000005</v>
      </c>
      <c r="S166" s="255">
        <v>0</v>
      </c>
      <c r="T166" s="256">
        <f>S166*H166</f>
        <v>0</v>
      </c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R166" s="257" t="s">
        <v>156</v>
      </c>
      <c r="AT166" s="257" t="s">
        <v>151</v>
      </c>
      <c r="AU166" s="257" t="s">
        <v>86</v>
      </c>
      <c r="AY166" s="18" t="s">
        <v>149</v>
      </c>
      <c r="BE166" s="146">
        <f>IF(N166="základní",J166,0)</f>
        <v>0</v>
      </c>
      <c r="BF166" s="146">
        <f>IF(N166="snížená",J166,0)</f>
        <v>0</v>
      </c>
      <c r="BG166" s="146">
        <f>IF(N166="zákl. přenesená",J166,0)</f>
        <v>0</v>
      </c>
      <c r="BH166" s="146">
        <f>IF(N166="sníž. přenesená",J166,0)</f>
        <v>0</v>
      </c>
      <c r="BI166" s="146">
        <f>IF(N166="nulová",J166,0)</f>
        <v>0</v>
      </c>
      <c r="BJ166" s="18" t="s">
        <v>84</v>
      </c>
      <c r="BK166" s="146">
        <f>ROUND(I166*H166,2)</f>
        <v>0</v>
      </c>
      <c r="BL166" s="18" t="s">
        <v>156</v>
      </c>
      <c r="BM166" s="257" t="s">
        <v>498</v>
      </c>
    </row>
    <row r="167" s="2" customFormat="1" ht="33" customHeight="1">
      <c r="A167" s="41"/>
      <c r="B167" s="42"/>
      <c r="C167" s="302" t="s">
        <v>216</v>
      </c>
      <c r="D167" s="303" t="s">
        <v>281</v>
      </c>
      <c r="E167" s="304" t="s">
        <v>499</v>
      </c>
      <c r="F167" s="305" t="s">
        <v>500</v>
      </c>
      <c r="G167" s="306" t="s">
        <v>463</v>
      </c>
      <c r="H167" s="307">
        <v>3</v>
      </c>
      <c r="I167" s="308"/>
      <c r="J167" s="309">
        <f>ROUND(I167*H167,2)</f>
        <v>0</v>
      </c>
      <c r="K167" s="305" t="s">
        <v>155</v>
      </c>
      <c r="L167" s="310"/>
      <c r="M167" s="311" t="s">
        <v>1</v>
      </c>
      <c r="N167" s="312" t="s">
        <v>41</v>
      </c>
      <c r="O167" s="94"/>
      <c r="P167" s="255">
        <f>O167*H167</f>
        <v>0</v>
      </c>
      <c r="Q167" s="255">
        <v>0.016</v>
      </c>
      <c r="R167" s="255">
        <f>Q167*H167</f>
        <v>0.048000000000000001</v>
      </c>
      <c r="S167" s="255">
        <v>0</v>
      </c>
      <c r="T167" s="256">
        <f>S167*H167</f>
        <v>0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257" t="s">
        <v>193</v>
      </c>
      <c r="AT167" s="257" t="s">
        <v>281</v>
      </c>
      <c r="AU167" s="257" t="s">
        <v>86</v>
      </c>
      <c r="AY167" s="18" t="s">
        <v>149</v>
      </c>
      <c r="BE167" s="146">
        <f>IF(N167="základní",J167,0)</f>
        <v>0</v>
      </c>
      <c r="BF167" s="146">
        <f>IF(N167="snížená",J167,0)</f>
        <v>0</v>
      </c>
      <c r="BG167" s="146">
        <f>IF(N167="zákl. přenesená",J167,0)</f>
        <v>0</v>
      </c>
      <c r="BH167" s="146">
        <f>IF(N167="sníž. přenesená",J167,0)</f>
        <v>0</v>
      </c>
      <c r="BI167" s="146">
        <f>IF(N167="nulová",J167,0)</f>
        <v>0</v>
      </c>
      <c r="BJ167" s="18" t="s">
        <v>84</v>
      </c>
      <c r="BK167" s="146">
        <f>ROUND(I167*H167,2)</f>
        <v>0</v>
      </c>
      <c r="BL167" s="18" t="s">
        <v>156</v>
      </c>
      <c r="BM167" s="257" t="s">
        <v>501</v>
      </c>
    </row>
    <row r="168" s="2" customFormat="1">
      <c r="A168" s="41"/>
      <c r="B168" s="42"/>
      <c r="C168" s="43"/>
      <c r="D168" s="260" t="s">
        <v>476</v>
      </c>
      <c r="E168" s="43"/>
      <c r="F168" s="318" t="s">
        <v>502</v>
      </c>
      <c r="G168" s="43"/>
      <c r="H168" s="43"/>
      <c r="I168" s="215"/>
      <c r="J168" s="43"/>
      <c r="K168" s="43"/>
      <c r="L168" s="44"/>
      <c r="M168" s="319"/>
      <c r="N168" s="320"/>
      <c r="O168" s="94"/>
      <c r="P168" s="94"/>
      <c r="Q168" s="94"/>
      <c r="R168" s="94"/>
      <c r="S168" s="94"/>
      <c r="T168" s="95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T168" s="18" t="s">
        <v>476</v>
      </c>
      <c r="AU168" s="18" t="s">
        <v>86</v>
      </c>
    </row>
    <row r="169" s="13" customFormat="1">
      <c r="A169" s="13"/>
      <c r="B169" s="258"/>
      <c r="C169" s="259"/>
      <c r="D169" s="260" t="s">
        <v>158</v>
      </c>
      <c r="E169" s="261" t="s">
        <v>1</v>
      </c>
      <c r="F169" s="262" t="s">
        <v>503</v>
      </c>
      <c r="G169" s="259"/>
      <c r="H169" s="263">
        <v>3</v>
      </c>
      <c r="I169" s="264"/>
      <c r="J169" s="259"/>
      <c r="K169" s="259"/>
      <c r="L169" s="265"/>
      <c r="M169" s="266"/>
      <c r="N169" s="267"/>
      <c r="O169" s="267"/>
      <c r="P169" s="267"/>
      <c r="Q169" s="267"/>
      <c r="R169" s="267"/>
      <c r="S169" s="267"/>
      <c r="T169" s="268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69" t="s">
        <v>158</v>
      </c>
      <c r="AU169" s="269" t="s">
        <v>86</v>
      </c>
      <c r="AV169" s="13" t="s">
        <v>86</v>
      </c>
      <c r="AW169" s="13" t="s">
        <v>31</v>
      </c>
      <c r="AX169" s="13" t="s">
        <v>76</v>
      </c>
      <c r="AY169" s="269" t="s">
        <v>149</v>
      </c>
    </row>
    <row r="170" s="14" customFormat="1">
      <c r="A170" s="14"/>
      <c r="B170" s="270"/>
      <c r="C170" s="271"/>
      <c r="D170" s="260" t="s">
        <v>158</v>
      </c>
      <c r="E170" s="272" t="s">
        <v>1</v>
      </c>
      <c r="F170" s="273" t="s">
        <v>160</v>
      </c>
      <c r="G170" s="271"/>
      <c r="H170" s="274">
        <v>3</v>
      </c>
      <c r="I170" s="275"/>
      <c r="J170" s="271"/>
      <c r="K170" s="271"/>
      <c r="L170" s="276"/>
      <c r="M170" s="277"/>
      <c r="N170" s="278"/>
      <c r="O170" s="278"/>
      <c r="P170" s="278"/>
      <c r="Q170" s="278"/>
      <c r="R170" s="278"/>
      <c r="S170" s="278"/>
      <c r="T170" s="279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80" t="s">
        <v>158</v>
      </c>
      <c r="AU170" s="280" t="s">
        <v>86</v>
      </c>
      <c r="AV170" s="14" t="s">
        <v>156</v>
      </c>
      <c r="AW170" s="14" t="s">
        <v>31</v>
      </c>
      <c r="AX170" s="14" t="s">
        <v>84</v>
      </c>
      <c r="AY170" s="280" t="s">
        <v>149</v>
      </c>
    </row>
    <row r="171" s="2" customFormat="1" ht="44.25" customHeight="1">
      <c r="A171" s="41"/>
      <c r="B171" s="42"/>
      <c r="C171" s="245" t="s">
        <v>8</v>
      </c>
      <c r="D171" s="246" t="s">
        <v>151</v>
      </c>
      <c r="E171" s="247" t="s">
        <v>504</v>
      </c>
      <c r="F171" s="248" t="s">
        <v>505</v>
      </c>
      <c r="G171" s="249" t="s">
        <v>463</v>
      </c>
      <c r="H171" s="250">
        <v>1</v>
      </c>
      <c r="I171" s="251"/>
      <c r="J171" s="252">
        <f>ROUND(I171*H171,2)</f>
        <v>0</v>
      </c>
      <c r="K171" s="248" t="s">
        <v>155</v>
      </c>
      <c r="L171" s="44"/>
      <c r="M171" s="253" t="s">
        <v>1</v>
      </c>
      <c r="N171" s="254" t="s">
        <v>41</v>
      </c>
      <c r="O171" s="94"/>
      <c r="P171" s="255">
        <f>O171*H171</f>
        <v>0</v>
      </c>
      <c r="Q171" s="255">
        <v>0.0036600000000000001</v>
      </c>
      <c r="R171" s="255">
        <f>Q171*H171</f>
        <v>0.0036600000000000001</v>
      </c>
      <c r="S171" s="255">
        <v>0</v>
      </c>
      <c r="T171" s="256">
        <f>S171*H171</f>
        <v>0</v>
      </c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R171" s="257" t="s">
        <v>156</v>
      </c>
      <c r="AT171" s="257" t="s">
        <v>151</v>
      </c>
      <c r="AU171" s="257" t="s">
        <v>86</v>
      </c>
      <c r="AY171" s="18" t="s">
        <v>149</v>
      </c>
      <c r="BE171" s="146">
        <f>IF(N171="základní",J171,0)</f>
        <v>0</v>
      </c>
      <c r="BF171" s="146">
        <f>IF(N171="snížená",J171,0)</f>
        <v>0</v>
      </c>
      <c r="BG171" s="146">
        <f>IF(N171="zákl. přenesená",J171,0)</f>
        <v>0</v>
      </c>
      <c r="BH171" s="146">
        <f>IF(N171="sníž. přenesená",J171,0)</f>
        <v>0</v>
      </c>
      <c r="BI171" s="146">
        <f>IF(N171="nulová",J171,0)</f>
        <v>0</v>
      </c>
      <c r="BJ171" s="18" t="s">
        <v>84</v>
      </c>
      <c r="BK171" s="146">
        <f>ROUND(I171*H171,2)</f>
        <v>0</v>
      </c>
      <c r="BL171" s="18" t="s">
        <v>156</v>
      </c>
      <c r="BM171" s="257" t="s">
        <v>506</v>
      </c>
    </row>
    <row r="172" s="2" customFormat="1" ht="33" customHeight="1">
      <c r="A172" s="41"/>
      <c r="B172" s="42"/>
      <c r="C172" s="302" t="s">
        <v>228</v>
      </c>
      <c r="D172" s="303" t="s">
        <v>281</v>
      </c>
      <c r="E172" s="304" t="s">
        <v>507</v>
      </c>
      <c r="F172" s="305" t="s">
        <v>508</v>
      </c>
      <c r="G172" s="306" t="s">
        <v>463</v>
      </c>
      <c r="H172" s="307">
        <v>1</v>
      </c>
      <c r="I172" s="308"/>
      <c r="J172" s="309">
        <f>ROUND(I172*H172,2)</f>
        <v>0</v>
      </c>
      <c r="K172" s="305" t="s">
        <v>155</v>
      </c>
      <c r="L172" s="310"/>
      <c r="M172" s="311" t="s">
        <v>1</v>
      </c>
      <c r="N172" s="312" t="s">
        <v>41</v>
      </c>
      <c r="O172" s="94"/>
      <c r="P172" s="255">
        <f>O172*H172</f>
        <v>0</v>
      </c>
      <c r="Q172" s="255">
        <v>0.028400000000000002</v>
      </c>
      <c r="R172" s="255">
        <f>Q172*H172</f>
        <v>0.028400000000000002</v>
      </c>
      <c r="S172" s="255">
        <v>0</v>
      </c>
      <c r="T172" s="256">
        <f>S172*H172</f>
        <v>0</v>
      </c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R172" s="257" t="s">
        <v>193</v>
      </c>
      <c r="AT172" s="257" t="s">
        <v>281</v>
      </c>
      <c r="AU172" s="257" t="s">
        <v>86</v>
      </c>
      <c r="AY172" s="18" t="s">
        <v>149</v>
      </c>
      <c r="BE172" s="146">
        <f>IF(N172="základní",J172,0)</f>
        <v>0</v>
      </c>
      <c r="BF172" s="146">
        <f>IF(N172="snížená",J172,0)</f>
        <v>0</v>
      </c>
      <c r="BG172" s="146">
        <f>IF(N172="zákl. přenesená",J172,0)</f>
        <v>0</v>
      </c>
      <c r="BH172" s="146">
        <f>IF(N172="sníž. přenesená",J172,0)</f>
        <v>0</v>
      </c>
      <c r="BI172" s="146">
        <f>IF(N172="nulová",J172,0)</f>
        <v>0</v>
      </c>
      <c r="BJ172" s="18" t="s">
        <v>84</v>
      </c>
      <c r="BK172" s="146">
        <f>ROUND(I172*H172,2)</f>
        <v>0</v>
      </c>
      <c r="BL172" s="18" t="s">
        <v>156</v>
      </c>
      <c r="BM172" s="257" t="s">
        <v>509</v>
      </c>
    </row>
    <row r="173" s="2" customFormat="1">
      <c r="A173" s="41"/>
      <c r="B173" s="42"/>
      <c r="C173" s="43"/>
      <c r="D173" s="260" t="s">
        <v>476</v>
      </c>
      <c r="E173" s="43"/>
      <c r="F173" s="318" t="s">
        <v>510</v>
      </c>
      <c r="G173" s="43"/>
      <c r="H173" s="43"/>
      <c r="I173" s="215"/>
      <c r="J173" s="43"/>
      <c r="K173" s="43"/>
      <c r="L173" s="44"/>
      <c r="M173" s="319"/>
      <c r="N173" s="320"/>
      <c r="O173" s="94"/>
      <c r="P173" s="94"/>
      <c r="Q173" s="94"/>
      <c r="R173" s="94"/>
      <c r="S173" s="94"/>
      <c r="T173" s="95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T173" s="18" t="s">
        <v>476</v>
      </c>
      <c r="AU173" s="18" t="s">
        <v>86</v>
      </c>
    </row>
    <row r="174" s="13" customFormat="1">
      <c r="A174" s="13"/>
      <c r="B174" s="258"/>
      <c r="C174" s="259"/>
      <c r="D174" s="260" t="s">
        <v>158</v>
      </c>
      <c r="E174" s="261" t="s">
        <v>1</v>
      </c>
      <c r="F174" s="262" t="s">
        <v>511</v>
      </c>
      <c r="G174" s="259"/>
      <c r="H174" s="263">
        <v>1</v>
      </c>
      <c r="I174" s="264"/>
      <c r="J174" s="259"/>
      <c r="K174" s="259"/>
      <c r="L174" s="265"/>
      <c r="M174" s="266"/>
      <c r="N174" s="267"/>
      <c r="O174" s="267"/>
      <c r="P174" s="267"/>
      <c r="Q174" s="267"/>
      <c r="R174" s="267"/>
      <c r="S174" s="267"/>
      <c r="T174" s="268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69" t="s">
        <v>158</v>
      </c>
      <c r="AU174" s="269" t="s">
        <v>86</v>
      </c>
      <c r="AV174" s="13" t="s">
        <v>86</v>
      </c>
      <c r="AW174" s="13" t="s">
        <v>31</v>
      </c>
      <c r="AX174" s="13" t="s">
        <v>76</v>
      </c>
      <c r="AY174" s="269" t="s">
        <v>149</v>
      </c>
    </row>
    <row r="175" s="14" customFormat="1">
      <c r="A175" s="14"/>
      <c r="B175" s="270"/>
      <c r="C175" s="271"/>
      <c r="D175" s="260" t="s">
        <v>158</v>
      </c>
      <c r="E175" s="272" t="s">
        <v>1</v>
      </c>
      <c r="F175" s="273" t="s">
        <v>160</v>
      </c>
      <c r="G175" s="271"/>
      <c r="H175" s="274">
        <v>1</v>
      </c>
      <c r="I175" s="275"/>
      <c r="J175" s="271"/>
      <c r="K175" s="271"/>
      <c r="L175" s="276"/>
      <c r="M175" s="277"/>
      <c r="N175" s="278"/>
      <c r="O175" s="278"/>
      <c r="P175" s="278"/>
      <c r="Q175" s="278"/>
      <c r="R175" s="278"/>
      <c r="S175" s="278"/>
      <c r="T175" s="279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80" t="s">
        <v>158</v>
      </c>
      <c r="AU175" s="280" t="s">
        <v>86</v>
      </c>
      <c r="AV175" s="14" t="s">
        <v>156</v>
      </c>
      <c r="AW175" s="14" t="s">
        <v>31</v>
      </c>
      <c r="AX175" s="14" t="s">
        <v>84</v>
      </c>
      <c r="AY175" s="280" t="s">
        <v>149</v>
      </c>
    </row>
    <row r="176" s="2" customFormat="1" ht="21.75" customHeight="1">
      <c r="A176" s="41"/>
      <c r="B176" s="42"/>
      <c r="C176" s="245" t="s">
        <v>232</v>
      </c>
      <c r="D176" s="246" t="s">
        <v>151</v>
      </c>
      <c r="E176" s="247" t="s">
        <v>512</v>
      </c>
      <c r="F176" s="248" t="s">
        <v>513</v>
      </c>
      <c r="G176" s="249" t="s">
        <v>184</v>
      </c>
      <c r="H176" s="250">
        <v>87.5</v>
      </c>
      <c r="I176" s="251"/>
      <c r="J176" s="252">
        <f>ROUND(I176*H176,2)</f>
        <v>0</v>
      </c>
      <c r="K176" s="248" t="s">
        <v>155</v>
      </c>
      <c r="L176" s="44"/>
      <c r="M176" s="253" t="s">
        <v>1</v>
      </c>
      <c r="N176" s="254" t="s">
        <v>41</v>
      </c>
      <c r="O176" s="94"/>
      <c r="P176" s="255">
        <f>O176*H176</f>
        <v>0</v>
      </c>
      <c r="Q176" s="255">
        <v>0</v>
      </c>
      <c r="R176" s="255">
        <f>Q176*H176</f>
        <v>0</v>
      </c>
      <c r="S176" s="255">
        <v>0</v>
      </c>
      <c r="T176" s="256">
        <f>S176*H176</f>
        <v>0</v>
      </c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R176" s="257" t="s">
        <v>156</v>
      </c>
      <c r="AT176" s="257" t="s">
        <v>151</v>
      </c>
      <c r="AU176" s="257" t="s">
        <v>86</v>
      </c>
      <c r="AY176" s="18" t="s">
        <v>149</v>
      </c>
      <c r="BE176" s="146">
        <f>IF(N176="základní",J176,0)</f>
        <v>0</v>
      </c>
      <c r="BF176" s="146">
        <f>IF(N176="snížená",J176,0)</f>
        <v>0</v>
      </c>
      <c r="BG176" s="146">
        <f>IF(N176="zákl. přenesená",J176,0)</f>
        <v>0</v>
      </c>
      <c r="BH176" s="146">
        <f>IF(N176="sníž. přenesená",J176,0)</f>
        <v>0</v>
      </c>
      <c r="BI176" s="146">
        <f>IF(N176="nulová",J176,0)</f>
        <v>0</v>
      </c>
      <c r="BJ176" s="18" t="s">
        <v>84</v>
      </c>
      <c r="BK176" s="146">
        <f>ROUND(I176*H176,2)</f>
        <v>0</v>
      </c>
      <c r="BL176" s="18" t="s">
        <v>156</v>
      </c>
      <c r="BM176" s="257" t="s">
        <v>514</v>
      </c>
    </row>
    <row r="177" s="13" customFormat="1">
      <c r="A177" s="13"/>
      <c r="B177" s="258"/>
      <c r="C177" s="259"/>
      <c r="D177" s="260" t="s">
        <v>158</v>
      </c>
      <c r="E177" s="261" t="s">
        <v>1</v>
      </c>
      <c r="F177" s="262" t="s">
        <v>472</v>
      </c>
      <c r="G177" s="259"/>
      <c r="H177" s="263">
        <v>87.5</v>
      </c>
      <c r="I177" s="264"/>
      <c r="J177" s="259"/>
      <c r="K177" s="259"/>
      <c r="L177" s="265"/>
      <c r="M177" s="266"/>
      <c r="N177" s="267"/>
      <c r="O177" s="267"/>
      <c r="P177" s="267"/>
      <c r="Q177" s="267"/>
      <c r="R177" s="267"/>
      <c r="S177" s="267"/>
      <c r="T177" s="268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69" t="s">
        <v>158</v>
      </c>
      <c r="AU177" s="269" t="s">
        <v>86</v>
      </c>
      <c r="AV177" s="13" t="s">
        <v>86</v>
      </c>
      <c r="AW177" s="13" t="s">
        <v>31</v>
      </c>
      <c r="AX177" s="13" t="s">
        <v>76</v>
      </c>
      <c r="AY177" s="269" t="s">
        <v>149</v>
      </c>
    </row>
    <row r="178" s="14" customFormat="1">
      <c r="A178" s="14"/>
      <c r="B178" s="270"/>
      <c r="C178" s="271"/>
      <c r="D178" s="260" t="s">
        <v>158</v>
      </c>
      <c r="E178" s="272" t="s">
        <v>1</v>
      </c>
      <c r="F178" s="273" t="s">
        <v>160</v>
      </c>
      <c r="G178" s="271"/>
      <c r="H178" s="274">
        <v>87.5</v>
      </c>
      <c r="I178" s="275"/>
      <c r="J178" s="271"/>
      <c r="K178" s="271"/>
      <c r="L178" s="276"/>
      <c r="M178" s="277"/>
      <c r="N178" s="278"/>
      <c r="O178" s="278"/>
      <c r="P178" s="278"/>
      <c r="Q178" s="278"/>
      <c r="R178" s="278"/>
      <c r="S178" s="278"/>
      <c r="T178" s="279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80" t="s">
        <v>158</v>
      </c>
      <c r="AU178" s="280" t="s">
        <v>86</v>
      </c>
      <c r="AV178" s="14" t="s">
        <v>156</v>
      </c>
      <c r="AW178" s="14" t="s">
        <v>31</v>
      </c>
      <c r="AX178" s="14" t="s">
        <v>84</v>
      </c>
      <c r="AY178" s="280" t="s">
        <v>149</v>
      </c>
    </row>
    <row r="179" s="2" customFormat="1" ht="24.15" customHeight="1">
      <c r="A179" s="41"/>
      <c r="B179" s="42"/>
      <c r="C179" s="245" t="s">
        <v>240</v>
      </c>
      <c r="D179" s="246" t="s">
        <v>151</v>
      </c>
      <c r="E179" s="247" t="s">
        <v>515</v>
      </c>
      <c r="F179" s="248" t="s">
        <v>516</v>
      </c>
      <c r="G179" s="249" t="s">
        <v>184</v>
      </c>
      <c r="H179" s="250">
        <v>87.5</v>
      </c>
      <c r="I179" s="251"/>
      <c r="J179" s="252">
        <f>ROUND(I179*H179,2)</f>
        <v>0</v>
      </c>
      <c r="K179" s="248" t="s">
        <v>155</v>
      </c>
      <c r="L179" s="44"/>
      <c r="M179" s="253" t="s">
        <v>1</v>
      </c>
      <c r="N179" s="254" t="s">
        <v>41</v>
      </c>
      <c r="O179" s="94"/>
      <c r="P179" s="255">
        <f>O179*H179</f>
        <v>0</v>
      </c>
      <c r="Q179" s="255">
        <v>0</v>
      </c>
      <c r="R179" s="255">
        <f>Q179*H179</f>
        <v>0</v>
      </c>
      <c r="S179" s="255">
        <v>0</v>
      </c>
      <c r="T179" s="256">
        <f>S179*H179</f>
        <v>0</v>
      </c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R179" s="257" t="s">
        <v>156</v>
      </c>
      <c r="AT179" s="257" t="s">
        <v>151</v>
      </c>
      <c r="AU179" s="257" t="s">
        <v>86</v>
      </c>
      <c r="AY179" s="18" t="s">
        <v>149</v>
      </c>
      <c r="BE179" s="146">
        <f>IF(N179="základní",J179,0)</f>
        <v>0</v>
      </c>
      <c r="BF179" s="146">
        <f>IF(N179="snížená",J179,0)</f>
        <v>0</v>
      </c>
      <c r="BG179" s="146">
        <f>IF(N179="zákl. přenesená",J179,0)</f>
        <v>0</v>
      </c>
      <c r="BH179" s="146">
        <f>IF(N179="sníž. přenesená",J179,0)</f>
        <v>0</v>
      </c>
      <c r="BI179" s="146">
        <f>IF(N179="nulová",J179,0)</f>
        <v>0</v>
      </c>
      <c r="BJ179" s="18" t="s">
        <v>84</v>
      </c>
      <c r="BK179" s="146">
        <f>ROUND(I179*H179,2)</f>
        <v>0</v>
      </c>
      <c r="BL179" s="18" t="s">
        <v>156</v>
      </c>
      <c r="BM179" s="257" t="s">
        <v>517</v>
      </c>
    </row>
    <row r="180" s="2" customFormat="1" ht="24.15" customHeight="1">
      <c r="A180" s="41"/>
      <c r="B180" s="42"/>
      <c r="C180" s="245" t="s">
        <v>246</v>
      </c>
      <c r="D180" s="246" t="s">
        <v>151</v>
      </c>
      <c r="E180" s="247" t="s">
        <v>518</v>
      </c>
      <c r="F180" s="248" t="s">
        <v>519</v>
      </c>
      <c r="G180" s="249" t="s">
        <v>463</v>
      </c>
      <c r="H180" s="250">
        <v>2</v>
      </c>
      <c r="I180" s="251"/>
      <c r="J180" s="252">
        <f>ROUND(I180*H180,2)</f>
        <v>0</v>
      </c>
      <c r="K180" s="248" t="s">
        <v>155</v>
      </c>
      <c r="L180" s="44"/>
      <c r="M180" s="253" t="s">
        <v>1</v>
      </c>
      <c r="N180" s="254" t="s">
        <v>41</v>
      </c>
      <c r="O180" s="94"/>
      <c r="P180" s="255">
        <f>O180*H180</f>
        <v>0</v>
      </c>
      <c r="Q180" s="255">
        <v>0.45937290600000003</v>
      </c>
      <c r="R180" s="255">
        <f>Q180*H180</f>
        <v>0.91874581200000005</v>
      </c>
      <c r="S180" s="255">
        <v>0</v>
      </c>
      <c r="T180" s="256">
        <f>S180*H180</f>
        <v>0</v>
      </c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R180" s="257" t="s">
        <v>156</v>
      </c>
      <c r="AT180" s="257" t="s">
        <v>151</v>
      </c>
      <c r="AU180" s="257" t="s">
        <v>86</v>
      </c>
      <c r="AY180" s="18" t="s">
        <v>149</v>
      </c>
      <c r="BE180" s="146">
        <f>IF(N180="základní",J180,0)</f>
        <v>0</v>
      </c>
      <c r="BF180" s="146">
        <f>IF(N180="snížená",J180,0)</f>
        <v>0</v>
      </c>
      <c r="BG180" s="146">
        <f>IF(N180="zákl. přenesená",J180,0)</f>
        <v>0</v>
      </c>
      <c r="BH180" s="146">
        <f>IF(N180="sníž. přenesená",J180,0)</f>
        <v>0</v>
      </c>
      <c r="BI180" s="146">
        <f>IF(N180="nulová",J180,0)</f>
        <v>0</v>
      </c>
      <c r="BJ180" s="18" t="s">
        <v>84</v>
      </c>
      <c r="BK180" s="146">
        <f>ROUND(I180*H180,2)</f>
        <v>0</v>
      </c>
      <c r="BL180" s="18" t="s">
        <v>156</v>
      </c>
      <c r="BM180" s="257" t="s">
        <v>520</v>
      </c>
    </row>
    <row r="181" s="2" customFormat="1" ht="24.15" customHeight="1">
      <c r="A181" s="41"/>
      <c r="B181" s="42"/>
      <c r="C181" s="245" t="s">
        <v>251</v>
      </c>
      <c r="D181" s="246" t="s">
        <v>151</v>
      </c>
      <c r="E181" s="247" t="s">
        <v>521</v>
      </c>
      <c r="F181" s="248" t="s">
        <v>522</v>
      </c>
      <c r="G181" s="249" t="s">
        <v>463</v>
      </c>
      <c r="H181" s="250">
        <v>1</v>
      </c>
      <c r="I181" s="251"/>
      <c r="J181" s="252">
        <f>ROUND(I181*H181,2)</f>
        <v>0</v>
      </c>
      <c r="K181" s="248" t="s">
        <v>155</v>
      </c>
      <c r="L181" s="44"/>
      <c r="M181" s="253" t="s">
        <v>1</v>
      </c>
      <c r="N181" s="254" t="s">
        <v>41</v>
      </c>
      <c r="O181" s="94"/>
      <c r="P181" s="255">
        <f>O181*H181</f>
        <v>0</v>
      </c>
      <c r="Q181" s="255">
        <v>0.00033119999999999997</v>
      </c>
      <c r="R181" s="255">
        <f>Q181*H181</f>
        <v>0.00033119999999999997</v>
      </c>
      <c r="S181" s="255">
        <v>0</v>
      </c>
      <c r="T181" s="256">
        <f>S181*H181</f>
        <v>0</v>
      </c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R181" s="257" t="s">
        <v>156</v>
      </c>
      <c r="AT181" s="257" t="s">
        <v>151</v>
      </c>
      <c r="AU181" s="257" t="s">
        <v>86</v>
      </c>
      <c r="AY181" s="18" t="s">
        <v>149</v>
      </c>
      <c r="BE181" s="146">
        <f>IF(N181="základní",J181,0)</f>
        <v>0</v>
      </c>
      <c r="BF181" s="146">
        <f>IF(N181="snížená",J181,0)</f>
        <v>0</v>
      </c>
      <c r="BG181" s="146">
        <f>IF(N181="zákl. přenesená",J181,0)</f>
        <v>0</v>
      </c>
      <c r="BH181" s="146">
        <f>IF(N181="sníž. přenesená",J181,0)</f>
        <v>0</v>
      </c>
      <c r="BI181" s="146">
        <f>IF(N181="nulová",J181,0)</f>
        <v>0</v>
      </c>
      <c r="BJ181" s="18" t="s">
        <v>84</v>
      </c>
      <c r="BK181" s="146">
        <f>ROUND(I181*H181,2)</f>
        <v>0</v>
      </c>
      <c r="BL181" s="18" t="s">
        <v>156</v>
      </c>
      <c r="BM181" s="257" t="s">
        <v>523</v>
      </c>
    </row>
    <row r="182" s="13" customFormat="1">
      <c r="A182" s="13"/>
      <c r="B182" s="258"/>
      <c r="C182" s="259"/>
      <c r="D182" s="260" t="s">
        <v>158</v>
      </c>
      <c r="E182" s="261" t="s">
        <v>1</v>
      </c>
      <c r="F182" s="262" t="s">
        <v>524</v>
      </c>
      <c r="G182" s="259"/>
      <c r="H182" s="263">
        <v>1</v>
      </c>
      <c r="I182" s="264"/>
      <c r="J182" s="259"/>
      <c r="K182" s="259"/>
      <c r="L182" s="265"/>
      <c r="M182" s="266"/>
      <c r="N182" s="267"/>
      <c r="O182" s="267"/>
      <c r="P182" s="267"/>
      <c r="Q182" s="267"/>
      <c r="R182" s="267"/>
      <c r="S182" s="267"/>
      <c r="T182" s="268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69" t="s">
        <v>158</v>
      </c>
      <c r="AU182" s="269" t="s">
        <v>86</v>
      </c>
      <c r="AV182" s="13" t="s">
        <v>86</v>
      </c>
      <c r="AW182" s="13" t="s">
        <v>31</v>
      </c>
      <c r="AX182" s="13" t="s">
        <v>76</v>
      </c>
      <c r="AY182" s="269" t="s">
        <v>149</v>
      </c>
    </row>
    <row r="183" s="14" customFormat="1">
      <c r="A183" s="14"/>
      <c r="B183" s="270"/>
      <c r="C183" s="271"/>
      <c r="D183" s="260" t="s">
        <v>158</v>
      </c>
      <c r="E183" s="272" t="s">
        <v>1</v>
      </c>
      <c r="F183" s="273" t="s">
        <v>160</v>
      </c>
      <c r="G183" s="271"/>
      <c r="H183" s="274">
        <v>1</v>
      </c>
      <c r="I183" s="275"/>
      <c r="J183" s="271"/>
      <c r="K183" s="271"/>
      <c r="L183" s="276"/>
      <c r="M183" s="277"/>
      <c r="N183" s="278"/>
      <c r="O183" s="278"/>
      <c r="P183" s="278"/>
      <c r="Q183" s="278"/>
      <c r="R183" s="278"/>
      <c r="S183" s="278"/>
      <c r="T183" s="279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80" t="s">
        <v>158</v>
      </c>
      <c r="AU183" s="280" t="s">
        <v>86</v>
      </c>
      <c r="AV183" s="14" t="s">
        <v>156</v>
      </c>
      <c r="AW183" s="14" t="s">
        <v>31</v>
      </c>
      <c r="AX183" s="14" t="s">
        <v>84</v>
      </c>
      <c r="AY183" s="280" t="s">
        <v>149</v>
      </c>
    </row>
    <row r="184" s="2" customFormat="1" ht="16.5" customHeight="1">
      <c r="A184" s="41"/>
      <c r="B184" s="42"/>
      <c r="C184" s="245" t="s">
        <v>257</v>
      </c>
      <c r="D184" s="246" t="s">
        <v>151</v>
      </c>
      <c r="E184" s="247" t="s">
        <v>525</v>
      </c>
      <c r="F184" s="248" t="s">
        <v>526</v>
      </c>
      <c r="G184" s="249" t="s">
        <v>184</v>
      </c>
      <c r="H184" s="250">
        <v>95</v>
      </c>
      <c r="I184" s="251"/>
      <c r="J184" s="252">
        <f>ROUND(I184*H184,2)</f>
        <v>0</v>
      </c>
      <c r="K184" s="248" t="s">
        <v>155</v>
      </c>
      <c r="L184" s="44"/>
      <c r="M184" s="253" t="s">
        <v>1</v>
      </c>
      <c r="N184" s="254" t="s">
        <v>41</v>
      </c>
      <c r="O184" s="94"/>
      <c r="P184" s="255">
        <f>O184*H184</f>
        <v>0</v>
      </c>
      <c r="Q184" s="255">
        <v>0.00019236000000000001</v>
      </c>
      <c r="R184" s="255">
        <f>Q184*H184</f>
        <v>0.018274200000000001</v>
      </c>
      <c r="S184" s="255">
        <v>0</v>
      </c>
      <c r="T184" s="256">
        <f>S184*H184</f>
        <v>0</v>
      </c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R184" s="257" t="s">
        <v>156</v>
      </c>
      <c r="AT184" s="257" t="s">
        <v>151</v>
      </c>
      <c r="AU184" s="257" t="s">
        <v>86</v>
      </c>
      <c r="AY184" s="18" t="s">
        <v>149</v>
      </c>
      <c r="BE184" s="146">
        <f>IF(N184="základní",J184,0)</f>
        <v>0</v>
      </c>
      <c r="BF184" s="146">
        <f>IF(N184="snížená",J184,0)</f>
        <v>0</v>
      </c>
      <c r="BG184" s="146">
        <f>IF(N184="zákl. přenesená",J184,0)</f>
        <v>0</v>
      </c>
      <c r="BH184" s="146">
        <f>IF(N184="sníž. přenesená",J184,0)</f>
        <v>0</v>
      </c>
      <c r="BI184" s="146">
        <f>IF(N184="nulová",J184,0)</f>
        <v>0</v>
      </c>
      <c r="BJ184" s="18" t="s">
        <v>84</v>
      </c>
      <c r="BK184" s="146">
        <f>ROUND(I184*H184,2)</f>
        <v>0</v>
      </c>
      <c r="BL184" s="18" t="s">
        <v>156</v>
      </c>
      <c r="BM184" s="257" t="s">
        <v>527</v>
      </c>
    </row>
    <row r="185" s="13" customFormat="1">
      <c r="A185" s="13"/>
      <c r="B185" s="258"/>
      <c r="C185" s="259"/>
      <c r="D185" s="260" t="s">
        <v>158</v>
      </c>
      <c r="E185" s="261" t="s">
        <v>1</v>
      </c>
      <c r="F185" s="262" t="s">
        <v>528</v>
      </c>
      <c r="G185" s="259"/>
      <c r="H185" s="263">
        <v>95</v>
      </c>
      <c r="I185" s="264"/>
      <c r="J185" s="259"/>
      <c r="K185" s="259"/>
      <c r="L185" s="265"/>
      <c r="M185" s="266"/>
      <c r="N185" s="267"/>
      <c r="O185" s="267"/>
      <c r="P185" s="267"/>
      <c r="Q185" s="267"/>
      <c r="R185" s="267"/>
      <c r="S185" s="267"/>
      <c r="T185" s="268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69" t="s">
        <v>158</v>
      </c>
      <c r="AU185" s="269" t="s">
        <v>86</v>
      </c>
      <c r="AV185" s="13" t="s">
        <v>86</v>
      </c>
      <c r="AW185" s="13" t="s">
        <v>31</v>
      </c>
      <c r="AX185" s="13" t="s">
        <v>76</v>
      </c>
      <c r="AY185" s="269" t="s">
        <v>149</v>
      </c>
    </row>
    <row r="186" s="14" customFormat="1">
      <c r="A186" s="14"/>
      <c r="B186" s="270"/>
      <c r="C186" s="271"/>
      <c r="D186" s="260" t="s">
        <v>158</v>
      </c>
      <c r="E186" s="272" t="s">
        <v>1</v>
      </c>
      <c r="F186" s="273" t="s">
        <v>160</v>
      </c>
      <c r="G186" s="271"/>
      <c r="H186" s="274">
        <v>95</v>
      </c>
      <c r="I186" s="275"/>
      <c r="J186" s="271"/>
      <c r="K186" s="271"/>
      <c r="L186" s="276"/>
      <c r="M186" s="277"/>
      <c r="N186" s="278"/>
      <c r="O186" s="278"/>
      <c r="P186" s="278"/>
      <c r="Q186" s="278"/>
      <c r="R186" s="278"/>
      <c r="S186" s="278"/>
      <c r="T186" s="279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80" t="s">
        <v>158</v>
      </c>
      <c r="AU186" s="280" t="s">
        <v>86</v>
      </c>
      <c r="AV186" s="14" t="s">
        <v>156</v>
      </c>
      <c r="AW186" s="14" t="s">
        <v>31</v>
      </c>
      <c r="AX186" s="14" t="s">
        <v>84</v>
      </c>
      <c r="AY186" s="280" t="s">
        <v>149</v>
      </c>
    </row>
    <row r="187" s="2" customFormat="1" ht="24.15" customHeight="1">
      <c r="A187" s="41"/>
      <c r="B187" s="42"/>
      <c r="C187" s="245" t="s">
        <v>262</v>
      </c>
      <c r="D187" s="246" t="s">
        <v>151</v>
      </c>
      <c r="E187" s="247" t="s">
        <v>529</v>
      </c>
      <c r="F187" s="248" t="s">
        <v>530</v>
      </c>
      <c r="G187" s="249" t="s">
        <v>184</v>
      </c>
      <c r="H187" s="250">
        <v>90</v>
      </c>
      <c r="I187" s="251"/>
      <c r="J187" s="252">
        <f>ROUND(I187*H187,2)</f>
        <v>0</v>
      </c>
      <c r="K187" s="248" t="s">
        <v>155</v>
      </c>
      <c r="L187" s="44"/>
      <c r="M187" s="253" t="s">
        <v>1</v>
      </c>
      <c r="N187" s="254" t="s">
        <v>41</v>
      </c>
      <c r="O187" s="94"/>
      <c r="P187" s="255">
        <f>O187*H187</f>
        <v>0</v>
      </c>
      <c r="Q187" s="255">
        <v>9.0000000000000006E-05</v>
      </c>
      <c r="R187" s="255">
        <f>Q187*H187</f>
        <v>0.0081000000000000013</v>
      </c>
      <c r="S187" s="255">
        <v>0</v>
      </c>
      <c r="T187" s="256">
        <f>S187*H187</f>
        <v>0</v>
      </c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R187" s="257" t="s">
        <v>156</v>
      </c>
      <c r="AT187" s="257" t="s">
        <v>151</v>
      </c>
      <c r="AU187" s="257" t="s">
        <v>86</v>
      </c>
      <c r="AY187" s="18" t="s">
        <v>149</v>
      </c>
      <c r="BE187" s="146">
        <f>IF(N187="základní",J187,0)</f>
        <v>0</v>
      </c>
      <c r="BF187" s="146">
        <f>IF(N187="snížená",J187,0)</f>
        <v>0</v>
      </c>
      <c r="BG187" s="146">
        <f>IF(N187="zákl. přenesená",J187,0)</f>
        <v>0</v>
      </c>
      <c r="BH187" s="146">
        <f>IF(N187="sníž. přenesená",J187,0)</f>
        <v>0</v>
      </c>
      <c r="BI187" s="146">
        <f>IF(N187="nulová",J187,0)</f>
        <v>0</v>
      </c>
      <c r="BJ187" s="18" t="s">
        <v>84</v>
      </c>
      <c r="BK187" s="146">
        <f>ROUND(I187*H187,2)</f>
        <v>0</v>
      </c>
      <c r="BL187" s="18" t="s">
        <v>156</v>
      </c>
      <c r="BM187" s="257" t="s">
        <v>531</v>
      </c>
    </row>
    <row r="188" s="13" customFormat="1">
      <c r="A188" s="13"/>
      <c r="B188" s="258"/>
      <c r="C188" s="259"/>
      <c r="D188" s="260" t="s">
        <v>158</v>
      </c>
      <c r="E188" s="261" t="s">
        <v>1</v>
      </c>
      <c r="F188" s="262" t="s">
        <v>532</v>
      </c>
      <c r="G188" s="259"/>
      <c r="H188" s="263">
        <v>90</v>
      </c>
      <c r="I188" s="264"/>
      <c r="J188" s="259"/>
      <c r="K188" s="259"/>
      <c r="L188" s="265"/>
      <c r="M188" s="266"/>
      <c r="N188" s="267"/>
      <c r="O188" s="267"/>
      <c r="P188" s="267"/>
      <c r="Q188" s="267"/>
      <c r="R188" s="267"/>
      <c r="S188" s="267"/>
      <c r="T188" s="268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69" t="s">
        <v>158</v>
      </c>
      <c r="AU188" s="269" t="s">
        <v>86</v>
      </c>
      <c r="AV188" s="13" t="s">
        <v>86</v>
      </c>
      <c r="AW188" s="13" t="s">
        <v>31</v>
      </c>
      <c r="AX188" s="13" t="s">
        <v>76</v>
      </c>
      <c r="AY188" s="269" t="s">
        <v>149</v>
      </c>
    </row>
    <row r="189" s="14" customFormat="1">
      <c r="A189" s="14"/>
      <c r="B189" s="270"/>
      <c r="C189" s="271"/>
      <c r="D189" s="260" t="s">
        <v>158</v>
      </c>
      <c r="E189" s="272" t="s">
        <v>1</v>
      </c>
      <c r="F189" s="273" t="s">
        <v>160</v>
      </c>
      <c r="G189" s="271"/>
      <c r="H189" s="274">
        <v>90</v>
      </c>
      <c r="I189" s="275"/>
      <c r="J189" s="271"/>
      <c r="K189" s="271"/>
      <c r="L189" s="276"/>
      <c r="M189" s="277"/>
      <c r="N189" s="278"/>
      <c r="O189" s="278"/>
      <c r="P189" s="278"/>
      <c r="Q189" s="278"/>
      <c r="R189" s="278"/>
      <c r="S189" s="278"/>
      <c r="T189" s="279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80" t="s">
        <v>158</v>
      </c>
      <c r="AU189" s="280" t="s">
        <v>86</v>
      </c>
      <c r="AV189" s="14" t="s">
        <v>156</v>
      </c>
      <c r="AW189" s="14" t="s">
        <v>31</v>
      </c>
      <c r="AX189" s="14" t="s">
        <v>84</v>
      </c>
      <c r="AY189" s="280" t="s">
        <v>149</v>
      </c>
    </row>
    <row r="190" s="12" customFormat="1" ht="22.8" customHeight="1">
      <c r="A190" s="12"/>
      <c r="B190" s="229"/>
      <c r="C190" s="230"/>
      <c r="D190" s="231" t="s">
        <v>75</v>
      </c>
      <c r="E190" s="243" t="s">
        <v>533</v>
      </c>
      <c r="F190" s="243" t="s">
        <v>534</v>
      </c>
      <c r="G190" s="230"/>
      <c r="H190" s="230"/>
      <c r="I190" s="233"/>
      <c r="J190" s="244">
        <f>BK190</f>
        <v>0</v>
      </c>
      <c r="K190" s="230"/>
      <c r="L190" s="235"/>
      <c r="M190" s="236"/>
      <c r="N190" s="237"/>
      <c r="O190" s="237"/>
      <c r="P190" s="238">
        <f>SUM(P191:P196)</f>
        <v>0</v>
      </c>
      <c r="Q190" s="237"/>
      <c r="R190" s="238">
        <f>SUM(R191:R196)</f>
        <v>0.012</v>
      </c>
      <c r="S190" s="237"/>
      <c r="T190" s="239">
        <f>SUM(T191:T196)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240" t="s">
        <v>84</v>
      </c>
      <c r="AT190" s="241" t="s">
        <v>75</v>
      </c>
      <c r="AU190" s="241" t="s">
        <v>84</v>
      </c>
      <c r="AY190" s="240" t="s">
        <v>149</v>
      </c>
      <c r="BK190" s="242">
        <f>SUM(BK191:BK196)</f>
        <v>0</v>
      </c>
    </row>
    <row r="191" s="2" customFormat="1" ht="37.8" customHeight="1">
      <c r="A191" s="41"/>
      <c r="B191" s="42"/>
      <c r="C191" s="245" t="s">
        <v>268</v>
      </c>
      <c r="D191" s="246" t="s">
        <v>151</v>
      </c>
      <c r="E191" s="247" t="s">
        <v>535</v>
      </c>
      <c r="F191" s="248" t="s">
        <v>536</v>
      </c>
      <c r="G191" s="249" t="s">
        <v>463</v>
      </c>
      <c r="H191" s="250">
        <v>2</v>
      </c>
      <c r="I191" s="251"/>
      <c r="J191" s="252">
        <f>ROUND(I191*H191,2)</f>
        <v>0</v>
      </c>
      <c r="K191" s="248" t="s">
        <v>1</v>
      </c>
      <c r="L191" s="44"/>
      <c r="M191" s="253" t="s">
        <v>1</v>
      </c>
      <c r="N191" s="254" t="s">
        <v>41</v>
      </c>
      <c r="O191" s="94"/>
      <c r="P191" s="255">
        <f>O191*H191</f>
        <v>0</v>
      </c>
      <c r="Q191" s="255">
        <v>0.002</v>
      </c>
      <c r="R191" s="255">
        <f>Q191*H191</f>
        <v>0.0040000000000000001</v>
      </c>
      <c r="S191" s="255">
        <v>0</v>
      </c>
      <c r="T191" s="256">
        <f>S191*H191</f>
        <v>0</v>
      </c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R191" s="257" t="s">
        <v>156</v>
      </c>
      <c r="AT191" s="257" t="s">
        <v>151</v>
      </c>
      <c r="AU191" s="257" t="s">
        <v>86</v>
      </c>
      <c r="AY191" s="18" t="s">
        <v>149</v>
      </c>
      <c r="BE191" s="146">
        <f>IF(N191="základní",J191,0)</f>
        <v>0</v>
      </c>
      <c r="BF191" s="146">
        <f>IF(N191="snížená",J191,0)</f>
        <v>0</v>
      </c>
      <c r="BG191" s="146">
        <f>IF(N191="zákl. přenesená",J191,0)</f>
        <v>0</v>
      </c>
      <c r="BH191" s="146">
        <f>IF(N191="sníž. přenesená",J191,0)</f>
        <v>0</v>
      </c>
      <c r="BI191" s="146">
        <f>IF(N191="nulová",J191,0)</f>
        <v>0</v>
      </c>
      <c r="BJ191" s="18" t="s">
        <v>84</v>
      </c>
      <c r="BK191" s="146">
        <f>ROUND(I191*H191,2)</f>
        <v>0</v>
      </c>
      <c r="BL191" s="18" t="s">
        <v>156</v>
      </c>
      <c r="BM191" s="257" t="s">
        <v>537</v>
      </c>
    </row>
    <row r="192" s="13" customFormat="1">
      <c r="A192" s="13"/>
      <c r="B192" s="258"/>
      <c r="C192" s="259"/>
      <c r="D192" s="260" t="s">
        <v>158</v>
      </c>
      <c r="E192" s="261" t="s">
        <v>1</v>
      </c>
      <c r="F192" s="262" t="s">
        <v>538</v>
      </c>
      <c r="G192" s="259"/>
      <c r="H192" s="263">
        <v>2</v>
      </c>
      <c r="I192" s="264"/>
      <c r="J192" s="259"/>
      <c r="K192" s="259"/>
      <c r="L192" s="265"/>
      <c r="M192" s="266"/>
      <c r="N192" s="267"/>
      <c r="O192" s="267"/>
      <c r="P192" s="267"/>
      <c r="Q192" s="267"/>
      <c r="R192" s="267"/>
      <c r="S192" s="267"/>
      <c r="T192" s="268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69" t="s">
        <v>158</v>
      </c>
      <c r="AU192" s="269" t="s">
        <v>86</v>
      </c>
      <c r="AV192" s="13" t="s">
        <v>86</v>
      </c>
      <c r="AW192" s="13" t="s">
        <v>31</v>
      </c>
      <c r="AX192" s="13" t="s">
        <v>76</v>
      </c>
      <c r="AY192" s="269" t="s">
        <v>149</v>
      </c>
    </row>
    <row r="193" s="14" customFormat="1">
      <c r="A193" s="14"/>
      <c r="B193" s="270"/>
      <c r="C193" s="271"/>
      <c r="D193" s="260" t="s">
        <v>158</v>
      </c>
      <c r="E193" s="272" t="s">
        <v>1</v>
      </c>
      <c r="F193" s="273" t="s">
        <v>539</v>
      </c>
      <c r="G193" s="271"/>
      <c r="H193" s="274">
        <v>2</v>
      </c>
      <c r="I193" s="275"/>
      <c r="J193" s="271"/>
      <c r="K193" s="271"/>
      <c r="L193" s="276"/>
      <c r="M193" s="277"/>
      <c r="N193" s="278"/>
      <c r="O193" s="278"/>
      <c r="P193" s="278"/>
      <c r="Q193" s="278"/>
      <c r="R193" s="278"/>
      <c r="S193" s="278"/>
      <c r="T193" s="279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80" t="s">
        <v>158</v>
      </c>
      <c r="AU193" s="280" t="s">
        <v>86</v>
      </c>
      <c r="AV193" s="14" t="s">
        <v>156</v>
      </c>
      <c r="AW193" s="14" t="s">
        <v>31</v>
      </c>
      <c r="AX193" s="14" t="s">
        <v>84</v>
      </c>
      <c r="AY193" s="280" t="s">
        <v>149</v>
      </c>
    </row>
    <row r="194" s="2" customFormat="1" ht="37.8" customHeight="1">
      <c r="A194" s="41"/>
      <c r="B194" s="42"/>
      <c r="C194" s="245" t="s">
        <v>7</v>
      </c>
      <c r="D194" s="246" t="s">
        <v>151</v>
      </c>
      <c r="E194" s="247" t="s">
        <v>540</v>
      </c>
      <c r="F194" s="248" t="s">
        <v>541</v>
      </c>
      <c r="G194" s="249" t="s">
        <v>463</v>
      </c>
      <c r="H194" s="250">
        <v>4</v>
      </c>
      <c r="I194" s="251"/>
      <c r="J194" s="252">
        <f>ROUND(I194*H194,2)</f>
        <v>0</v>
      </c>
      <c r="K194" s="248" t="s">
        <v>1</v>
      </c>
      <c r="L194" s="44"/>
      <c r="M194" s="253" t="s">
        <v>1</v>
      </c>
      <c r="N194" s="254" t="s">
        <v>41</v>
      </c>
      <c r="O194" s="94"/>
      <c r="P194" s="255">
        <f>O194*H194</f>
        <v>0</v>
      </c>
      <c r="Q194" s="255">
        <v>0.002</v>
      </c>
      <c r="R194" s="255">
        <f>Q194*H194</f>
        <v>0.0080000000000000002</v>
      </c>
      <c r="S194" s="255">
        <v>0</v>
      </c>
      <c r="T194" s="256">
        <f>S194*H194</f>
        <v>0</v>
      </c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R194" s="257" t="s">
        <v>156</v>
      </c>
      <c r="AT194" s="257" t="s">
        <v>151</v>
      </c>
      <c r="AU194" s="257" t="s">
        <v>86</v>
      </c>
      <c r="AY194" s="18" t="s">
        <v>149</v>
      </c>
      <c r="BE194" s="146">
        <f>IF(N194="základní",J194,0)</f>
        <v>0</v>
      </c>
      <c r="BF194" s="146">
        <f>IF(N194="snížená",J194,0)</f>
        <v>0</v>
      </c>
      <c r="BG194" s="146">
        <f>IF(N194="zákl. přenesená",J194,0)</f>
        <v>0</v>
      </c>
      <c r="BH194" s="146">
        <f>IF(N194="sníž. přenesená",J194,0)</f>
        <v>0</v>
      </c>
      <c r="BI194" s="146">
        <f>IF(N194="nulová",J194,0)</f>
        <v>0</v>
      </c>
      <c r="BJ194" s="18" t="s">
        <v>84</v>
      </c>
      <c r="BK194" s="146">
        <f>ROUND(I194*H194,2)</f>
        <v>0</v>
      </c>
      <c r="BL194" s="18" t="s">
        <v>156</v>
      </c>
      <c r="BM194" s="257" t="s">
        <v>542</v>
      </c>
    </row>
    <row r="195" s="13" customFormat="1">
      <c r="A195" s="13"/>
      <c r="B195" s="258"/>
      <c r="C195" s="259"/>
      <c r="D195" s="260" t="s">
        <v>158</v>
      </c>
      <c r="E195" s="261" t="s">
        <v>1</v>
      </c>
      <c r="F195" s="262" t="s">
        <v>543</v>
      </c>
      <c r="G195" s="259"/>
      <c r="H195" s="263">
        <v>4</v>
      </c>
      <c r="I195" s="264"/>
      <c r="J195" s="259"/>
      <c r="K195" s="259"/>
      <c r="L195" s="265"/>
      <c r="M195" s="266"/>
      <c r="N195" s="267"/>
      <c r="O195" s="267"/>
      <c r="P195" s="267"/>
      <c r="Q195" s="267"/>
      <c r="R195" s="267"/>
      <c r="S195" s="267"/>
      <c r="T195" s="268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69" t="s">
        <v>158</v>
      </c>
      <c r="AU195" s="269" t="s">
        <v>86</v>
      </c>
      <c r="AV195" s="13" t="s">
        <v>86</v>
      </c>
      <c r="AW195" s="13" t="s">
        <v>31</v>
      </c>
      <c r="AX195" s="13" t="s">
        <v>76</v>
      </c>
      <c r="AY195" s="269" t="s">
        <v>149</v>
      </c>
    </row>
    <row r="196" s="14" customFormat="1">
      <c r="A196" s="14"/>
      <c r="B196" s="270"/>
      <c r="C196" s="271"/>
      <c r="D196" s="260" t="s">
        <v>158</v>
      </c>
      <c r="E196" s="272" t="s">
        <v>1</v>
      </c>
      <c r="F196" s="273" t="s">
        <v>539</v>
      </c>
      <c r="G196" s="271"/>
      <c r="H196" s="274">
        <v>4</v>
      </c>
      <c r="I196" s="275"/>
      <c r="J196" s="271"/>
      <c r="K196" s="271"/>
      <c r="L196" s="276"/>
      <c r="M196" s="277"/>
      <c r="N196" s="278"/>
      <c r="O196" s="278"/>
      <c r="P196" s="278"/>
      <c r="Q196" s="278"/>
      <c r="R196" s="278"/>
      <c r="S196" s="278"/>
      <c r="T196" s="279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80" t="s">
        <v>158</v>
      </c>
      <c r="AU196" s="280" t="s">
        <v>86</v>
      </c>
      <c r="AV196" s="14" t="s">
        <v>156</v>
      </c>
      <c r="AW196" s="14" t="s">
        <v>31</v>
      </c>
      <c r="AX196" s="14" t="s">
        <v>84</v>
      </c>
      <c r="AY196" s="280" t="s">
        <v>149</v>
      </c>
    </row>
    <row r="197" s="12" customFormat="1" ht="22.8" customHeight="1">
      <c r="A197" s="12"/>
      <c r="B197" s="229"/>
      <c r="C197" s="230"/>
      <c r="D197" s="231" t="s">
        <v>75</v>
      </c>
      <c r="E197" s="243" t="s">
        <v>544</v>
      </c>
      <c r="F197" s="243" t="s">
        <v>545</v>
      </c>
      <c r="G197" s="230"/>
      <c r="H197" s="230"/>
      <c r="I197" s="233"/>
      <c r="J197" s="244">
        <f>BK197</f>
        <v>0</v>
      </c>
      <c r="K197" s="230"/>
      <c r="L197" s="235"/>
      <c r="M197" s="236"/>
      <c r="N197" s="237"/>
      <c r="O197" s="237"/>
      <c r="P197" s="238">
        <f>SUM(P198:P224)</f>
        <v>0</v>
      </c>
      <c r="Q197" s="237"/>
      <c r="R197" s="238">
        <f>SUM(R198:R224)</f>
        <v>0.29825999999999997</v>
      </c>
      <c r="S197" s="237"/>
      <c r="T197" s="239">
        <f>SUM(T198:T224)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40" t="s">
        <v>84</v>
      </c>
      <c r="AT197" s="241" t="s">
        <v>75</v>
      </c>
      <c r="AU197" s="241" t="s">
        <v>84</v>
      </c>
      <c r="AY197" s="240" t="s">
        <v>149</v>
      </c>
      <c r="BK197" s="242">
        <f>SUM(BK198:BK224)</f>
        <v>0</v>
      </c>
    </row>
    <row r="198" s="2" customFormat="1" ht="49.05" customHeight="1">
      <c r="A198" s="41"/>
      <c r="B198" s="42"/>
      <c r="C198" s="245" t="s">
        <v>280</v>
      </c>
      <c r="D198" s="246" t="s">
        <v>151</v>
      </c>
      <c r="E198" s="247" t="s">
        <v>546</v>
      </c>
      <c r="F198" s="248" t="s">
        <v>547</v>
      </c>
      <c r="G198" s="249" t="s">
        <v>463</v>
      </c>
      <c r="H198" s="250">
        <v>1</v>
      </c>
      <c r="I198" s="251"/>
      <c r="J198" s="252">
        <f>ROUND(I198*H198,2)</f>
        <v>0</v>
      </c>
      <c r="K198" s="248" t="s">
        <v>155</v>
      </c>
      <c r="L198" s="44"/>
      <c r="M198" s="253" t="s">
        <v>1</v>
      </c>
      <c r="N198" s="254" t="s">
        <v>41</v>
      </c>
      <c r="O198" s="94"/>
      <c r="P198" s="255">
        <f>O198*H198</f>
        <v>0</v>
      </c>
      <c r="Q198" s="255">
        <v>0.00165</v>
      </c>
      <c r="R198" s="255">
        <f>Q198*H198</f>
        <v>0.00165</v>
      </c>
      <c r="S198" s="255">
        <v>0</v>
      </c>
      <c r="T198" s="256">
        <f>S198*H198</f>
        <v>0</v>
      </c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R198" s="257" t="s">
        <v>156</v>
      </c>
      <c r="AT198" s="257" t="s">
        <v>151</v>
      </c>
      <c r="AU198" s="257" t="s">
        <v>86</v>
      </c>
      <c r="AY198" s="18" t="s">
        <v>149</v>
      </c>
      <c r="BE198" s="146">
        <f>IF(N198="základní",J198,0)</f>
        <v>0</v>
      </c>
      <c r="BF198" s="146">
        <f>IF(N198="snížená",J198,0)</f>
        <v>0</v>
      </c>
      <c r="BG198" s="146">
        <f>IF(N198="zákl. přenesená",J198,0)</f>
        <v>0</v>
      </c>
      <c r="BH198" s="146">
        <f>IF(N198="sníž. přenesená",J198,0)</f>
        <v>0</v>
      </c>
      <c r="BI198" s="146">
        <f>IF(N198="nulová",J198,0)</f>
        <v>0</v>
      </c>
      <c r="BJ198" s="18" t="s">
        <v>84</v>
      </c>
      <c r="BK198" s="146">
        <f>ROUND(I198*H198,2)</f>
        <v>0</v>
      </c>
      <c r="BL198" s="18" t="s">
        <v>156</v>
      </c>
      <c r="BM198" s="257" t="s">
        <v>548</v>
      </c>
    </row>
    <row r="199" s="13" customFormat="1">
      <c r="A199" s="13"/>
      <c r="B199" s="258"/>
      <c r="C199" s="259"/>
      <c r="D199" s="260" t="s">
        <v>158</v>
      </c>
      <c r="E199" s="261" t="s">
        <v>1</v>
      </c>
      <c r="F199" s="262" t="s">
        <v>549</v>
      </c>
      <c r="G199" s="259"/>
      <c r="H199" s="263">
        <v>1</v>
      </c>
      <c r="I199" s="264"/>
      <c r="J199" s="259"/>
      <c r="K199" s="259"/>
      <c r="L199" s="265"/>
      <c r="M199" s="266"/>
      <c r="N199" s="267"/>
      <c r="O199" s="267"/>
      <c r="P199" s="267"/>
      <c r="Q199" s="267"/>
      <c r="R199" s="267"/>
      <c r="S199" s="267"/>
      <c r="T199" s="268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69" t="s">
        <v>158</v>
      </c>
      <c r="AU199" s="269" t="s">
        <v>86</v>
      </c>
      <c r="AV199" s="13" t="s">
        <v>86</v>
      </c>
      <c r="AW199" s="13" t="s">
        <v>31</v>
      </c>
      <c r="AX199" s="13" t="s">
        <v>76</v>
      </c>
      <c r="AY199" s="269" t="s">
        <v>149</v>
      </c>
    </row>
    <row r="200" s="14" customFormat="1">
      <c r="A200" s="14"/>
      <c r="B200" s="270"/>
      <c r="C200" s="271"/>
      <c r="D200" s="260" t="s">
        <v>158</v>
      </c>
      <c r="E200" s="272" t="s">
        <v>1</v>
      </c>
      <c r="F200" s="273" t="s">
        <v>160</v>
      </c>
      <c r="G200" s="271"/>
      <c r="H200" s="274">
        <v>1</v>
      </c>
      <c r="I200" s="275"/>
      <c r="J200" s="271"/>
      <c r="K200" s="271"/>
      <c r="L200" s="276"/>
      <c r="M200" s="277"/>
      <c r="N200" s="278"/>
      <c r="O200" s="278"/>
      <c r="P200" s="278"/>
      <c r="Q200" s="278"/>
      <c r="R200" s="278"/>
      <c r="S200" s="278"/>
      <c r="T200" s="279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80" t="s">
        <v>158</v>
      </c>
      <c r="AU200" s="280" t="s">
        <v>86</v>
      </c>
      <c r="AV200" s="14" t="s">
        <v>156</v>
      </c>
      <c r="AW200" s="14" t="s">
        <v>31</v>
      </c>
      <c r="AX200" s="14" t="s">
        <v>84</v>
      </c>
      <c r="AY200" s="280" t="s">
        <v>149</v>
      </c>
    </row>
    <row r="201" s="2" customFormat="1" ht="24.15" customHeight="1">
      <c r="A201" s="41"/>
      <c r="B201" s="42"/>
      <c r="C201" s="302" t="s">
        <v>287</v>
      </c>
      <c r="D201" s="303" t="s">
        <v>281</v>
      </c>
      <c r="E201" s="304" t="s">
        <v>550</v>
      </c>
      <c r="F201" s="305" t="s">
        <v>551</v>
      </c>
      <c r="G201" s="306" t="s">
        <v>463</v>
      </c>
      <c r="H201" s="307">
        <v>1</v>
      </c>
      <c r="I201" s="308"/>
      <c r="J201" s="309">
        <f>ROUND(I201*H201,2)</f>
        <v>0</v>
      </c>
      <c r="K201" s="305" t="s">
        <v>155</v>
      </c>
      <c r="L201" s="310"/>
      <c r="M201" s="311" t="s">
        <v>1</v>
      </c>
      <c r="N201" s="312" t="s">
        <v>41</v>
      </c>
      <c r="O201" s="94"/>
      <c r="P201" s="255">
        <f>O201*H201</f>
        <v>0</v>
      </c>
      <c r="Q201" s="255">
        <v>0.023</v>
      </c>
      <c r="R201" s="255">
        <f>Q201*H201</f>
        <v>0.023</v>
      </c>
      <c r="S201" s="255">
        <v>0</v>
      </c>
      <c r="T201" s="256">
        <f>S201*H201</f>
        <v>0</v>
      </c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R201" s="257" t="s">
        <v>193</v>
      </c>
      <c r="AT201" s="257" t="s">
        <v>281</v>
      </c>
      <c r="AU201" s="257" t="s">
        <v>86</v>
      </c>
      <c r="AY201" s="18" t="s">
        <v>149</v>
      </c>
      <c r="BE201" s="146">
        <f>IF(N201="základní",J201,0)</f>
        <v>0</v>
      </c>
      <c r="BF201" s="146">
        <f>IF(N201="snížená",J201,0)</f>
        <v>0</v>
      </c>
      <c r="BG201" s="146">
        <f>IF(N201="zákl. přenesená",J201,0)</f>
        <v>0</v>
      </c>
      <c r="BH201" s="146">
        <f>IF(N201="sníž. přenesená",J201,0)</f>
        <v>0</v>
      </c>
      <c r="BI201" s="146">
        <f>IF(N201="nulová",J201,0)</f>
        <v>0</v>
      </c>
      <c r="BJ201" s="18" t="s">
        <v>84</v>
      </c>
      <c r="BK201" s="146">
        <f>ROUND(I201*H201,2)</f>
        <v>0</v>
      </c>
      <c r="BL201" s="18" t="s">
        <v>156</v>
      </c>
      <c r="BM201" s="257" t="s">
        <v>552</v>
      </c>
    </row>
    <row r="202" s="2" customFormat="1">
      <c r="A202" s="41"/>
      <c r="B202" s="42"/>
      <c r="C202" s="43"/>
      <c r="D202" s="260" t="s">
        <v>476</v>
      </c>
      <c r="E202" s="43"/>
      <c r="F202" s="318" t="s">
        <v>553</v>
      </c>
      <c r="G202" s="43"/>
      <c r="H202" s="43"/>
      <c r="I202" s="215"/>
      <c r="J202" s="43"/>
      <c r="K202" s="43"/>
      <c r="L202" s="44"/>
      <c r="M202" s="319"/>
      <c r="N202" s="320"/>
      <c r="O202" s="94"/>
      <c r="P202" s="94"/>
      <c r="Q202" s="94"/>
      <c r="R202" s="94"/>
      <c r="S202" s="94"/>
      <c r="T202" s="95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T202" s="18" t="s">
        <v>476</v>
      </c>
      <c r="AU202" s="18" t="s">
        <v>86</v>
      </c>
    </row>
    <row r="203" s="2" customFormat="1" ht="49.05" customHeight="1">
      <c r="A203" s="41"/>
      <c r="B203" s="42"/>
      <c r="C203" s="245" t="s">
        <v>293</v>
      </c>
      <c r="D203" s="246" t="s">
        <v>151</v>
      </c>
      <c r="E203" s="247" t="s">
        <v>554</v>
      </c>
      <c r="F203" s="248" t="s">
        <v>555</v>
      </c>
      <c r="G203" s="249" t="s">
        <v>463</v>
      </c>
      <c r="H203" s="250">
        <v>1</v>
      </c>
      <c r="I203" s="251"/>
      <c r="J203" s="252">
        <f>ROUND(I203*H203,2)</f>
        <v>0</v>
      </c>
      <c r="K203" s="248" t="s">
        <v>155</v>
      </c>
      <c r="L203" s="44"/>
      <c r="M203" s="253" t="s">
        <v>1</v>
      </c>
      <c r="N203" s="254" t="s">
        <v>41</v>
      </c>
      <c r="O203" s="94"/>
      <c r="P203" s="255">
        <f>O203*H203</f>
        <v>0</v>
      </c>
      <c r="Q203" s="255">
        <v>0.00281</v>
      </c>
      <c r="R203" s="255">
        <f>Q203*H203</f>
        <v>0.00281</v>
      </c>
      <c r="S203" s="255">
        <v>0</v>
      </c>
      <c r="T203" s="256">
        <f>S203*H203</f>
        <v>0</v>
      </c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R203" s="257" t="s">
        <v>156</v>
      </c>
      <c r="AT203" s="257" t="s">
        <v>151</v>
      </c>
      <c r="AU203" s="257" t="s">
        <v>86</v>
      </c>
      <c r="AY203" s="18" t="s">
        <v>149</v>
      </c>
      <c r="BE203" s="146">
        <f>IF(N203="základní",J203,0)</f>
        <v>0</v>
      </c>
      <c r="BF203" s="146">
        <f>IF(N203="snížená",J203,0)</f>
        <v>0</v>
      </c>
      <c r="BG203" s="146">
        <f>IF(N203="zákl. přenesená",J203,0)</f>
        <v>0</v>
      </c>
      <c r="BH203" s="146">
        <f>IF(N203="sníž. přenesená",J203,0)</f>
        <v>0</v>
      </c>
      <c r="BI203" s="146">
        <f>IF(N203="nulová",J203,0)</f>
        <v>0</v>
      </c>
      <c r="BJ203" s="18" t="s">
        <v>84</v>
      </c>
      <c r="BK203" s="146">
        <f>ROUND(I203*H203,2)</f>
        <v>0</v>
      </c>
      <c r="BL203" s="18" t="s">
        <v>156</v>
      </c>
      <c r="BM203" s="257" t="s">
        <v>556</v>
      </c>
    </row>
    <row r="204" s="13" customFormat="1">
      <c r="A204" s="13"/>
      <c r="B204" s="258"/>
      <c r="C204" s="259"/>
      <c r="D204" s="260" t="s">
        <v>158</v>
      </c>
      <c r="E204" s="261" t="s">
        <v>1</v>
      </c>
      <c r="F204" s="262" t="s">
        <v>557</v>
      </c>
      <c r="G204" s="259"/>
      <c r="H204" s="263">
        <v>1</v>
      </c>
      <c r="I204" s="264"/>
      <c r="J204" s="259"/>
      <c r="K204" s="259"/>
      <c r="L204" s="265"/>
      <c r="M204" s="266"/>
      <c r="N204" s="267"/>
      <c r="O204" s="267"/>
      <c r="P204" s="267"/>
      <c r="Q204" s="267"/>
      <c r="R204" s="267"/>
      <c r="S204" s="267"/>
      <c r="T204" s="268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69" t="s">
        <v>158</v>
      </c>
      <c r="AU204" s="269" t="s">
        <v>86</v>
      </c>
      <c r="AV204" s="13" t="s">
        <v>86</v>
      </c>
      <c r="AW204" s="13" t="s">
        <v>31</v>
      </c>
      <c r="AX204" s="13" t="s">
        <v>76</v>
      </c>
      <c r="AY204" s="269" t="s">
        <v>149</v>
      </c>
    </row>
    <row r="205" s="14" customFormat="1">
      <c r="A205" s="14"/>
      <c r="B205" s="270"/>
      <c r="C205" s="271"/>
      <c r="D205" s="260" t="s">
        <v>158</v>
      </c>
      <c r="E205" s="272" t="s">
        <v>1</v>
      </c>
      <c r="F205" s="273" t="s">
        <v>160</v>
      </c>
      <c r="G205" s="271"/>
      <c r="H205" s="274">
        <v>1</v>
      </c>
      <c r="I205" s="275"/>
      <c r="J205" s="271"/>
      <c r="K205" s="271"/>
      <c r="L205" s="276"/>
      <c r="M205" s="277"/>
      <c r="N205" s="278"/>
      <c r="O205" s="278"/>
      <c r="P205" s="278"/>
      <c r="Q205" s="278"/>
      <c r="R205" s="278"/>
      <c r="S205" s="278"/>
      <c r="T205" s="279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80" t="s">
        <v>158</v>
      </c>
      <c r="AU205" s="280" t="s">
        <v>86</v>
      </c>
      <c r="AV205" s="14" t="s">
        <v>156</v>
      </c>
      <c r="AW205" s="14" t="s">
        <v>31</v>
      </c>
      <c r="AX205" s="14" t="s">
        <v>84</v>
      </c>
      <c r="AY205" s="280" t="s">
        <v>149</v>
      </c>
    </row>
    <row r="206" s="2" customFormat="1" ht="24.15" customHeight="1">
      <c r="A206" s="41"/>
      <c r="B206" s="42"/>
      <c r="C206" s="302" t="s">
        <v>298</v>
      </c>
      <c r="D206" s="303" t="s">
        <v>281</v>
      </c>
      <c r="E206" s="304" t="s">
        <v>558</v>
      </c>
      <c r="F206" s="305" t="s">
        <v>559</v>
      </c>
      <c r="G206" s="306" t="s">
        <v>463</v>
      </c>
      <c r="H206" s="307">
        <v>1</v>
      </c>
      <c r="I206" s="308"/>
      <c r="J206" s="309">
        <f>ROUND(I206*H206,2)</f>
        <v>0</v>
      </c>
      <c r="K206" s="305" t="s">
        <v>155</v>
      </c>
      <c r="L206" s="310"/>
      <c r="M206" s="311" t="s">
        <v>1</v>
      </c>
      <c r="N206" s="312" t="s">
        <v>41</v>
      </c>
      <c r="O206" s="94"/>
      <c r="P206" s="255">
        <f>O206*H206</f>
        <v>0</v>
      </c>
      <c r="Q206" s="255">
        <v>0.045999999999999999</v>
      </c>
      <c r="R206" s="255">
        <f>Q206*H206</f>
        <v>0.045999999999999999</v>
      </c>
      <c r="S206" s="255">
        <v>0</v>
      </c>
      <c r="T206" s="256">
        <f>S206*H206</f>
        <v>0</v>
      </c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R206" s="257" t="s">
        <v>193</v>
      </c>
      <c r="AT206" s="257" t="s">
        <v>281</v>
      </c>
      <c r="AU206" s="257" t="s">
        <v>86</v>
      </c>
      <c r="AY206" s="18" t="s">
        <v>149</v>
      </c>
      <c r="BE206" s="146">
        <f>IF(N206="základní",J206,0)</f>
        <v>0</v>
      </c>
      <c r="BF206" s="146">
        <f>IF(N206="snížená",J206,0)</f>
        <v>0</v>
      </c>
      <c r="BG206" s="146">
        <f>IF(N206="zákl. přenesená",J206,0)</f>
        <v>0</v>
      </c>
      <c r="BH206" s="146">
        <f>IF(N206="sníž. přenesená",J206,0)</f>
        <v>0</v>
      </c>
      <c r="BI206" s="146">
        <f>IF(N206="nulová",J206,0)</f>
        <v>0</v>
      </c>
      <c r="BJ206" s="18" t="s">
        <v>84</v>
      </c>
      <c r="BK206" s="146">
        <f>ROUND(I206*H206,2)</f>
        <v>0</v>
      </c>
      <c r="BL206" s="18" t="s">
        <v>156</v>
      </c>
      <c r="BM206" s="257" t="s">
        <v>560</v>
      </c>
    </row>
    <row r="207" s="2" customFormat="1">
      <c r="A207" s="41"/>
      <c r="B207" s="42"/>
      <c r="C207" s="43"/>
      <c r="D207" s="260" t="s">
        <v>476</v>
      </c>
      <c r="E207" s="43"/>
      <c r="F207" s="318" t="s">
        <v>561</v>
      </c>
      <c r="G207" s="43"/>
      <c r="H207" s="43"/>
      <c r="I207" s="215"/>
      <c r="J207" s="43"/>
      <c r="K207" s="43"/>
      <c r="L207" s="44"/>
      <c r="M207" s="319"/>
      <c r="N207" s="320"/>
      <c r="O207" s="94"/>
      <c r="P207" s="94"/>
      <c r="Q207" s="94"/>
      <c r="R207" s="94"/>
      <c r="S207" s="94"/>
      <c r="T207" s="95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T207" s="18" t="s">
        <v>476</v>
      </c>
      <c r="AU207" s="18" t="s">
        <v>86</v>
      </c>
    </row>
    <row r="208" s="2" customFormat="1" ht="24.15" customHeight="1">
      <c r="A208" s="41"/>
      <c r="B208" s="42"/>
      <c r="C208" s="245" t="s">
        <v>303</v>
      </c>
      <c r="D208" s="246" t="s">
        <v>151</v>
      </c>
      <c r="E208" s="247" t="s">
        <v>562</v>
      </c>
      <c r="F208" s="248" t="s">
        <v>563</v>
      </c>
      <c r="G208" s="249" t="s">
        <v>463</v>
      </c>
      <c r="H208" s="250">
        <v>2</v>
      </c>
      <c r="I208" s="251"/>
      <c r="J208" s="252">
        <f>ROUND(I208*H208,2)</f>
        <v>0</v>
      </c>
      <c r="K208" s="248" t="s">
        <v>1</v>
      </c>
      <c r="L208" s="44"/>
      <c r="M208" s="253" t="s">
        <v>1</v>
      </c>
      <c r="N208" s="254" t="s">
        <v>41</v>
      </c>
      <c r="O208" s="94"/>
      <c r="P208" s="255">
        <f>O208*H208</f>
        <v>0</v>
      </c>
      <c r="Q208" s="255">
        <v>0.040000000000000001</v>
      </c>
      <c r="R208" s="255">
        <f>Q208*H208</f>
        <v>0.080000000000000002</v>
      </c>
      <c r="S208" s="255">
        <v>0</v>
      </c>
      <c r="T208" s="256">
        <f>S208*H208</f>
        <v>0</v>
      </c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R208" s="257" t="s">
        <v>156</v>
      </c>
      <c r="AT208" s="257" t="s">
        <v>151</v>
      </c>
      <c r="AU208" s="257" t="s">
        <v>86</v>
      </c>
      <c r="AY208" s="18" t="s">
        <v>149</v>
      </c>
      <c r="BE208" s="146">
        <f>IF(N208="základní",J208,0)</f>
        <v>0</v>
      </c>
      <c r="BF208" s="146">
        <f>IF(N208="snížená",J208,0)</f>
        <v>0</v>
      </c>
      <c r="BG208" s="146">
        <f>IF(N208="zákl. přenesená",J208,0)</f>
        <v>0</v>
      </c>
      <c r="BH208" s="146">
        <f>IF(N208="sníž. přenesená",J208,0)</f>
        <v>0</v>
      </c>
      <c r="BI208" s="146">
        <f>IF(N208="nulová",J208,0)</f>
        <v>0</v>
      </c>
      <c r="BJ208" s="18" t="s">
        <v>84</v>
      </c>
      <c r="BK208" s="146">
        <f>ROUND(I208*H208,2)</f>
        <v>0</v>
      </c>
      <c r="BL208" s="18" t="s">
        <v>156</v>
      </c>
      <c r="BM208" s="257" t="s">
        <v>564</v>
      </c>
    </row>
    <row r="209" s="13" customFormat="1">
      <c r="A209" s="13"/>
      <c r="B209" s="258"/>
      <c r="C209" s="259"/>
      <c r="D209" s="260" t="s">
        <v>158</v>
      </c>
      <c r="E209" s="261" t="s">
        <v>1</v>
      </c>
      <c r="F209" s="262" t="s">
        <v>565</v>
      </c>
      <c r="G209" s="259"/>
      <c r="H209" s="263">
        <v>2</v>
      </c>
      <c r="I209" s="264"/>
      <c r="J209" s="259"/>
      <c r="K209" s="259"/>
      <c r="L209" s="265"/>
      <c r="M209" s="266"/>
      <c r="N209" s="267"/>
      <c r="O209" s="267"/>
      <c r="P209" s="267"/>
      <c r="Q209" s="267"/>
      <c r="R209" s="267"/>
      <c r="S209" s="267"/>
      <c r="T209" s="268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69" t="s">
        <v>158</v>
      </c>
      <c r="AU209" s="269" t="s">
        <v>86</v>
      </c>
      <c r="AV209" s="13" t="s">
        <v>86</v>
      </c>
      <c r="AW209" s="13" t="s">
        <v>31</v>
      </c>
      <c r="AX209" s="13" t="s">
        <v>76</v>
      </c>
      <c r="AY209" s="269" t="s">
        <v>149</v>
      </c>
    </row>
    <row r="210" s="14" customFormat="1">
      <c r="A210" s="14"/>
      <c r="B210" s="270"/>
      <c r="C210" s="271"/>
      <c r="D210" s="260" t="s">
        <v>158</v>
      </c>
      <c r="E210" s="272" t="s">
        <v>1</v>
      </c>
      <c r="F210" s="273" t="s">
        <v>160</v>
      </c>
      <c r="G210" s="271"/>
      <c r="H210" s="274">
        <v>2</v>
      </c>
      <c r="I210" s="275"/>
      <c r="J210" s="271"/>
      <c r="K210" s="271"/>
      <c r="L210" s="276"/>
      <c r="M210" s="277"/>
      <c r="N210" s="278"/>
      <c r="O210" s="278"/>
      <c r="P210" s="278"/>
      <c r="Q210" s="278"/>
      <c r="R210" s="278"/>
      <c r="S210" s="278"/>
      <c r="T210" s="279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80" t="s">
        <v>158</v>
      </c>
      <c r="AU210" s="280" t="s">
        <v>86</v>
      </c>
      <c r="AV210" s="14" t="s">
        <v>156</v>
      </c>
      <c r="AW210" s="14" t="s">
        <v>31</v>
      </c>
      <c r="AX210" s="14" t="s">
        <v>84</v>
      </c>
      <c r="AY210" s="280" t="s">
        <v>149</v>
      </c>
    </row>
    <row r="211" s="2" customFormat="1" ht="24.15" customHeight="1">
      <c r="A211" s="41"/>
      <c r="B211" s="42"/>
      <c r="C211" s="302" t="s">
        <v>307</v>
      </c>
      <c r="D211" s="303" t="s">
        <v>281</v>
      </c>
      <c r="E211" s="304" t="s">
        <v>566</v>
      </c>
      <c r="F211" s="305" t="s">
        <v>567</v>
      </c>
      <c r="G211" s="306" t="s">
        <v>463</v>
      </c>
      <c r="H211" s="307">
        <v>2</v>
      </c>
      <c r="I211" s="308"/>
      <c r="J211" s="309">
        <f>ROUND(I211*H211,2)</f>
        <v>0</v>
      </c>
      <c r="K211" s="305" t="s">
        <v>155</v>
      </c>
      <c r="L211" s="310"/>
      <c r="M211" s="311" t="s">
        <v>1</v>
      </c>
      <c r="N211" s="312" t="s">
        <v>41</v>
      </c>
      <c r="O211" s="94"/>
      <c r="P211" s="255">
        <f>O211*H211</f>
        <v>0</v>
      </c>
      <c r="Q211" s="255">
        <v>0.041099999999999998</v>
      </c>
      <c r="R211" s="255">
        <f>Q211*H211</f>
        <v>0.082199999999999995</v>
      </c>
      <c r="S211" s="255">
        <v>0</v>
      </c>
      <c r="T211" s="256">
        <f>S211*H211</f>
        <v>0</v>
      </c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R211" s="257" t="s">
        <v>193</v>
      </c>
      <c r="AT211" s="257" t="s">
        <v>281</v>
      </c>
      <c r="AU211" s="257" t="s">
        <v>86</v>
      </c>
      <c r="AY211" s="18" t="s">
        <v>149</v>
      </c>
      <c r="BE211" s="146">
        <f>IF(N211="základní",J211,0)</f>
        <v>0</v>
      </c>
      <c r="BF211" s="146">
        <f>IF(N211="snížená",J211,0)</f>
        <v>0</v>
      </c>
      <c r="BG211" s="146">
        <f>IF(N211="zákl. přenesená",J211,0)</f>
        <v>0</v>
      </c>
      <c r="BH211" s="146">
        <f>IF(N211="sníž. přenesená",J211,0)</f>
        <v>0</v>
      </c>
      <c r="BI211" s="146">
        <f>IF(N211="nulová",J211,0)</f>
        <v>0</v>
      </c>
      <c r="BJ211" s="18" t="s">
        <v>84</v>
      </c>
      <c r="BK211" s="146">
        <f>ROUND(I211*H211,2)</f>
        <v>0</v>
      </c>
      <c r="BL211" s="18" t="s">
        <v>156</v>
      </c>
      <c r="BM211" s="257" t="s">
        <v>568</v>
      </c>
    </row>
    <row r="212" s="2" customFormat="1">
      <c r="A212" s="41"/>
      <c r="B212" s="42"/>
      <c r="C212" s="43"/>
      <c r="D212" s="260" t="s">
        <v>476</v>
      </c>
      <c r="E212" s="43"/>
      <c r="F212" s="318" t="s">
        <v>569</v>
      </c>
      <c r="G212" s="43"/>
      <c r="H212" s="43"/>
      <c r="I212" s="215"/>
      <c r="J212" s="43"/>
      <c r="K212" s="43"/>
      <c r="L212" s="44"/>
      <c r="M212" s="319"/>
      <c r="N212" s="320"/>
      <c r="O212" s="94"/>
      <c r="P212" s="94"/>
      <c r="Q212" s="94"/>
      <c r="R212" s="94"/>
      <c r="S212" s="94"/>
      <c r="T212" s="95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T212" s="18" t="s">
        <v>476</v>
      </c>
      <c r="AU212" s="18" t="s">
        <v>86</v>
      </c>
    </row>
    <row r="213" s="13" customFormat="1">
      <c r="A213" s="13"/>
      <c r="B213" s="258"/>
      <c r="C213" s="259"/>
      <c r="D213" s="260" t="s">
        <v>158</v>
      </c>
      <c r="E213" s="261" t="s">
        <v>1</v>
      </c>
      <c r="F213" s="262" t="s">
        <v>570</v>
      </c>
      <c r="G213" s="259"/>
      <c r="H213" s="263">
        <v>2</v>
      </c>
      <c r="I213" s="264"/>
      <c r="J213" s="259"/>
      <c r="K213" s="259"/>
      <c r="L213" s="265"/>
      <c r="M213" s="266"/>
      <c r="N213" s="267"/>
      <c r="O213" s="267"/>
      <c r="P213" s="267"/>
      <c r="Q213" s="267"/>
      <c r="R213" s="267"/>
      <c r="S213" s="267"/>
      <c r="T213" s="268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69" t="s">
        <v>158</v>
      </c>
      <c r="AU213" s="269" t="s">
        <v>86</v>
      </c>
      <c r="AV213" s="13" t="s">
        <v>86</v>
      </c>
      <c r="AW213" s="13" t="s">
        <v>31</v>
      </c>
      <c r="AX213" s="13" t="s">
        <v>76</v>
      </c>
      <c r="AY213" s="269" t="s">
        <v>149</v>
      </c>
    </row>
    <row r="214" s="14" customFormat="1">
      <c r="A214" s="14"/>
      <c r="B214" s="270"/>
      <c r="C214" s="271"/>
      <c r="D214" s="260" t="s">
        <v>158</v>
      </c>
      <c r="E214" s="272" t="s">
        <v>1</v>
      </c>
      <c r="F214" s="273" t="s">
        <v>160</v>
      </c>
      <c r="G214" s="271"/>
      <c r="H214" s="274">
        <v>2</v>
      </c>
      <c r="I214" s="275"/>
      <c r="J214" s="271"/>
      <c r="K214" s="271"/>
      <c r="L214" s="276"/>
      <c r="M214" s="277"/>
      <c r="N214" s="278"/>
      <c r="O214" s="278"/>
      <c r="P214" s="278"/>
      <c r="Q214" s="278"/>
      <c r="R214" s="278"/>
      <c r="S214" s="278"/>
      <c r="T214" s="279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80" t="s">
        <v>158</v>
      </c>
      <c r="AU214" s="280" t="s">
        <v>86</v>
      </c>
      <c r="AV214" s="14" t="s">
        <v>156</v>
      </c>
      <c r="AW214" s="14" t="s">
        <v>31</v>
      </c>
      <c r="AX214" s="14" t="s">
        <v>84</v>
      </c>
      <c r="AY214" s="280" t="s">
        <v>149</v>
      </c>
    </row>
    <row r="215" s="2" customFormat="1" ht="24.15" customHeight="1">
      <c r="A215" s="41"/>
      <c r="B215" s="42"/>
      <c r="C215" s="302" t="s">
        <v>311</v>
      </c>
      <c r="D215" s="303" t="s">
        <v>281</v>
      </c>
      <c r="E215" s="304" t="s">
        <v>571</v>
      </c>
      <c r="F215" s="305" t="s">
        <v>572</v>
      </c>
      <c r="G215" s="306" t="s">
        <v>463</v>
      </c>
      <c r="H215" s="307">
        <v>2</v>
      </c>
      <c r="I215" s="308"/>
      <c r="J215" s="309">
        <f>ROUND(I215*H215,2)</f>
        <v>0</v>
      </c>
      <c r="K215" s="305" t="s">
        <v>155</v>
      </c>
      <c r="L215" s="310"/>
      <c r="M215" s="311" t="s">
        <v>1</v>
      </c>
      <c r="N215" s="312" t="s">
        <v>41</v>
      </c>
      <c r="O215" s="94"/>
      <c r="P215" s="255">
        <f>O215*H215</f>
        <v>0</v>
      </c>
      <c r="Q215" s="255">
        <v>0.00029999999999999997</v>
      </c>
      <c r="R215" s="255">
        <f>Q215*H215</f>
        <v>0.00059999999999999995</v>
      </c>
      <c r="S215" s="255">
        <v>0</v>
      </c>
      <c r="T215" s="256">
        <f>S215*H215</f>
        <v>0</v>
      </c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R215" s="257" t="s">
        <v>193</v>
      </c>
      <c r="AT215" s="257" t="s">
        <v>281</v>
      </c>
      <c r="AU215" s="257" t="s">
        <v>86</v>
      </c>
      <c r="AY215" s="18" t="s">
        <v>149</v>
      </c>
      <c r="BE215" s="146">
        <f>IF(N215="základní",J215,0)</f>
        <v>0</v>
      </c>
      <c r="BF215" s="146">
        <f>IF(N215="snížená",J215,0)</f>
        <v>0</v>
      </c>
      <c r="BG215" s="146">
        <f>IF(N215="zákl. přenesená",J215,0)</f>
        <v>0</v>
      </c>
      <c r="BH215" s="146">
        <f>IF(N215="sníž. přenesená",J215,0)</f>
        <v>0</v>
      </c>
      <c r="BI215" s="146">
        <f>IF(N215="nulová",J215,0)</f>
        <v>0</v>
      </c>
      <c r="BJ215" s="18" t="s">
        <v>84</v>
      </c>
      <c r="BK215" s="146">
        <f>ROUND(I215*H215,2)</f>
        <v>0</v>
      </c>
      <c r="BL215" s="18" t="s">
        <v>156</v>
      </c>
      <c r="BM215" s="257" t="s">
        <v>573</v>
      </c>
    </row>
    <row r="216" s="13" customFormat="1">
      <c r="A216" s="13"/>
      <c r="B216" s="258"/>
      <c r="C216" s="259"/>
      <c r="D216" s="260" t="s">
        <v>158</v>
      </c>
      <c r="E216" s="261" t="s">
        <v>1</v>
      </c>
      <c r="F216" s="262" t="s">
        <v>574</v>
      </c>
      <c r="G216" s="259"/>
      <c r="H216" s="263">
        <v>2</v>
      </c>
      <c r="I216" s="264"/>
      <c r="J216" s="259"/>
      <c r="K216" s="259"/>
      <c r="L216" s="265"/>
      <c r="M216" s="266"/>
      <c r="N216" s="267"/>
      <c r="O216" s="267"/>
      <c r="P216" s="267"/>
      <c r="Q216" s="267"/>
      <c r="R216" s="267"/>
      <c r="S216" s="267"/>
      <c r="T216" s="268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69" t="s">
        <v>158</v>
      </c>
      <c r="AU216" s="269" t="s">
        <v>86</v>
      </c>
      <c r="AV216" s="13" t="s">
        <v>86</v>
      </c>
      <c r="AW216" s="13" t="s">
        <v>31</v>
      </c>
      <c r="AX216" s="13" t="s">
        <v>76</v>
      </c>
      <c r="AY216" s="269" t="s">
        <v>149</v>
      </c>
    </row>
    <row r="217" s="14" customFormat="1">
      <c r="A217" s="14"/>
      <c r="B217" s="270"/>
      <c r="C217" s="271"/>
      <c r="D217" s="260" t="s">
        <v>158</v>
      </c>
      <c r="E217" s="272" t="s">
        <v>1</v>
      </c>
      <c r="F217" s="273" t="s">
        <v>160</v>
      </c>
      <c r="G217" s="271"/>
      <c r="H217" s="274">
        <v>2</v>
      </c>
      <c r="I217" s="275"/>
      <c r="J217" s="271"/>
      <c r="K217" s="271"/>
      <c r="L217" s="276"/>
      <c r="M217" s="277"/>
      <c r="N217" s="278"/>
      <c r="O217" s="278"/>
      <c r="P217" s="278"/>
      <c r="Q217" s="278"/>
      <c r="R217" s="278"/>
      <c r="S217" s="278"/>
      <c r="T217" s="279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80" t="s">
        <v>158</v>
      </c>
      <c r="AU217" s="280" t="s">
        <v>86</v>
      </c>
      <c r="AV217" s="14" t="s">
        <v>156</v>
      </c>
      <c r="AW217" s="14" t="s">
        <v>31</v>
      </c>
      <c r="AX217" s="14" t="s">
        <v>84</v>
      </c>
      <c r="AY217" s="280" t="s">
        <v>149</v>
      </c>
    </row>
    <row r="218" s="2" customFormat="1" ht="24.15" customHeight="1">
      <c r="A218" s="41"/>
      <c r="B218" s="42"/>
      <c r="C218" s="245" t="s">
        <v>318</v>
      </c>
      <c r="D218" s="246" t="s">
        <v>151</v>
      </c>
      <c r="E218" s="247" t="s">
        <v>575</v>
      </c>
      <c r="F218" s="248" t="s">
        <v>576</v>
      </c>
      <c r="G218" s="249" t="s">
        <v>463</v>
      </c>
      <c r="H218" s="250">
        <v>2</v>
      </c>
      <c r="I218" s="251"/>
      <c r="J218" s="252">
        <f>ROUND(I218*H218,2)</f>
        <v>0</v>
      </c>
      <c r="K218" s="248" t="s">
        <v>1</v>
      </c>
      <c r="L218" s="44"/>
      <c r="M218" s="253" t="s">
        <v>1</v>
      </c>
      <c r="N218" s="254" t="s">
        <v>41</v>
      </c>
      <c r="O218" s="94"/>
      <c r="P218" s="255">
        <f>O218*H218</f>
        <v>0</v>
      </c>
      <c r="Q218" s="255">
        <v>0</v>
      </c>
      <c r="R218" s="255">
        <f>Q218*H218</f>
        <v>0</v>
      </c>
      <c r="S218" s="255">
        <v>0</v>
      </c>
      <c r="T218" s="256">
        <f>S218*H218</f>
        <v>0</v>
      </c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R218" s="257" t="s">
        <v>577</v>
      </c>
      <c r="AT218" s="257" t="s">
        <v>151</v>
      </c>
      <c r="AU218" s="257" t="s">
        <v>86</v>
      </c>
      <c r="AY218" s="18" t="s">
        <v>149</v>
      </c>
      <c r="BE218" s="146">
        <f>IF(N218="základní",J218,0)</f>
        <v>0</v>
      </c>
      <c r="BF218" s="146">
        <f>IF(N218="snížená",J218,0)</f>
        <v>0</v>
      </c>
      <c r="BG218" s="146">
        <f>IF(N218="zákl. přenesená",J218,0)</f>
        <v>0</v>
      </c>
      <c r="BH218" s="146">
        <f>IF(N218="sníž. přenesená",J218,0)</f>
        <v>0</v>
      </c>
      <c r="BI218" s="146">
        <f>IF(N218="nulová",J218,0)</f>
        <v>0</v>
      </c>
      <c r="BJ218" s="18" t="s">
        <v>84</v>
      </c>
      <c r="BK218" s="146">
        <f>ROUND(I218*H218,2)</f>
        <v>0</v>
      </c>
      <c r="BL218" s="18" t="s">
        <v>577</v>
      </c>
      <c r="BM218" s="257" t="s">
        <v>578</v>
      </c>
    </row>
    <row r="219" s="2" customFormat="1" ht="24.15" customHeight="1">
      <c r="A219" s="41"/>
      <c r="B219" s="42"/>
      <c r="C219" s="245" t="s">
        <v>325</v>
      </c>
      <c r="D219" s="246" t="s">
        <v>151</v>
      </c>
      <c r="E219" s="247" t="s">
        <v>579</v>
      </c>
      <c r="F219" s="248" t="s">
        <v>580</v>
      </c>
      <c r="G219" s="249" t="s">
        <v>463</v>
      </c>
      <c r="H219" s="250">
        <v>2</v>
      </c>
      <c r="I219" s="251"/>
      <c r="J219" s="252">
        <f>ROUND(I219*H219,2)</f>
        <v>0</v>
      </c>
      <c r="K219" s="248" t="s">
        <v>1</v>
      </c>
      <c r="L219" s="44"/>
      <c r="M219" s="253" t="s">
        <v>1</v>
      </c>
      <c r="N219" s="254" t="s">
        <v>41</v>
      </c>
      <c r="O219" s="94"/>
      <c r="P219" s="255">
        <f>O219*H219</f>
        <v>0</v>
      </c>
      <c r="Q219" s="255">
        <v>0.025000000000000001</v>
      </c>
      <c r="R219" s="255">
        <f>Q219*H219</f>
        <v>0.050000000000000003</v>
      </c>
      <c r="S219" s="255">
        <v>0</v>
      </c>
      <c r="T219" s="256">
        <f>S219*H219</f>
        <v>0</v>
      </c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R219" s="257" t="s">
        <v>156</v>
      </c>
      <c r="AT219" s="257" t="s">
        <v>151</v>
      </c>
      <c r="AU219" s="257" t="s">
        <v>86</v>
      </c>
      <c r="AY219" s="18" t="s">
        <v>149</v>
      </c>
      <c r="BE219" s="146">
        <f>IF(N219="základní",J219,0)</f>
        <v>0</v>
      </c>
      <c r="BF219" s="146">
        <f>IF(N219="snížená",J219,0)</f>
        <v>0</v>
      </c>
      <c r="BG219" s="146">
        <f>IF(N219="zákl. přenesená",J219,0)</f>
        <v>0</v>
      </c>
      <c r="BH219" s="146">
        <f>IF(N219="sníž. přenesená",J219,0)</f>
        <v>0</v>
      </c>
      <c r="BI219" s="146">
        <f>IF(N219="nulová",J219,0)</f>
        <v>0</v>
      </c>
      <c r="BJ219" s="18" t="s">
        <v>84</v>
      </c>
      <c r="BK219" s="146">
        <f>ROUND(I219*H219,2)</f>
        <v>0</v>
      </c>
      <c r="BL219" s="18" t="s">
        <v>156</v>
      </c>
      <c r="BM219" s="257" t="s">
        <v>581</v>
      </c>
    </row>
    <row r="220" s="13" customFormat="1">
      <c r="A220" s="13"/>
      <c r="B220" s="258"/>
      <c r="C220" s="259"/>
      <c r="D220" s="260" t="s">
        <v>158</v>
      </c>
      <c r="E220" s="261" t="s">
        <v>1</v>
      </c>
      <c r="F220" s="262" t="s">
        <v>582</v>
      </c>
      <c r="G220" s="259"/>
      <c r="H220" s="263">
        <v>2</v>
      </c>
      <c r="I220" s="264"/>
      <c r="J220" s="259"/>
      <c r="K220" s="259"/>
      <c r="L220" s="265"/>
      <c r="M220" s="266"/>
      <c r="N220" s="267"/>
      <c r="O220" s="267"/>
      <c r="P220" s="267"/>
      <c r="Q220" s="267"/>
      <c r="R220" s="267"/>
      <c r="S220" s="267"/>
      <c r="T220" s="268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69" t="s">
        <v>158</v>
      </c>
      <c r="AU220" s="269" t="s">
        <v>86</v>
      </c>
      <c r="AV220" s="13" t="s">
        <v>86</v>
      </c>
      <c r="AW220" s="13" t="s">
        <v>31</v>
      </c>
      <c r="AX220" s="13" t="s">
        <v>76</v>
      </c>
      <c r="AY220" s="269" t="s">
        <v>149</v>
      </c>
    </row>
    <row r="221" s="14" customFormat="1">
      <c r="A221" s="14"/>
      <c r="B221" s="270"/>
      <c r="C221" s="271"/>
      <c r="D221" s="260" t="s">
        <v>158</v>
      </c>
      <c r="E221" s="272" t="s">
        <v>1</v>
      </c>
      <c r="F221" s="273" t="s">
        <v>160</v>
      </c>
      <c r="G221" s="271"/>
      <c r="H221" s="274">
        <v>2</v>
      </c>
      <c r="I221" s="275"/>
      <c r="J221" s="271"/>
      <c r="K221" s="271"/>
      <c r="L221" s="276"/>
      <c r="M221" s="277"/>
      <c r="N221" s="278"/>
      <c r="O221" s="278"/>
      <c r="P221" s="278"/>
      <c r="Q221" s="278"/>
      <c r="R221" s="278"/>
      <c r="S221" s="278"/>
      <c r="T221" s="279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80" t="s">
        <v>158</v>
      </c>
      <c r="AU221" s="280" t="s">
        <v>86</v>
      </c>
      <c r="AV221" s="14" t="s">
        <v>156</v>
      </c>
      <c r="AW221" s="14" t="s">
        <v>31</v>
      </c>
      <c r="AX221" s="14" t="s">
        <v>84</v>
      </c>
      <c r="AY221" s="280" t="s">
        <v>149</v>
      </c>
    </row>
    <row r="222" s="2" customFormat="1" ht="37.8" customHeight="1">
      <c r="A222" s="41"/>
      <c r="B222" s="42"/>
      <c r="C222" s="245" t="s">
        <v>329</v>
      </c>
      <c r="D222" s="246" t="s">
        <v>151</v>
      </c>
      <c r="E222" s="247" t="s">
        <v>583</v>
      </c>
      <c r="F222" s="248" t="s">
        <v>584</v>
      </c>
      <c r="G222" s="249" t="s">
        <v>463</v>
      </c>
      <c r="H222" s="250">
        <v>2</v>
      </c>
      <c r="I222" s="251"/>
      <c r="J222" s="252">
        <f>ROUND(I222*H222,2)</f>
        <v>0</v>
      </c>
      <c r="K222" s="248" t="s">
        <v>1</v>
      </c>
      <c r="L222" s="44"/>
      <c r="M222" s="253" t="s">
        <v>1</v>
      </c>
      <c r="N222" s="254" t="s">
        <v>41</v>
      </c>
      <c r="O222" s="94"/>
      <c r="P222" s="255">
        <f>O222*H222</f>
        <v>0</v>
      </c>
      <c r="Q222" s="255">
        <v>0.0060000000000000001</v>
      </c>
      <c r="R222" s="255">
        <f>Q222*H222</f>
        <v>0.012</v>
      </c>
      <c r="S222" s="255">
        <v>0</v>
      </c>
      <c r="T222" s="256">
        <f>S222*H222</f>
        <v>0</v>
      </c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R222" s="257" t="s">
        <v>156</v>
      </c>
      <c r="AT222" s="257" t="s">
        <v>151</v>
      </c>
      <c r="AU222" s="257" t="s">
        <v>86</v>
      </c>
      <c r="AY222" s="18" t="s">
        <v>149</v>
      </c>
      <c r="BE222" s="146">
        <f>IF(N222="základní",J222,0)</f>
        <v>0</v>
      </c>
      <c r="BF222" s="146">
        <f>IF(N222="snížená",J222,0)</f>
        <v>0</v>
      </c>
      <c r="BG222" s="146">
        <f>IF(N222="zákl. přenesená",J222,0)</f>
        <v>0</v>
      </c>
      <c r="BH222" s="146">
        <f>IF(N222="sníž. přenesená",J222,0)</f>
        <v>0</v>
      </c>
      <c r="BI222" s="146">
        <f>IF(N222="nulová",J222,0)</f>
        <v>0</v>
      </c>
      <c r="BJ222" s="18" t="s">
        <v>84</v>
      </c>
      <c r="BK222" s="146">
        <f>ROUND(I222*H222,2)</f>
        <v>0</v>
      </c>
      <c r="BL222" s="18" t="s">
        <v>156</v>
      </c>
      <c r="BM222" s="257" t="s">
        <v>585</v>
      </c>
    </row>
    <row r="223" s="13" customFormat="1">
      <c r="A223" s="13"/>
      <c r="B223" s="258"/>
      <c r="C223" s="259"/>
      <c r="D223" s="260" t="s">
        <v>158</v>
      </c>
      <c r="E223" s="261" t="s">
        <v>1</v>
      </c>
      <c r="F223" s="262" t="s">
        <v>586</v>
      </c>
      <c r="G223" s="259"/>
      <c r="H223" s="263">
        <v>2</v>
      </c>
      <c r="I223" s="264"/>
      <c r="J223" s="259"/>
      <c r="K223" s="259"/>
      <c r="L223" s="265"/>
      <c r="M223" s="266"/>
      <c r="N223" s="267"/>
      <c r="O223" s="267"/>
      <c r="P223" s="267"/>
      <c r="Q223" s="267"/>
      <c r="R223" s="267"/>
      <c r="S223" s="267"/>
      <c r="T223" s="268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69" t="s">
        <v>158</v>
      </c>
      <c r="AU223" s="269" t="s">
        <v>86</v>
      </c>
      <c r="AV223" s="13" t="s">
        <v>86</v>
      </c>
      <c r="AW223" s="13" t="s">
        <v>31</v>
      </c>
      <c r="AX223" s="13" t="s">
        <v>76</v>
      </c>
      <c r="AY223" s="269" t="s">
        <v>149</v>
      </c>
    </row>
    <row r="224" s="14" customFormat="1">
      <c r="A224" s="14"/>
      <c r="B224" s="270"/>
      <c r="C224" s="271"/>
      <c r="D224" s="260" t="s">
        <v>158</v>
      </c>
      <c r="E224" s="272" t="s">
        <v>1</v>
      </c>
      <c r="F224" s="273" t="s">
        <v>160</v>
      </c>
      <c r="G224" s="271"/>
      <c r="H224" s="274">
        <v>2</v>
      </c>
      <c r="I224" s="275"/>
      <c r="J224" s="271"/>
      <c r="K224" s="271"/>
      <c r="L224" s="276"/>
      <c r="M224" s="277"/>
      <c r="N224" s="278"/>
      <c r="O224" s="278"/>
      <c r="P224" s="278"/>
      <c r="Q224" s="278"/>
      <c r="R224" s="278"/>
      <c r="S224" s="278"/>
      <c r="T224" s="279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80" t="s">
        <v>158</v>
      </c>
      <c r="AU224" s="280" t="s">
        <v>86</v>
      </c>
      <c r="AV224" s="14" t="s">
        <v>156</v>
      </c>
      <c r="AW224" s="14" t="s">
        <v>31</v>
      </c>
      <c r="AX224" s="14" t="s">
        <v>84</v>
      </c>
      <c r="AY224" s="280" t="s">
        <v>149</v>
      </c>
    </row>
    <row r="225" s="12" customFormat="1" ht="22.8" customHeight="1">
      <c r="A225" s="12"/>
      <c r="B225" s="229"/>
      <c r="C225" s="230"/>
      <c r="D225" s="231" t="s">
        <v>75</v>
      </c>
      <c r="E225" s="243" t="s">
        <v>442</v>
      </c>
      <c r="F225" s="243" t="s">
        <v>443</v>
      </c>
      <c r="G225" s="230"/>
      <c r="H225" s="230"/>
      <c r="I225" s="233"/>
      <c r="J225" s="244">
        <f>BK225</f>
        <v>0</v>
      </c>
      <c r="K225" s="230"/>
      <c r="L225" s="235"/>
      <c r="M225" s="236"/>
      <c r="N225" s="237"/>
      <c r="O225" s="237"/>
      <c r="P225" s="238">
        <f>P226</f>
        <v>0</v>
      </c>
      <c r="Q225" s="237"/>
      <c r="R225" s="238">
        <f>R226</f>
        <v>0</v>
      </c>
      <c r="S225" s="237"/>
      <c r="T225" s="239">
        <f>T226</f>
        <v>0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240" t="s">
        <v>84</v>
      </c>
      <c r="AT225" s="241" t="s">
        <v>75</v>
      </c>
      <c r="AU225" s="241" t="s">
        <v>84</v>
      </c>
      <c r="AY225" s="240" t="s">
        <v>149</v>
      </c>
      <c r="BK225" s="242">
        <f>BK226</f>
        <v>0</v>
      </c>
    </row>
    <row r="226" s="2" customFormat="1" ht="37.8" customHeight="1">
      <c r="A226" s="41"/>
      <c r="B226" s="42"/>
      <c r="C226" s="245" t="s">
        <v>335</v>
      </c>
      <c r="D226" s="246" t="s">
        <v>151</v>
      </c>
      <c r="E226" s="247" t="s">
        <v>445</v>
      </c>
      <c r="F226" s="248" t="s">
        <v>446</v>
      </c>
      <c r="G226" s="249" t="s">
        <v>254</v>
      </c>
      <c r="H226" s="250">
        <v>4.0549999999999997</v>
      </c>
      <c r="I226" s="251"/>
      <c r="J226" s="252">
        <f>ROUND(I226*H226,2)</f>
        <v>0</v>
      </c>
      <c r="K226" s="248" t="s">
        <v>155</v>
      </c>
      <c r="L226" s="44"/>
      <c r="M226" s="313" t="s">
        <v>1</v>
      </c>
      <c r="N226" s="314" t="s">
        <v>41</v>
      </c>
      <c r="O226" s="315"/>
      <c r="P226" s="316">
        <f>O226*H226</f>
        <v>0</v>
      </c>
      <c r="Q226" s="316">
        <v>0</v>
      </c>
      <c r="R226" s="316">
        <f>Q226*H226</f>
        <v>0</v>
      </c>
      <c r="S226" s="316">
        <v>0</v>
      </c>
      <c r="T226" s="317">
        <f>S226*H226</f>
        <v>0</v>
      </c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R226" s="257" t="s">
        <v>156</v>
      </c>
      <c r="AT226" s="257" t="s">
        <v>151</v>
      </c>
      <c r="AU226" s="257" t="s">
        <v>86</v>
      </c>
      <c r="AY226" s="18" t="s">
        <v>149</v>
      </c>
      <c r="BE226" s="146">
        <f>IF(N226="základní",J226,0)</f>
        <v>0</v>
      </c>
      <c r="BF226" s="146">
        <f>IF(N226="snížená",J226,0)</f>
        <v>0</v>
      </c>
      <c r="BG226" s="146">
        <f>IF(N226="zákl. přenesená",J226,0)</f>
        <v>0</v>
      </c>
      <c r="BH226" s="146">
        <f>IF(N226="sníž. přenesená",J226,0)</f>
        <v>0</v>
      </c>
      <c r="BI226" s="146">
        <f>IF(N226="nulová",J226,0)</f>
        <v>0</v>
      </c>
      <c r="BJ226" s="18" t="s">
        <v>84</v>
      </c>
      <c r="BK226" s="146">
        <f>ROUND(I226*H226,2)</f>
        <v>0</v>
      </c>
      <c r="BL226" s="18" t="s">
        <v>156</v>
      </c>
      <c r="BM226" s="257" t="s">
        <v>587</v>
      </c>
    </row>
    <row r="227" s="2" customFormat="1" ht="6.96" customHeight="1">
      <c r="A227" s="41"/>
      <c r="B227" s="69"/>
      <c r="C227" s="70"/>
      <c r="D227" s="70"/>
      <c r="E227" s="70"/>
      <c r="F227" s="70"/>
      <c r="G227" s="70"/>
      <c r="H227" s="70"/>
      <c r="I227" s="70"/>
      <c r="J227" s="70"/>
      <c r="K227" s="70"/>
      <c r="L227" s="44"/>
      <c r="M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</row>
  </sheetData>
  <sheetProtection sheet="1" autoFilter="0" formatColumns="0" formatRows="0" objects="1" scenarios="1" spinCount="100000" saltValue="okxzihmlhzHeh85DXJWnX+eQJEqX1ZR4azQE2+Z0lFbSUMNDx6cVh3EKQt7r72atQrWmtrucyRE1kMUQmCfbYA==" hashValue="cTlFSp21lL0wxtsWHSGqi8H89SvNBY/vIz8zckAJugAqxkyMVMnv/qF/4Y4yhv5qMd+J9JTuOVYUMWED2ZlN4w==" algorithmName="SHA-512" password="CC51"/>
  <autoFilter ref="C132:K226"/>
  <mergeCells count="14">
    <mergeCell ref="E7:H7"/>
    <mergeCell ref="E9:H9"/>
    <mergeCell ref="E18:H18"/>
    <mergeCell ref="E27:H27"/>
    <mergeCell ref="E85:H85"/>
    <mergeCell ref="E87:H87"/>
    <mergeCell ref="D107:F107"/>
    <mergeCell ref="D108:F108"/>
    <mergeCell ref="D109:F109"/>
    <mergeCell ref="D110:F110"/>
    <mergeCell ref="D111:F111"/>
    <mergeCell ref="E123:H123"/>
    <mergeCell ref="E125:H12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92</v>
      </c>
    </row>
    <row r="3" s="1" customFormat="1" ht="6.96" customHeight="1">
      <c r="B3" s="154"/>
      <c r="C3" s="155"/>
      <c r="D3" s="155"/>
      <c r="E3" s="155"/>
      <c r="F3" s="155"/>
      <c r="G3" s="155"/>
      <c r="H3" s="155"/>
      <c r="I3" s="155"/>
      <c r="J3" s="155"/>
      <c r="K3" s="155"/>
      <c r="L3" s="21"/>
      <c r="AT3" s="18" t="s">
        <v>86</v>
      </c>
    </row>
    <row r="4" s="1" customFormat="1" ht="24.96" customHeight="1">
      <c r="B4" s="21"/>
      <c r="D4" s="156" t="s">
        <v>108</v>
      </c>
      <c r="L4" s="21"/>
      <c r="M4" s="157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8" t="s">
        <v>16</v>
      </c>
      <c r="L6" s="21"/>
    </row>
    <row r="7" s="1" customFormat="1" ht="16.5" customHeight="1">
      <c r="B7" s="21"/>
      <c r="E7" s="159" t="str">
        <f>'Rekapitulace stavby'!K6</f>
        <v>Buchlovice, oprava části řadu B</v>
      </c>
      <c r="F7" s="158"/>
      <c r="G7" s="158"/>
      <c r="H7" s="158"/>
      <c r="L7" s="21"/>
    </row>
    <row r="8" s="2" customFormat="1" ht="12" customHeight="1">
      <c r="A8" s="41"/>
      <c r="B8" s="44"/>
      <c r="C8" s="41"/>
      <c r="D8" s="158" t="s">
        <v>109</v>
      </c>
      <c r="E8" s="41"/>
      <c r="F8" s="41"/>
      <c r="G8" s="41"/>
      <c r="H8" s="41"/>
      <c r="I8" s="41"/>
      <c r="J8" s="41"/>
      <c r="K8" s="41"/>
      <c r="L8" s="66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4"/>
      <c r="C9" s="41"/>
      <c r="D9" s="41"/>
      <c r="E9" s="160" t="s">
        <v>588</v>
      </c>
      <c r="F9" s="41"/>
      <c r="G9" s="41"/>
      <c r="H9" s="41"/>
      <c r="I9" s="41"/>
      <c r="J9" s="41"/>
      <c r="K9" s="41"/>
      <c r="L9" s="66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4"/>
      <c r="C10" s="41"/>
      <c r="D10" s="41"/>
      <c r="E10" s="41"/>
      <c r="F10" s="41"/>
      <c r="G10" s="41"/>
      <c r="H10" s="41"/>
      <c r="I10" s="41"/>
      <c r="J10" s="41"/>
      <c r="K10" s="41"/>
      <c r="L10" s="66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4"/>
      <c r="C11" s="41"/>
      <c r="D11" s="158" t="s">
        <v>18</v>
      </c>
      <c r="E11" s="41"/>
      <c r="F11" s="161" t="s">
        <v>1</v>
      </c>
      <c r="G11" s="41"/>
      <c r="H11" s="41"/>
      <c r="I11" s="158" t="s">
        <v>19</v>
      </c>
      <c r="J11" s="161" t="s">
        <v>1</v>
      </c>
      <c r="K11" s="41"/>
      <c r="L11" s="66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4"/>
      <c r="C12" s="41"/>
      <c r="D12" s="158" t="s">
        <v>20</v>
      </c>
      <c r="E12" s="41"/>
      <c r="F12" s="161" t="s">
        <v>21</v>
      </c>
      <c r="G12" s="41"/>
      <c r="H12" s="41"/>
      <c r="I12" s="158" t="s">
        <v>22</v>
      </c>
      <c r="J12" s="162" t="str">
        <f>'Rekapitulace stavby'!AN8</f>
        <v>22. 5. 2025</v>
      </c>
      <c r="K12" s="41"/>
      <c r="L12" s="66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4"/>
      <c r="C13" s="41"/>
      <c r="D13" s="41"/>
      <c r="E13" s="41"/>
      <c r="F13" s="41"/>
      <c r="G13" s="41"/>
      <c r="H13" s="41"/>
      <c r="I13" s="41"/>
      <c r="J13" s="41"/>
      <c r="K13" s="41"/>
      <c r="L13" s="66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4"/>
      <c r="C14" s="41"/>
      <c r="D14" s="158" t="s">
        <v>24</v>
      </c>
      <c r="E14" s="41"/>
      <c r="F14" s="41"/>
      <c r="G14" s="41"/>
      <c r="H14" s="41"/>
      <c r="I14" s="158" t="s">
        <v>25</v>
      </c>
      <c r="J14" s="161" t="str">
        <f>IF('Rekapitulace stavby'!AN10="","",'Rekapitulace stavby'!AN10)</f>
        <v/>
      </c>
      <c r="K14" s="41"/>
      <c r="L14" s="66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4"/>
      <c r="C15" s="41"/>
      <c r="D15" s="41"/>
      <c r="E15" s="161" t="str">
        <f>IF('Rekapitulace stavby'!E11="","",'Rekapitulace stavby'!E11)</f>
        <v xml:space="preserve"> </v>
      </c>
      <c r="F15" s="41"/>
      <c r="G15" s="41"/>
      <c r="H15" s="41"/>
      <c r="I15" s="158" t="s">
        <v>27</v>
      </c>
      <c r="J15" s="161" t="str">
        <f>IF('Rekapitulace stavby'!AN11="","",'Rekapitulace stavby'!AN11)</f>
        <v/>
      </c>
      <c r="K15" s="41"/>
      <c r="L15" s="66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4"/>
      <c r="C16" s="41"/>
      <c r="D16" s="41"/>
      <c r="E16" s="41"/>
      <c r="F16" s="41"/>
      <c r="G16" s="41"/>
      <c r="H16" s="41"/>
      <c r="I16" s="41"/>
      <c r="J16" s="41"/>
      <c r="K16" s="41"/>
      <c r="L16" s="66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4"/>
      <c r="C17" s="41"/>
      <c r="D17" s="158" t="s">
        <v>28</v>
      </c>
      <c r="E17" s="41"/>
      <c r="F17" s="41"/>
      <c r="G17" s="41"/>
      <c r="H17" s="41"/>
      <c r="I17" s="158" t="s">
        <v>25</v>
      </c>
      <c r="J17" s="34" t="str">
        <f>'Rekapitulace stavby'!AN13</f>
        <v>Vyplň údaj</v>
      </c>
      <c r="K17" s="41"/>
      <c r="L17" s="66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4"/>
      <c r="C18" s="41"/>
      <c r="D18" s="41"/>
      <c r="E18" s="34" t="str">
        <f>'Rekapitulace stavby'!E14</f>
        <v>Vyplň údaj</v>
      </c>
      <c r="F18" s="161"/>
      <c r="G18" s="161"/>
      <c r="H18" s="161"/>
      <c r="I18" s="158" t="s">
        <v>27</v>
      </c>
      <c r="J18" s="34" t="str">
        <f>'Rekapitulace stavby'!AN14</f>
        <v>Vyplň údaj</v>
      </c>
      <c r="K18" s="41"/>
      <c r="L18" s="66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4"/>
      <c r="C19" s="41"/>
      <c r="D19" s="41"/>
      <c r="E19" s="41"/>
      <c r="F19" s="41"/>
      <c r="G19" s="41"/>
      <c r="H19" s="41"/>
      <c r="I19" s="41"/>
      <c r="J19" s="41"/>
      <c r="K19" s="41"/>
      <c r="L19" s="66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4"/>
      <c r="C20" s="41"/>
      <c r="D20" s="158" t="s">
        <v>30</v>
      </c>
      <c r="E20" s="41"/>
      <c r="F20" s="41"/>
      <c r="G20" s="41"/>
      <c r="H20" s="41"/>
      <c r="I20" s="158" t="s">
        <v>25</v>
      </c>
      <c r="J20" s="161" t="str">
        <f>IF('Rekapitulace stavby'!AN16="","",'Rekapitulace stavby'!AN16)</f>
        <v/>
      </c>
      <c r="K20" s="41"/>
      <c r="L20" s="66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4"/>
      <c r="C21" s="41"/>
      <c r="D21" s="41"/>
      <c r="E21" s="161" t="str">
        <f>IF('Rekapitulace stavby'!E17="","",'Rekapitulace stavby'!E17)</f>
        <v xml:space="preserve"> </v>
      </c>
      <c r="F21" s="41"/>
      <c r="G21" s="41"/>
      <c r="H21" s="41"/>
      <c r="I21" s="158" t="s">
        <v>27</v>
      </c>
      <c r="J21" s="161" t="str">
        <f>IF('Rekapitulace stavby'!AN17="","",'Rekapitulace stavby'!AN17)</f>
        <v/>
      </c>
      <c r="K21" s="41"/>
      <c r="L21" s="66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4"/>
      <c r="C22" s="41"/>
      <c r="D22" s="41"/>
      <c r="E22" s="41"/>
      <c r="F22" s="41"/>
      <c r="G22" s="41"/>
      <c r="H22" s="41"/>
      <c r="I22" s="41"/>
      <c r="J22" s="41"/>
      <c r="K22" s="41"/>
      <c r="L22" s="66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4"/>
      <c r="C23" s="41"/>
      <c r="D23" s="158" t="s">
        <v>32</v>
      </c>
      <c r="E23" s="41"/>
      <c r="F23" s="41"/>
      <c r="G23" s="41"/>
      <c r="H23" s="41"/>
      <c r="I23" s="158" t="s">
        <v>25</v>
      </c>
      <c r="J23" s="161" t="str">
        <f>IF('Rekapitulace stavby'!AN19="","",'Rekapitulace stavby'!AN19)</f>
        <v/>
      </c>
      <c r="K23" s="41"/>
      <c r="L23" s="66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4"/>
      <c r="C24" s="41"/>
      <c r="D24" s="41"/>
      <c r="E24" s="161" t="str">
        <f>IF('Rekapitulace stavby'!E20="","",'Rekapitulace stavby'!E20)</f>
        <v xml:space="preserve"> </v>
      </c>
      <c r="F24" s="41"/>
      <c r="G24" s="41"/>
      <c r="H24" s="41"/>
      <c r="I24" s="158" t="s">
        <v>27</v>
      </c>
      <c r="J24" s="161" t="str">
        <f>IF('Rekapitulace stavby'!AN20="","",'Rekapitulace stavby'!AN20)</f>
        <v/>
      </c>
      <c r="K24" s="41"/>
      <c r="L24" s="66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4"/>
      <c r="C25" s="41"/>
      <c r="D25" s="41"/>
      <c r="E25" s="41"/>
      <c r="F25" s="41"/>
      <c r="G25" s="41"/>
      <c r="H25" s="41"/>
      <c r="I25" s="41"/>
      <c r="J25" s="41"/>
      <c r="K25" s="41"/>
      <c r="L25" s="66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4"/>
      <c r="C26" s="41"/>
      <c r="D26" s="158" t="s">
        <v>33</v>
      </c>
      <c r="E26" s="41"/>
      <c r="F26" s="41"/>
      <c r="G26" s="41"/>
      <c r="H26" s="41"/>
      <c r="I26" s="41"/>
      <c r="J26" s="41"/>
      <c r="K26" s="41"/>
      <c r="L26" s="66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63"/>
      <c r="B27" s="164"/>
      <c r="C27" s="163"/>
      <c r="D27" s="163"/>
      <c r="E27" s="165" t="s">
        <v>1</v>
      </c>
      <c r="F27" s="165"/>
      <c r="G27" s="165"/>
      <c r="H27" s="165"/>
      <c r="I27" s="163"/>
      <c r="J27" s="163"/>
      <c r="K27" s="163"/>
      <c r="L27" s="166"/>
      <c r="S27" s="163"/>
      <c r="T27" s="163"/>
      <c r="U27" s="163"/>
      <c r="V27" s="163"/>
      <c r="W27" s="163"/>
      <c r="X27" s="163"/>
      <c r="Y27" s="163"/>
      <c r="Z27" s="163"/>
      <c r="AA27" s="163"/>
      <c r="AB27" s="163"/>
      <c r="AC27" s="163"/>
      <c r="AD27" s="163"/>
      <c r="AE27" s="163"/>
    </row>
    <row r="28" s="2" customFormat="1" ht="6.96" customHeight="1">
      <c r="A28" s="41"/>
      <c r="B28" s="44"/>
      <c r="C28" s="41"/>
      <c r="D28" s="41"/>
      <c r="E28" s="41"/>
      <c r="F28" s="41"/>
      <c r="G28" s="41"/>
      <c r="H28" s="41"/>
      <c r="I28" s="41"/>
      <c r="J28" s="41"/>
      <c r="K28" s="41"/>
      <c r="L28" s="66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4"/>
      <c r="C29" s="41"/>
      <c r="D29" s="167"/>
      <c r="E29" s="167"/>
      <c r="F29" s="167"/>
      <c r="G29" s="167"/>
      <c r="H29" s="167"/>
      <c r="I29" s="167"/>
      <c r="J29" s="167"/>
      <c r="K29" s="167"/>
      <c r="L29" s="66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14.4" customHeight="1">
      <c r="A30" s="41"/>
      <c r="B30" s="44"/>
      <c r="C30" s="41"/>
      <c r="D30" s="161" t="s">
        <v>111</v>
      </c>
      <c r="E30" s="41"/>
      <c r="F30" s="41"/>
      <c r="G30" s="41"/>
      <c r="H30" s="41"/>
      <c r="I30" s="41"/>
      <c r="J30" s="168">
        <f>J96</f>
        <v>0</v>
      </c>
      <c r="K30" s="41"/>
      <c r="L30" s="66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14.4" customHeight="1">
      <c r="A31" s="41"/>
      <c r="B31" s="44"/>
      <c r="C31" s="41"/>
      <c r="D31" s="169" t="s">
        <v>102</v>
      </c>
      <c r="E31" s="41"/>
      <c r="F31" s="41"/>
      <c r="G31" s="41"/>
      <c r="H31" s="41"/>
      <c r="I31" s="41"/>
      <c r="J31" s="168">
        <f>J103</f>
        <v>0</v>
      </c>
      <c r="K31" s="41"/>
      <c r="L31" s="66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4"/>
      <c r="C32" s="41"/>
      <c r="D32" s="170" t="s">
        <v>36</v>
      </c>
      <c r="E32" s="41"/>
      <c r="F32" s="41"/>
      <c r="G32" s="41"/>
      <c r="H32" s="41"/>
      <c r="I32" s="41"/>
      <c r="J32" s="171">
        <f>ROUND(J30 + J31, 2)</f>
        <v>0</v>
      </c>
      <c r="K32" s="41"/>
      <c r="L32" s="66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4"/>
      <c r="C33" s="41"/>
      <c r="D33" s="167"/>
      <c r="E33" s="167"/>
      <c r="F33" s="167"/>
      <c r="G33" s="167"/>
      <c r="H33" s="167"/>
      <c r="I33" s="167"/>
      <c r="J33" s="167"/>
      <c r="K33" s="167"/>
      <c r="L33" s="66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4"/>
      <c r="C34" s="41"/>
      <c r="D34" s="41"/>
      <c r="E34" s="41"/>
      <c r="F34" s="172" t="s">
        <v>38</v>
      </c>
      <c r="G34" s="41"/>
      <c r="H34" s="41"/>
      <c r="I34" s="172" t="s">
        <v>37</v>
      </c>
      <c r="J34" s="172" t="s">
        <v>39</v>
      </c>
      <c r="K34" s="41"/>
      <c r="L34" s="66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4"/>
      <c r="C35" s="41"/>
      <c r="D35" s="173" t="s">
        <v>40</v>
      </c>
      <c r="E35" s="158" t="s">
        <v>41</v>
      </c>
      <c r="F35" s="174">
        <f>ROUND((SUM(BE103:BE110) + SUM(BE130:BE177)),  2)</f>
        <v>0</v>
      </c>
      <c r="G35" s="41"/>
      <c r="H35" s="41"/>
      <c r="I35" s="175">
        <v>0.20999999999999999</v>
      </c>
      <c r="J35" s="174">
        <f>ROUND(((SUM(BE103:BE110) + SUM(BE130:BE177))*I35),  2)</f>
        <v>0</v>
      </c>
      <c r="K35" s="41"/>
      <c r="L35" s="66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4"/>
      <c r="C36" s="41"/>
      <c r="D36" s="41"/>
      <c r="E36" s="158" t="s">
        <v>42</v>
      </c>
      <c r="F36" s="174">
        <f>ROUND((SUM(BF103:BF110) + SUM(BF130:BF177)),  2)</f>
        <v>0</v>
      </c>
      <c r="G36" s="41"/>
      <c r="H36" s="41"/>
      <c r="I36" s="175">
        <v>0.12</v>
      </c>
      <c r="J36" s="174">
        <f>ROUND(((SUM(BF103:BF110) + SUM(BF130:BF177))*I36),  2)</f>
        <v>0</v>
      </c>
      <c r="K36" s="41"/>
      <c r="L36" s="66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4"/>
      <c r="C37" s="41"/>
      <c r="D37" s="41"/>
      <c r="E37" s="158" t="s">
        <v>43</v>
      </c>
      <c r="F37" s="174">
        <f>ROUND((SUM(BG103:BG110) + SUM(BG130:BG177)),  2)</f>
        <v>0</v>
      </c>
      <c r="G37" s="41"/>
      <c r="H37" s="41"/>
      <c r="I37" s="175">
        <v>0.20999999999999999</v>
      </c>
      <c r="J37" s="174">
        <f>0</f>
        <v>0</v>
      </c>
      <c r="K37" s="41"/>
      <c r="L37" s="66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4"/>
      <c r="C38" s="41"/>
      <c r="D38" s="41"/>
      <c r="E38" s="158" t="s">
        <v>44</v>
      </c>
      <c r="F38" s="174">
        <f>ROUND((SUM(BH103:BH110) + SUM(BH130:BH177)),  2)</f>
        <v>0</v>
      </c>
      <c r="G38" s="41"/>
      <c r="H38" s="41"/>
      <c r="I38" s="175">
        <v>0.12</v>
      </c>
      <c r="J38" s="174">
        <f>0</f>
        <v>0</v>
      </c>
      <c r="K38" s="41"/>
      <c r="L38" s="66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4"/>
      <c r="C39" s="41"/>
      <c r="D39" s="41"/>
      <c r="E39" s="158" t="s">
        <v>45</v>
      </c>
      <c r="F39" s="174">
        <f>ROUND((SUM(BI103:BI110) + SUM(BI130:BI177)),  2)</f>
        <v>0</v>
      </c>
      <c r="G39" s="41"/>
      <c r="H39" s="41"/>
      <c r="I39" s="175">
        <v>0</v>
      </c>
      <c r="J39" s="174">
        <f>0</f>
        <v>0</v>
      </c>
      <c r="K39" s="41"/>
      <c r="L39" s="66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4"/>
      <c r="C40" s="41"/>
      <c r="D40" s="41"/>
      <c r="E40" s="41"/>
      <c r="F40" s="41"/>
      <c r="G40" s="41"/>
      <c r="H40" s="41"/>
      <c r="I40" s="41"/>
      <c r="J40" s="41"/>
      <c r="K40" s="41"/>
      <c r="L40" s="66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4"/>
      <c r="C41" s="176"/>
      <c r="D41" s="177" t="s">
        <v>46</v>
      </c>
      <c r="E41" s="178"/>
      <c r="F41" s="178"/>
      <c r="G41" s="179" t="s">
        <v>47</v>
      </c>
      <c r="H41" s="180" t="s">
        <v>48</v>
      </c>
      <c r="I41" s="178"/>
      <c r="J41" s="181">
        <f>SUM(J32:J39)</f>
        <v>0</v>
      </c>
      <c r="K41" s="182"/>
      <c r="L41" s="66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44"/>
      <c r="C42" s="41"/>
      <c r="D42" s="41"/>
      <c r="E42" s="41"/>
      <c r="F42" s="41"/>
      <c r="G42" s="41"/>
      <c r="H42" s="41"/>
      <c r="I42" s="41"/>
      <c r="J42" s="41"/>
      <c r="K42" s="41"/>
      <c r="L42" s="66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6"/>
      <c r="D50" s="183" t="s">
        <v>49</v>
      </c>
      <c r="E50" s="184"/>
      <c r="F50" s="184"/>
      <c r="G50" s="183" t="s">
        <v>50</v>
      </c>
      <c r="H50" s="184"/>
      <c r="I50" s="184"/>
      <c r="J50" s="184"/>
      <c r="K50" s="184"/>
      <c r="L50" s="66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41"/>
      <c r="B61" s="44"/>
      <c r="C61" s="41"/>
      <c r="D61" s="185" t="s">
        <v>51</v>
      </c>
      <c r="E61" s="186"/>
      <c r="F61" s="187" t="s">
        <v>52</v>
      </c>
      <c r="G61" s="185" t="s">
        <v>51</v>
      </c>
      <c r="H61" s="186"/>
      <c r="I61" s="186"/>
      <c r="J61" s="188" t="s">
        <v>52</v>
      </c>
      <c r="K61" s="186"/>
      <c r="L61" s="66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41"/>
      <c r="B65" s="44"/>
      <c r="C65" s="41"/>
      <c r="D65" s="183" t="s">
        <v>53</v>
      </c>
      <c r="E65" s="189"/>
      <c r="F65" s="189"/>
      <c r="G65" s="183" t="s">
        <v>54</v>
      </c>
      <c r="H65" s="189"/>
      <c r="I65" s="189"/>
      <c r="J65" s="189"/>
      <c r="K65" s="189"/>
      <c r="L65" s="66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41"/>
      <c r="B76" s="44"/>
      <c r="C76" s="41"/>
      <c r="D76" s="185" t="s">
        <v>51</v>
      </c>
      <c r="E76" s="186"/>
      <c r="F76" s="187" t="s">
        <v>52</v>
      </c>
      <c r="G76" s="185" t="s">
        <v>51</v>
      </c>
      <c r="H76" s="186"/>
      <c r="I76" s="186"/>
      <c r="J76" s="188" t="s">
        <v>52</v>
      </c>
      <c r="K76" s="186"/>
      <c r="L76" s="66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4.4" customHeight="1">
      <c r="A77" s="41"/>
      <c r="B77" s="190"/>
      <c r="C77" s="191"/>
      <c r="D77" s="191"/>
      <c r="E77" s="191"/>
      <c r="F77" s="191"/>
      <c r="G77" s="191"/>
      <c r="H77" s="191"/>
      <c r="I77" s="191"/>
      <c r="J77" s="191"/>
      <c r="K77" s="191"/>
      <c r="L77" s="66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81" s="2" customFormat="1" ht="6.96" customHeight="1">
      <c r="A81" s="41"/>
      <c r="B81" s="192"/>
      <c r="C81" s="193"/>
      <c r="D81" s="193"/>
      <c r="E81" s="193"/>
      <c r="F81" s="193"/>
      <c r="G81" s="193"/>
      <c r="H81" s="193"/>
      <c r="I81" s="193"/>
      <c r="J81" s="193"/>
      <c r="K81" s="193"/>
      <c r="L81" s="66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24.96" customHeight="1">
      <c r="A82" s="41"/>
      <c r="B82" s="42"/>
      <c r="C82" s="24" t="s">
        <v>112</v>
      </c>
      <c r="D82" s="43"/>
      <c r="E82" s="43"/>
      <c r="F82" s="43"/>
      <c r="G82" s="43"/>
      <c r="H82" s="43"/>
      <c r="I82" s="43"/>
      <c r="J82" s="43"/>
      <c r="K82" s="43"/>
      <c r="L82" s="66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66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2" customHeight="1">
      <c r="A84" s="41"/>
      <c r="B84" s="42"/>
      <c r="C84" s="33" t="s">
        <v>16</v>
      </c>
      <c r="D84" s="43"/>
      <c r="E84" s="43"/>
      <c r="F84" s="43"/>
      <c r="G84" s="43"/>
      <c r="H84" s="43"/>
      <c r="I84" s="43"/>
      <c r="J84" s="43"/>
      <c r="K84" s="43"/>
      <c r="L84" s="66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6.5" customHeight="1">
      <c r="A85" s="41"/>
      <c r="B85" s="42"/>
      <c r="C85" s="43"/>
      <c r="D85" s="43"/>
      <c r="E85" s="194" t="str">
        <f>E7</f>
        <v>Buchlovice, oprava části řadu B</v>
      </c>
      <c r="F85" s="33"/>
      <c r="G85" s="33"/>
      <c r="H85" s="33"/>
      <c r="I85" s="43"/>
      <c r="J85" s="43"/>
      <c r="K85" s="43"/>
      <c r="L85" s="66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2" customHeight="1">
      <c r="A86" s="41"/>
      <c r="B86" s="42"/>
      <c r="C86" s="33" t="s">
        <v>109</v>
      </c>
      <c r="D86" s="43"/>
      <c r="E86" s="43"/>
      <c r="F86" s="43"/>
      <c r="G86" s="43"/>
      <c r="H86" s="43"/>
      <c r="I86" s="43"/>
      <c r="J86" s="43"/>
      <c r="K86" s="43"/>
      <c r="L86" s="66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6.5" customHeight="1">
      <c r="A87" s="41"/>
      <c r="B87" s="42"/>
      <c r="C87" s="43"/>
      <c r="D87" s="43"/>
      <c r="E87" s="79" t="str">
        <f>E9</f>
        <v>003 - Výpis materiálu přepojení přípojek</v>
      </c>
      <c r="F87" s="43"/>
      <c r="G87" s="43"/>
      <c r="H87" s="43"/>
      <c r="I87" s="43"/>
      <c r="J87" s="43"/>
      <c r="K87" s="43"/>
      <c r="L87" s="66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6.96" customHeight="1">
      <c r="A88" s="41"/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66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2" customHeight="1">
      <c r="A89" s="41"/>
      <c r="B89" s="42"/>
      <c r="C89" s="33" t="s">
        <v>20</v>
      </c>
      <c r="D89" s="43"/>
      <c r="E89" s="43"/>
      <c r="F89" s="28" t="str">
        <f>F12</f>
        <v>Buchlovice</v>
      </c>
      <c r="G89" s="43"/>
      <c r="H89" s="43"/>
      <c r="I89" s="33" t="s">
        <v>22</v>
      </c>
      <c r="J89" s="82" t="str">
        <f>IF(J12="","",J12)</f>
        <v>22. 5. 2025</v>
      </c>
      <c r="K89" s="43"/>
      <c r="L89" s="66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6.96" customHeight="1">
      <c r="A90" s="41"/>
      <c r="B90" s="42"/>
      <c r="C90" s="43"/>
      <c r="D90" s="43"/>
      <c r="E90" s="43"/>
      <c r="F90" s="43"/>
      <c r="G90" s="43"/>
      <c r="H90" s="43"/>
      <c r="I90" s="43"/>
      <c r="J90" s="43"/>
      <c r="K90" s="43"/>
      <c r="L90" s="66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15.15" customHeight="1">
      <c r="A91" s="41"/>
      <c r="B91" s="42"/>
      <c r="C91" s="33" t="s">
        <v>24</v>
      </c>
      <c r="D91" s="43"/>
      <c r="E91" s="43"/>
      <c r="F91" s="28" t="str">
        <f>E15</f>
        <v xml:space="preserve"> </v>
      </c>
      <c r="G91" s="43"/>
      <c r="H91" s="43"/>
      <c r="I91" s="33" t="s">
        <v>30</v>
      </c>
      <c r="J91" s="37" t="str">
        <f>E21</f>
        <v xml:space="preserve"> </v>
      </c>
      <c r="K91" s="43"/>
      <c r="L91" s="66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15.15" customHeight="1">
      <c r="A92" s="41"/>
      <c r="B92" s="42"/>
      <c r="C92" s="33" t="s">
        <v>28</v>
      </c>
      <c r="D92" s="43"/>
      <c r="E92" s="43"/>
      <c r="F92" s="28" t="str">
        <f>IF(E18="","",E18)</f>
        <v>Vyplň údaj</v>
      </c>
      <c r="G92" s="43"/>
      <c r="H92" s="43"/>
      <c r="I92" s="33" t="s">
        <v>32</v>
      </c>
      <c r="J92" s="37" t="str">
        <f>E24</f>
        <v xml:space="preserve"> </v>
      </c>
      <c r="K92" s="43"/>
      <c r="L92" s="66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2" customFormat="1" ht="10.32" customHeight="1">
      <c r="A93" s="41"/>
      <c r="B93" s="42"/>
      <c r="C93" s="43"/>
      <c r="D93" s="43"/>
      <c r="E93" s="43"/>
      <c r="F93" s="43"/>
      <c r="G93" s="43"/>
      <c r="H93" s="43"/>
      <c r="I93" s="43"/>
      <c r="J93" s="43"/>
      <c r="K93" s="43"/>
      <c r="L93" s="66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2" customFormat="1" ht="29.28" customHeight="1">
      <c r="A94" s="41"/>
      <c r="B94" s="42"/>
      <c r="C94" s="195" t="s">
        <v>113</v>
      </c>
      <c r="D94" s="152"/>
      <c r="E94" s="152"/>
      <c r="F94" s="152"/>
      <c r="G94" s="152"/>
      <c r="H94" s="152"/>
      <c r="I94" s="152"/>
      <c r="J94" s="196" t="s">
        <v>114</v>
      </c>
      <c r="K94" s="152"/>
      <c r="L94" s="66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 s="2" customFormat="1" ht="10.32" customHeight="1">
      <c r="A95" s="41"/>
      <c r="B95" s="42"/>
      <c r="C95" s="43"/>
      <c r="D95" s="43"/>
      <c r="E95" s="43"/>
      <c r="F95" s="43"/>
      <c r="G95" s="43"/>
      <c r="H95" s="43"/>
      <c r="I95" s="43"/>
      <c r="J95" s="43"/>
      <c r="K95" s="43"/>
      <c r="L95" s="66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</row>
    <row r="96" s="2" customFormat="1" ht="22.8" customHeight="1">
      <c r="A96" s="41"/>
      <c r="B96" s="42"/>
      <c r="C96" s="197" t="s">
        <v>115</v>
      </c>
      <c r="D96" s="43"/>
      <c r="E96" s="43"/>
      <c r="F96" s="43"/>
      <c r="G96" s="43"/>
      <c r="H96" s="43"/>
      <c r="I96" s="43"/>
      <c r="J96" s="113">
        <f>J130</f>
        <v>0</v>
      </c>
      <c r="K96" s="43"/>
      <c r="L96" s="66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U96" s="18" t="s">
        <v>116</v>
      </c>
    </row>
    <row r="97" s="9" customFormat="1" ht="24.96" customHeight="1">
      <c r="A97" s="9"/>
      <c r="B97" s="198"/>
      <c r="C97" s="199"/>
      <c r="D97" s="200" t="s">
        <v>449</v>
      </c>
      <c r="E97" s="201"/>
      <c r="F97" s="201"/>
      <c r="G97" s="201"/>
      <c r="H97" s="201"/>
      <c r="I97" s="201"/>
      <c r="J97" s="202">
        <f>J131</f>
        <v>0</v>
      </c>
      <c r="K97" s="199"/>
      <c r="L97" s="20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204"/>
      <c r="C98" s="205"/>
      <c r="D98" s="206" t="s">
        <v>451</v>
      </c>
      <c r="E98" s="207"/>
      <c r="F98" s="207"/>
      <c r="G98" s="207"/>
      <c r="H98" s="207"/>
      <c r="I98" s="207"/>
      <c r="J98" s="208">
        <f>J132</f>
        <v>0</v>
      </c>
      <c r="K98" s="205"/>
      <c r="L98" s="20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204"/>
      <c r="C99" s="205"/>
      <c r="D99" s="206" t="s">
        <v>453</v>
      </c>
      <c r="E99" s="207"/>
      <c r="F99" s="207"/>
      <c r="G99" s="207"/>
      <c r="H99" s="207"/>
      <c r="I99" s="207"/>
      <c r="J99" s="208">
        <f>J154</f>
        <v>0</v>
      </c>
      <c r="K99" s="205"/>
      <c r="L99" s="20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204"/>
      <c r="C100" s="205"/>
      <c r="D100" s="206" t="s">
        <v>124</v>
      </c>
      <c r="E100" s="207"/>
      <c r="F100" s="207"/>
      <c r="G100" s="207"/>
      <c r="H100" s="207"/>
      <c r="I100" s="207"/>
      <c r="J100" s="208">
        <f>J176</f>
        <v>0</v>
      </c>
      <c r="K100" s="205"/>
      <c r="L100" s="20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41"/>
      <c r="B101" s="42"/>
      <c r="C101" s="43"/>
      <c r="D101" s="43"/>
      <c r="E101" s="43"/>
      <c r="F101" s="43"/>
      <c r="G101" s="43"/>
      <c r="H101" s="43"/>
      <c r="I101" s="43"/>
      <c r="J101" s="43"/>
      <c r="K101" s="43"/>
      <c r="L101" s="66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</row>
    <row r="102" s="2" customFormat="1" ht="6.96" customHeight="1">
      <c r="A102" s="41"/>
      <c r="B102" s="42"/>
      <c r="C102" s="43"/>
      <c r="D102" s="43"/>
      <c r="E102" s="43"/>
      <c r="F102" s="43"/>
      <c r="G102" s="43"/>
      <c r="H102" s="43"/>
      <c r="I102" s="43"/>
      <c r="J102" s="43"/>
      <c r="K102" s="43"/>
      <c r="L102" s="66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</row>
    <row r="103" s="2" customFormat="1" ht="29.28" customHeight="1">
      <c r="A103" s="41"/>
      <c r="B103" s="42"/>
      <c r="C103" s="197" t="s">
        <v>125</v>
      </c>
      <c r="D103" s="43"/>
      <c r="E103" s="43"/>
      <c r="F103" s="43"/>
      <c r="G103" s="43"/>
      <c r="H103" s="43"/>
      <c r="I103" s="43"/>
      <c r="J103" s="210">
        <f>ROUND(J104 + J105 + J106 + J107 + J108 + J109,2)</f>
        <v>0</v>
      </c>
      <c r="K103" s="43"/>
      <c r="L103" s="66"/>
      <c r="N103" s="211" t="s">
        <v>40</v>
      </c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</row>
    <row r="104" s="2" customFormat="1" ht="18" customHeight="1">
      <c r="A104" s="41"/>
      <c r="B104" s="42"/>
      <c r="C104" s="43"/>
      <c r="D104" s="147" t="s">
        <v>126</v>
      </c>
      <c r="E104" s="140"/>
      <c r="F104" s="140"/>
      <c r="G104" s="43"/>
      <c r="H104" s="43"/>
      <c r="I104" s="43"/>
      <c r="J104" s="141">
        <v>0</v>
      </c>
      <c r="K104" s="43"/>
      <c r="L104" s="212"/>
      <c r="M104" s="213"/>
      <c r="N104" s="214" t="s">
        <v>41</v>
      </c>
      <c r="O104" s="213"/>
      <c r="P104" s="213"/>
      <c r="Q104" s="213"/>
      <c r="R104" s="213"/>
      <c r="S104" s="215"/>
      <c r="T104" s="215"/>
      <c r="U104" s="215"/>
      <c r="V104" s="215"/>
      <c r="W104" s="215"/>
      <c r="X104" s="215"/>
      <c r="Y104" s="215"/>
      <c r="Z104" s="215"/>
      <c r="AA104" s="215"/>
      <c r="AB104" s="215"/>
      <c r="AC104" s="215"/>
      <c r="AD104" s="215"/>
      <c r="AE104" s="215"/>
      <c r="AF104" s="213"/>
      <c r="AG104" s="213"/>
      <c r="AH104" s="213"/>
      <c r="AI104" s="213"/>
      <c r="AJ104" s="213"/>
      <c r="AK104" s="213"/>
      <c r="AL104" s="213"/>
      <c r="AM104" s="213"/>
      <c r="AN104" s="213"/>
      <c r="AO104" s="213"/>
      <c r="AP104" s="213"/>
      <c r="AQ104" s="213"/>
      <c r="AR104" s="213"/>
      <c r="AS104" s="213"/>
      <c r="AT104" s="213"/>
      <c r="AU104" s="213"/>
      <c r="AV104" s="213"/>
      <c r="AW104" s="213"/>
      <c r="AX104" s="213"/>
      <c r="AY104" s="216" t="s">
        <v>127</v>
      </c>
      <c r="AZ104" s="213"/>
      <c r="BA104" s="213"/>
      <c r="BB104" s="213"/>
      <c r="BC104" s="213"/>
      <c r="BD104" s="213"/>
      <c r="BE104" s="217">
        <f>IF(N104="základní",J104,0)</f>
        <v>0</v>
      </c>
      <c r="BF104" s="217">
        <f>IF(N104="snížená",J104,0)</f>
        <v>0</v>
      </c>
      <c r="BG104" s="217">
        <f>IF(N104="zákl. přenesená",J104,0)</f>
        <v>0</v>
      </c>
      <c r="BH104" s="217">
        <f>IF(N104="sníž. přenesená",J104,0)</f>
        <v>0</v>
      </c>
      <c r="BI104" s="217">
        <f>IF(N104="nulová",J104,0)</f>
        <v>0</v>
      </c>
      <c r="BJ104" s="216" t="s">
        <v>84</v>
      </c>
      <c r="BK104" s="213"/>
      <c r="BL104" s="213"/>
      <c r="BM104" s="213"/>
    </row>
    <row r="105" s="2" customFormat="1" ht="18" customHeight="1">
      <c r="A105" s="41"/>
      <c r="B105" s="42"/>
      <c r="C105" s="43"/>
      <c r="D105" s="147" t="s">
        <v>128</v>
      </c>
      <c r="E105" s="140"/>
      <c r="F105" s="140"/>
      <c r="G105" s="43"/>
      <c r="H105" s="43"/>
      <c r="I105" s="43"/>
      <c r="J105" s="141">
        <v>0</v>
      </c>
      <c r="K105" s="43"/>
      <c r="L105" s="212"/>
      <c r="M105" s="213"/>
      <c r="N105" s="214" t="s">
        <v>41</v>
      </c>
      <c r="O105" s="213"/>
      <c r="P105" s="213"/>
      <c r="Q105" s="213"/>
      <c r="R105" s="213"/>
      <c r="S105" s="215"/>
      <c r="T105" s="215"/>
      <c r="U105" s="215"/>
      <c r="V105" s="215"/>
      <c r="W105" s="215"/>
      <c r="X105" s="215"/>
      <c r="Y105" s="215"/>
      <c r="Z105" s="215"/>
      <c r="AA105" s="215"/>
      <c r="AB105" s="215"/>
      <c r="AC105" s="215"/>
      <c r="AD105" s="215"/>
      <c r="AE105" s="215"/>
      <c r="AF105" s="213"/>
      <c r="AG105" s="213"/>
      <c r="AH105" s="213"/>
      <c r="AI105" s="213"/>
      <c r="AJ105" s="213"/>
      <c r="AK105" s="213"/>
      <c r="AL105" s="213"/>
      <c r="AM105" s="213"/>
      <c r="AN105" s="213"/>
      <c r="AO105" s="213"/>
      <c r="AP105" s="213"/>
      <c r="AQ105" s="213"/>
      <c r="AR105" s="213"/>
      <c r="AS105" s="213"/>
      <c r="AT105" s="213"/>
      <c r="AU105" s="213"/>
      <c r="AV105" s="213"/>
      <c r="AW105" s="213"/>
      <c r="AX105" s="213"/>
      <c r="AY105" s="216" t="s">
        <v>127</v>
      </c>
      <c r="AZ105" s="213"/>
      <c r="BA105" s="213"/>
      <c r="BB105" s="213"/>
      <c r="BC105" s="213"/>
      <c r="BD105" s="213"/>
      <c r="BE105" s="217">
        <f>IF(N105="základní",J105,0)</f>
        <v>0</v>
      </c>
      <c r="BF105" s="217">
        <f>IF(N105="snížená",J105,0)</f>
        <v>0</v>
      </c>
      <c r="BG105" s="217">
        <f>IF(N105="zákl. přenesená",J105,0)</f>
        <v>0</v>
      </c>
      <c r="BH105" s="217">
        <f>IF(N105="sníž. přenesená",J105,0)</f>
        <v>0</v>
      </c>
      <c r="BI105" s="217">
        <f>IF(N105="nulová",J105,0)</f>
        <v>0</v>
      </c>
      <c r="BJ105" s="216" t="s">
        <v>84</v>
      </c>
      <c r="BK105" s="213"/>
      <c r="BL105" s="213"/>
      <c r="BM105" s="213"/>
    </row>
    <row r="106" s="2" customFormat="1" ht="18" customHeight="1">
      <c r="A106" s="41"/>
      <c r="B106" s="42"/>
      <c r="C106" s="43"/>
      <c r="D106" s="147" t="s">
        <v>129</v>
      </c>
      <c r="E106" s="140"/>
      <c r="F106" s="140"/>
      <c r="G106" s="43"/>
      <c r="H106" s="43"/>
      <c r="I106" s="43"/>
      <c r="J106" s="141">
        <v>0</v>
      </c>
      <c r="K106" s="43"/>
      <c r="L106" s="212"/>
      <c r="M106" s="213"/>
      <c r="N106" s="214" t="s">
        <v>41</v>
      </c>
      <c r="O106" s="213"/>
      <c r="P106" s="213"/>
      <c r="Q106" s="213"/>
      <c r="R106" s="213"/>
      <c r="S106" s="215"/>
      <c r="T106" s="215"/>
      <c r="U106" s="215"/>
      <c r="V106" s="215"/>
      <c r="W106" s="215"/>
      <c r="X106" s="215"/>
      <c r="Y106" s="215"/>
      <c r="Z106" s="215"/>
      <c r="AA106" s="215"/>
      <c r="AB106" s="215"/>
      <c r="AC106" s="215"/>
      <c r="AD106" s="215"/>
      <c r="AE106" s="215"/>
      <c r="AF106" s="213"/>
      <c r="AG106" s="213"/>
      <c r="AH106" s="213"/>
      <c r="AI106" s="213"/>
      <c r="AJ106" s="213"/>
      <c r="AK106" s="213"/>
      <c r="AL106" s="213"/>
      <c r="AM106" s="213"/>
      <c r="AN106" s="213"/>
      <c r="AO106" s="213"/>
      <c r="AP106" s="213"/>
      <c r="AQ106" s="213"/>
      <c r="AR106" s="213"/>
      <c r="AS106" s="213"/>
      <c r="AT106" s="213"/>
      <c r="AU106" s="213"/>
      <c r="AV106" s="213"/>
      <c r="AW106" s="213"/>
      <c r="AX106" s="213"/>
      <c r="AY106" s="216" t="s">
        <v>127</v>
      </c>
      <c r="AZ106" s="213"/>
      <c r="BA106" s="213"/>
      <c r="BB106" s="213"/>
      <c r="BC106" s="213"/>
      <c r="BD106" s="213"/>
      <c r="BE106" s="217">
        <f>IF(N106="základní",J106,0)</f>
        <v>0</v>
      </c>
      <c r="BF106" s="217">
        <f>IF(N106="snížená",J106,0)</f>
        <v>0</v>
      </c>
      <c r="BG106" s="217">
        <f>IF(N106="zákl. přenesená",J106,0)</f>
        <v>0</v>
      </c>
      <c r="BH106" s="217">
        <f>IF(N106="sníž. přenesená",J106,0)</f>
        <v>0</v>
      </c>
      <c r="BI106" s="217">
        <f>IF(N106="nulová",J106,0)</f>
        <v>0</v>
      </c>
      <c r="BJ106" s="216" t="s">
        <v>84</v>
      </c>
      <c r="BK106" s="213"/>
      <c r="BL106" s="213"/>
      <c r="BM106" s="213"/>
    </row>
    <row r="107" s="2" customFormat="1" ht="18" customHeight="1">
      <c r="A107" s="41"/>
      <c r="B107" s="42"/>
      <c r="C107" s="43"/>
      <c r="D107" s="147" t="s">
        <v>130</v>
      </c>
      <c r="E107" s="140"/>
      <c r="F107" s="140"/>
      <c r="G107" s="43"/>
      <c r="H107" s="43"/>
      <c r="I107" s="43"/>
      <c r="J107" s="141">
        <v>0</v>
      </c>
      <c r="K107" s="43"/>
      <c r="L107" s="212"/>
      <c r="M107" s="213"/>
      <c r="N107" s="214" t="s">
        <v>41</v>
      </c>
      <c r="O107" s="213"/>
      <c r="P107" s="213"/>
      <c r="Q107" s="213"/>
      <c r="R107" s="213"/>
      <c r="S107" s="215"/>
      <c r="T107" s="215"/>
      <c r="U107" s="215"/>
      <c r="V107" s="215"/>
      <c r="W107" s="215"/>
      <c r="X107" s="215"/>
      <c r="Y107" s="215"/>
      <c r="Z107" s="215"/>
      <c r="AA107" s="215"/>
      <c r="AB107" s="215"/>
      <c r="AC107" s="215"/>
      <c r="AD107" s="215"/>
      <c r="AE107" s="215"/>
      <c r="AF107" s="213"/>
      <c r="AG107" s="213"/>
      <c r="AH107" s="213"/>
      <c r="AI107" s="213"/>
      <c r="AJ107" s="213"/>
      <c r="AK107" s="213"/>
      <c r="AL107" s="213"/>
      <c r="AM107" s="213"/>
      <c r="AN107" s="213"/>
      <c r="AO107" s="213"/>
      <c r="AP107" s="213"/>
      <c r="AQ107" s="213"/>
      <c r="AR107" s="213"/>
      <c r="AS107" s="213"/>
      <c r="AT107" s="213"/>
      <c r="AU107" s="213"/>
      <c r="AV107" s="213"/>
      <c r="AW107" s="213"/>
      <c r="AX107" s="213"/>
      <c r="AY107" s="216" t="s">
        <v>127</v>
      </c>
      <c r="AZ107" s="213"/>
      <c r="BA107" s="213"/>
      <c r="BB107" s="213"/>
      <c r="BC107" s="213"/>
      <c r="BD107" s="213"/>
      <c r="BE107" s="217">
        <f>IF(N107="základní",J107,0)</f>
        <v>0</v>
      </c>
      <c r="BF107" s="217">
        <f>IF(N107="snížená",J107,0)</f>
        <v>0</v>
      </c>
      <c r="BG107" s="217">
        <f>IF(N107="zákl. přenesená",J107,0)</f>
        <v>0</v>
      </c>
      <c r="BH107" s="217">
        <f>IF(N107="sníž. přenesená",J107,0)</f>
        <v>0</v>
      </c>
      <c r="BI107" s="217">
        <f>IF(N107="nulová",J107,0)</f>
        <v>0</v>
      </c>
      <c r="BJ107" s="216" t="s">
        <v>84</v>
      </c>
      <c r="BK107" s="213"/>
      <c r="BL107" s="213"/>
      <c r="BM107" s="213"/>
    </row>
    <row r="108" s="2" customFormat="1" ht="18" customHeight="1">
      <c r="A108" s="41"/>
      <c r="B108" s="42"/>
      <c r="C108" s="43"/>
      <c r="D108" s="147" t="s">
        <v>131</v>
      </c>
      <c r="E108" s="140"/>
      <c r="F108" s="140"/>
      <c r="G108" s="43"/>
      <c r="H108" s="43"/>
      <c r="I108" s="43"/>
      <c r="J108" s="141">
        <v>0</v>
      </c>
      <c r="K108" s="43"/>
      <c r="L108" s="212"/>
      <c r="M108" s="213"/>
      <c r="N108" s="214" t="s">
        <v>41</v>
      </c>
      <c r="O108" s="213"/>
      <c r="P108" s="213"/>
      <c r="Q108" s="213"/>
      <c r="R108" s="213"/>
      <c r="S108" s="215"/>
      <c r="T108" s="215"/>
      <c r="U108" s="215"/>
      <c r="V108" s="215"/>
      <c r="W108" s="215"/>
      <c r="X108" s="215"/>
      <c r="Y108" s="215"/>
      <c r="Z108" s="215"/>
      <c r="AA108" s="215"/>
      <c r="AB108" s="215"/>
      <c r="AC108" s="215"/>
      <c r="AD108" s="215"/>
      <c r="AE108" s="215"/>
      <c r="AF108" s="213"/>
      <c r="AG108" s="213"/>
      <c r="AH108" s="213"/>
      <c r="AI108" s="213"/>
      <c r="AJ108" s="213"/>
      <c r="AK108" s="213"/>
      <c r="AL108" s="213"/>
      <c r="AM108" s="213"/>
      <c r="AN108" s="213"/>
      <c r="AO108" s="213"/>
      <c r="AP108" s="213"/>
      <c r="AQ108" s="213"/>
      <c r="AR108" s="213"/>
      <c r="AS108" s="213"/>
      <c r="AT108" s="213"/>
      <c r="AU108" s="213"/>
      <c r="AV108" s="213"/>
      <c r="AW108" s="213"/>
      <c r="AX108" s="213"/>
      <c r="AY108" s="216" t="s">
        <v>127</v>
      </c>
      <c r="AZ108" s="213"/>
      <c r="BA108" s="213"/>
      <c r="BB108" s="213"/>
      <c r="BC108" s="213"/>
      <c r="BD108" s="213"/>
      <c r="BE108" s="217">
        <f>IF(N108="základní",J108,0)</f>
        <v>0</v>
      </c>
      <c r="BF108" s="217">
        <f>IF(N108="snížená",J108,0)</f>
        <v>0</v>
      </c>
      <c r="BG108" s="217">
        <f>IF(N108="zákl. přenesená",J108,0)</f>
        <v>0</v>
      </c>
      <c r="BH108" s="217">
        <f>IF(N108="sníž. přenesená",J108,0)</f>
        <v>0</v>
      </c>
      <c r="BI108" s="217">
        <f>IF(N108="nulová",J108,0)</f>
        <v>0</v>
      </c>
      <c r="BJ108" s="216" t="s">
        <v>84</v>
      </c>
      <c r="BK108" s="213"/>
      <c r="BL108" s="213"/>
      <c r="BM108" s="213"/>
    </row>
    <row r="109" s="2" customFormat="1" ht="18" customHeight="1">
      <c r="A109" s="41"/>
      <c r="B109" s="42"/>
      <c r="C109" s="43"/>
      <c r="D109" s="140" t="s">
        <v>132</v>
      </c>
      <c r="E109" s="43"/>
      <c r="F109" s="43"/>
      <c r="G109" s="43"/>
      <c r="H109" s="43"/>
      <c r="I109" s="43"/>
      <c r="J109" s="141">
        <f>ROUND(J30*T109,2)</f>
        <v>0</v>
      </c>
      <c r="K109" s="43"/>
      <c r="L109" s="212"/>
      <c r="M109" s="213"/>
      <c r="N109" s="214" t="s">
        <v>41</v>
      </c>
      <c r="O109" s="213"/>
      <c r="P109" s="213"/>
      <c r="Q109" s="213"/>
      <c r="R109" s="213"/>
      <c r="S109" s="215"/>
      <c r="T109" s="215"/>
      <c r="U109" s="215"/>
      <c r="V109" s="215"/>
      <c r="W109" s="215"/>
      <c r="X109" s="215"/>
      <c r="Y109" s="215"/>
      <c r="Z109" s="215"/>
      <c r="AA109" s="215"/>
      <c r="AB109" s="215"/>
      <c r="AC109" s="215"/>
      <c r="AD109" s="215"/>
      <c r="AE109" s="215"/>
      <c r="AF109" s="213"/>
      <c r="AG109" s="213"/>
      <c r="AH109" s="213"/>
      <c r="AI109" s="213"/>
      <c r="AJ109" s="213"/>
      <c r="AK109" s="213"/>
      <c r="AL109" s="213"/>
      <c r="AM109" s="213"/>
      <c r="AN109" s="213"/>
      <c r="AO109" s="213"/>
      <c r="AP109" s="213"/>
      <c r="AQ109" s="213"/>
      <c r="AR109" s="213"/>
      <c r="AS109" s="213"/>
      <c r="AT109" s="213"/>
      <c r="AU109" s="213"/>
      <c r="AV109" s="213"/>
      <c r="AW109" s="213"/>
      <c r="AX109" s="213"/>
      <c r="AY109" s="216" t="s">
        <v>133</v>
      </c>
      <c r="AZ109" s="213"/>
      <c r="BA109" s="213"/>
      <c r="BB109" s="213"/>
      <c r="BC109" s="213"/>
      <c r="BD109" s="213"/>
      <c r="BE109" s="217">
        <f>IF(N109="základní",J109,0)</f>
        <v>0</v>
      </c>
      <c r="BF109" s="217">
        <f>IF(N109="snížená",J109,0)</f>
        <v>0</v>
      </c>
      <c r="BG109" s="217">
        <f>IF(N109="zákl. přenesená",J109,0)</f>
        <v>0</v>
      </c>
      <c r="BH109" s="217">
        <f>IF(N109="sníž. přenesená",J109,0)</f>
        <v>0</v>
      </c>
      <c r="BI109" s="217">
        <f>IF(N109="nulová",J109,0)</f>
        <v>0</v>
      </c>
      <c r="BJ109" s="216" t="s">
        <v>84</v>
      </c>
      <c r="BK109" s="213"/>
      <c r="BL109" s="213"/>
      <c r="BM109" s="213"/>
    </row>
    <row r="110" s="2" customFormat="1">
      <c r="A110" s="41"/>
      <c r="B110" s="42"/>
      <c r="C110" s="43"/>
      <c r="D110" s="43"/>
      <c r="E110" s="43"/>
      <c r="F110" s="43"/>
      <c r="G110" s="43"/>
      <c r="H110" s="43"/>
      <c r="I110" s="43"/>
      <c r="J110" s="43"/>
      <c r="K110" s="43"/>
      <c r="L110" s="66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</row>
    <row r="111" s="2" customFormat="1" ht="29.28" customHeight="1">
      <c r="A111" s="41"/>
      <c r="B111" s="42"/>
      <c r="C111" s="151" t="s">
        <v>107</v>
      </c>
      <c r="D111" s="152"/>
      <c r="E111" s="152"/>
      <c r="F111" s="152"/>
      <c r="G111" s="152"/>
      <c r="H111" s="152"/>
      <c r="I111" s="152"/>
      <c r="J111" s="153">
        <f>ROUND(J96+J103,2)</f>
        <v>0</v>
      </c>
      <c r="K111" s="152"/>
      <c r="L111" s="66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</row>
    <row r="112" s="2" customFormat="1" ht="6.96" customHeight="1">
      <c r="A112" s="41"/>
      <c r="B112" s="69"/>
      <c r="C112" s="70"/>
      <c r="D112" s="70"/>
      <c r="E112" s="70"/>
      <c r="F112" s="70"/>
      <c r="G112" s="70"/>
      <c r="H112" s="70"/>
      <c r="I112" s="70"/>
      <c r="J112" s="70"/>
      <c r="K112" s="70"/>
      <c r="L112" s="66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</row>
    <row r="116" s="2" customFormat="1" ht="6.96" customHeight="1">
      <c r="A116" s="41"/>
      <c r="B116" s="71"/>
      <c r="C116" s="72"/>
      <c r="D116" s="72"/>
      <c r="E116" s="72"/>
      <c r="F116" s="72"/>
      <c r="G116" s="72"/>
      <c r="H116" s="72"/>
      <c r="I116" s="72"/>
      <c r="J116" s="72"/>
      <c r="K116" s="72"/>
      <c r="L116" s="66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</row>
    <row r="117" s="2" customFormat="1" ht="24.96" customHeight="1">
      <c r="A117" s="41"/>
      <c r="B117" s="42"/>
      <c r="C117" s="24" t="s">
        <v>134</v>
      </c>
      <c r="D117" s="43"/>
      <c r="E117" s="43"/>
      <c r="F117" s="43"/>
      <c r="G117" s="43"/>
      <c r="H117" s="43"/>
      <c r="I117" s="43"/>
      <c r="J117" s="43"/>
      <c r="K117" s="43"/>
      <c r="L117" s="66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</row>
    <row r="118" s="2" customFormat="1" ht="6.96" customHeight="1">
      <c r="A118" s="41"/>
      <c r="B118" s="42"/>
      <c r="C118" s="43"/>
      <c r="D118" s="43"/>
      <c r="E118" s="43"/>
      <c r="F118" s="43"/>
      <c r="G118" s="43"/>
      <c r="H118" s="43"/>
      <c r="I118" s="43"/>
      <c r="J118" s="43"/>
      <c r="K118" s="43"/>
      <c r="L118" s="66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</row>
    <row r="119" s="2" customFormat="1" ht="12" customHeight="1">
      <c r="A119" s="41"/>
      <c r="B119" s="42"/>
      <c r="C119" s="33" t="s">
        <v>16</v>
      </c>
      <c r="D119" s="43"/>
      <c r="E119" s="43"/>
      <c r="F119" s="43"/>
      <c r="G119" s="43"/>
      <c r="H119" s="43"/>
      <c r="I119" s="43"/>
      <c r="J119" s="43"/>
      <c r="K119" s="43"/>
      <c r="L119" s="66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</row>
    <row r="120" s="2" customFormat="1" ht="16.5" customHeight="1">
      <c r="A120" s="41"/>
      <c r="B120" s="42"/>
      <c r="C120" s="43"/>
      <c r="D120" s="43"/>
      <c r="E120" s="194" t="str">
        <f>E7</f>
        <v>Buchlovice, oprava části řadu B</v>
      </c>
      <c r="F120" s="33"/>
      <c r="G120" s="33"/>
      <c r="H120" s="33"/>
      <c r="I120" s="43"/>
      <c r="J120" s="43"/>
      <c r="K120" s="43"/>
      <c r="L120" s="66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</row>
    <row r="121" s="2" customFormat="1" ht="12" customHeight="1">
      <c r="A121" s="41"/>
      <c r="B121" s="42"/>
      <c r="C121" s="33" t="s">
        <v>109</v>
      </c>
      <c r="D121" s="43"/>
      <c r="E121" s="43"/>
      <c r="F121" s="43"/>
      <c r="G121" s="43"/>
      <c r="H121" s="43"/>
      <c r="I121" s="43"/>
      <c r="J121" s="43"/>
      <c r="K121" s="43"/>
      <c r="L121" s="66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</row>
    <row r="122" s="2" customFormat="1" ht="16.5" customHeight="1">
      <c r="A122" s="41"/>
      <c r="B122" s="42"/>
      <c r="C122" s="43"/>
      <c r="D122" s="43"/>
      <c r="E122" s="79" t="str">
        <f>E9</f>
        <v>003 - Výpis materiálu přepojení přípojek</v>
      </c>
      <c r="F122" s="43"/>
      <c r="G122" s="43"/>
      <c r="H122" s="43"/>
      <c r="I122" s="43"/>
      <c r="J122" s="43"/>
      <c r="K122" s="43"/>
      <c r="L122" s="66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</row>
    <row r="123" s="2" customFormat="1" ht="6.96" customHeight="1">
      <c r="A123" s="41"/>
      <c r="B123" s="42"/>
      <c r="C123" s="43"/>
      <c r="D123" s="43"/>
      <c r="E123" s="43"/>
      <c r="F123" s="43"/>
      <c r="G123" s="43"/>
      <c r="H123" s="43"/>
      <c r="I123" s="43"/>
      <c r="J123" s="43"/>
      <c r="K123" s="43"/>
      <c r="L123" s="66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</row>
    <row r="124" s="2" customFormat="1" ht="12" customHeight="1">
      <c r="A124" s="41"/>
      <c r="B124" s="42"/>
      <c r="C124" s="33" t="s">
        <v>20</v>
      </c>
      <c r="D124" s="43"/>
      <c r="E124" s="43"/>
      <c r="F124" s="28" t="str">
        <f>F12</f>
        <v>Buchlovice</v>
      </c>
      <c r="G124" s="43"/>
      <c r="H124" s="43"/>
      <c r="I124" s="33" t="s">
        <v>22</v>
      </c>
      <c r="J124" s="82" t="str">
        <f>IF(J12="","",J12)</f>
        <v>22. 5. 2025</v>
      </c>
      <c r="K124" s="43"/>
      <c r="L124" s="66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</row>
    <row r="125" s="2" customFormat="1" ht="6.96" customHeight="1">
      <c r="A125" s="41"/>
      <c r="B125" s="42"/>
      <c r="C125" s="43"/>
      <c r="D125" s="43"/>
      <c r="E125" s="43"/>
      <c r="F125" s="43"/>
      <c r="G125" s="43"/>
      <c r="H125" s="43"/>
      <c r="I125" s="43"/>
      <c r="J125" s="43"/>
      <c r="K125" s="43"/>
      <c r="L125" s="66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</row>
    <row r="126" s="2" customFormat="1" ht="15.15" customHeight="1">
      <c r="A126" s="41"/>
      <c r="B126" s="42"/>
      <c r="C126" s="33" t="s">
        <v>24</v>
      </c>
      <c r="D126" s="43"/>
      <c r="E126" s="43"/>
      <c r="F126" s="28" t="str">
        <f>E15</f>
        <v xml:space="preserve"> </v>
      </c>
      <c r="G126" s="43"/>
      <c r="H126" s="43"/>
      <c r="I126" s="33" t="s">
        <v>30</v>
      </c>
      <c r="J126" s="37" t="str">
        <f>E21</f>
        <v xml:space="preserve"> </v>
      </c>
      <c r="K126" s="43"/>
      <c r="L126" s="66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</row>
    <row r="127" s="2" customFormat="1" ht="15.15" customHeight="1">
      <c r="A127" s="41"/>
      <c r="B127" s="42"/>
      <c r="C127" s="33" t="s">
        <v>28</v>
      </c>
      <c r="D127" s="43"/>
      <c r="E127" s="43"/>
      <c r="F127" s="28" t="str">
        <f>IF(E18="","",E18)</f>
        <v>Vyplň údaj</v>
      </c>
      <c r="G127" s="43"/>
      <c r="H127" s="43"/>
      <c r="I127" s="33" t="s">
        <v>32</v>
      </c>
      <c r="J127" s="37" t="str">
        <f>E24</f>
        <v xml:space="preserve"> </v>
      </c>
      <c r="K127" s="43"/>
      <c r="L127" s="66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</row>
    <row r="128" s="2" customFormat="1" ht="10.32" customHeight="1">
      <c r="A128" s="41"/>
      <c r="B128" s="42"/>
      <c r="C128" s="43"/>
      <c r="D128" s="43"/>
      <c r="E128" s="43"/>
      <c r="F128" s="43"/>
      <c r="G128" s="43"/>
      <c r="H128" s="43"/>
      <c r="I128" s="43"/>
      <c r="J128" s="43"/>
      <c r="K128" s="43"/>
      <c r="L128" s="66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</row>
    <row r="129" s="11" customFormat="1" ht="29.28" customHeight="1">
      <c r="A129" s="218"/>
      <c r="B129" s="219"/>
      <c r="C129" s="220" t="s">
        <v>135</v>
      </c>
      <c r="D129" s="221" t="s">
        <v>61</v>
      </c>
      <c r="E129" s="221" t="s">
        <v>57</v>
      </c>
      <c r="F129" s="221" t="s">
        <v>58</v>
      </c>
      <c r="G129" s="221" t="s">
        <v>136</v>
      </c>
      <c r="H129" s="221" t="s">
        <v>137</v>
      </c>
      <c r="I129" s="221" t="s">
        <v>138</v>
      </c>
      <c r="J129" s="221" t="s">
        <v>114</v>
      </c>
      <c r="K129" s="222" t="s">
        <v>139</v>
      </c>
      <c r="L129" s="223"/>
      <c r="M129" s="103" t="s">
        <v>1</v>
      </c>
      <c r="N129" s="104" t="s">
        <v>40</v>
      </c>
      <c r="O129" s="104" t="s">
        <v>140</v>
      </c>
      <c r="P129" s="104" t="s">
        <v>141</v>
      </c>
      <c r="Q129" s="104" t="s">
        <v>142</v>
      </c>
      <c r="R129" s="104" t="s">
        <v>143</v>
      </c>
      <c r="S129" s="104" t="s">
        <v>144</v>
      </c>
      <c r="T129" s="105" t="s">
        <v>145</v>
      </c>
      <c r="U129" s="218"/>
      <c r="V129" s="218"/>
      <c r="W129" s="218"/>
      <c r="X129" s="218"/>
      <c r="Y129" s="218"/>
      <c r="Z129" s="218"/>
      <c r="AA129" s="218"/>
      <c r="AB129" s="218"/>
      <c r="AC129" s="218"/>
      <c r="AD129" s="218"/>
      <c r="AE129" s="218"/>
    </row>
    <row r="130" s="2" customFormat="1" ht="22.8" customHeight="1">
      <c r="A130" s="41"/>
      <c r="B130" s="42"/>
      <c r="C130" s="110" t="s">
        <v>146</v>
      </c>
      <c r="D130" s="43"/>
      <c r="E130" s="43"/>
      <c r="F130" s="43"/>
      <c r="G130" s="43"/>
      <c r="H130" s="43"/>
      <c r="I130" s="43"/>
      <c r="J130" s="224">
        <f>BK130</f>
        <v>0</v>
      </c>
      <c r="K130" s="43"/>
      <c r="L130" s="44"/>
      <c r="M130" s="106"/>
      <c r="N130" s="225"/>
      <c r="O130" s="107"/>
      <c r="P130" s="226">
        <f>P131</f>
        <v>0</v>
      </c>
      <c r="Q130" s="107"/>
      <c r="R130" s="226">
        <f>R131</f>
        <v>0.40422480000000005</v>
      </c>
      <c r="S130" s="107"/>
      <c r="T130" s="227">
        <f>T131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18" t="s">
        <v>75</v>
      </c>
      <c r="AU130" s="18" t="s">
        <v>116</v>
      </c>
      <c r="BK130" s="228">
        <f>BK131</f>
        <v>0</v>
      </c>
    </row>
    <row r="131" s="12" customFormat="1" ht="25.92" customHeight="1">
      <c r="A131" s="12"/>
      <c r="B131" s="229"/>
      <c r="C131" s="230"/>
      <c r="D131" s="231" t="s">
        <v>75</v>
      </c>
      <c r="E131" s="232" t="s">
        <v>147</v>
      </c>
      <c r="F131" s="232" t="s">
        <v>454</v>
      </c>
      <c r="G131" s="230"/>
      <c r="H131" s="230"/>
      <c r="I131" s="233"/>
      <c r="J131" s="234">
        <f>BK131</f>
        <v>0</v>
      </c>
      <c r="K131" s="230"/>
      <c r="L131" s="235"/>
      <c r="M131" s="236"/>
      <c r="N131" s="237"/>
      <c r="O131" s="237"/>
      <c r="P131" s="238">
        <f>P132+P154+P176</f>
        <v>0</v>
      </c>
      <c r="Q131" s="237"/>
      <c r="R131" s="238">
        <f>R132+R154+R176</f>
        <v>0.40422480000000005</v>
      </c>
      <c r="S131" s="237"/>
      <c r="T131" s="239">
        <f>T132+T154+T176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40" t="s">
        <v>84</v>
      </c>
      <c r="AT131" s="241" t="s">
        <v>75</v>
      </c>
      <c r="AU131" s="241" t="s">
        <v>76</v>
      </c>
      <c r="AY131" s="240" t="s">
        <v>149</v>
      </c>
      <c r="BK131" s="242">
        <f>BK132+BK154+BK176</f>
        <v>0</v>
      </c>
    </row>
    <row r="132" s="12" customFormat="1" ht="22.8" customHeight="1">
      <c r="A132" s="12"/>
      <c r="B132" s="229"/>
      <c r="C132" s="230"/>
      <c r="D132" s="231" t="s">
        <v>75</v>
      </c>
      <c r="E132" s="243" t="s">
        <v>193</v>
      </c>
      <c r="F132" s="243" t="s">
        <v>468</v>
      </c>
      <c r="G132" s="230"/>
      <c r="H132" s="230"/>
      <c r="I132" s="233"/>
      <c r="J132" s="244">
        <f>BK132</f>
        <v>0</v>
      </c>
      <c r="K132" s="230"/>
      <c r="L132" s="235"/>
      <c r="M132" s="236"/>
      <c r="N132" s="237"/>
      <c r="O132" s="237"/>
      <c r="P132" s="238">
        <f>SUM(P133:P153)</f>
        <v>0</v>
      </c>
      <c r="Q132" s="237"/>
      <c r="R132" s="238">
        <f>SUM(R133:R153)</f>
        <v>0.015424800000000001</v>
      </c>
      <c r="S132" s="237"/>
      <c r="T132" s="239">
        <f>SUM(T133:T153)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40" t="s">
        <v>84</v>
      </c>
      <c r="AT132" s="241" t="s">
        <v>75</v>
      </c>
      <c r="AU132" s="241" t="s">
        <v>84</v>
      </c>
      <c r="AY132" s="240" t="s">
        <v>149</v>
      </c>
      <c r="BK132" s="242">
        <f>SUM(BK133:BK153)</f>
        <v>0</v>
      </c>
    </row>
    <row r="133" s="2" customFormat="1" ht="37.8" customHeight="1">
      <c r="A133" s="41"/>
      <c r="B133" s="42"/>
      <c r="C133" s="245" t="s">
        <v>84</v>
      </c>
      <c r="D133" s="246" t="s">
        <v>151</v>
      </c>
      <c r="E133" s="247" t="s">
        <v>589</v>
      </c>
      <c r="F133" s="248" t="s">
        <v>590</v>
      </c>
      <c r="G133" s="249" t="s">
        <v>184</v>
      </c>
      <c r="H133" s="250">
        <v>4</v>
      </c>
      <c r="I133" s="251"/>
      <c r="J133" s="252">
        <f>ROUND(I133*H133,2)</f>
        <v>0</v>
      </c>
      <c r="K133" s="248" t="s">
        <v>155</v>
      </c>
      <c r="L133" s="44"/>
      <c r="M133" s="253" t="s">
        <v>1</v>
      </c>
      <c r="N133" s="254" t="s">
        <v>41</v>
      </c>
      <c r="O133" s="94"/>
      <c r="P133" s="255">
        <f>O133*H133</f>
        <v>0</v>
      </c>
      <c r="Q133" s="255">
        <v>0</v>
      </c>
      <c r="R133" s="255">
        <f>Q133*H133</f>
        <v>0</v>
      </c>
      <c r="S133" s="255">
        <v>0</v>
      </c>
      <c r="T133" s="256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57" t="s">
        <v>156</v>
      </c>
      <c r="AT133" s="257" t="s">
        <v>151</v>
      </c>
      <c r="AU133" s="257" t="s">
        <v>86</v>
      </c>
      <c r="AY133" s="18" t="s">
        <v>149</v>
      </c>
      <c r="BE133" s="146">
        <f>IF(N133="základní",J133,0)</f>
        <v>0</v>
      </c>
      <c r="BF133" s="146">
        <f>IF(N133="snížená",J133,0)</f>
        <v>0</v>
      </c>
      <c r="BG133" s="146">
        <f>IF(N133="zákl. přenesená",J133,0)</f>
        <v>0</v>
      </c>
      <c r="BH133" s="146">
        <f>IF(N133="sníž. přenesená",J133,0)</f>
        <v>0</v>
      </c>
      <c r="BI133" s="146">
        <f>IF(N133="nulová",J133,0)</f>
        <v>0</v>
      </c>
      <c r="BJ133" s="18" t="s">
        <v>84</v>
      </c>
      <c r="BK133" s="146">
        <f>ROUND(I133*H133,2)</f>
        <v>0</v>
      </c>
      <c r="BL133" s="18" t="s">
        <v>156</v>
      </c>
      <c r="BM133" s="257" t="s">
        <v>591</v>
      </c>
    </row>
    <row r="134" s="2" customFormat="1">
      <c r="A134" s="41"/>
      <c r="B134" s="42"/>
      <c r="C134" s="43"/>
      <c r="D134" s="260" t="s">
        <v>476</v>
      </c>
      <c r="E134" s="43"/>
      <c r="F134" s="318" t="s">
        <v>592</v>
      </c>
      <c r="G134" s="43"/>
      <c r="H134" s="43"/>
      <c r="I134" s="215"/>
      <c r="J134" s="43"/>
      <c r="K134" s="43"/>
      <c r="L134" s="44"/>
      <c r="M134" s="319"/>
      <c r="N134" s="320"/>
      <c r="O134" s="94"/>
      <c r="P134" s="94"/>
      <c r="Q134" s="94"/>
      <c r="R134" s="94"/>
      <c r="S134" s="94"/>
      <c r="T134" s="95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18" t="s">
        <v>476</v>
      </c>
      <c r="AU134" s="18" t="s">
        <v>86</v>
      </c>
    </row>
    <row r="135" s="13" customFormat="1">
      <c r="A135" s="13"/>
      <c r="B135" s="258"/>
      <c r="C135" s="259"/>
      <c r="D135" s="260" t="s">
        <v>158</v>
      </c>
      <c r="E135" s="261" t="s">
        <v>1</v>
      </c>
      <c r="F135" s="262" t="s">
        <v>593</v>
      </c>
      <c r="G135" s="259"/>
      <c r="H135" s="263">
        <v>4</v>
      </c>
      <c r="I135" s="264"/>
      <c r="J135" s="259"/>
      <c r="K135" s="259"/>
      <c r="L135" s="265"/>
      <c r="M135" s="266"/>
      <c r="N135" s="267"/>
      <c r="O135" s="267"/>
      <c r="P135" s="267"/>
      <c r="Q135" s="267"/>
      <c r="R135" s="267"/>
      <c r="S135" s="267"/>
      <c r="T135" s="268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69" t="s">
        <v>158</v>
      </c>
      <c r="AU135" s="269" t="s">
        <v>86</v>
      </c>
      <c r="AV135" s="13" t="s">
        <v>86</v>
      </c>
      <c r="AW135" s="13" t="s">
        <v>31</v>
      </c>
      <c r="AX135" s="13" t="s">
        <v>76</v>
      </c>
      <c r="AY135" s="269" t="s">
        <v>149</v>
      </c>
    </row>
    <row r="136" s="14" customFormat="1">
      <c r="A136" s="14"/>
      <c r="B136" s="270"/>
      <c r="C136" s="271"/>
      <c r="D136" s="260" t="s">
        <v>158</v>
      </c>
      <c r="E136" s="272" t="s">
        <v>1</v>
      </c>
      <c r="F136" s="273" t="s">
        <v>160</v>
      </c>
      <c r="G136" s="271"/>
      <c r="H136" s="274">
        <v>4</v>
      </c>
      <c r="I136" s="275"/>
      <c r="J136" s="271"/>
      <c r="K136" s="271"/>
      <c r="L136" s="276"/>
      <c r="M136" s="277"/>
      <c r="N136" s="278"/>
      <c r="O136" s="278"/>
      <c r="P136" s="278"/>
      <c r="Q136" s="278"/>
      <c r="R136" s="278"/>
      <c r="S136" s="278"/>
      <c r="T136" s="279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80" t="s">
        <v>158</v>
      </c>
      <c r="AU136" s="280" t="s">
        <v>86</v>
      </c>
      <c r="AV136" s="14" t="s">
        <v>156</v>
      </c>
      <c r="AW136" s="14" t="s">
        <v>31</v>
      </c>
      <c r="AX136" s="14" t="s">
        <v>84</v>
      </c>
      <c r="AY136" s="280" t="s">
        <v>149</v>
      </c>
    </row>
    <row r="137" s="2" customFormat="1" ht="16.5" customHeight="1">
      <c r="A137" s="41"/>
      <c r="B137" s="42"/>
      <c r="C137" s="302" t="s">
        <v>86</v>
      </c>
      <c r="D137" s="303" t="s">
        <v>281</v>
      </c>
      <c r="E137" s="304" t="s">
        <v>594</v>
      </c>
      <c r="F137" s="305" t="s">
        <v>595</v>
      </c>
      <c r="G137" s="306" t="s">
        <v>184</v>
      </c>
      <c r="H137" s="307">
        <v>4.2000000000000002</v>
      </c>
      <c r="I137" s="308"/>
      <c r="J137" s="309">
        <f>ROUND(I137*H137,2)</f>
        <v>0</v>
      </c>
      <c r="K137" s="305" t="s">
        <v>1</v>
      </c>
      <c r="L137" s="310"/>
      <c r="M137" s="311" t="s">
        <v>1</v>
      </c>
      <c r="N137" s="312" t="s">
        <v>41</v>
      </c>
      <c r="O137" s="94"/>
      <c r="P137" s="255">
        <f>O137*H137</f>
        <v>0</v>
      </c>
      <c r="Q137" s="255">
        <v>0.00050000000000000001</v>
      </c>
      <c r="R137" s="255">
        <f>Q137*H137</f>
        <v>0.0021000000000000003</v>
      </c>
      <c r="S137" s="255">
        <v>0</v>
      </c>
      <c r="T137" s="256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57" t="s">
        <v>193</v>
      </c>
      <c r="AT137" s="257" t="s">
        <v>281</v>
      </c>
      <c r="AU137" s="257" t="s">
        <v>86</v>
      </c>
      <c r="AY137" s="18" t="s">
        <v>149</v>
      </c>
      <c r="BE137" s="146">
        <f>IF(N137="základní",J137,0)</f>
        <v>0</v>
      </c>
      <c r="BF137" s="146">
        <f>IF(N137="snížená",J137,0)</f>
        <v>0</v>
      </c>
      <c r="BG137" s="146">
        <f>IF(N137="zákl. přenesená",J137,0)</f>
        <v>0</v>
      </c>
      <c r="BH137" s="146">
        <f>IF(N137="sníž. přenesená",J137,0)</f>
        <v>0</v>
      </c>
      <c r="BI137" s="146">
        <f>IF(N137="nulová",J137,0)</f>
        <v>0</v>
      </c>
      <c r="BJ137" s="18" t="s">
        <v>84</v>
      </c>
      <c r="BK137" s="146">
        <f>ROUND(I137*H137,2)</f>
        <v>0</v>
      </c>
      <c r="BL137" s="18" t="s">
        <v>156</v>
      </c>
      <c r="BM137" s="257" t="s">
        <v>596</v>
      </c>
    </row>
    <row r="138" s="2" customFormat="1">
      <c r="A138" s="41"/>
      <c r="B138" s="42"/>
      <c r="C138" s="43"/>
      <c r="D138" s="260" t="s">
        <v>476</v>
      </c>
      <c r="E138" s="43"/>
      <c r="F138" s="318" t="s">
        <v>597</v>
      </c>
      <c r="G138" s="43"/>
      <c r="H138" s="43"/>
      <c r="I138" s="215"/>
      <c r="J138" s="43"/>
      <c r="K138" s="43"/>
      <c r="L138" s="44"/>
      <c r="M138" s="319"/>
      <c r="N138" s="320"/>
      <c r="O138" s="94"/>
      <c r="P138" s="94"/>
      <c r="Q138" s="94"/>
      <c r="R138" s="94"/>
      <c r="S138" s="94"/>
      <c r="T138" s="95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18" t="s">
        <v>476</v>
      </c>
      <c r="AU138" s="18" t="s">
        <v>86</v>
      </c>
    </row>
    <row r="139" s="13" customFormat="1">
      <c r="A139" s="13"/>
      <c r="B139" s="258"/>
      <c r="C139" s="259"/>
      <c r="D139" s="260" t="s">
        <v>158</v>
      </c>
      <c r="E139" s="259"/>
      <c r="F139" s="262" t="s">
        <v>598</v>
      </c>
      <c r="G139" s="259"/>
      <c r="H139" s="263">
        <v>4.2000000000000002</v>
      </c>
      <c r="I139" s="264"/>
      <c r="J139" s="259"/>
      <c r="K139" s="259"/>
      <c r="L139" s="265"/>
      <c r="M139" s="266"/>
      <c r="N139" s="267"/>
      <c r="O139" s="267"/>
      <c r="P139" s="267"/>
      <c r="Q139" s="267"/>
      <c r="R139" s="267"/>
      <c r="S139" s="267"/>
      <c r="T139" s="268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69" t="s">
        <v>158</v>
      </c>
      <c r="AU139" s="269" t="s">
        <v>86</v>
      </c>
      <c r="AV139" s="13" t="s">
        <v>86</v>
      </c>
      <c r="AW139" s="13" t="s">
        <v>4</v>
      </c>
      <c r="AX139" s="13" t="s">
        <v>84</v>
      </c>
      <c r="AY139" s="269" t="s">
        <v>149</v>
      </c>
    </row>
    <row r="140" s="2" customFormat="1" ht="44.25" customHeight="1">
      <c r="A140" s="41"/>
      <c r="B140" s="42"/>
      <c r="C140" s="245" t="s">
        <v>165</v>
      </c>
      <c r="D140" s="246" t="s">
        <v>151</v>
      </c>
      <c r="E140" s="247" t="s">
        <v>599</v>
      </c>
      <c r="F140" s="248" t="s">
        <v>600</v>
      </c>
      <c r="G140" s="249" t="s">
        <v>463</v>
      </c>
      <c r="H140" s="250">
        <v>8</v>
      </c>
      <c r="I140" s="251"/>
      <c r="J140" s="252">
        <f>ROUND(I140*H140,2)</f>
        <v>0</v>
      </c>
      <c r="K140" s="248" t="s">
        <v>155</v>
      </c>
      <c r="L140" s="44"/>
      <c r="M140" s="253" t="s">
        <v>1</v>
      </c>
      <c r="N140" s="254" t="s">
        <v>41</v>
      </c>
      <c r="O140" s="94"/>
      <c r="P140" s="255">
        <f>O140*H140</f>
        <v>0</v>
      </c>
      <c r="Q140" s="255">
        <v>0</v>
      </c>
      <c r="R140" s="255">
        <f>Q140*H140</f>
        <v>0</v>
      </c>
      <c r="S140" s="255">
        <v>0</v>
      </c>
      <c r="T140" s="256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57" t="s">
        <v>156</v>
      </c>
      <c r="AT140" s="257" t="s">
        <v>151</v>
      </c>
      <c r="AU140" s="257" t="s">
        <v>86</v>
      </c>
      <c r="AY140" s="18" t="s">
        <v>149</v>
      </c>
      <c r="BE140" s="146">
        <f>IF(N140="základní",J140,0)</f>
        <v>0</v>
      </c>
      <c r="BF140" s="146">
        <f>IF(N140="snížená",J140,0)</f>
        <v>0</v>
      </c>
      <c r="BG140" s="146">
        <f>IF(N140="zákl. přenesená",J140,0)</f>
        <v>0</v>
      </c>
      <c r="BH140" s="146">
        <f>IF(N140="sníž. přenesená",J140,0)</f>
        <v>0</v>
      </c>
      <c r="BI140" s="146">
        <f>IF(N140="nulová",J140,0)</f>
        <v>0</v>
      </c>
      <c r="BJ140" s="18" t="s">
        <v>84</v>
      </c>
      <c r="BK140" s="146">
        <f>ROUND(I140*H140,2)</f>
        <v>0</v>
      </c>
      <c r="BL140" s="18" t="s">
        <v>156</v>
      </c>
      <c r="BM140" s="257" t="s">
        <v>601</v>
      </c>
    </row>
    <row r="141" s="2" customFormat="1" ht="16.5" customHeight="1">
      <c r="A141" s="41"/>
      <c r="B141" s="42"/>
      <c r="C141" s="302" t="s">
        <v>156</v>
      </c>
      <c r="D141" s="303" t="s">
        <v>281</v>
      </c>
      <c r="E141" s="304" t="s">
        <v>602</v>
      </c>
      <c r="F141" s="305" t="s">
        <v>603</v>
      </c>
      <c r="G141" s="306" t="s">
        <v>463</v>
      </c>
      <c r="H141" s="307">
        <v>4</v>
      </c>
      <c r="I141" s="308"/>
      <c r="J141" s="309">
        <f>ROUND(I141*H141,2)</f>
        <v>0</v>
      </c>
      <c r="K141" s="305" t="s">
        <v>1</v>
      </c>
      <c r="L141" s="310"/>
      <c r="M141" s="311" t="s">
        <v>1</v>
      </c>
      <c r="N141" s="312" t="s">
        <v>41</v>
      </c>
      <c r="O141" s="94"/>
      <c r="P141" s="255">
        <f>O141*H141</f>
        <v>0</v>
      </c>
      <c r="Q141" s="255">
        <v>0.0030000000000000001</v>
      </c>
      <c r="R141" s="255">
        <f>Q141*H141</f>
        <v>0.012</v>
      </c>
      <c r="S141" s="255">
        <v>0</v>
      </c>
      <c r="T141" s="256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257" t="s">
        <v>193</v>
      </c>
      <c r="AT141" s="257" t="s">
        <v>281</v>
      </c>
      <c r="AU141" s="257" t="s">
        <v>86</v>
      </c>
      <c r="AY141" s="18" t="s">
        <v>149</v>
      </c>
      <c r="BE141" s="146">
        <f>IF(N141="základní",J141,0)</f>
        <v>0</v>
      </c>
      <c r="BF141" s="146">
        <f>IF(N141="snížená",J141,0)</f>
        <v>0</v>
      </c>
      <c r="BG141" s="146">
        <f>IF(N141="zákl. přenesená",J141,0)</f>
        <v>0</v>
      </c>
      <c r="BH141" s="146">
        <f>IF(N141="sníž. přenesená",J141,0)</f>
        <v>0</v>
      </c>
      <c r="BI141" s="146">
        <f>IF(N141="nulová",J141,0)</f>
        <v>0</v>
      </c>
      <c r="BJ141" s="18" t="s">
        <v>84</v>
      </c>
      <c r="BK141" s="146">
        <f>ROUND(I141*H141,2)</f>
        <v>0</v>
      </c>
      <c r="BL141" s="18" t="s">
        <v>156</v>
      </c>
      <c r="BM141" s="257" t="s">
        <v>604</v>
      </c>
    </row>
    <row r="142" s="13" customFormat="1">
      <c r="A142" s="13"/>
      <c r="B142" s="258"/>
      <c r="C142" s="259"/>
      <c r="D142" s="260" t="s">
        <v>158</v>
      </c>
      <c r="E142" s="261" t="s">
        <v>1</v>
      </c>
      <c r="F142" s="262" t="s">
        <v>605</v>
      </c>
      <c r="G142" s="259"/>
      <c r="H142" s="263">
        <v>4</v>
      </c>
      <c r="I142" s="264"/>
      <c r="J142" s="259"/>
      <c r="K142" s="259"/>
      <c r="L142" s="265"/>
      <c r="M142" s="266"/>
      <c r="N142" s="267"/>
      <c r="O142" s="267"/>
      <c r="P142" s="267"/>
      <c r="Q142" s="267"/>
      <c r="R142" s="267"/>
      <c r="S142" s="267"/>
      <c r="T142" s="268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69" t="s">
        <v>158</v>
      </c>
      <c r="AU142" s="269" t="s">
        <v>86</v>
      </c>
      <c r="AV142" s="13" t="s">
        <v>86</v>
      </c>
      <c r="AW142" s="13" t="s">
        <v>31</v>
      </c>
      <c r="AX142" s="13" t="s">
        <v>76</v>
      </c>
      <c r="AY142" s="269" t="s">
        <v>149</v>
      </c>
    </row>
    <row r="143" s="14" customFormat="1">
      <c r="A143" s="14"/>
      <c r="B143" s="270"/>
      <c r="C143" s="271"/>
      <c r="D143" s="260" t="s">
        <v>158</v>
      </c>
      <c r="E143" s="272" t="s">
        <v>1</v>
      </c>
      <c r="F143" s="273" t="s">
        <v>160</v>
      </c>
      <c r="G143" s="271"/>
      <c r="H143" s="274">
        <v>4</v>
      </c>
      <c r="I143" s="275"/>
      <c r="J143" s="271"/>
      <c r="K143" s="271"/>
      <c r="L143" s="276"/>
      <c r="M143" s="277"/>
      <c r="N143" s="278"/>
      <c r="O143" s="278"/>
      <c r="P143" s="278"/>
      <c r="Q143" s="278"/>
      <c r="R143" s="278"/>
      <c r="S143" s="278"/>
      <c r="T143" s="279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80" t="s">
        <v>158</v>
      </c>
      <c r="AU143" s="280" t="s">
        <v>86</v>
      </c>
      <c r="AV143" s="14" t="s">
        <v>156</v>
      </c>
      <c r="AW143" s="14" t="s">
        <v>31</v>
      </c>
      <c r="AX143" s="14" t="s">
        <v>84</v>
      </c>
      <c r="AY143" s="280" t="s">
        <v>149</v>
      </c>
    </row>
    <row r="144" s="2" customFormat="1" ht="16.5" customHeight="1">
      <c r="A144" s="41"/>
      <c r="B144" s="42"/>
      <c r="C144" s="302" t="s">
        <v>176</v>
      </c>
      <c r="D144" s="303" t="s">
        <v>281</v>
      </c>
      <c r="E144" s="304" t="s">
        <v>606</v>
      </c>
      <c r="F144" s="305" t="s">
        <v>607</v>
      </c>
      <c r="G144" s="306" t="s">
        <v>463</v>
      </c>
      <c r="H144" s="307">
        <v>4</v>
      </c>
      <c r="I144" s="308"/>
      <c r="J144" s="309">
        <f>ROUND(I144*H144,2)</f>
        <v>0</v>
      </c>
      <c r="K144" s="305" t="s">
        <v>1</v>
      </c>
      <c r="L144" s="310"/>
      <c r="M144" s="311" t="s">
        <v>1</v>
      </c>
      <c r="N144" s="312" t="s">
        <v>41</v>
      </c>
      <c r="O144" s="94"/>
      <c r="P144" s="255">
        <f>O144*H144</f>
        <v>0</v>
      </c>
      <c r="Q144" s="255">
        <v>0</v>
      </c>
      <c r="R144" s="255">
        <f>Q144*H144</f>
        <v>0</v>
      </c>
      <c r="S144" s="255">
        <v>0</v>
      </c>
      <c r="T144" s="256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57" t="s">
        <v>193</v>
      </c>
      <c r="AT144" s="257" t="s">
        <v>281</v>
      </c>
      <c r="AU144" s="257" t="s">
        <v>86</v>
      </c>
      <c r="AY144" s="18" t="s">
        <v>149</v>
      </c>
      <c r="BE144" s="146">
        <f>IF(N144="základní",J144,0)</f>
        <v>0</v>
      </c>
      <c r="BF144" s="146">
        <f>IF(N144="snížená",J144,0)</f>
        <v>0</v>
      </c>
      <c r="BG144" s="146">
        <f>IF(N144="zákl. přenesená",J144,0)</f>
        <v>0</v>
      </c>
      <c r="BH144" s="146">
        <f>IF(N144="sníž. přenesená",J144,0)</f>
        <v>0</v>
      </c>
      <c r="BI144" s="146">
        <f>IF(N144="nulová",J144,0)</f>
        <v>0</v>
      </c>
      <c r="BJ144" s="18" t="s">
        <v>84</v>
      </c>
      <c r="BK144" s="146">
        <f>ROUND(I144*H144,2)</f>
        <v>0</v>
      </c>
      <c r="BL144" s="18" t="s">
        <v>156</v>
      </c>
      <c r="BM144" s="257" t="s">
        <v>608</v>
      </c>
    </row>
    <row r="145" s="13" customFormat="1">
      <c r="A145" s="13"/>
      <c r="B145" s="258"/>
      <c r="C145" s="259"/>
      <c r="D145" s="260" t="s">
        <v>158</v>
      </c>
      <c r="E145" s="261" t="s">
        <v>1</v>
      </c>
      <c r="F145" s="262" t="s">
        <v>609</v>
      </c>
      <c r="G145" s="259"/>
      <c r="H145" s="263">
        <v>4</v>
      </c>
      <c r="I145" s="264"/>
      <c r="J145" s="259"/>
      <c r="K145" s="259"/>
      <c r="L145" s="265"/>
      <c r="M145" s="266"/>
      <c r="N145" s="267"/>
      <c r="O145" s="267"/>
      <c r="P145" s="267"/>
      <c r="Q145" s="267"/>
      <c r="R145" s="267"/>
      <c r="S145" s="267"/>
      <c r="T145" s="268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69" t="s">
        <v>158</v>
      </c>
      <c r="AU145" s="269" t="s">
        <v>86</v>
      </c>
      <c r="AV145" s="13" t="s">
        <v>86</v>
      </c>
      <c r="AW145" s="13" t="s">
        <v>31</v>
      </c>
      <c r="AX145" s="13" t="s">
        <v>76</v>
      </c>
      <c r="AY145" s="269" t="s">
        <v>149</v>
      </c>
    </row>
    <row r="146" s="14" customFormat="1">
      <c r="A146" s="14"/>
      <c r="B146" s="270"/>
      <c r="C146" s="271"/>
      <c r="D146" s="260" t="s">
        <v>158</v>
      </c>
      <c r="E146" s="272" t="s">
        <v>1</v>
      </c>
      <c r="F146" s="273" t="s">
        <v>160</v>
      </c>
      <c r="G146" s="271"/>
      <c r="H146" s="274">
        <v>4</v>
      </c>
      <c r="I146" s="275"/>
      <c r="J146" s="271"/>
      <c r="K146" s="271"/>
      <c r="L146" s="276"/>
      <c r="M146" s="277"/>
      <c r="N146" s="278"/>
      <c r="O146" s="278"/>
      <c r="P146" s="278"/>
      <c r="Q146" s="278"/>
      <c r="R146" s="278"/>
      <c r="S146" s="278"/>
      <c r="T146" s="279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80" t="s">
        <v>158</v>
      </c>
      <c r="AU146" s="280" t="s">
        <v>86</v>
      </c>
      <c r="AV146" s="14" t="s">
        <v>156</v>
      </c>
      <c r="AW146" s="14" t="s">
        <v>31</v>
      </c>
      <c r="AX146" s="14" t="s">
        <v>84</v>
      </c>
      <c r="AY146" s="280" t="s">
        <v>149</v>
      </c>
    </row>
    <row r="147" s="2" customFormat="1" ht="21.75" customHeight="1">
      <c r="A147" s="41"/>
      <c r="B147" s="42"/>
      <c r="C147" s="245" t="s">
        <v>181</v>
      </c>
      <c r="D147" s="246" t="s">
        <v>151</v>
      </c>
      <c r="E147" s="247" t="s">
        <v>512</v>
      </c>
      <c r="F147" s="248" t="s">
        <v>513</v>
      </c>
      <c r="G147" s="249" t="s">
        <v>184</v>
      </c>
      <c r="H147" s="250">
        <v>4</v>
      </c>
      <c r="I147" s="251"/>
      <c r="J147" s="252">
        <f>ROUND(I147*H147,2)</f>
        <v>0</v>
      </c>
      <c r="K147" s="248" t="s">
        <v>155</v>
      </c>
      <c r="L147" s="44"/>
      <c r="M147" s="253" t="s">
        <v>1</v>
      </c>
      <c r="N147" s="254" t="s">
        <v>41</v>
      </c>
      <c r="O147" s="94"/>
      <c r="P147" s="255">
        <f>O147*H147</f>
        <v>0</v>
      </c>
      <c r="Q147" s="255">
        <v>0</v>
      </c>
      <c r="R147" s="255">
        <f>Q147*H147</f>
        <v>0</v>
      </c>
      <c r="S147" s="255">
        <v>0</v>
      </c>
      <c r="T147" s="256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57" t="s">
        <v>156</v>
      </c>
      <c r="AT147" s="257" t="s">
        <v>151</v>
      </c>
      <c r="AU147" s="257" t="s">
        <v>86</v>
      </c>
      <c r="AY147" s="18" t="s">
        <v>149</v>
      </c>
      <c r="BE147" s="146">
        <f>IF(N147="základní",J147,0)</f>
        <v>0</v>
      </c>
      <c r="BF147" s="146">
        <f>IF(N147="snížená",J147,0)</f>
        <v>0</v>
      </c>
      <c r="BG147" s="146">
        <f>IF(N147="zákl. přenesená",J147,0)</f>
        <v>0</v>
      </c>
      <c r="BH147" s="146">
        <f>IF(N147="sníž. přenesená",J147,0)</f>
        <v>0</v>
      </c>
      <c r="BI147" s="146">
        <f>IF(N147="nulová",J147,0)</f>
        <v>0</v>
      </c>
      <c r="BJ147" s="18" t="s">
        <v>84</v>
      </c>
      <c r="BK147" s="146">
        <f>ROUND(I147*H147,2)</f>
        <v>0</v>
      </c>
      <c r="BL147" s="18" t="s">
        <v>156</v>
      </c>
      <c r="BM147" s="257" t="s">
        <v>610</v>
      </c>
    </row>
    <row r="148" s="13" customFormat="1">
      <c r="A148" s="13"/>
      <c r="B148" s="258"/>
      <c r="C148" s="259"/>
      <c r="D148" s="260" t="s">
        <v>158</v>
      </c>
      <c r="E148" s="261" t="s">
        <v>1</v>
      </c>
      <c r="F148" s="262" t="s">
        <v>593</v>
      </c>
      <c r="G148" s="259"/>
      <c r="H148" s="263">
        <v>4</v>
      </c>
      <c r="I148" s="264"/>
      <c r="J148" s="259"/>
      <c r="K148" s="259"/>
      <c r="L148" s="265"/>
      <c r="M148" s="266"/>
      <c r="N148" s="267"/>
      <c r="O148" s="267"/>
      <c r="P148" s="267"/>
      <c r="Q148" s="267"/>
      <c r="R148" s="267"/>
      <c r="S148" s="267"/>
      <c r="T148" s="268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69" t="s">
        <v>158</v>
      </c>
      <c r="AU148" s="269" t="s">
        <v>86</v>
      </c>
      <c r="AV148" s="13" t="s">
        <v>86</v>
      </c>
      <c r="AW148" s="13" t="s">
        <v>31</v>
      </c>
      <c r="AX148" s="13" t="s">
        <v>76</v>
      </c>
      <c r="AY148" s="269" t="s">
        <v>149</v>
      </c>
    </row>
    <row r="149" s="14" customFormat="1">
      <c r="A149" s="14"/>
      <c r="B149" s="270"/>
      <c r="C149" s="271"/>
      <c r="D149" s="260" t="s">
        <v>158</v>
      </c>
      <c r="E149" s="272" t="s">
        <v>1</v>
      </c>
      <c r="F149" s="273" t="s">
        <v>160</v>
      </c>
      <c r="G149" s="271"/>
      <c r="H149" s="274">
        <v>4</v>
      </c>
      <c r="I149" s="275"/>
      <c r="J149" s="271"/>
      <c r="K149" s="271"/>
      <c r="L149" s="276"/>
      <c r="M149" s="277"/>
      <c r="N149" s="278"/>
      <c r="O149" s="278"/>
      <c r="P149" s="278"/>
      <c r="Q149" s="278"/>
      <c r="R149" s="278"/>
      <c r="S149" s="278"/>
      <c r="T149" s="279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80" t="s">
        <v>158</v>
      </c>
      <c r="AU149" s="280" t="s">
        <v>86</v>
      </c>
      <c r="AV149" s="14" t="s">
        <v>156</v>
      </c>
      <c r="AW149" s="14" t="s">
        <v>31</v>
      </c>
      <c r="AX149" s="14" t="s">
        <v>84</v>
      </c>
      <c r="AY149" s="280" t="s">
        <v>149</v>
      </c>
    </row>
    <row r="150" s="2" customFormat="1" ht="24.15" customHeight="1">
      <c r="A150" s="41"/>
      <c r="B150" s="42"/>
      <c r="C150" s="245" t="s">
        <v>187</v>
      </c>
      <c r="D150" s="246" t="s">
        <v>151</v>
      </c>
      <c r="E150" s="247" t="s">
        <v>515</v>
      </c>
      <c r="F150" s="248" t="s">
        <v>516</v>
      </c>
      <c r="G150" s="249" t="s">
        <v>184</v>
      </c>
      <c r="H150" s="250">
        <v>4</v>
      </c>
      <c r="I150" s="251"/>
      <c r="J150" s="252">
        <f>ROUND(I150*H150,2)</f>
        <v>0</v>
      </c>
      <c r="K150" s="248" t="s">
        <v>155</v>
      </c>
      <c r="L150" s="44"/>
      <c r="M150" s="253" t="s">
        <v>1</v>
      </c>
      <c r="N150" s="254" t="s">
        <v>41</v>
      </c>
      <c r="O150" s="94"/>
      <c r="P150" s="255">
        <f>O150*H150</f>
        <v>0</v>
      </c>
      <c r="Q150" s="255">
        <v>0</v>
      </c>
      <c r="R150" s="255">
        <f>Q150*H150</f>
        <v>0</v>
      </c>
      <c r="S150" s="255">
        <v>0</v>
      </c>
      <c r="T150" s="256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57" t="s">
        <v>156</v>
      </c>
      <c r="AT150" s="257" t="s">
        <v>151</v>
      </c>
      <c r="AU150" s="257" t="s">
        <v>86</v>
      </c>
      <c r="AY150" s="18" t="s">
        <v>149</v>
      </c>
      <c r="BE150" s="146">
        <f>IF(N150="základní",J150,0)</f>
        <v>0</v>
      </c>
      <c r="BF150" s="146">
        <f>IF(N150="snížená",J150,0)</f>
        <v>0</v>
      </c>
      <c r="BG150" s="146">
        <f>IF(N150="zákl. přenesená",J150,0)</f>
        <v>0</v>
      </c>
      <c r="BH150" s="146">
        <f>IF(N150="sníž. přenesená",J150,0)</f>
        <v>0</v>
      </c>
      <c r="BI150" s="146">
        <f>IF(N150="nulová",J150,0)</f>
        <v>0</v>
      </c>
      <c r="BJ150" s="18" t="s">
        <v>84</v>
      </c>
      <c r="BK150" s="146">
        <f>ROUND(I150*H150,2)</f>
        <v>0</v>
      </c>
      <c r="BL150" s="18" t="s">
        <v>156</v>
      </c>
      <c r="BM150" s="257" t="s">
        <v>611</v>
      </c>
    </row>
    <row r="151" s="2" customFormat="1" ht="24.15" customHeight="1">
      <c r="A151" s="41"/>
      <c r="B151" s="42"/>
      <c r="C151" s="245" t="s">
        <v>193</v>
      </c>
      <c r="D151" s="246" t="s">
        <v>151</v>
      </c>
      <c r="E151" s="247" t="s">
        <v>521</v>
      </c>
      <c r="F151" s="248" t="s">
        <v>522</v>
      </c>
      <c r="G151" s="249" t="s">
        <v>463</v>
      </c>
      <c r="H151" s="250">
        <v>4</v>
      </c>
      <c r="I151" s="251"/>
      <c r="J151" s="252">
        <f>ROUND(I151*H151,2)</f>
        <v>0</v>
      </c>
      <c r="K151" s="248" t="s">
        <v>155</v>
      </c>
      <c r="L151" s="44"/>
      <c r="M151" s="253" t="s">
        <v>1</v>
      </c>
      <c r="N151" s="254" t="s">
        <v>41</v>
      </c>
      <c r="O151" s="94"/>
      <c r="P151" s="255">
        <f>O151*H151</f>
        <v>0</v>
      </c>
      <c r="Q151" s="255">
        <v>0.00033119999999999997</v>
      </c>
      <c r="R151" s="255">
        <f>Q151*H151</f>
        <v>0.0013247999999999999</v>
      </c>
      <c r="S151" s="255">
        <v>0</v>
      </c>
      <c r="T151" s="256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57" t="s">
        <v>156</v>
      </c>
      <c r="AT151" s="257" t="s">
        <v>151</v>
      </c>
      <c r="AU151" s="257" t="s">
        <v>86</v>
      </c>
      <c r="AY151" s="18" t="s">
        <v>149</v>
      </c>
      <c r="BE151" s="146">
        <f>IF(N151="základní",J151,0)</f>
        <v>0</v>
      </c>
      <c r="BF151" s="146">
        <f>IF(N151="snížená",J151,0)</f>
        <v>0</v>
      </c>
      <c r="BG151" s="146">
        <f>IF(N151="zákl. přenesená",J151,0)</f>
        <v>0</v>
      </c>
      <c r="BH151" s="146">
        <f>IF(N151="sníž. přenesená",J151,0)</f>
        <v>0</v>
      </c>
      <c r="BI151" s="146">
        <f>IF(N151="nulová",J151,0)</f>
        <v>0</v>
      </c>
      <c r="BJ151" s="18" t="s">
        <v>84</v>
      </c>
      <c r="BK151" s="146">
        <f>ROUND(I151*H151,2)</f>
        <v>0</v>
      </c>
      <c r="BL151" s="18" t="s">
        <v>156</v>
      </c>
      <c r="BM151" s="257" t="s">
        <v>612</v>
      </c>
    </row>
    <row r="152" s="13" customFormat="1">
      <c r="A152" s="13"/>
      <c r="B152" s="258"/>
      <c r="C152" s="259"/>
      <c r="D152" s="260" t="s">
        <v>158</v>
      </c>
      <c r="E152" s="261" t="s">
        <v>1</v>
      </c>
      <c r="F152" s="262" t="s">
        <v>613</v>
      </c>
      <c r="G152" s="259"/>
      <c r="H152" s="263">
        <v>4</v>
      </c>
      <c r="I152" s="264"/>
      <c r="J152" s="259"/>
      <c r="K152" s="259"/>
      <c r="L152" s="265"/>
      <c r="M152" s="266"/>
      <c r="N152" s="267"/>
      <c r="O152" s="267"/>
      <c r="P152" s="267"/>
      <c r="Q152" s="267"/>
      <c r="R152" s="267"/>
      <c r="S152" s="267"/>
      <c r="T152" s="268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69" t="s">
        <v>158</v>
      </c>
      <c r="AU152" s="269" t="s">
        <v>86</v>
      </c>
      <c r="AV152" s="13" t="s">
        <v>86</v>
      </c>
      <c r="AW152" s="13" t="s">
        <v>31</v>
      </c>
      <c r="AX152" s="13" t="s">
        <v>76</v>
      </c>
      <c r="AY152" s="269" t="s">
        <v>149</v>
      </c>
    </row>
    <row r="153" s="14" customFormat="1">
      <c r="A153" s="14"/>
      <c r="B153" s="270"/>
      <c r="C153" s="271"/>
      <c r="D153" s="260" t="s">
        <v>158</v>
      </c>
      <c r="E153" s="272" t="s">
        <v>1</v>
      </c>
      <c r="F153" s="273" t="s">
        <v>160</v>
      </c>
      <c r="G153" s="271"/>
      <c r="H153" s="274">
        <v>4</v>
      </c>
      <c r="I153" s="275"/>
      <c r="J153" s="271"/>
      <c r="K153" s="271"/>
      <c r="L153" s="276"/>
      <c r="M153" s="277"/>
      <c r="N153" s="278"/>
      <c r="O153" s="278"/>
      <c r="P153" s="278"/>
      <c r="Q153" s="278"/>
      <c r="R153" s="278"/>
      <c r="S153" s="278"/>
      <c r="T153" s="279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80" t="s">
        <v>158</v>
      </c>
      <c r="AU153" s="280" t="s">
        <v>86</v>
      </c>
      <c r="AV153" s="14" t="s">
        <v>156</v>
      </c>
      <c r="AW153" s="14" t="s">
        <v>31</v>
      </c>
      <c r="AX153" s="14" t="s">
        <v>84</v>
      </c>
      <c r="AY153" s="280" t="s">
        <v>149</v>
      </c>
    </row>
    <row r="154" s="12" customFormat="1" ht="22.8" customHeight="1">
      <c r="A154" s="12"/>
      <c r="B154" s="229"/>
      <c r="C154" s="230"/>
      <c r="D154" s="231" t="s">
        <v>75</v>
      </c>
      <c r="E154" s="243" t="s">
        <v>544</v>
      </c>
      <c r="F154" s="243" t="s">
        <v>545</v>
      </c>
      <c r="G154" s="230"/>
      <c r="H154" s="230"/>
      <c r="I154" s="233"/>
      <c r="J154" s="244">
        <f>BK154</f>
        <v>0</v>
      </c>
      <c r="K154" s="230"/>
      <c r="L154" s="235"/>
      <c r="M154" s="236"/>
      <c r="N154" s="237"/>
      <c r="O154" s="237"/>
      <c r="P154" s="238">
        <f>SUM(P155:P175)</f>
        <v>0</v>
      </c>
      <c r="Q154" s="237"/>
      <c r="R154" s="238">
        <f>SUM(R155:R175)</f>
        <v>0.38880000000000003</v>
      </c>
      <c r="S154" s="237"/>
      <c r="T154" s="239">
        <f>SUM(T155:T175)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40" t="s">
        <v>84</v>
      </c>
      <c r="AT154" s="241" t="s">
        <v>75</v>
      </c>
      <c r="AU154" s="241" t="s">
        <v>84</v>
      </c>
      <c r="AY154" s="240" t="s">
        <v>149</v>
      </c>
      <c r="BK154" s="242">
        <f>SUM(BK155:BK175)</f>
        <v>0</v>
      </c>
    </row>
    <row r="155" s="2" customFormat="1" ht="24.15" customHeight="1">
      <c r="A155" s="41"/>
      <c r="B155" s="42"/>
      <c r="C155" s="245" t="s">
        <v>198</v>
      </c>
      <c r="D155" s="246" t="s">
        <v>151</v>
      </c>
      <c r="E155" s="247" t="s">
        <v>614</v>
      </c>
      <c r="F155" s="248" t="s">
        <v>615</v>
      </c>
      <c r="G155" s="249" t="s">
        <v>463</v>
      </c>
      <c r="H155" s="250">
        <v>4</v>
      </c>
      <c r="I155" s="251"/>
      <c r="J155" s="252">
        <f>ROUND(I155*H155,2)</f>
        <v>0</v>
      </c>
      <c r="K155" s="248" t="s">
        <v>155</v>
      </c>
      <c r="L155" s="44"/>
      <c r="M155" s="253" t="s">
        <v>1</v>
      </c>
      <c r="N155" s="254" t="s">
        <v>41</v>
      </c>
      <c r="O155" s="94"/>
      <c r="P155" s="255">
        <f>O155*H155</f>
        <v>0</v>
      </c>
      <c r="Q155" s="255">
        <v>0.040000000000000001</v>
      </c>
      <c r="R155" s="255">
        <f>Q155*H155</f>
        <v>0.16</v>
      </c>
      <c r="S155" s="255">
        <v>0</v>
      </c>
      <c r="T155" s="256">
        <f>S155*H155</f>
        <v>0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57" t="s">
        <v>156</v>
      </c>
      <c r="AT155" s="257" t="s">
        <v>151</v>
      </c>
      <c r="AU155" s="257" t="s">
        <v>86</v>
      </c>
      <c r="AY155" s="18" t="s">
        <v>149</v>
      </c>
      <c r="BE155" s="146">
        <f>IF(N155="základní",J155,0)</f>
        <v>0</v>
      </c>
      <c r="BF155" s="146">
        <f>IF(N155="snížená",J155,0)</f>
        <v>0</v>
      </c>
      <c r="BG155" s="146">
        <f>IF(N155="zákl. přenesená",J155,0)</f>
        <v>0</v>
      </c>
      <c r="BH155" s="146">
        <f>IF(N155="sníž. přenesená",J155,0)</f>
        <v>0</v>
      </c>
      <c r="BI155" s="146">
        <f>IF(N155="nulová",J155,0)</f>
        <v>0</v>
      </c>
      <c r="BJ155" s="18" t="s">
        <v>84</v>
      </c>
      <c r="BK155" s="146">
        <f>ROUND(I155*H155,2)</f>
        <v>0</v>
      </c>
      <c r="BL155" s="18" t="s">
        <v>156</v>
      </c>
      <c r="BM155" s="257" t="s">
        <v>616</v>
      </c>
    </row>
    <row r="156" s="13" customFormat="1">
      <c r="A156" s="13"/>
      <c r="B156" s="258"/>
      <c r="C156" s="259"/>
      <c r="D156" s="260" t="s">
        <v>158</v>
      </c>
      <c r="E156" s="261" t="s">
        <v>1</v>
      </c>
      <c r="F156" s="262" t="s">
        <v>617</v>
      </c>
      <c r="G156" s="259"/>
      <c r="H156" s="263">
        <v>4</v>
      </c>
      <c r="I156" s="264"/>
      <c r="J156" s="259"/>
      <c r="K156" s="259"/>
      <c r="L156" s="265"/>
      <c r="M156" s="266"/>
      <c r="N156" s="267"/>
      <c r="O156" s="267"/>
      <c r="P156" s="267"/>
      <c r="Q156" s="267"/>
      <c r="R156" s="267"/>
      <c r="S156" s="267"/>
      <c r="T156" s="268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69" t="s">
        <v>158</v>
      </c>
      <c r="AU156" s="269" t="s">
        <v>86</v>
      </c>
      <c r="AV156" s="13" t="s">
        <v>86</v>
      </c>
      <c r="AW156" s="13" t="s">
        <v>31</v>
      </c>
      <c r="AX156" s="13" t="s">
        <v>76</v>
      </c>
      <c r="AY156" s="269" t="s">
        <v>149</v>
      </c>
    </row>
    <row r="157" s="14" customFormat="1">
      <c r="A157" s="14"/>
      <c r="B157" s="270"/>
      <c r="C157" s="271"/>
      <c r="D157" s="260" t="s">
        <v>158</v>
      </c>
      <c r="E157" s="272" t="s">
        <v>1</v>
      </c>
      <c r="F157" s="273" t="s">
        <v>160</v>
      </c>
      <c r="G157" s="271"/>
      <c r="H157" s="274">
        <v>4</v>
      </c>
      <c r="I157" s="275"/>
      <c r="J157" s="271"/>
      <c r="K157" s="271"/>
      <c r="L157" s="276"/>
      <c r="M157" s="277"/>
      <c r="N157" s="278"/>
      <c r="O157" s="278"/>
      <c r="P157" s="278"/>
      <c r="Q157" s="278"/>
      <c r="R157" s="278"/>
      <c r="S157" s="278"/>
      <c r="T157" s="279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80" t="s">
        <v>158</v>
      </c>
      <c r="AU157" s="280" t="s">
        <v>86</v>
      </c>
      <c r="AV157" s="14" t="s">
        <v>156</v>
      </c>
      <c r="AW157" s="14" t="s">
        <v>31</v>
      </c>
      <c r="AX157" s="14" t="s">
        <v>84</v>
      </c>
      <c r="AY157" s="280" t="s">
        <v>149</v>
      </c>
    </row>
    <row r="158" s="2" customFormat="1" ht="24.15" customHeight="1">
      <c r="A158" s="41"/>
      <c r="B158" s="42"/>
      <c r="C158" s="302" t="s">
        <v>203</v>
      </c>
      <c r="D158" s="303" t="s">
        <v>281</v>
      </c>
      <c r="E158" s="304" t="s">
        <v>618</v>
      </c>
      <c r="F158" s="305" t="s">
        <v>619</v>
      </c>
      <c r="G158" s="306" t="s">
        <v>463</v>
      </c>
      <c r="H158" s="307">
        <v>4</v>
      </c>
      <c r="I158" s="308"/>
      <c r="J158" s="309">
        <f>ROUND(I158*H158,2)</f>
        <v>0</v>
      </c>
      <c r="K158" s="305" t="s">
        <v>155</v>
      </c>
      <c r="L158" s="310"/>
      <c r="M158" s="311" t="s">
        <v>1</v>
      </c>
      <c r="N158" s="312" t="s">
        <v>41</v>
      </c>
      <c r="O158" s="94"/>
      <c r="P158" s="255">
        <f>O158*H158</f>
        <v>0</v>
      </c>
      <c r="Q158" s="255">
        <v>0.0079000000000000008</v>
      </c>
      <c r="R158" s="255">
        <f>Q158*H158</f>
        <v>0.031600000000000003</v>
      </c>
      <c r="S158" s="255">
        <v>0</v>
      </c>
      <c r="T158" s="256">
        <f>S158*H158</f>
        <v>0</v>
      </c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R158" s="257" t="s">
        <v>193</v>
      </c>
      <c r="AT158" s="257" t="s">
        <v>281</v>
      </c>
      <c r="AU158" s="257" t="s">
        <v>86</v>
      </c>
      <c r="AY158" s="18" t="s">
        <v>149</v>
      </c>
      <c r="BE158" s="146">
        <f>IF(N158="základní",J158,0)</f>
        <v>0</v>
      </c>
      <c r="BF158" s="146">
        <f>IF(N158="snížená",J158,0)</f>
        <v>0</v>
      </c>
      <c r="BG158" s="146">
        <f>IF(N158="zákl. přenesená",J158,0)</f>
        <v>0</v>
      </c>
      <c r="BH158" s="146">
        <f>IF(N158="sníž. přenesená",J158,0)</f>
        <v>0</v>
      </c>
      <c r="BI158" s="146">
        <f>IF(N158="nulová",J158,0)</f>
        <v>0</v>
      </c>
      <c r="BJ158" s="18" t="s">
        <v>84</v>
      </c>
      <c r="BK158" s="146">
        <f>ROUND(I158*H158,2)</f>
        <v>0</v>
      </c>
      <c r="BL158" s="18" t="s">
        <v>156</v>
      </c>
      <c r="BM158" s="257" t="s">
        <v>620</v>
      </c>
    </row>
    <row r="159" s="13" customFormat="1">
      <c r="A159" s="13"/>
      <c r="B159" s="258"/>
      <c r="C159" s="259"/>
      <c r="D159" s="260" t="s">
        <v>158</v>
      </c>
      <c r="E159" s="261" t="s">
        <v>1</v>
      </c>
      <c r="F159" s="262" t="s">
        <v>621</v>
      </c>
      <c r="G159" s="259"/>
      <c r="H159" s="263">
        <v>4</v>
      </c>
      <c r="I159" s="264"/>
      <c r="J159" s="259"/>
      <c r="K159" s="259"/>
      <c r="L159" s="265"/>
      <c r="M159" s="266"/>
      <c r="N159" s="267"/>
      <c r="O159" s="267"/>
      <c r="P159" s="267"/>
      <c r="Q159" s="267"/>
      <c r="R159" s="267"/>
      <c r="S159" s="267"/>
      <c r="T159" s="268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69" t="s">
        <v>158</v>
      </c>
      <c r="AU159" s="269" t="s">
        <v>86</v>
      </c>
      <c r="AV159" s="13" t="s">
        <v>86</v>
      </c>
      <c r="AW159" s="13" t="s">
        <v>31</v>
      </c>
      <c r="AX159" s="13" t="s">
        <v>76</v>
      </c>
      <c r="AY159" s="269" t="s">
        <v>149</v>
      </c>
    </row>
    <row r="160" s="14" customFormat="1">
      <c r="A160" s="14"/>
      <c r="B160" s="270"/>
      <c r="C160" s="271"/>
      <c r="D160" s="260" t="s">
        <v>158</v>
      </c>
      <c r="E160" s="272" t="s">
        <v>1</v>
      </c>
      <c r="F160" s="273" t="s">
        <v>160</v>
      </c>
      <c r="G160" s="271"/>
      <c r="H160" s="274">
        <v>4</v>
      </c>
      <c r="I160" s="275"/>
      <c r="J160" s="271"/>
      <c r="K160" s="271"/>
      <c r="L160" s="276"/>
      <c r="M160" s="277"/>
      <c r="N160" s="278"/>
      <c r="O160" s="278"/>
      <c r="P160" s="278"/>
      <c r="Q160" s="278"/>
      <c r="R160" s="278"/>
      <c r="S160" s="278"/>
      <c r="T160" s="279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80" t="s">
        <v>158</v>
      </c>
      <c r="AU160" s="280" t="s">
        <v>86</v>
      </c>
      <c r="AV160" s="14" t="s">
        <v>156</v>
      </c>
      <c r="AW160" s="14" t="s">
        <v>31</v>
      </c>
      <c r="AX160" s="14" t="s">
        <v>84</v>
      </c>
      <c r="AY160" s="280" t="s">
        <v>149</v>
      </c>
    </row>
    <row r="161" s="2" customFormat="1" ht="24.15" customHeight="1">
      <c r="A161" s="41"/>
      <c r="B161" s="42"/>
      <c r="C161" s="302" t="s">
        <v>216</v>
      </c>
      <c r="D161" s="303" t="s">
        <v>281</v>
      </c>
      <c r="E161" s="304" t="s">
        <v>571</v>
      </c>
      <c r="F161" s="305" t="s">
        <v>572</v>
      </c>
      <c r="G161" s="306" t="s">
        <v>463</v>
      </c>
      <c r="H161" s="307">
        <v>4</v>
      </c>
      <c r="I161" s="308"/>
      <c r="J161" s="309">
        <f>ROUND(I161*H161,2)</f>
        <v>0</v>
      </c>
      <c r="K161" s="305" t="s">
        <v>155</v>
      </c>
      <c r="L161" s="310"/>
      <c r="M161" s="311" t="s">
        <v>1</v>
      </c>
      <c r="N161" s="312" t="s">
        <v>41</v>
      </c>
      <c r="O161" s="94"/>
      <c r="P161" s="255">
        <f>O161*H161</f>
        <v>0</v>
      </c>
      <c r="Q161" s="255">
        <v>0.00029999999999999997</v>
      </c>
      <c r="R161" s="255">
        <f>Q161*H161</f>
        <v>0.0011999999999999999</v>
      </c>
      <c r="S161" s="255">
        <v>0</v>
      </c>
      <c r="T161" s="256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57" t="s">
        <v>193</v>
      </c>
      <c r="AT161" s="257" t="s">
        <v>281</v>
      </c>
      <c r="AU161" s="257" t="s">
        <v>86</v>
      </c>
      <c r="AY161" s="18" t="s">
        <v>149</v>
      </c>
      <c r="BE161" s="146">
        <f>IF(N161="základní",J161,0)</f>
        <v>0</v>
      </c>
      <c r="BF161" s="146">
        <f>IF(N161="snížená",J161,0)</f>
        <v>0</v>
      </c>
      <c r="BG161" s="146">
        <f>IF(N161="zákl. přenesená",J161,0)</f>
        <v>0</v>
      </c>
      <c r="BH161" s="146">
        <f>IF(N161="sníž. přenesená",J161,0)</f>
        <v>0</v>
      </c>
      <c r="BI161" s="146">
        <f>IF(N161="nulová",J161,0)</f>
        <v>0</v>
      </c>
      <c r="BJ161" s="18" t="s">
        <v>84</v>
      </c>
      <c r="BK161" s="146">
        <f>ROUND(I161*H161,2)</f>
        <v>0</v>
      </c>
      <c r="BL161" s="18" t="s">
        <v>156</v>
      </c>
      <c r="BM161" s="257" t="s">
        <v>622</v>
      </c>
    </row>
    <row r="162" s="13" customFormat="1">
      <c r="A162" s="13"/>
      <c r="B162" s="258"/>
      <c r="C162" s="259"/>
      <c r="D162" s="260" t="s">
        <v>158</v>
      </c>
      <c r="E162" s="261" t="s">
        <v>1</v>
      </c>
      <c r="F162" s="262" t="s">
        <v>623</v>
      </c>
      <c r="G162" s="259"/>
      <c r="H162" s="263">
        <v>4</v>
      </c>
      <c r="I162" s="264"/>
      <c r="J162" s="259"/>
      <c r="K162" s="259"/>
      <c r="L162" s="265"/>
      <c r="M162" s="266"/>
      <c r="N162" s="267"/>
      <c r="O162" s="267"/>
      <c r="P162" s="267"/>
      <c r="Q162" s="267"/>
      <c r="R162" s="267"/>
      <c r="S162" s="267"/>
      <c r="T162" s="268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69" t="s">
        <v>158</v>
      </c>
      <c r="AU162" s="269" t="s">
        <v>86</v>
      </c>
      <c r="AV162" s="13" t="s">
        <v>86</v>
      </c>
      <c r="AW162" s="13" t="s">
        <v>31</v>
      </c>
      <c r="AX162" s="13" t="s">
        <v>76</v>
      </c>
      <c r="AY162" s="269" t="s">
        <v>149</v>
      </c>
    </row>
    <row r="163" s="14" customFormat="1">
      <c r="A163" s="14"/>
      <c r="B163" s="270"/>
      <c r="C163" s="271"/>
      <c r="D163" s="260" t="s">
        <v>158</v>
      </c>
      <c r="E163" s="272" t="s">
        <v>1</v>
      </c>
      <c r="F163" s="273" t="s">
        <v>160</v>
      </c>
      <c r="G163" s="271"/>
      <c r="H163" s="274">
        <v>4</v>
      </c>
      <c r="I163" s="275"/>
      <c r="J163" s="271"/>
      <c r="K163" s="271"/>
      <c r="L163" s="276"/>
      <c r="M163" s="277"/>
      <c r="N163" s="278"/>
      <c r="O163" s="278"/>
      <c r="P163" s="278"/>
      <c r="Q163" s="278"/>
      <c r="R163" s="278"/>
      <c r="S163" s="278"/>
      <c r="T163" s="279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80" t="s">
        <v>158</v>
      </c>
      <c r="AU163" s="280" t="s">
        <v>86</v>
      </c>
      <c r="AV163" s="14" t="s">
        <v>156</v>
      </c>
      <c r="AW163" s="14" t="s">
        <v>31</v>
      </c>
      <c r="AX163" s="14" t="s">
        <v>84</v>
      </c>
      <c r="AY163" s="280" t="s">
        <v>149</v>
      </c>
    </row>
    <row r="164" s="2" customFormat="1" ht="24.15" customHeight="1">
      <c r="A164" s="41"/>
      <c r="B164" s="42"/>
      <c r="C164" s="245" t="s">
        <v>8</v>
      </c>
      <c r="D164" s="246" t="s">
        <v>151</v>
      </c>
      <c r="E164" s="247" t="s">
        <v>575</v>
      </c>
      <c r="F164" s="248" t="s">
        <v>576</v>
      </c>
      <c r="G164" s="249" t="s">
        <v>463</v>
      </c>
      <c r="H164" s="250">
        <v>4</v>
      </c>
      <c r="I164" s="251"/>
      <c r="J164" s="252">
        <f>ROUND(I164*H164,2)</f>
        <v>0</v>
      </c>
      <c r="K164" s="248" t="s">
        <v>1</v>
      </c>
      <c r="L164" s="44"/>
      <c r="M164" s="253" t="s">
        <v>1</v>
      </c>
      <c r="N164" s="254" t="s">
        <v>41</v>
      </c>
      <c r="O164" s="94"/>
      <c r="P164" s="255">
        <f>O164*H164</f>
        <v>0</v>
      </c>
      <c r="Q164" s="255">
        <v>0</v>
      </c>
      <c r="R164" s="255">
        <f>Q164*H164</f>
        <v>0</v>
      </c>
      <c r="S164" s="255">
        <v>0</v>
      </c>
      <c r="T164" s="256">
        <f>S164*H164</f>
        <v>0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57" t="s">
        <v>577</v>
      </c>
      <c r="AT164" s="257" t="s">
        <v>151</v>
      </c>
      <c r="AU164" s="257" t="s">
        <v>86</v>
      </c>
      <c r="AY164" s="18" t="s">
        <v>149</v>
      </c>
      <c r="BE164" s="146">
        <f>IF(N164="základní",J164,0)</f>
        <v>0</v>
      </c>
      <c r="BF164" s="146">
        <f>IF(N164="snížená",J164,0)</f>
        <v>0</v>
      </c>
      <c r="BG164" s="146">
        <f>IF(N164="zákl. přenesená",J164,0)</f>
        <v>0</v>
      </c>
      <c r="BH164" s="146">
        <f>IF(N164="sníž. přenesená",J164,0)</f>
        <v>0</v>
      </c>
      <c r="BI164" s="146">
        <f>IF(N164="nulová",J164,0)</f>
        <v>0</v>
      </c>
      <c r="BJ164" s="18" t="s">
        <v>84</v>
      </c>
      <c r="BK164" s="146">
        <f>ROUND(I164*H164,2)</f>
        <v>0</v>
      </c>
      <c r="BL164" s="18" t="s">
        <v>577</v>
      </c>
      <c r="BM164" s="257" t="s">
        <v>624</v>
      </c>
    </row>
    <row r="165" s="2" customFormat="1" ht="24.15" customHeight="1">
      <c r="A165" s="41"/>
      <c r="B165" s="42"/>
      <c r="C165" s="245" t="s">
        <v>228</v>
      </c>
      <c r="D165" s="246" t="s">
        <v>151</v>
      </c>
      <c r="E165" s="247" t="s">
        <v>579</v>
      </c>
      <c r="F165" s="248" t="s">
        <v>580</v>
      </c>
      <c r="G165" s="249" t="s">
        <v>463</v>
      </c>
      <c r="H165" s="250">
        <v>4</v>
      </c>
      <c r="I165" s="251"/>
      <c r="J165" s="252">
        <f>ROUND(I165*H165,2)</f>
        <v>0</v>
      </c>
      <c r="K165" s="248" t="s">
        <v>1</v>
      </c>
      <c r="L165" s="44"/>
      <c r="M165" s="253" t="s">
        <v>1</v>
      </c>
      <c r="N165" s="254" t="s">
        <v>41</v>
      </c>
      <c r="O165" s="94"/>
      <c r="P165" s="255">
        <f>O165*H165</f>
        <v>0</v>
      </c>
      <c r="Q165" s="255">
        <v>0.025000000000000001</v>
      </c>
      <c r="R165" s="255">
        <f>Q165*H165</f>
        <v>0.10000000000000001</v>
      </c>
      <c r="S165" s="255">
        <v>0</v>
      </c>
      <c r="T165" s="256">
        <f>S165*H165</f>
        <v>0</v>
      </c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R165" s="257" t="s">
        <v>156</v>
      </c>
      <c r="AT165" s="257" t="s">
        <v>151</v>
      </c>
      <c r="AU165" s="257" t="s">
        <v>86</v>
      </c>
      <c r="AY165" s="18" t="s">
        <v>149</v>
      </c>
      <c r="BE165" s="146">
        <f>IF(N165="základní",J165,0)</f>
        <v>0</v>
      </c>
      <c r="BF165" s="146">
        <f>IF(N165="snížená",J165,0)</f>
        <v>0</v>
      </c>
      <c r="BG165" s="146">
        <f>IF(N165="zákl. přenesená",J165,0)</f>
        <v>0</v>
      </c>
      <c r="BH165" s="146">
        <f>IF(N165="sníž. přenesená",J165,0)</f>
        <v>0</v>
      </c>
      <c r="BI165" s="146">
        <f>IF(N165="nulová",J165,0)</f>
        <v>0</v>
      </c>
      <c r="BJ165" s="18" t="s">
        <v>84</v>
      </c>
      <c r="BK165" s="146">
        <f>ROUND(I165*H165,2)</f>
        <v>0</v>
      </c>
      <c r="BL165" s="18" t="s">
        <v>156</v>
      </c>
      <c r="BM165" s="257" t="s">
        <v>625</v>
      </c>
    </row>
    <row r="166" s="13" customFormat="1">
      <c r="A166" s="13"/>
      <c r="B166" s="258"/>
      <c r="C166" s="259"/>
      <c r="D166" s="260" t="s">
        <v>158</v>
      </c>
      <c r="E166" s="261" t="s">
        <v>1</v>
      </c>
      <c r="F166" s="262" t="s">
        <v>626</v>
      </c>
      <c r="G166" s="259"/>
      <c r="H166" s="263">
        <v>4</v>
      </c>
      <c r="I166" s="264"/>
      <c r="J166" s="259"/>
      <c r="K166" s="259"/>
      <c r="L166" s="265"/>
      <c r="M166" s="266"/>
      <c r="N166" s="267"/>
      <c r="O166" s="267"/>
      <c r="P166" s="267"/>
      <c r="Q166" s="267"/>
      <c r="R166" s="267"/>
      <c r="S166" s="267"/>
      <c r="T166" s="268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69" t="s">
        <v>158</v>
      </c>
      <c r="AU166" s="269" t="s">
        <v>86</v>
      </c>
      <c r="AV166" s="13" t="s">
        <v>86</v>
      </c>
      <c r="AW166" s="13" t="s">
        <v>31</v>
      </c>
      <c r="AX166" s="13" t="s">
        <v>76</v>
      </c>
      <c r="AY166" s="269" t="s">
        <v>149</v>
      </c>
    </row>
    <row r="167" s="14" customFormat="1">
      <c r="A167" s="14"/>
      <c r="B167" s="270"/>
      <c r="C167" s="271"/>
      <c r="D167" s="260" t="s">
        <v>158</v>
      </c>
      <c r="E167" s="272" t="s">
        <v>1</v>
      </c>
      <c r="F167" s="273" t="s">
        <v>160</v>
      </c>
      <c r="G167" s="271"/>
      <c r="H167" s="274">
        <v>4</v>
      </c>
      <c r="I167" s="275"/>
      <c r="J167" s="271"/>
      <c r="K167" s="271"/>
      <c r="L167" s="276"/>
      <c r="M167" s="277"/>
      <c r="N167" s="278"/>
      <c r="O167" s="278"/>
      <c r="P167" s="278"/>
      <c r="Q167" s="278"/>
      <c r="R167" s="278"/>
      <c r="S167" s="278"/>
      <c r="T167" s="279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80" t="s">
        <v>158</v>
      </c>
      <c r="AU167" s="280" t="s">
        <v>86</v>
      </c>
      <c r="AV167" s="14" t="s">
        <v>156</v>
      </c>
      <c r="AW167" s="14" t="s">
        <v>31</v>
      </c>
      <c r="AX167" s="14" t="s">
        <v>84</v>
      </c>
      <c r="AY167" s="280" t="s">
        <v>149</v>
      </c>
    </row>
    <row r="168" s="2" customFormat="1" ht="44.25" customHeight="1">
      <c r="A168" s="41"/>
      <c r="B168" s="42"/>
      <c r="C168" s="245" t="s">
        <v>232</v>
      </c>
      <c r="D168" s="246" t="s">
        <v>151</v>
      </c>
      <c r="E168" s="247" t="s">
        <v>627</v>
      </c>
      <c r="F168" s="248" t="s">
        <v>628</v>
      </c>
      <c r="G168" s="249" t="s">
        <v>463</v>
      </c>
      <c r="H168" s="250">
        <v>4</v>
      </c>
      <c r="I168" s="251"/>
      <c r="J168" s="252">
        <f>ROUND(I168*H168,2)</f>
        <v>0</v>
      </c>
      <c r="K168" s="248" t="s">
        <v>1</v>
      </c>
      <c r="L168" s="44"/>
      <c r="M168" s="253" t="s">
        <v>1</v>
      </c>
      <c r="N168" s="254" t="s">
        <v>41</v>
      </c>
      <c r="O168" s="94"/>
      <c r="P168" s="255">
        <f>O168*H168</f>
        <v>0</v>
      </c>
      <c r="Q168" s="255">
        <v>0.0060000000000000001</v>
      </c>
      <c r="R168" s="255">
        <f>Q168*H168</f>
        <v>0.024</v>
      </c>
      <c r="S168" s="255">
        <v>0</v>
      </c>
      <c r="T168" s="256">
        <f>S168*H168</f>
        <v>0</v>
      </c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R168" s="257" t="s">
        <v>156</v>
      </c>
      <c r="AT168" s="257" t="s">
        <v>151</v>
      </c>
      <c r="AU168" s="257" t="s">
        <v>86</v>
      </c>
      <c r="AY168" s="18" t="s">
        <v>149</v>
      </c>
      <c r="BE168" s="146">
        <f>IF(N168="základní",J168,0)</f>
        <v>0</v>
      </c>
      <c r="BF168" s="146">
        <f>IF(N168="snížená",J168,0)</f>
        <v>0</v>
      </c>
      <c r="BG168" s="146">
        <f>IF(N168="zákl. přenesená",J168,0)</f>
        <v>0</v>
      </c>
      <c r="BH168" s="146">
        <f>IF(N168="sníž. přenesená",J168,0)</f>
        <v>0</v>
      </c>
      <c r="BI168" s="146">
        <f>IF(N168="nulová",J168,0)</f>
        <v>0</v>
      </c>
      <c r="BJ168" s="18" t="s">
        <v>84</v>
      </c>
      <c r="BK168" s="146">
        <f>ROUND(I168*H168,2)</f>
        <v>0</v>
      </c>
      <c r="BL168" s="18" t="s">
        <v>156</v>
      </c>
      <c r="BM168" s="257" t="s">
        <v>629</v>
      </c>
    </row>
    <row r="169" s="2" customFormat="1">
      <c r="A169" s="41"/>
      <c r="B169" s="42"/>
      <c r="C169" s="43"/>
      <c r="D169" s="260" t="s">
        <v>476</v>
      </c>
      <c r="E169" s="43"/>
      <c r="F169" s="318" t="s">
        <v>630</v>
      </c>
      <c r="G169" s="43"/>
      <c r="H169" s="43"/>
      <c r="I169" s="215"/>
      <c r="J169" s="43"/>
      <c r="K169" s="43"/>
      <c r="L169" s="44"/>
      <c r="M169" s="319"/>
      <c r="N169" s="320"/>
      <c r="O169" s="94"/>
      <c r="P169" s="94"/>
      <c r="Q169" s="94"/>
      <c r="R169" s="94"/>
      <c r="S169" s="94"/>
      <c r="T169" s="95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T169" s="18" t="s">
        <v>476</v>
      </c>
      <c r="AU169" s="18" t="s">
        <v>86</v>
      </c>
    </row>
    <row r="170" s="13" customFormat="1">
      <c r="A170" s="13"/>
      <c r="B170" s="258"/>
      <c r="C170" s="259"/>
      <c r="D170" s="260" t="s">
        <v>158</v>
      </c>
      <c r="E170" s="261" t="s">
        <v>1</v>
      </c>
      <c r="F170" s="262" t="s">
        <v>631</v>
      </c>
      <c r="G170" s="259"/>
      <c r="H170" s="263">
        <v>4</v>
      </c>
      <c r="I170" s="264"/>
      <c r="J170" s="259"/>
      <c r="K170" s="259"/>
      <c r="L170" s="265"/>
      <c r="M170" s="266"/>
      <c r="N170" s="267"/>
      <c r="O170" s="267"/>
      <c r="P170" s="267"/>
      <c r="Q170" s="267"/>
      <c r="R170" s="267"/>
      <c r="S170" s="267"/>
      <c r="T170" s="268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69" t="s">
        <v>158</v>
      </c>
      <c r="AU170" s="269" t="s">
        <v>86</v>
      </c>
      <c r="AV170" s="13" t="s">
        <v>86</v>
      </c>
      <c r="AW170" s="13" t="s">
        <v>31</v>
      </c>
      <c r="AX170" s="13" t="s">
        <v>76</v>
      </c>
      <c r="AY170" s="269" t="s">
        <v>149</v>
      </c>
    </row>
    <row r="171" s="14" customFormat="1">
      <c r="A171" s="14"/>
      <c r="B171" s="270"/>
      <c r="C171" s="271"/>
      <c r="D171" s="260" t="s">
        <v>158</v>
      </c>
      <c r="E171" s="272" t="s">
        <v>1</v>
      </c>
      <c r="F171" s="273" t="s">
        <v>160</v>
      </c>
      <c r="G171" s="271"/>
      <c r="H171" s="274">
        <v>4</v>
      </c>
      <c r="I171" s="275"/>
      <c r="J171" s="271"/>
      <c r="K171" s="271"/>
      <c r="L171" s="276"/>
      <c r="M171" s="277"/>
      <c r="N171" s="278"/>
      <c r="O171" s="278"/>
      <c r="P171" s="278"/>
      <c r="Q171" s="278"/>
      <c r="R171" s="278"/>
      <c r="S171" s="278"/>
      <c r="T171" s="279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80" t="s">
        <v>158</v>
      </c>
      <c r="AU171" s="280" t="s">
        <v>86</v>
      </c>
      <c r="AV171" s="14" t="s">
        <v>156</v>
      </c>
      <c r="AW171" s="14" t="s">
        <v>31</v>
      </c>
      <c r="AX171" s="14" t="s">
        <v>84</v>
      </c>
      <c r="AY171" s="280" t="s">
        <v>149</v>
      </c>
    </row>
    <row r="172" s="2" customFormat="1" ht="55.5" customHeight="1">
      <c r="A172" s="41"/>
      <c r="B172" s="42"/>
      <c r="C172" s="245" t="s">
        <v>240</v>
      </c>
      <c r="D172" s="246" t="s">
        <v>151</v>
      </c>
      <c r="E172" s="247" t="s">
        <v>632</v>
      </c>
      <c r="F172" s="248" t="s">
        <v>633</v>
      </c>
      <c r="G172" s="249" t="s">
        <v>463</v>
      </c>
      <c r="H172" s="250">
        <v>12</v>
      </c>
      <c r="I172" s="251"/>
      <c r="J172" s="252">
        <f>ROUND(I172*H172,2)</f>
        <v>0</v>
      </c>
      <c r="K172" s="248" t="s">
        <v>1</v>
      </c>
      <c r="L172" s="44"/>
      <c r="M172" s="253" t="s">
        <v>1</v>
      </c>
      <c r="N172" s="254" t="s">
        <v>41</v>
      </c>
      <c r="O172" s="94"/>
      <c r="P172" s="255">
        <f>O172*H172</f>
        <v>0</v>
      </c>
      <c r="Q172" s="255">
        <v>0.0060000000000000001</v>
      </c>
      <c r="R172" s="255">
        <f>Q172*H172</f>
        <v>0.072000000000000008</v>
      </c>
      <c r="S172" s="255">
        <v>0</v>
      </c>
      <c r="T172" s="256">
        <f>S172*H172</f>
        <v>0</v>
      </c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R172" s="257" t="s">
        <v>156</v>
      </c>
      <c r="AT172" s="257" t="s">
        <v>151</v>
      </c>
      <c r="AU172" s="257" t="s">
        <v>86</v>
      </c>
      <c r="AY172" s="18" t="s">
        <v>149</v>
      </c>
      <c r="BE172" s="146">
        <f>IF(N172="základní",J172,0)</f>
        <v>0</v>
      </c>
      <c r="BF172" s="146">
        <f>IF(N172="snížená",J172,0)</f>
        <v>0</v>
      </c>
      <c r="BG172" s="146">
        <f>IF(N172="zákl. přenesená",J172,0)</f>
        <v>0</v>
      </c>
      <c r="BH172" s="146">
        <f>IF(N172="sníž. přenesená",J172,0)</f>
        <v>0</v>
      </c>
      <c r="BI172" s="146">
        <f>IF(N172="nulová",J172,0)</f>
        <v>0</v>
      </c>
      <c r="BJ172" s="18" t="s">
        <v>84</v>
      </c>
      <c r="BK172" s="146">
        <f>ROUND(I172*H172,2)</f>
        <v>0</v>
      </c>
      <c r="BL172" s="18" t="s">
        <v>156</v>
      </c>
      <c r="BM172" s="257" t="s">
        <v>634</v>
      </c>
    </row>
    <row r="173" s="2" customFormat="1">
      <c r="A173" s="41"/>
      <c r="B173" s="42"/>
      <c r="C173" s="43"/>
      <c r="D173" s="260" t="s">
        <v>476</v>
      </c>
      <c r="E173" s="43"/>
      <c r="F173" s="318" t="s">
        <v>635</v>
      </c>
      <c r="G173" s="43"/>
      <c r="H173" s="43"/>
      <c r="I173" s="215"/>
      <c r="J173" s="43"/>
      <c r="K173" s="43"/>
      <c r="L173" s="44"/>
      <c r="M173" s="319"/>
      <c r="N173" s="320"/>
      <c r="O173" s="94"/>
      <c r="P173" s="94"/>
      <c r="Q173" s="94"/>
      <c r="R173" s="94"/>
      <c r="S173" s="94"/>
      <c r="T173" s="95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T173" s="18" t="s">
        <v>476</v>
      </c>
      <c r="AU173" s="18" t="s">
        <v>86</v>
      </c>
    </row>
    <row r="174" s="13" customFormat="1">
      <c r="A174" s="13"/>
      <c r="B174" s="258"/>
      <c r="C174" s="259"/>
      <c r="D174" s="260" t="s">
        <v>158</v>
      </c>
      <c r="E174" s="261" t="s">
        <v>1</v>
      </c>
      <c r="F174" s="262" t="s">
        <v>636</v>
      </c>
      <c r="G174" s="259"/>
      <c r="H174" s="263">
        <v>12</v>
      </c>
      <c r="I174" s="264"/>
      <c r="J174" s="259"/>
      <c r="K174" s="259"/>
      <c r="L174" s="265"/>
      <c r="M174" s="266"/>
      <c r="N174" s="267"/>
      <c r="O174" s="267"/>
      <c r="P174" s="267"/>
      <c r="Q174" s="267"/>
      <c r="R174" s="267"/>
      <c r="S174" s="267"/>
      <c r="T174" s="268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69" t="s">
        <v>158</v>
      </c>
      <c r="AU174" s="269" t="s">
        <v>86</v>
      </c>
      <c r="AV174" s="13" t="s">
        <v>86</v>
      </c>
      <c r="AW174" s="13" t="s">
        <v>31</v>
      </c>
      <c r="AX174" s="13" t="s">
        <v>76</v>
      </c>
      <c r="AY174" s="269" t="s">
        <v>149</v>
      </c>
    </row>
    <row r="175" s="14" customFormat="1">
      <c r="A175" s="14"/>
      <c r="B175" s="270"/>
      <c r="C175" s="271"/>
      <c r="D175" s="260" t="s">
        <v>158</v>
      </c>
      <c r="E175" s="272" t="s">
        <v>1</v>
      </c>
      <c r="F175" s="273" t="s">
        <v>160</v>
      </c>
      <c r="G175" s="271"/>
      <c r="H175" s="274">
        <v>12</v>
      </c>
      <c r="I175" s="275"/>
      <c r="J175" s="271"/>
      <c r="K175" s="271"/>
      <c r="L175" s="276"/>
      <c r="M175" s="277"/>
      <c r="N175" s="278"/>
      <c r="O175" s="278"/>
      <c r="P175" s="278"/>
      <c r="Q175" s="278"/>
      <c r="R175" s="278"/>
      <c r="S175" s="278"/>
      <c r="T175" s="279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80" t="s">
        <v>158</v>
      </c>
      <c r="AU175" s="280" t="s">
        <v>86</v>
      </c>
      <c r="AV175" s="14" t="s">
        <v>156</v>
      </c>
      <c r="AW175" s="14" t="s">
        <v>31</v>
      </c>
      <c r="AX175" s="14" t="s">
        <v>84</v>
      </c>
      <c r="AY175" s="280" t="s">
        <v>149</v>
      </c>
    </row>
    <row r="176" s="12" customFormat="1" ht="22.8" customHeight="1">
      <c r="A176" s="12"/>
      <c r="B176" s="229"/>
      <c r="C176" s="230"/>
      <c r="D176" s="231" t="s">
        <v>75</v>
      </c>
      <c r="E176" s="243" t="s">
        <v>442</v>
      </c>
      <c r="F176" s="243" t="s">
        <v>443</v>
      </c>
      <c r="G176" s="230"/>
      <c r="H176" s="230"/>
      <c r="I176" s="233"/>
      <c r="J176" s="244">
        <f>BK176</f>
        <v>0</v>
      </c>
      <c r="K176" s="230"/>
      <c r="L176" s="235"/>
      <c r="M176" s="236"/>
      <c r="N176" s="237"/>
      <c r="O176" s="237"/>
      <c r="P176" s="238">
        <f>P177</f>
        <v>0</v>
      </c>
      <c r="Q176" s="237"/>
      <c r="R176" s="238">
        <f>R177</f>
        <v>0</v>
      </c>
      <c r="S176" s="237"/>
      <c r="T176" s="239">
        <f>T177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40" t="s">
        <v>84</v>
      </c>
      <c r="AT176" s="241" t="s">
        <v>75</v>
      </c>
      <c r="AU176" s="241" t="s">
        <v>84</v>
      </c>
      <c r="AY176" s="240" t="s">
        <v>149</v>
      </c>
      <c r="BK176" s="242">
        <f>BK177</f>
        <v>0</v>
      </c>
    </row>
    <row r="177" s="2" customFormat="1" ht="37.8" customHeight="1">
      <c r="A177" s="41"/>
      <c r="B177" s="42"/>
      <c r="C177" s="245" t="s">
        <v>246</v>
      </c>
      <c r="D177" s="246" t="s">
        <v>151</v>
      </c>
      <c r="E177" s="247" t="s">
        <v>445</v>
      </c>
      <c r="F177" s="248" t="s">
        <v>446</v>
      </c>
      <c r="G177" s="249" t="s">
        <v>254</v>
      </c>
      <c r="H177" s="250">
        <v>0.40400000000000003</v>
      </c>
      <c r="I177" s="251"/>
      <c r="J177" s="252">
        <f>ROUND(I177*H177,2)</f>
        <v>0</v>
      </c>
      <c r="K177" s="248" t="s">
        <v>155</v>
      </c>
      <c r="L177" s="44"/>
      <c r="M177" s="313" t="s">
        <v>1</v>
      </c>
      <c r="N177" s="314" t="s">
        <v>41</v>
      </c>
      <c r="O177" s="315"/>
      <c r="P177" s="316">
        <f>O177*H177</f>
        <v>0</v>
      </c>
      <c r="Q177" s="316">
        <v>0</v>
      </c>
      <c r="R177" s="316">
        <f>Q177*H177</f>
        <v>0</v>
      </c>
      <c r="S177" s="316">
        <v>0</v>
      </c>
      <c r="T177" s="317">
        <f>S177*H177</f>
        <v>0</v>
      </c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R177" s="257" t="s">
        <v>156</v>
      </c>
      <c r="AT177" s="257" t="s">
        <v>151</v>
      </c>
      <c r="AU177" s="257" t="s">
        <v>86</v>
      </c>
      <c r="AY177" s="18" t="s">
        <v>149</v>
      </c>
      <c r="BE177" s="146">
        <f>IF(N177="základní",J177,0)</f>
        <v>0</v>
      </c>
      <c r="BF177" s="146">
        <f>IF(N177="snížená",J177,0)</f>
        <v>0</v>
      </c>
      <c r="BG177" s="146">
        <f>IF(N177="zákl. přenesená",J177,0)</f>
        <v>0</v>
      </c>
      <c r="BH177" s="146">
        <f>IF(N177="sníž. přenesená",J177,0)</f>
        <v>0</v>
      </c>
      <c r="BI177" s="146">
        <f>IF(N177="nulová",J177,0)</f>
        <v>0</v>
      </c>
      <c r="BJ177" s="18" t="s">
        <v>84</v>
      </c>
      <c r="BK177" s="146">
        <f>ROUND(I177*H177,2)</f>
        <v>0</v>
      </c>
      <c r="BL177" s="18" t="s">
        <v>156</v>
      </c>
      <c r="BM177" s="257" t="s">
        <v>637</v>
      </c>
    </row>
    <row r="178" s="2" customFormat="1" ht="6.96" customHeight="1">
      <c r="A178" s="41"/>
      <c r="B178" s="69"/>
      <c r="C178" s="70"/>
      <c r="D178" s="70"/>
      <c r="E178" s="70"/>
      <c r="F178" s="70"/>
      <c r="G178" s="70"/>
      <c r="H178" s="70"/>
      <c r="I178" s="70"/>
      <c r="J178" s="70"/>
      <c r="K178" s="70"/>
      <c r="L178" s="44"/>
      <c r="M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</row>
  </sheetData>
  <sheetProtection sheet="1" autoFilter="0" formatColumns="0" formatRows="0" objects="1" scenarios="1" spinCount="100000" saltValue="pasmYCOMx1I1OvqPKyiGJX2Wl13bSgJcOjvfmgzfQt9+3nCkda/QXhEXh/DIV137wPJPYoY2MxN+iQUnYh8OLw==" hashValue="saj+y1vlqcT62H3Y55osebOgppO9oW9bl//VKPKKPxbckdE8O900nk80tRoarukkCmnOROxpmUlKEgcR9vaDIA==" algorithmName="SHA-512" password="CC51"/>
  <autoFilter ref="C129:K177"/>
  <mergeCells count="14">
    <mergeCell ref="E7:H7"/>
    <mergeCell ref="E9:H9"/>
    <mergeCell ref="E18:H18"/>
    <mergeCell ref="E27:H27"/>
    <mergeCell ref="E85:H85"/>
    <mergeCell ref="E87:H87"/>
    <mergeCell ref="D104:F104"/>
    <mergeCell ref="D105:F105"/>
    <mergeCell ref="D106:F106"/>
    <mergeCell ref="D107:F107"/>
    <mergeCell ref="D108:F108"/>
    <mergeCell ref="E120:H120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95</v>
      </c>
    </row>
    <row r="3" s="1" customFormat="1" ht="6.96" customHeight="1">
      <c r="B3" s="154"/>
      <c r="C3" s="155"/>
      <c r="D3" s="155"/>
      <c r="E3" s="155"/>
      <c r="F3" s="155"/>
      <c r="G3" s="155"/>
      <c r="H3" s="155"/>
      <c r="I3" s="155"/>
      <c r="J3" s="155"/>
      <c r="K3" s="155"/>
      <c r="L3" s="21"/>
      <c r="AT3" s="18" t="s">
        <v>86</v>
      </c>
    </row>
    <row r="4" s="1" customFormat="1" ht="24.96" customHeight="1">
      <c r="B4" s="21"/>
      <c r="D4" s="156" t="s">
        <v>108</v>
      </c>
      <c r="L4" s="21"/>
      <c r="M4" s="157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8" t="s">
        <v>16</v>
      </c>
      <c r="L6" s="21"/>
    </row>
    <row r="7" s="1" customFormat="1" ht="16.5" customHeight="1">
      <c r="B7" s="21"/>
      <c r="E7" s="159" t="str">
        <f>'Rekapitulace stavby'!K6</f>
        <v>Buchlovice, oprava části řadu B</v>
      </c>
      <c r="F7" s="158"/>
      <c r="G7" s="158"/>
      <c r="H7" s="158"/>
      <c r="L7" s="21"/>
    </row>
    <row r="8" s="2" customFormat="1" ht="12" customHeight="1">
      <c r="A8" s="41"/>
      <c r="B8" s="44"/>
      <c r="C8" s="41"/>
      <c r="D8" s="158" t="s">
        <v>109</v>
      </c>
      <c r="E8" s="41"/>
      <c r="F8" s="41"/>
      <c r="G8" s="41"/>
      <c r="H8" s="41"/>
      <c r="I8" s="41"/>
      <c r="J8" s="41"/>
      <c r="K8" s="41"/>
      <c r="L8" s="66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4"/>
      <c r="C9" s="41"/>
      <c r="D9" s="41"/>
      <c r="E9" s="160" t="s">
        <v>638</v>
      </c>
      <c r="F9" s="41"/>
      <c r="G9" s="41"/>
      <c r="H9" s="41"/>
      <c r="I9" s="41"/>
      <c r="J9" s="41"/>
      <c r="K9" s="41"/>
      <c r="L9" s="66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4"/>
      <c r="C10" s="41"/>
      <c r="D10" s="41"/>
      <c r="E10" s="41"/>
      <c r="F10" s="41"/>
      <c r="G10" s="41"/>
      <c r="H10" s="41"/>
      <c r="I10" s="41"/>
      <c r="J10" s="41"/>
      <c r="K10" s="41"/>
      <c r="L10" s="66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4"/>
      <c r="C11" s="41"/>
      <c r="D11" s="158" t="s">
        <v>18</v>
      </c>
      <c r="E11" s="41"/>
      <c r="F11" s="161" t="s">
        <v>1</v>
      </c>
      <c r="G11" s="41"/>
      <c r="H11" s="41"/>
      <c r="I11" s="158" t="s">
        <v>19</v>
      </c>
      <c r="J11" s="161" t="s">
        <v>1</v>
      </c>
      <c r="K11" s="41"/>
      <c r="L11" s="66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4"/>
      <c r="C12" s="41"/>
      <c r="D12" s="158" t="s">
        <v>20</v>
      </c>
      <c r="E12" s="41"/>
      <c r="F12" s="161" t="s">
        <v>21</v>
      </c>
      <c r="G12" s="41"/>
      <c r="H12" s="41"/>
      <c r="I12" s="158" t="s">
        <v>22</v>
      </c>
      <c r="J12" s="162" t="str">
        <f>'Rekapitulace stavby'!AN8</f>
        <v>22. 5. 2025</v>
      </c>
      <c r="K12" s="41"/>
      <c r="L12" s="66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4"/>
      <c r="C13" s="41"/>
      <c r="D13" s="41"/>
      <c r="E13" s="41"/>
      <c r="F13" s="41"/>
      <c r="G13" s="41"/>
      <c r="H13" s="41"/>
      <c r="I13" s="41"/>
      <c r="J13" s="41"/>
      <c r="K13" s="41"/>
      <c r="L13" s="66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4"/>
      <c r="C14" s="41"/>
      <c r="D14" s="158" t="s">
        <v>24</v>
      </c>
      <c r="E14" s="41"/>
      <c r="F14" s="41"/>
      <c r="G14" s="41"/>
      <c r="H14" s="41"/>
      <c r="I14" s="158" t="s">
        <v>25</v>
      </c>
      <c r="J14" s="161" t="str">
        <f>IF('Rekapitulace stavby'!AN10="","",'Rekapitulace stavby'!AN10)</f>
        <v/>
      </c>
      <c r="K14" s="41"/>
      <c r="L14" s="66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4"/>
      <c r="C15" s="41"/>
      <c r="D15" s="41"/>
      <c r="E15" s="161" t="str">
        <f>IF('Rekapitulace stavby'!E11="","",'Rekapitulace stavby'!E11)</f>
        <v xml:space="preserve"> </v>
      </c>
      <c r="F15" s="41"/>
      <c r="G15" s="41"/>
      <c r="H15" s="41"/>
      <c r="I15" s="158" t="s">
        <v>27</v>
      </c>
      <c r="J15" s="161" t="str">
        <f>IF('Rekapitulace stavby'!AN11="","",'Rekapitulace stavby'!AN11)</f>
        <v/>
      </c>
      <c r="K15" s="41"/>
      <c r="L15" s="66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4"/>
      <c r="C16" s="41"/>
      <c r="D16" s="41"/>
      <c r="E16" s="41"/>
      <c r="F16" s="41"/>
      <c r="G16" s="41"/>
      <c r="H16" s="41"/>
      <c r="I16" s="41"/>
      <c r="J16" s="41"/>
      <c r="K16" s="41"/>
      <c r="L16" s="66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4"/>
      <c r="C17" s="41"/>
      <c r="D17" s="158" t="s">
        <v>28</v>
      </c>
      <c r="E17" s="41"/>
      <c r="F17" s="41"/>
      <c r="G17" s="41"/>
      <c r="H17" s="41"/>
      <c r="I17" s="158" t="s">
        <v>25</v>
      </c>
      <c r="J17" s="34" t="str">
        <f>'Rekapitulace stavby'!AN13</f>
        <v>Vyplň údaj</v>
      </c>
      <c r="K17" s="41"/>
      <c r="L17" s="66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4"/>
      <c r="C18" s="41"/>
      <c r="D18" s="41"/>
      <c r="E18" s="34" t="str">
        <f>'Rekapitulace stavby'!E14</f>
        <v>Vyplň údaj</v>
      </c>
      <c r="F18" s="161"/>
      <c r="G18" s="161"/>
      <c r="H18" s="161"/>
      <c r="I18" s="158" t="s">
        <v>27</v>
      </c>
      <c r="J18" s="34" t="str">
        <f>'Rekapitulace stavby'!AN14</f>
        <v>Vyplň údaj</v>
      </c>
      <c r="K18" s="41"/>
      <c r="L18" s="66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4"/>
      <c r="C19" s="41"/>
      <c r="D19" s="41"/>
      <c r="E19" s="41"/>
      <c r="F19" s="41"/>
      <c r="G19" s="41"/>
      <c r="H19" s="41"/>
      <c r="I19" s="41"/>
      <c r="J19" s="41"/>
      <c r="K19" s="41"/>
      <c r="L19" s="66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4"/>
      <c r="C20" s="41"/>
      <c r="D20" s="158" t="s">
        <v>30</v>
      </c>
      <c r="E20" s="41"/>
      <c r="F20" s="41"/>
      <c r="G20" s="41"/>
      <c r="H20" s="41"/>
      <c r="I20" s="158" t="s">
        <v>25</v>
      </c>
      <c r="J20" s="161" t="str">
        <f>IF('Rekapitulace stavby'!AN16="","",'Rekapitulace stavby'!AN16)</f>
        <v/>
      </c>
      <c r="K20" s="41"/>
      <c r="L20" s="66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4"/>
      <c r="C21" s="41"/>
      <c r="D21" s="41"/>
      <c r="E21" s="161" t="str">
        <f>IF('Rekapitulace stavby'!E17="","",'Rekapitulace stavby'!E17)</f>
        <v xml:space="preserve"> </v>
      </c>
      <c r="F21" s="41"/>
      <c r="G21" s="41"/>
      <c r="H21" s="41"/>
      <c r="I21" s="158" t="s">
        <v>27</v>
      </c>
      <c r="J21" s="161" t="str">
        <f>IF('Rekapitulace stavby'!AN17="","",'Rekapitulace stavby'!AN17)</f>
        <v/>
      </c>
      <c r="K21" s="41"/>
      <c r="L21" s="66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4"/>
      <c r="C22" s="41"/>
      <c r="D22" s="41"/>
      <c r="E22" s="41"/>
      <c r="F22" s="41"/>
      <c r="G22" s="41"/>
      <c r="H22" s="41"/>
      <c r="I22" s="41"/>
      <c r="J22" s="41"/>
      <c r="K22" s="41"/>
      <c r="L22" s="66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4"/>
      <c r="C23" s="41"/>
      <c r="D23" s="158" t="s">
        <v>32</v>
      </c>
      <c r="E23" s="41"/>
      <c r="F23" s="41"/>
      <c r="G23" s="41"/>
      <c r="H23" s="41"/>
      <c r="I23" s="158" t="s">
        <v>25</v>
      </c>
      <c r="J23" s="161" t="str">
        <f>IF('Rekapitulace stavby'!AN19="","",'Rekapitulace stavby'!AN19)</f>
        <v/>
      </c>
      <c r="K23" s="41"/>
      <c r="L23" s="66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4"/>
      <c r="C24" s="41"/>
      <c r="D24" s="41"/>
      <c r="E24" s="161" t="str">
        <f>IF('Rekapitulace stavby'!E20="","",'Rekapitulace stavby'!E20)</f>
        <v xml:space="preserve"> </v>
      </c>
      <c r="F24" s="41"/>
      <c r="G24" s="41"/>
      <c r="H24" s="41"/>
      <c r="I24" s="158" t="s">
        <v>27</v>
      </c>
      <c r="J24" s="161" t="str">
        <f>IF('Rekapitulace stavby'!AN20="","",'Rekapitulace stavby'!AN20)</f>
        <v/>
      </c>
      <c r="K24" s="41"/>
      <c r="L24" s="66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4"/>
      <c r="C25" s="41"/>
      <c r="D25" s="41"/>
      <c r="E25" s="41"/>
      <c r="F25" s="41"/>
      <c r="G25" s="41"/>
      <c r="H25" s="41"/>
      <c r="I25" s="41"/>
      <c r="J25" s="41"/>
      <c r="K25" s="41"/>
      <c r="L25" s="66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4"/>
      <c r="C26" s="41"/>
      <c r="D26" s="158" t="s">
        <v>33</v>
      </c>
      <c r="E26" s="41"/>
      <c r="F26" s="41"/>
      <c r="G26" s="41"/>
      <c r="H26" s="41"/>
      <c r="I26" s="41"/>
      <c r="J26" s="41"/>
      <c r="K26" s="41"/>
      <c r="L26" s="66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63"/>
      <c r="B27" s="164"/>
      <c r="C27" s="163"/>
      <c r="D27" s="163"/>
      <c r="E27" s="165" t="s">
        <v>1</v>
      </c>
      <c r="F27" s="165"/>
      <c r="G27" s="165"/>
      <c r="H27" s="165"/>
      <c r="I27" s="163"/>
      <c r="J27" s="163"/>
      <c r="K27" s="163"/>
      <c r="L27" s="166"/>
      <c r="S27" s="163"/>
      <c r="T27" s="163"/>
      <c r="U27" s="163"/>
      <c r="V27" s="163"/>
      <c r="W27" s="163"/>
      <c r="X27" s="163"/>
      <c r="Y27" s="163"/>
      <c r="Z27" s="163"/>
      <c r="AA27" s="163"/>
      <c r="AB27" s="163"/>
      <c r="AC27" s="163"/>
      <c r="AD27" s="163"/>
      <c r="AE27" s="163"/>
    </row>
    <row r="28" s="2" customFormat="1" ht="6.96" customHeight="1">
      <c r="A28" s="41"/>
      <c r="B28" s="44"/>
      <c r="C28" s="41"/>
      <c r="D28" s="41"/>
      <c r="E28" s="41"/>
      <c r="F28" s="41"/>
      <c r="G28" s="41"/>
      <c r="H28" s="41"/>
      <c r="I28" s="41"/>
      <c r="J28" s="41"/>
      <c r="K28" s="41"/>
      <c r="L28" s="66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4"/>
      <c r="C29" s="41"/>
      <c r="D29" s="167"/>
      <c r="E29" s="167"/>
      <c r="F29" s="167"/>
      <c r="G29" s="167"/>
      <c r="H29" s="167"/>
      <c r="I29" s="167"/>
      <c r="J29" s="167"/>
      <c r="K29" s="167"/>
      <c r="L29" s="66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14.4" customHeight="1">
      <c r="A30" s="41"/>
      <c r="B30" s="44"/>
      <c r="C30" s="41"/>
      <c r="D30" s="161" t="s">
        <v>111</v>
      </c>
      <c r="E30" s="41"/>
      <c r="F30" s="41"/>
      <c r="G30" s="41"/>
      <c r="H30" s="41"/>
      <c r="I30" s="41"/>
      <c r="J30" s="168">
        <f>J96</f>
        <v>0</v>
      </c>
      <c r="K30" s="41"/>
      <c r="L30" s="66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14.4" customHeight="1">
      <c r="A31" s="41"/>
      <c r="B31" s="44"/>
      <c r="C31" s="41"/>
      <c r="D31" s="169" t="s">
        <v>102</v>
      </c>
      <c r="E31" s="41"/>
      <c r="F31" s="41"/>
      <c r="G31" s="41"/>
      <c r="H31" s="41"/>
      <c r="I31" s="41"/>
      <c r="J31" s="168">
        <f>J103</f>
        <v>0</v>
      </c>
      <c r="K31" s="41"/>
      <c r="L31" s="66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4"/>
      <c r="C32" s="41"/>
      <c r="D32" s="170" t="s">
        <v>36</v>
      </c>
      <c r="E32" s="41"/>
      <c r="F32" s="41"/>
      <c r="G32" s="41"/>
      <c r="H32" s="41"/>
      <c r="I32" s="41"/>
      <c r="J32" s="171">
        <f>ROUND(J30 + J31, 2)</f>
        <v>0</v>
      </c>
      <c r="K32" s="41"/>
      <c r="L32" s="66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4"/>
      <c r="C33" s="41"/>
      <c r="D33" s="167"/>
      <c r="E33" s="167"/>
      <c r="F33" s="167"/>
      <c r="G33" s="167"/>
      <c r="H33" s="167"/>
      <c r="I33" s="167"/>
      <c r="J33" s="167"/>
      <c r="K33" s="167"/>
      <c r="L33" s="66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4"/>
      <c r="C34" s="41"/>
      <c r="D34" s="41"/>
      <c r="E34" s="41"/>
      <c r="F34" s="172" t="s">
        <v>38</v>
      </c>
      <c r="G34" s="41"/>
      <c r="H34" s="41"/>
      <c r="I34" s="172" t="s">
        <v>37</v>
      </c>
      <c r="J34" s="172" t="s">
        <v>39</v>
      </c>
      <c r="K34" s="41"/>
      <c r="L34" s="66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4"/>
      <c r="C35" s="41"/>
      <c r="D35" s="173" t="s">
        <v>40</v>
      </c>
      <c r="E35" s="158" t="s">
        <v>41</v>
      </c>
      <c r="F35" s="174">
        <f>ROUND((SUM(BE103:BE110) + SUM(BE130:BE211)),  2)</f>
        <v>0</v>
      </c>
      <c r="G35" s="41"/>
      <c r="H35" s="41"/>
      <c r="I35" s="175">
        <v>0.20999999999999999</v>
      </c>
      <c r="J35" s="174">
        <f>ROUND(((SUM(BE103:BE110) + SUM(BE130:BE211))*I35),  2)</f>
        <v>0</v>
      </c>
      <c r="K35" s="41"/>
      <c r="L35" s="66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4"/>
      <c r="C36" s="41"/>
      <c r="D36" s="41"/>
      <c r="E36" s="158" t="s">
        <v>42</v>
      </c>
      <c r="F36" s="174">
        <f>ROUND((SUM(BF103:BF110) + SUM(BF130:BF211)),  2)</f>
        <v>0</v>
      </c>
      <c r="G36" s="41"/>
      <c r="H36" s="41"/>
      <c r="I36" s="175">
        <v>0.12</v>
      </c>
      <c r="J36" s="174">
        <f>ROUND(((SUM(BF103:BF110) + SUM(BF130:BF211))*I36),  2)</f>
        <v>0</v>
      </c>
      <c r="K36" s="41"/>
      <c r="L36" s="66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4"/>
      <c r="C37" s="41"/>
      <c r="D37" s="41"/>
      <c r="E37" s="158" t="s">
        <v>43</v>
      </c>
      <c r="F37" s="174">
        <f>ROUND((SUM(BG103:BG110) + SUM(BG130:BG211)),  2)</f>
        <v>0</v>
      </c>
      <c r="G37" s="41"/>
      <c r="H37" s="41"/>
      <c r="I37" s="175">
        <v>0.20999999999999999</v>
      </c>
      <c r="J37" s="174">
        <f>0</f>
        <v>0</v>
      </c>
      <c r="K37" s="41"/>
      <c r="L37" s="66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4"/>
      <c r="C38" s="41"/>
      <c r="D38" s="41"/>
      <c r="E38" s="158" t="s">
        <v>44</v>
      </c>
      <c r="F38" s="174">
        <f>ROUND((SUM(BH103:BH110) + SUM(BH130:BH211)),  2)</f>
        <v>0</v>
      </c>
      <c r="G38" s="41"/>
      <c r="H38" s="41"/>
      <c r="I38" s="175">
        <v>0.12</v>
      </c>
      <c r="J38" s="174">
        <f>0</f>
        <v>0</v>
      </c>
      <c r="K38" s="41"/>
      <c r="L38" s="66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4"/>
      <c r="C39" s="41"/>
      <c r="D39" s="41"/>
      <c r="E39" s="158" t="s">
        <v>45</v>
      </c>
      <c r="F39" s="174">
        <f>ROUND((SUM(BI103:BI110) + SUM(BI130:BI211)),  2)</f>
        <v>0</v>
      </c>
      <c r="G39" s="41"/>
      <c r="H39" s="41"/>
      <c r="I39" s="175">
        <v>0</v>
      </c>
      <c r="J39" s="174">
        <f>0</f>
        <v>0</v>
      </c>
      <c r="K39" s="41"/>
      <c r="L39" s="66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4"/>
      <c r="C40" s="41"/>
      <c r="D40" s="41"/>
      <c r="E40" s="41"/>
      <c r="F40" s="41"/>
      <c r="G40" s="41"/>
      <c r="H40" s="41"/>
      <c r="I40" s="41"/>
      <c r="J40" s="41"/>
      <c r="K40" s="41"/>
      <c r="L40" s="66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4"/>
      <c r="C41" s="176"/>
      <c r="D41" s="177" t="s">
        <v>46</v>
      </c>
      <c r="E41" s="178"/>
      <c r="F41" s="178"/>
      <c r="G41" s="179" t="s">
        <v>47</v>
      </c>
      <c r="H41" s="180" t="s">
        <v>48</v>
      </c>
      <c r="I41" s="178"/>
      <c r="J41" s="181">
        <f>SUM(J32:J39)</f>
        <v>0</v>
      </c>
      <c r="K41" s="182"/>
      <c r="L41" s="66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44"/>
      <c r="C42" s="41"/>
      <c r="D42" s="41"/>
      <c r="E42" s="41"/>
      <c r="F42" s="41"/>
      <c r="G42" s="41"/>
      <c r="H42" s="41"/>
      <c r="I42" s="41"/>
      <c r="J42" s="41"/>
      <c r="K42" s="41"/>
      <c r="L42" s="66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6"/>
      <c r="D50" s="183" t="s">
        <v>49</v>
      </c>
      <c r="E50" s="184"/>
      <c r="F50" s="184"/>
      <c r="G50" s="183" t="s">
        <v>50</v>
      </c>
      <c r="H50" s="184"/>
      <c r="I50" s="184"/>
      <c r="J50" s="184"/>
      <c r="K50" s="184"/>
      <c r="L50" s="66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41"/>
      <c r="B61" s="44"/>
      <c r="C61" s="41"/>
      <c r="D61" s="185" t="s">
        <v>51</v>
      </c>
      <c r="E61" s="186"/>
      <c r="F61" s="187" t="s">
        <v>52</v>
      </c>
      <c r="G61" s="185" t="s">
        <v>51</v>
      </c>
      <c r="H61" s="186"/>
      <c r="I61" s="186"/>
      <c r="J61" s="188" t="s">
        <v>52</v>
      </c>
      <c r="K61" s="186"/>
      <c r="L61" s="66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41"/>
      <c r="B65" s="44"/>
      <c r="C65" s="41"/>
      <c r="D65" s="183" t="s">
        <v>53</v>
      </c>
      <c r="E65" s="189"/>
      <c r="F65" s="189"/>
      <c r="G65" s="183" t="s">
        <v>54</v>
      </c>
      <c r="H65" s="189"/>
      <c r="I65" s="189"/>
      <c r="J65" s="189"/>
      <c r="K65" s="189"/>
      <c r="L65" s="66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41"/>
      <c r="B76" s="44"/>
      <c r="C76" s="41"/>
      <c r="D76" s="185" t="s">
        <v>51</v>
      </c>
      <c r="E76" s="186"/>
      <c r="F76" s="187" t="s">
        <v>52</v>
      </c>
      <c r="G76" s="185" t="s">
        <v>51</v>
      </c>
      <c r="H76" s="186"/>
      <c r="I76" s="186"/>
      <c r="J76" s="188" t="s">
        <v>52</v>
      </c>
      <c r="K76" s="186"/>
      <c r="L76" s="66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4.4" customHeight="1">
      <c r="A77" s="41"/>
      <c r="B77" s="190"/>
      <c r="C77" s="191"/>
      <c r="D77" s="191"/>
      <c r="E77" s="191"/>
      <c r="F77" s="191"/>
      <c r="G77" s="191"/>
      <c r="H77" s="191"/>
      <c r="I77" s="191"/>
      <c r="J77" s="191"/>
      <c r="K77" s="191"/>
      <c r="L77" s="66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81" s="2" customFormat="1" ht="6.96" customHeight="1">
      <c r="A81" s="41"/>
      <c r="B81" s="192"/>
      <c r="C81" s="193"/>
      <c r="D81" s="193"/>
      <c r="E81" s="193"/>
      <c r="F81" s="193"/>
      <c r="G81" s="193"/>
      <c r="H81" s="193"/>
      <c r="I81" s="193"/>
      <c r="J81" s="193"/>
      <c r="K81" s="193"/>
      <c r="L81" s="66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24.96" customHeight="1">
      <c r="A82" s="41"/>
      <c r="B82" s="42"/>
      <c r="C82" s="24" t="s">
        <v>112</v>
      </c>
      <c r="D82" s="43"/>
      <c r="E82" s="43"/>
      <c r="F82" s="43"/>
      <c r="G82" s="43"/>
      <c r="H82" s="43"/>
      <c r="I82" s="43"/>
      <c r="J82" s="43"/>
      <c r="K82" s="43"/>
      <c r="L82" s="66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66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2" customHeight="1">
      <c r="A84" s="41"/>
      <c r="B84" s="42"/>
      <c r="C84" s="33" t="s">
        <v>16</v>
      </c>
      <c r="D84" s="43"/>
      <c r="E84" s="43"/>
      <c r="F84" s="43"/>
      <c r="G84" s="43"/>
      <c r="H84" s="43"/>
      <c r="I84" s="43"/>
      <c r="J84" s="43"/>
      <c r="K84" s="43"/>
      <c r="L84" s="66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6.5" customHeight="1">
      <c r="A85" s="41"/>
      <c r="B85" s="42"/>
      <c r="C85" s="43"/>
      <c r="D85" s="43"/>
      <c r="E85" s="194" t="str">
        <f>E7</f>
        <v>Buchlovice, oprava části řadu B</v>
      </c>
      <c r="F85" s="33"/>
      <c r="G85" s="33"/>
      <c r="H85" s="33"/>
      <c r="I85" s="43"/>
      <c r="J85" s="43"/>
      <c r="K85" s="43"/>
      <c r="L85" s="66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2" customHeight="1">
      <c r="A86" s="41"/>
      <c r="B86" s="42"/>
      <c r="C86" s="33" t="s">
        <v>109</v>
      </c>
      <c r="D86" s="43"/>
      <c r="E86" s="43"/>
      <c r="F86" s="43"/>
      <c r="G86" s="43"/>
      <c r="H86" s="43"/>
      <c r="I86" s="43"/>
      <c r="J86" s="43"/>
      <c r="K86" s="43"/>
      <c r="L86" s="66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6.5" customHeight="1">
      <c r="A87" s="41"/>
      <c r="B87" s="42"/>
      <c r="C87" s="43"/>
      <c r="D87" s="43"/>
      <c r="E87" s="79" t="str">
        <f>E9</f>
        <v>004 - Provizorní zásobování</v>
      </c>
      <c r="F87" s="43"/>
      <c r="G87" s="43"/>
      <c r="H87" s="43"/>
      <c r="I87" s="43"/>
      <c r="J87" s="43"/>
      <c r="K87" s="43"/>
      <c r="L87" s="66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6.96" customHeight="1">
      <c r="A88" s="41"/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66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2" customHeight="1">
      <c r="A89" s="41"/>
      <c r="B89" s="42"/>
      <c r="C89" s="33" t="s">
        <v>20</v>
      </c>
      <c r="D89" s="43"/>
      <c r="E89" s="43"/>
      <c r="F89" s="28" t="str">
        <f>F12</f>
        <v>Buchlovice</v>
      </c>
      <c r="G89" s="43"/>
      <c r="H89" s="43"/>
      <c r="I89" s="33" t="s">
        <v>22</v>
      </c>
      <c r="J89" s="82" t="str">
        <f>IF(J12="","",J12)</f>
        <v>22. 5. 2025</v>
      </c>
      <c r="K89" s="43"/>
      <c r="L89" s="66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6.96" customHeight="1">
      <c r="A90" s="41"/>
      <c r="B90" s="42"/>
      <c r="C90" s="43"/>
      <c r="D90" s="43"/>
      <c r="E90" s="43"/>
      <c r="F90" s="43"/>
      <c r="G90" s="43"/>
      <c r="H90" s="43"/>
      <c r="I90" s="43"/>
      <c r="J90" s="43"/>
      <c r="K90" s="43"/>
      <c r="L90" s="66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15.15" customHeight="1">
      <c r="A91" s="41"/>
      <c r="B91" s="42"/>
      <c r="C91" s="33" t="s">
        <v>24</v>
      </c>
      <c r="D91" s="43"/>
      <c r="E91" s="43"/>
      <c r="F91" s="28" t="str">
        <f>E15</f>
        <v xml:space="preserve"> </v>
      </c>
      <c r="G91" s="43"/>
      <c r="H91" s="43"/>
      <c r="I91" s="33" t="s">
        <v>30</v>
      </c>
      <c r="J91" s="37" t="str">
        <f>E21</f>
        <v xml:space="preserve"> </v>
      </c>
      <c r="K91" s="43"/>
      <c r="L91" s="66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15.15" customHeight="1">
      <c r="A92" s="41"/>
      <c r="B92" s="42"/>
      <c r="C92" s="33" t="s">
        <v>28</v>
      </c>
      <c r="D92" s="43"/>
      <c r="E92" s="43"/>
      <c r="F92" s="28" t="str">
        <f>IF(E18="","",E18)</f>
        <v>Vyplň údaj</v>
      </c>
      <c r="G92" s="43"/>
      <c r="H92" s="43"/>
      <c r="I92" s="33" t="s">
        <v>32</v>
      </c>
      <c r="J92" s="37" t="str">
        <f>E24</f>
        <v xml:space="preserve"> </v>
      </c>
      <c r="K92" s="43"/>
      <c r="L92" s="66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2" customFormat="1" ht="10.32" customHeight="1">
      <c r="A93" s="41"/>
      <c r="B93" s="42"/>
      <c r="C93" s="43"/>
      <c r="D93" s="43"/>
      <c r="E93" s="43"/>
      <c r="F93" s="43"/>
      <c r="G93" s="43"/>
      <c r="H93" s="43"/>
      <c r="I93" s="43"/>
      <c r="J93" s="43"/>
      <c r="K93" s="43"/>
      <c r="L93" s="66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2" customFormat="1" ht="29.28" customHeight="1">
      <c r="A94" s="41"/>
      <c r="B94" s="42"/>
      <c r="C94" s="195" t="s">
        <v>113</v>
      </c>
      <c r="D94" s="152"/>
      <c r="E94" s="152"/>
      <c r="F94" s="152"/>
      <c r="G94" s="152"/>
      <c r="H94" s="152"/>
      <c r="I94" s="152"/>
      <c r="J94" s="196" t="s">
        <v>114</v>
      </c>
      <c r="K94" s="152"/>
      <c r="L94" s="66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 s="2" customFormat="1" ht="10.32" customHeight="1">
      <c r="A95" s="41"/>
      <c r="B95" s="42"/>
      <c r="C95" s="43"/>
      <c r="D95" s="43"/>
      <c r="E95" s="43"/>
      <c r="F95" s="43"/>
      <c r="G95" s="43"/>
      <c r="H95" s="43"/>
      <c r="I95" s="43"/>
      <c r="J95" s="43"/>
      <c r="K95" s="43"/>
      <c r="L95" s="66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</row>
    <row r="96" s="2" customFormat="1" ht="22.8" customHeight="1">
      <c r="A96" s="41"/>
      <c r="B96" s="42"/>
      <c r="C96" s="197" t="s">
        <v>115</v>
      </c>
      <c r="D96" s="43"/>
      <c r="E96" s="43"/>
      <c r="F96" s="43"/>
      <c r="G96" s="43"/>
      <c r="H96" s="43"/>
      <c r="I96" s="43"/>
      <c r="J96" s="113">
        <f>J130</f>
        <v>0</v>
      </c>
      <c r="K96" s="43"/>
      <c r="L96" s="66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U96" s="18" t="s">
        <v>116</v>
      </c>
    </row>
    <row r="97" s="9" customFormat="1" ht="24.96" customHeight="1">
      <c r="A97" s="9"/>
      <c r="B97" s="198"/>
      <c r="C97" s="199"/>
      <c r="D97" s="200" t="s">
        <v>449</v>
      </c>
      <c r="E97" s="201"/>
      <c r="F97" s="201"/>
      <c r="G97" s="201"/>
      <c r="H97" s="201"/>
      <c r="I97" s="201"/>
      <c r="J97" s="202">
        <f>J131</f>
        <v>0</v>
      </c>
      <c r="K97" s="199"/>
      <c r="L97" s="20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204"/>
      <c r="C98" s="205"/>
      <c r="D98" s="206" t="s">
        <v>451</v>
      </c>
      <c r="E98" s="207"/>
      <c r="F98" s="207"/>
      <c r="G98" s="207"/>
      <c r="H98" s="207"/>
      <c r="I98" s="207"/>
      <c r="J98" s="208">
        <f>J132</f>
        <v>0</v>
      </c>
      <c r="K98" s="205"/>
      <c r="L98" s="20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204"/>
      <c r="C99" s="205"/>
      <c r="D99" s="206" t="s">
        <v>453</v>
      </c>
      <c r="E99" s="207"/>
      <c r="F99" s="207"/>
      <c r="G99" s="207"/>
      <c r="H99" s="207"/>
      <c r="I99" s="207"/>
      <c r="J99" s="208">
        <f>J199</f>
        <v>0</v>
      </c>
      <c r="K99" s="205"/>
      <c r="L99" s="20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204"/>
      <c r="C100" s="205"/>
      <c r="D100" s="206" t="s">
        <v>124</v>
      </c>
      <c r="E100" s="207"/>
      <c r="F100" s="207"/>
      <c r="G100" s="207"/>
      <c r="H100" s="207"/>
      <c r="I100" s="207"/>
      <c r="J100" s="208">
        <f>J210</f>
        <v>0</v>
      </c>
      <c r="K100" s="205"/>
      <c r="L100" s="20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41"/>
      <c r="B101" s="42"/>
      <c r="C101" s="43"/>
      <c r="D101" s="43"/>
      <c r="E101" s="43"/>
      <c r="F101" s="43"/>
      <c r="G101" s="43"/>
      <c r="H101" s="43"/>
      <c r="I101" s="43"/>
      <c r="J101" s="43"/>
      <c r="K101" s="43"/>
      <c r="L101" s="66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</row>
    <row r="102" s="2" customFormat="1" ht="6.96" customHeight="1">
      <c r="A102" s="41"/>
      <c r="B102" s="42"/>
      <c r="C102" s="43"/>
      <c r="D102" s="43"/>
      <c r="E102" s="43"/>
      <c r="F102" s="43"/>
      <c r="G102" s="43"/>
      <c r="H102" s="43"/>
      <c r="I102" s="43"/>
      <c r="J102" s="43"/>
      <c r="K102" s="43"/>
      <c r="L102" s="66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</row>
    <row r="103" s="2" customFormat="1" ht="29.28" customHeight="1">
      <c r="A103" s="41"/>
      <c r="B103" s="42"/>
      <c r="C103" s="197" t="s">
        <v>125</v>
      </c>
      <c r="D103" s="43"/>
      <c r="E103" s="43"/>
      <c r="F103" s="43"/>
      <c r="G103" s="43"/>
      <c r="H103" s="43"/>
      <c r="I103" s="43"/>
      <c r="J103" s="210">
        <f>ROUND(J104 + J105 + J106 + J107 + J108 + J109,2)</f>
        <v>0</v>
      </c>
      <c r="K103" s="43"/>
      <c r="L103" s="66"/>
      <c r="N103" s="211" t="s">
        <v>40</v>
      </c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</row>
    <row r="104" s="2" customFormat="1" ht="18" customHeight="1">
      <c r="A104" s="41"/>
      <c r="B104" s="42"/>
      <c r="C104" s="43"/>
      <c r="D104" s="147" t="s">
        <v>126</v>
      </c>
      <c r="E104" s="140"/>
      <c r="F104" s="140"/>
      <c r="G104" s="43"/>
      <c r="H104" s="43"/>
      <c r="I104" s="43"/>
      <c r="J104" s="141">
        <v>0</v>
      </c>
      <c r="K104" s="43"/>
      <c r="L104" s="212"/>
      <c r="M104" s="213"/>
      <c r="N104" s="214" t="s">
        <v>41</v>
      </c>
      <c r="O104" s="213"/>
      <c r="P104" s="213"/>
      <c r="Q104" s="213"/>
      <c r="R104" s="213"/>
      <c r="S104" s="215"/>
      <c r="T104" s="215"/>
      <c r="U104" s="215"/>
      <c r="V104" s="215"/>
      <c r="W104" s="215"/>
      <c r="X104" s="215"/>
      <c r="Y104" s="215"/>
      <c r="Z104" s="215"/>
      <c r="AA104" s="215"/>
      <c r="AB104" s="215"/>
      <c r="AC104" s="215"/>
      <c r="AD104" s="215"/>
      <c r="AE104" s="215"/>
      <c r="AF104" s="213"/>
      <c r="AG104" s="213"/>
      <c r="AH104" s="213"/>
      <c r="AI104" s="213"/>
      <c r="AJ104" s="213"/>
      <c r="AK104" s="213"/>
      <c r="AL104" s="213"/>
      <c r="AM104" s="213"/>
      <c r="AN104" s="213"/>
      <c r="AO104" s="213"/>
      <c r="AP104" s="213"/>
      <c r="AQ104" s="213"/>
      <c r="AR104" s="213"/>
      <c r="AS104" s="213"/>
      <c r="AT104" s="213"/>
      <c r="AU104" s="213"/>
      <c r="AV104" s="213"/>
      <c r="AW104" s="213"/>
      <c r="AX104" s="213"/>
      <c r="AY104" s="216" t="s">
        <v>127</v>
      </c>
      <c r="AZ104" s="213"/>
      <c r="BA104" s="213"/>
      <c r="BB104" s="213"/>
      <c r="BC104" s="213"/>
      <c r="BD104" s="213"/>
      <c r="BE104" s="217">
        <f>IF(N104="základní",J104,0)</f>
        <v>0</v>
      </c>
      <c r="BF104" s="217">
        <f>IF(N104="snížená",J104,0)</f>
        <v>0</v>
      </c>
      <c r="BG104" s="217">
        <f>IF(N104="zákl. přenesená",J104,0)</f>
        <v>0</v>
      </c>
      <c r="BH104" s="217">
        <f>IF(N104="sníž. přenesená",J104,0)</f>
        <v>0</v>
      </c>
      <c r="BI104" s="217">
        <f>IF(N104="nulová",J104,0)</f>
        <v>0</v>
      </c>
      <c r="BJ104" s="216" t="s">
        <v>84</v>
      </c>
      <c r="BK104" s="213"/>
      <c r="BL104" s="213"/>
      <c r="BM104" s="213"/>
    </row>
    <row r="105" s="2" customFormat="1" ht="18" customHeight="1">
      <c r="A105" s="41"/>
      <c r="B105" s="42"/>
      <c r="C105" s="43"/>
      <c r="D105" s="147" t="s">
        <v>128</v>
      </c>
      <c r="E105" s="140"/>
      <c r="F105" s="140"/>
      <c r="G105" s="43"/>
      <c r="H105" s="43"/>
      <c r="I105" s="43"/>
      <c r="J105" s="141">
        <v>0</v>
      </c>
      <c r="K105" s="43"/>
      <c r="L105" s="212"/>
      <c r="M105" s="213"/>
      <c r="N105" s="214" t="s">
        <v>41</v>
      </c>
      <c r="O105" s="213"/>
      <c r="P105" s="213"/>
      <c r="Q105" s="213"/>
      <c r="R105" s="213"/>
      <c r="S105" s="215"/>
      <c r="T105" s="215"/>
      <c r="U105" s="215"/>
      <c r="V105" s="215"/>
      <c r="W105" s="215"/>
      <c r="X105" s="215"/>
      <c r="Y105" s="215"/>
      <c r="Z105" s="215"/>
      <c r="AA105" s="215"/>
      <c r="AB105" s="215"/>
      <c r="AC105" s="215"/>
      <c r="AD105" s="215"/>
      <c r="AE105" s="215"/>
      <c r="AF105" s="213"/>
      <c r="AG105" s="213"/>
      <c r="AH105" s="213"/>
      <c r="AI105" s="213"/>
      <c r="AJ105" s="213"/>
      <c r="AK105" s="213"/>
      <c r="AL105" s="213"/>
      <c r="AM105" s="213"/>
      <c r="AN105" s="213"/>
      <c r="AO105" s="213"/>
      <c r="AP105" s="213"/>
      <c r="AQ105" s="213"/>
      <c r="AR105" s="213"/>
      <c r="AS105" s="213"/>
      <c r="AT105" s="213"/>
      <c r="AU105" s="213"/>
      <c r="AV105" s="213"/>
      <c r="AW105" s="213"/>
      <c r="AX105" s="213"/>
      <c r="AY105" s="216" t="s">
        <v>127</v>
      </c>
      <c r="AZ105" s="213"/>
      <c r="BA105" s="213"/>
      <c r="BB105" s="213"/>
      <c r="BC105" s="213"/>
      <c r="BD105" s="213"/>
      <c r="BE105" s="217">
        <f>IF(N105="základní",J105,0)</f>
        <v>0</v>
      </c>
      <c r="BF105" s="217">
        <f>IF(N105="snížená",J105,0)</f>
        <v>0</v>
      </c>
      <c r="BG105" s="217">
        <f>IF(N105="zákl. přenesená",J105,0)</f>
        <v>0</v>
      </c>
      <c r="BH105" s="217">
        <f>IF(N105="sníž. přenesená",J105,0)</f>
        <v>0</v>
      </c>
      <c r="BI105" s="217">
        <f>IF(N105="nulová",J105,0)</f>
        <v>0</v>
      </c>
      <c r="BJ105" s="216" t="s">
        <v>84</v>
      </c>
      <c r="BK105" s="213"/>
      <c r="BL105" s="213"/>
      <c r="BM105" s="213"/>
    </row>
    <row r="106" s="2" customFormat="1" ht="18" customHeight="1">
      <c r="A106" s="41"/>
      <c r="B106" s="42"/>
      <c r="C106" s="43"/>
      <c r="D106" s="147" t="s">
        <v>129</v>
      </c>
      <c r="E106" s="140"/>
      <c r="F106" s="140"/>
      <c r="G106" s="43"/>
      <c r="H106" s="43"/>
      <c r="I106" s="43"/>
      <c r="J106" s="141">
        <v>0</v>
      </c>
      <c r="K106" s="43"/>
      <c r="L106" s="212"/>
      <c r="M106" s="213"/>
      <c r="N106" s="214" t="s">
        <v>41</v>
      </c>
      <c r="O106" s="213"/>
      <c r="P106" s="213"/>
      <c r="Q106" s="213"/>
      <c r="R106" s="213"/>
      <c r="S106" s="215"/>
      <c r="T106" s="215"/>
      <c r="U106" s="215"/>
      <c r="V106" s="215"/>
      <c r="W106" s="215"/>
      <c r="X106" s="215"/>
      <c r="Y106" s="215"/>
      <c r="Z106" s="215"/>
      <c r="AA106" s="215"/>
      <c r="AB106" s="215"/>
      <c r="AC106" s="215"/>
      <c r="AD106" s="215"/>
      <c r="AE106" s="215"/>
      <c r="AF106" s="213"/>
      <c r="AG106" s="213"/>
      <c r="AH106" s="213"/>
      <c r="AI106" s="213"/>
      <c r="AJ106" s="213"/>
      <c r="AK106" s="213"/>
      <c r="AL106" s="213"/>
      <c r="AM106" s="213"/>
      <c r="AN106" s="213"/>
      <c r="AO106" s="213"/>
      <c r="AP106" s="213"/>
      <c r="AQ106" s="213"/>
      <c r="AR106" s="213"/>
      <c r="AS106" s="213"/>
      <c r="AT106" s="213"/>
      <c r="AU106" s="213"/>
      <c r="AV106" s="213"/>
      <c r="AW106" s="213"/>
      <c r="AX106" s="213"/>
      <c r="AY106" s="216" t="s">
        <v>127</v>
      </c>
      <c r="AZ106" s="213"/>
      <c r="BA106" s="213"/>
      <c r="BB106" s="213"/>
      <c r="BC106" s="213"/>
      <c r="BD106" s="213"/>
      <c r="BE106" s="217">
        <f>IF(N106="základní",J106,0)</f>
        <v>0</v>
      </c>
      <c r="BF106" s="217">
        <f>IF(N106="snížená",J106,0)</f>
        <v>0</v>
      </c>
      <c r="BG106" s="217">
        <f>IF(N106="zákl. přenesená",J106,0)</f>
        <v>0</v>
      </c>
      <c r="BH106" s="217">
        <f>IF(N106="sníž. přenesená",J106,0)</f>
        <v>0</v>
      </c>
      <c r="BI106" s="217">
        <f>IF(N106="nulová",J106,0)</f>
        <v>0</v>
      </c>
      <c r="BJ106" s="216" t="s">
        <v>84</v>
      </c>
      <c r="BK106" s="213"/>
      <c r="BL106" s="213"/>
      <c r="BM106" s="213"/>
    </row>
    <row r="107" s="2" customFormat="1" ht="18" customHeight="1">
      <c r="A107" s="41"/>
      <c r="B107" s="42"/>
      <c r="C107" s="43"/>
      <c r="D107" s="147" t="s">
        <v>130</v>
      </c>
      <c r="E107" s="140"/>
      <c r="F107" s="140"/>
      <c r="G107" s="43"/>
      <c r="H107" s="43"/>
      <c r="I107" s="43"/>
      <c r="J107" s="141">
        <v>0</v>
      </c>
      <c r="K107" s="43"/>
      <c r="L107" s="212"/>
      <c r="M107" s="213"/>
      <c r="N107" s="214" t="s">
        <v>41</v>
      </c>
      <c r="O107" s="213"/>
      <c r="P107" s="213"/>
      <c r="Q107" s="213"/>
      <c r="R107" s="213"/>
      <c r="S107" s="215"/>
      <c r="T107" s="215"/>
      <c r="U107" s="215"/>
      <c r="V107" s="215"/>
      <c r="W107" s="215"/>
      <c r="X107" s="215"/>
      <c r="Y107" s="215"/>
      <c r="Z107" s="215"/>
      <c r="AA107" s="215"/>
      <c r="AB107" s="215"/>
      <c r="AC107" s="215"/>
      <c r="AD107" s="215"/>
      <c r="AE107" s="215"/>
      <c r="AF107" s="213"/>
      <c r="AG107" s="213"/>
      <c r="AH107" s="213"/>
      <c r="AI107" s="213"/>
      <c r="AJ107" s="213"/>
      <c r="AK107" s="213"/>
      <c r="AL107" s="213"/>
      <c r="AM107" s="213"/>
      <c r="AN107" s="213"/>
      <c r="AO107" s="213"/>
      <c r="AP107" s="213"/>
      <c r="AQ107" s="213"/>
      <c r="AR107" s="213"/>
      <c r="AS107" s="213"/>
      <c r="AT107" s="213"/>
      <c r="AU107" s="213"/>
      <c r="AV107" s="213"/>
      <c r="AW107" s="213"/>
      <c r="AX107" s="213"/>
      <c r="AY107" s="216" t="s">
        <v>127</v>
      </c>
      <c r="AZ107" s="213"/>
      <c r="BA107" s="213"/>
      <c r="BB107" s="213"/>
      <c r="BC107" s="213"/>
      <c r="BD107" s="213"/>
      <c r="BE107" s="217">
        <f>IF(N107="základní",J107,0)</f>
        <v>0</v>
      </c>
      <c r="BF107" s="217">
        <f>IF(N107="snížená",J107,0)</f>
        <v>0</v>
      </c>
      <c r="BG107" s="217">
        <f>IF(N107="zákl. přenesená",J107,0)</f>
        <v>0</v>
      </c>
      <c r="BH107" s="217">
        <f>IF(N107="sníž. přenesená",J107,0)</f>
        <v>0</v>
      </c>
      <c r="BI107" s="217">
        <f>IF(N107="nulová",J107,0)</f>
        <v>0</v>
      </c>
      <c r="BJ107" s="216" t="s">
        <v>84</v>
      </c>
      <c r="BK107" s="213"/>
      <c r="BL107" s="213"/>
      <c r="BM107" s="213"/>
    </row>
    <row r="108" s="2" customFormat="1" ht="18" customHeight="1">
      <c r="A108" s="41"/>
      <c r="B108" s="42"/>
      <c r="C108" s="43"/>
      <c r="D108" s="147" t="s">
        <v>131</v>
      </c>
      <c r="E108" s="140"/>
      <c r="F108" s="140"/>
      <c r="G108" s="43"/>
      <c r="H108" s="43"/>
      <c r="I108" s="43"/>
      <c r="J108" s="141">
        <v>0</v>
      </c>
      <c r="K108" s="43"/>
      <c r="L108" s="212"/>
      <c r="M108" s="213"/>
      <c r="N108" s="214" t="s">
        <v>41</v>
      </c>
      <c r="O108" s="213"/>
      <c r="P108" s="213"/>
      <c r="Q108" s="213"/>
      <c r="R108" s="213"/>
      <c r="S108" s="215"/>
      <c r="T108" s="215"/>
      <c r="U108" s="215"/>
      <c r="V108" s="215"/>
      <c r="W108" s="215"/>
      <c r="X108" s="215"/>
      <c r="Y108" s="215"/>
      <c r="Z108" s="215"/>
      <c r="AA108" s="215"/>
      <c r="AB108" s="215"/>
      <c r="AC108" s="215"/>
      <c r="AD108" s="215"/>
      <c r="AE108" s="215"/>
      <c r="AF108" s="213"/>
      <c r="AG108" s="213"/>
      <c r="AH108" s="213"/>
      <c r="AI108" s="213"/>
      <c r="AJ108" s="213"/>
      <c r="AK108" s="213"/>
      <c r="AL108" s="213"/>
      <c r="AM108" s="213"/>
      <c r="AN108" s="213"/>
      <c r="AO108" s="213"/>
      <c r="AP108" s="213"/>
      <c r="AQ108" s="213"/>
      <c r="AR108" s="213"/>
      <c r="AS108" s="213"/>
      <c r="AT108" s="213"/>
      <c r="AU108" s="213"/>
      <c r="AV108" s="213"/>
      <c r="AW108" s="213"/>
      <c r="AX108" s="213"/>
      <c r="AY108" s="216" t="s">
        <v>127</v>
      </c>
      <c r="AZ108" s="213"/>
      <c r="BA108" s="213"/>
      <c r="BB108" s="213"/>
      <c r="BC108" s="213"/>
      <c r="BD108" s="213"/>
      <c r="BE108" s="217">
        <f>IF(N108="základní",J108,0)</f>
        <v>0</v>
      </c>
      <c r="BF108" s="217">
        <f>IF(N108="snížená",J108,0)</f>
        <v>0</v>
      </c>
      <c r="BG108" s="217">
        <f>IF(N108="zákl. přenesená",J108,0)</f>
        <v>0</v>
      </c>
      <c r="BH108" s="217">
        <f>IF(N108="sníž. přenesená",J108,0)</f>
        <v>0</v>
      </c>
      <c r="BI108" s="217">
        <f>IF(N108="nulová",J108,0)</f>
        <v>0</v>
      </c>
      <c r="BJ108" s="216" t="s">
        <v>84</v>
      </c>
      <c r="BK108" s="213"/>
      <c r="BL108" s="213"/>
      <c r="BM108" s="213"/>
    </row>
    <row r="109" s="2" customFormat="1" ht="18" customHeight="1">
      <c r="A109" s="41"/>
      <c r="B109" s="42"/>
      <c r="C109" s="43"/>
      <c r="D109" s="140" t="s">
        <v>132</v>
      </c>
      <c r="E109" s="43"/>
      <c r="F109" s="43"/>
      <c r="G109" s="43"/>
      <c r="H109" s="43"/>
      <c r="I109" s="43"/>
      <c r="J109" s="141">
        <f>ROUND(J30*T109,2)</f>
        <v>0</v>
      </c>
      <c r="K109" s="43"/>
      <c r="L109" s="212"/>
      <c r="M109" s="213"/>
      <c r="N109" s="214" t="s">
        <v>41</v>
      </c>
      <c r="O109" s="213"/>
      <c r="P109" s="213"/>
      <c r="Q109" s="213"/>
      <c r="R109" s="213"/>
      <c r="S109" s="215"/>
      <c r="T109" s="215"/>
      <c r="U109" s="215"/>
      <c r="V109" s="215"/>
      <c r="W109" s="215"/>
      <c r="X109" s="215"/>
      <c r="Y109" s="215"/>
      <c r="Z109" s="215"/>
      <c r="AA109" s="215"/>
      <c r="AB109" s="215"/>
      <c r="AC109" s="215"/>
      <c r="AD109" s="215"/>
      <c r="AE109" s="215"/>
      <c r="AF109" s="213"/>
      <c r="AG109" s="213"/>
      <c r="AH109" s="213"/>
      <c r="AI109" s="213"/>
      <c r="AJ109" s="213"/>
      <c r="AK109" s="213"/>
      <c r="AL109" s="213"/>
      <c r="AM109" s="213"/>
      <c r="AN109" s="213"/>
      <c r="AO109" s="213"/>
      <c r="AP109" s="213"/>
      <c r="AQ109" s="213"/>
      <c r="AR109" s="213"/>
      <c r="AS109" s="213"/>
      <c r="AT109" s="213"/>
      <c r="AU109" s="213"/>
      <c r="AV109" s="213"/>
      <c r="AW109" s="213"/>
      <c r="AX109" s="213"/>
      <c r="AY109" s="216" t="s">
        <v>133</v>
      </c>
      <c r="AZ109" s="213"/>
      <c r="BA109" s="213"/>
      <c r="BB109" s="213"/>
      <c r="BC109" s="213"/>
      <c r="BD109" s="213"/>
      <c r="BE109" s="217">
        <f>IF(N109="základní",J109,0)</f>
        <v>0</v>
      </c>
      <c r="BF109" s="217">
        <f>IF(N109="snížená",J109,0)</f>
        <v>0</v>
      </c>
      <c r="BG109" s="217">
        <f>IF(N109="zákl. přenesená",J109,0)</f>
        <v>0</v>
      </c>
      <c r="BH109" s="217">
        <f>IF(N109="sníž. přenesená",J109,0)</f>
        <v>0</v>
      </c>
      <c r="BI109" s="217">
        <f>IF(N109="nulová",J109,0)</f>
        <v>0</v>
      </c>
      <c r="BJ109" s="216" t="s">
        <v>84</v>
      </c>
      <c r="BK109" s="213"/>
      <c r="BL109" s="213"/>
      <c r="BM109" s="213"/>
    </row>
    <row r="110" s="2" customFormat="1">
      <c r="A110" s="41"/>
      <c r="B110" s="42"/>
      <c r="C110" s="43"/>
      <c r="D110" s="43"/>
      <c r="E110" s="43"/>
      <c r="F110" s="43"/>
      <c r="G110" s="43"/>
      <c r="H110" s="43"/>
      <c r="I110" s="43"/>
      <c r="J110" s="43"/>
      <c r="K110" s="43"/>
      <c r="L110" s="66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</row>
    <row r="111" s="2" customFormat="1" ht="29.28" customHeight="1">
      <c r="A111" s="41"/>
      <c r="B111" s="42"/>
      <c r="C111" s="151" t="s">
        <v>107</v>
      </c>
      <c r="D111" s="152"/>
      <c r="E111" s="152"/>
      <c r="F111" s="152"/>
      <c r="G111" s="152"/>
      <c r="H111" s="152"/>
      <c r="I111" s="152"/>
      <c r="J111" s="153">
        <f>ROUND(J96+J103,2)</f>
        <v>0</v>
      </c>
      <c r="K111" s="152"/>
      <c r="L111" s="66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</row>
    <row r="112" s="2" customFormat="1" ht="6.96" customHeight="1">
      <c r="A112" s="41"/>
      <c r="B112" s="69"/>
      <c r="C112" s="70"/>
      <c r="D112" s="70"/>
      <c r="E112" s="70"/>
      <c r="F112" s="70"/>
      <c r="G112" s="70"/>
      <c r="H112" s="70"/>
      <c r="I112" s="70"/>
      <c r="J112" s="70"/>
      <c r="K112" s="70"/>
      <c r="L112" s="66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</row>
    <row r="116" s="2" customFormat="1" ht="6.96" customHeight="1">
      <c r="A116" s="41"/>
      <c r="B116" s="71"/>
      <c r="C116" s="72"/>
      <c r="D116" s="72"/>
      <c r="E116" s="72"/>
      <c r="F116" s="72"/>
      <c r="G116" s="72"/>
      <c r="H116" s="72"/>
      <c r="I116" s="72"/>
      <c r="J116" s="72"/>
      <c r="K116" s="72"/>
      <c r="L116" s="66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</row>
    <row r="117" s="2" customFormat="1" ht="24.96" customHeight="1">
      <c r="A117" s="41"/>
      <c r="B117" s="42"/>
      <c r="C117" s="24" t="s">
        <v>134</v>
      </c>
      <c r="D117" s="43"/>
      <c r="E117" s="43"/>
      <c r="F117" s="43"/>
      <c r="G117" s="43"/>
      <c r="H117" s="43"/>
      <c r="I117" s="43"/>
      <c r="J117" s="43"/>
      <c r="K117" s="43"/>
      <c r="L117" s="66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</row>
    <row r="118" s="2" customFormat="1" ht="6.96" customHeight="1">
      <c r="A118" s="41"/>
      <c r="B118" s="42"/>
      <c r="C118" s="43"/>
      <c r="D118" s="43"/>
      <c r="E118" s="43"/>
      <c r="F118" s="43"/>
      <c r="G118" s="43"/>
      <c r="H118" s="43"/>
      <c r="I118" s="43"/>
      <c r="J118" s="43"/>
      <c r="K118" s="43"/>
      <c r="L118" s="66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</row>
    <row r="119" s="2" customFormat="1" ht="12" customHeight="1">
      <c r="A119" s="41"/>
      <c r="B119" s="42"/>
      <c r="C119" s="33" t="s">
        <v>16</v>
      </c>
      <c r="D119" s="43"/>
      <c r="E119" s="43"/>
      <c r="F119" s="43"/>
      <c r="G119" s="43"/>
      <c r="H119" s="43"/>
      <c r="I119" s="43"/>
      <c r="J119" s="43"/>
      <c r="K119" s="43"/>
      <c r="L119" s="66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</row>
    <row r="120" s="2" customFormat="1" ht="16.5" customHeight="1">
      <c r="A120" s="41"/>
      <c r="B120" s="42"/>
      <c r="C120" s="43"/>
      <c r="D120" s="43"/>
      <c r="E120" s="194" t="str">
        <f>E7</f>
        <v>Buchlovice, oprava části řadu B</v>
      </c>
      <c r="F120" s="33"/>
      <c r="G120" s="33"/>
      <c r="H120" s="33"/>
      <c r="I120" s="43"/>
      <c r="J120" s="43"/>
      <c r="K120" s="43"/>
      <c r="L120" s="66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</row>
    <row r="121" s="2" customFormat="1" ht="12" customHeight="1">
      <c r="A121" s="41"/>
      <c r="B121" s="42"/>
      <c r="C121" s="33" t="s">
        <v>109</v>
      </c>
      <c r="D121" s="43"/>
      <c r="E121" s="43"/>
      <c r="F121" s="43"/>
      <c r="G121" s="43"/>
      <c r="H121" s="43"/>
      <c r="I121" s="43"/>
      <c r="J121" s="43"/>
      <c r="K121" s="43"/>
      <c r="L121" s="66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</row>
    <row r="122" s="2" customFormat="1" ht="16.5" customHeight="1">
      <c r="A122" s="41"/>
      <c r="B122" s="42"/>
      <c r="C122" s="43"/>
      <c r="D122" s="43"/>
      <c r="E122" s="79" t="str">
        <f>E9</f>
        <v>004 - Provizorní zásobování</v>
      </c>
      <c r="F122" s="43"/>
      <c r="G122" s="43"/>
      <c r="H122" s="43"/>
      <c r="I122" s="43"/>
      <c r="J122" s="43"/>
      <c r="K122" s="43"/>
      <c r="L122" s="66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</row>
    <row r="123" s="2" customFormat="1" ht="6.96" customHeight="1">
      <c r="A123" s="41"/>
      <c r="B123" s="42"/>
      <c r="C123" s="43"/>
      <c r="D123" s="43"/>
      <c r="E123" s="43"/>
      <c r="F123" s="43"/>
      <c r="G123" s="43"/>
      <c r="H123" s="43"/>
      <c r="I123" s="43"/>
      <c r="J123" s="43"/>
      <c r="K123" s="43"/>
      <c r="L123" s="66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</row>
    <row r="124" s="2" customFormat="1" ht="12" customHeight="1">
      <c r="A124" s="41"/>
      <c r="B124" s="42"/>
      <c r="C124" s="33" t="s">
        <v>20</v>
      </c>
      <c r="D124" s="43"/>
      <c r="E124" s="43"/>
      <c r="F124" s="28" t="str">
        <f>F12</f>
        <v>Buchlovice</v>
      </c>
      <c r="G124" s="43"/>
      <c r="H124" s="43"/>
      <c r="I124" s="33" t="s">
        <v>22</v>
      </c>
      <c r="J124" s="82" t="str">
        <f>IF(J12="","",J12)</f>
        <v>22. 5. 2025</v>
      </c>
      <c r="K124" s="43"/>
      <c r="L124" s="66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</row>
    <row r="125" s="2" customFormat="1" ht="6.96" customHeight="1">
      <c r="A125" s="41"/>
      <c r="B125" s="42"/>
      <c r="C125" s="43"/>
      <c r="D125" s="43"/>
      <c r="E125" s="43"/>
      <c r="F125" s="43"/>
      <c r="G125" s="43"/>
      <c r="H125" s="43"/>
      <c r="I125" s="43"/>
      <c r="J125" s="43"/>
      <c r="K125" s="43"/>
      <c r="L125" s="66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</row>
    <row r="126" s="2" customFormat="1" ht="15.15" customHeight="1">
      <c r="A126" s="41"/>
      <c r="B126" s="42"/>
      <c r="C126" s="33" t="s">
        <v>24</v>
      </c>
      <c r="D126" s="43"/>
      <c r="E126" s="43"/>
      <c r="F126" s="28" t="str">
        <f>E15</f>
        <v xml:space="preserve"> </v>
      </c>
      <c r="G126" s="43"/>
      <c r="H126" s="43"/>
      <c r="I126" s="33" t="s">
        <v>30</v>
      </c>
      <c r="J126" s="37" t="str">
        <f>E21</f>
        <v xml:space="preserve"> </v>
      </c>
      <c r="K126" s="43"/>
      <c r="L126" s="66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</row>
    <row r="127" s="2" customFormat="1" ht="15.15" customHeight="1">
      <c r="A127" s="41"/>
      <c r="B127" s="42"/>
      <c r="C127" s="33" t="s">
        <v>28</v>
      </c>
      <c r="D127" s="43"/>
      <c r="E127" s="43"/>
      <c r="F127" s="28" t="str">
        <f>IF(E18="","",E18)</f>
        <v>Vyplň údaj</v>
      </c>
      <c r="G127" s="43"/>
      <c r="H127" s="43"/>
      <c r="I127" s="33" t="s">
        <v>32</v>
      </c>
      <c r="J127" s="37" t="str">
        <f>E24</f>
        <v xml:space="preserve"> </v>
      </c>
      <c r="K127" s="43"/>
      <c r="L127" s="66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</row>
    <row r="128" s="2" customFormat="1" ht="10.32" customHeight="1">
      <c r="A128" s="41"/>
      <c r="B128" s="42"/>
      <c r="C128" s="43"/>
      <c r="D128" s="43"/>
      <c r="E128" s="43"/>
      <c r="F128" s="43"/>
      <c r="G128" s="43"/>
      <c r="H128" s="43"/>
      <c r="I128" s="43"/>
      <c r="J128" s="43"/>
      <c r="K128" s="43"/>
      <c r="L128" s="66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</row>
    <row r="129" s="11" customFormat="1" ht="29.28" customHeight="1">
      <c r="A129" s="218"/>
      <c r="B129" s="219"/>
      <c r="C129" s="220" t="s">
        <v>135</v>
      </c>
      <c r="D129" s="221" t="s">
        <v>61</v>
      </c>
      <c r="E129" s="221" t="s">
        <v>57</v>
      </c>
      <c r="F129" s="221" t="s">
        <v>58</v>
      </c>
      <c r="G129" s="221" t="s">
        <v>136</v>
      </c>
      <c r="H129" s="221" t="s">
        <v>137</v>
      </c>
      <c r="I129" s="221" t="s">
        <v>138</v>
      </c>
      <c r="J129" s="221" t="s">
        <v>114</v>
      </c>
      <c r="K129" s="222" t="s">
        <v>139</v>
      </c>
      <c r="L129" s="223"/>
      <c r="M129" s="103" t="s">
        <v>1</v>
      </c>
      <c r="N129" s="104" t="s">
        <v>40</v>
      </c>
      <c r="O129" s="104" t="s">
        <v>140</v>
      </c>
      <c r="P129" s="104" t="s">
        <v>141</v>
      </c>
      <c r="Q129" s="104" t="s">
        <v>142</v>
      </c>
      <c r="R129" s="104" t="s">
        <v>143</v>
      </c>
      <c r="S129" s="104" t="s">
        <v>144</v>
      </c>
      <c r="T129" s="105" t="s">
        <v>145</v>
      </c>
      <c r="U129" s="218"/>
      <c r="V129" s="218"/>
      <c r="W129" s="218"/>
      <c r="X129" s="218"/>
      <c r="Y129" s="218"/>
      <c r="Z129" s="218"/>
      <c r="AA129" s="218"/>
      <c r="AB129" s="218"/>
      <c r="AC129" s="218"/>
      <c r="AD129" s="218"/>
      <c r="AE129" s="218"/>
    </row>
    <row r="130" s="2" customFormat="1" ht="22.8" customHeight="1">
      <c r="A130" s="41"/>
      <c r="B130" s="42"/>
      <c r="C130" s="110" t="s">
        <v>146</v>
      </c>
      <c r="D130" s="43"/>
      <c r="E130" s="43"/>
      <c r="F130" s="43"/>
      <c r="G130" s="43"/>
      <c r="H130" s="43"/>
      <c r="I130" s="43"/>
      <c r="J130" s="224">
        <f>BK130</f>
        <v>0</v>
      </c>
      <c r="K130" s="43"/>
      <c r="L130" s="44"/>
      <c r="M130" s="106"/>
      <c r="N130" s="225"/>
      <c r="O130" s="107"/>
      <c r="P130" s="226">
        <f>P131</f>
        <v>0</v>
      </c>
      <c r="Q130" s="107"/>
      <c r="R130" s="226">
        <f>R131</f>
        <v>2.9498267619999998</v>
      </c>
      <c r="S130" s="107"/>
      <c r="T130" s="227">
        <f>T131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18" t="s">
        <v>75</v>
      </c>
      <c r="AU130" s="18" t="s">
        <v>116</v>
      </c>
      <c r="BK130" s="228">
        <f>BK131</f>
        <v>0</v>
      </c>
    </row>
    <row r="131" s="12" customFormat="1" ht="25.92" customHeight="1">
      <c r="A131" s="12"/>
      <c r="B131" s="229"/>
      <c r="C131" s="230"/>
      <c r="D131" s="231" t="s">
        <v>75</v>
      </c>
      <c r="E131" s="232" t="s">
        <v>147</v>
      </c>
      <c r="F131" s="232" t="s">
        <v>454</v>
      </c>
      <c r="G131" s="230"/>
      <c r="H131" s="230"/>
      <c r="I131" s="233"/>
      <c r="J131" s="234">
        <f>BK131</f>
        <v>0</v>
      </c>
      <c r="K131" s="230"/>
      <c r="L131" s="235"/>
      <c r="M131" s="236"/>
      <c r="N131" s="237"/>
      <c r="O131" s="237"/>
      <c r="P131" s="238">
        <f>P132+P199+P210</f>
        <v>0</v>
      </c>
      <c r="Q131" s="237"/>
      <c r="R131" s="238">
        <f>R132+R199+R210</f>
        <v>2.9498267619999998</v>
      </c>
      <c r="S131" s="237"/>
      <c r="T131" s="239">
        <f>T132+T199+T210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40" t="s">
        <v>84</v>
      </c>
      <c r="AT131" s="241" t="s">
        <v>75</v>
      </c>
      <c r="AU131" s="241" t="s">
        <v>76</v>
      </c>
      <c r="AY131" s="240" t="s">
        <v>149</v>
      </c>
      <c r="BK131" s="242">
        <f>BK132+BK199+BK210</f>
        <v>0</v>
      </c>
    </row>
    <row r="132" s="12" customFormat="1" ht="22.8" customHeight="1">
      <c r="A132" s="12"/>
      <c r="B132" s="229"/>
      <c r="C132" s="230"/>
      <c r="D132" s="231" t="s">
        <v>75</v>
      </c>
      <c r="E132" s="243" t="s">
        <v>193</v>
      </c>
      <c r="F132" s="243" t="s">
        <v>468</v>
      </c>
      <c r="G132" s="230"/>
      <c r="H132" s="230"/>
      <c r="I132" s="233"/>
      <c r="J132" s="244">
        <f>BK132</f>
        <v>0</v>
      </c>
      <c r="K132" s="230"/>
      <c r="L132" s="235"/>
      <c r="M132" s="236"/>
      <c r="N132" s="237"/>
      <c r="O132" s="237"/>
      <c r="P132" s="238">
        <f>SUM(P133:P198)</f>
        <v>0</v>
      </c>
      <c r="Q132" s="237"/>
      <c r="R132" s="238">
        <f>SUM(R133:R198)</f>
        <v>1.4498267620000001</v>
      </c>
      <c r="S132" s="237"/>
      <c r="T132" s="239">
        <f>SUM(T133:T198)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40" t="s">
        <v>84</v>
      </c>
      <c r="AT132" s="241" t="s">
        <v>75</v>
      </c>
      <c r="AU132" s="241" t="s">
        <v>84</v>
      </c>
      <c r="AY132" s="240" t="s">
        <v>149</v>
      </c>
      <c r="BK132" s="242">
        <f>SUM(BK133:BK198)</f>
        <v>0</v>
      </c>
    </row>
    <row r="133" s="2" customFormat="1" ht="44.25" customHeight="1">
      <c r="A133" s="41"/>
      <c r="B133" s="42"/>
      <c r="C133" s="245" t="s">
        <v>84</v>
      </c>
      <c r="D133" s="246" t="s">
        <v>151</v>
      </c>
      <c r="E133" s="247" t="s">
        <v>496</v>
      </c>
      <c r="F133" s="248" t="s">
        <v>497</v>
      </c>
      <c r="G133" s="249" t="s">
        <v>463</v>
      </c>
      <c r="H133" s="250">
        <v>7</v>
      </c>
      <c r="I133" s="251"/>
      <c r="J133" s="252">
        <f>ROUND(I133*H133,2)</f>
        <v>0</v>
      </c>
      <c r="K133" s="248" t="s">
        <v>155</v>
      </c>
      <c r="L133" s="44"/>
      <c r="M133" s="253" t="s">
        <v>1</v>
      </c>
      <c r="N133" s="254" t="s">
        <v>41</v>
      </c>
      <c r="O133" s="94"/>
      <c r="P133" s="255">
        <f>O133*H133</f>
        <v>0</v>
      </c>
      <c r="Q133" s="255">
        <v>0.00282</v>
      </c>
      <c r="R133" s="255">
        <f>Q133*H133</f>
        <v>0.019740000000000001</v>
      </c>
      <c r="S133" s="255">
        <v>0</v>
      </c>
      <c r="T133" s="256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57" t="s">
        <v>156</v>
      </c>
      <c r="AT133" s="257" t="s">
        <v>151</v>
      </c>
      <c r="AU133" s="257" t="s">
        <v>86</v>
      </c>
      <c r="AY133" s="18" t="s">
        <v>149</v>
      </c>
      <c r="BE133" s="146">
        <f>IF(N133="základní",J133,0)</f>
        <v>0</v>
      </c>
      <c r="BF133" s="146">
        <f>IF(N133="snížená",J133,0)</f>
        <v>0</v>
      </c>
      <c r="BG133" s="146">
        <f>IF(N133="zákl. přenesená",J133,0)</f>
        <v>0</v>
      </c>
      <c r="BH133" s="146">
        <f>IF(N133="sníž. přenesená",J133,0)</f>
        <v>0</v>
      </c>
      <c r="BI133" s="146">
        <f>IF(N133="nulová",J133,0)</f>
        <v>0</v>
      </c>
      <c r="BJ133" s="18" t="s">
        <v>84</v>
      </c>
      <c r="BK133" s="146">
        <f>ROUND(I133*H133,2)</f>
        <v>0</v>
      </c>
      <c r="BL133" s="18" t="s">
        <v>156</v>
      </c>
      <c r="BM133" s="257" t="s">
        <v>639</v>
      </c>
    </row>
    <row r="134" s="2" customFormat="1" ht="24.15" customHeight="1">
      <c r="A134" s="41"/>
      <c r="B134" s="42"/>
      <c r="C134" s="302" t="s">
        <v>86</v>
      </c>
      <c r="D134" s="303" t="s">
        <v>281</v>
      </c>
      <c r="E134" s="304" t="s">
        <v>640</v>
      </c>
      <c r="F134" s="305" t="s">
        <v>641</v>
      </c>
      <c r="G134" s="306" t="s">
        <v>463</v>
      </c>
      <c r="H134" s="307">
        <v>2</v>
      </c>
      <c r="I134" s="308"/>
      <c r="J134" s="309">
        <f>ROUND(I134*H134,2)</f>
        <v>0</v>
      </c>
      <c r="K134" s="305" t="s">
        <v>1</v>
      </c>
      <c r="L134" s="310"/>
      <c r="M134" s="311" t="s">
        <v>1</v>
      </c>
      <c r="N134" s="312" t="s">
        <v>41</v>
      </c>
      <c r="O134" s="94"/>
      <c r="P134" s="255">
        <f>O134*H134</f>
        <v>0</v>
      </c>
      <c r="Q134" s="255">
        <v>0.01</v>
      </c>
      <c r="R134" s="255">
        <f>Q134*H134</f>
        <v>0.02</v>
      </c>
      <c r="S134" s="255">
        <v>0</v>
      </c>
      <c r="T134" s="256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57" t="s">
        <v>193</v>
      </c>
      <c r="AT134" s="257" t="s">
        <v>281</v>
      </c>
      <c r="AU134" s="257" t="s">
        <v>86</v>
      </c>
      <c r="AY134" s="18" t="s">
        <v>149</v>
      </c>
      <c r="BE134" s="146">
        <f>IF(N134="základní",J134,0)</f>
        <v>0</v>
      </c>
      <c r="BF134" s="146">
        <f>IF(N134="snížená",J134,0)</f>
        <v>0</v>
      </c>
      <c r="BG134" s="146">
        <f>IF(N134="zákl. přenesená",J134,0)</f>
        <v>0</v>
      </c>
      <c r="BH134" s="146">
        <f>IF(N134="sníž. přenesená",J134,0)</f>
        <v>0</v>
      </c>
      <c r="BI134" s="146">
        <f>IF(N134="nulová",J134,0)</f>
        <v>0</v>
      </c>
      <c r="BJ134" s="18" t="s">
        <v>84</v>
      </c>
      <c r="BK134" s="146">
        <f>ROUND(I134*H134,2)</f>
        <v>0</v>
      </c>
      <c r="BL134" s="18" t="s">
        <v>156</v>
      </c>
      <c r="BM134" s="257" t="s">
        <v>642</v>
      </c>
    </row>
    <row r="135" s="13" customFormat="1">
      <c r="A135" s="13"/>
      <c r="B135" s="258"/>
      <c r="C135" s="259"/>
      <c r="D135" s="260" t="s">
        <v>158</v>
      </c>
      <c r="E135" s="261" t="s">
        <v>1</v>
      </c>
      <c r="F135" s="262" t="s">
        <v>643</v>
      </c>
      <c r="G135" s="259"/>
      <c r="H135" s="263">
        <v>2</v>
      </c>
      <c r="I135" s="264"/>
      <c r="J135" s="259"/>
      <c r="K135" s="259"/>
      <c r="L135" s="265"/>
      <c r="M135" s="266"/>
      <c r="N135" s="267"/>
      <c r="O135" s="267"/>
      <c r="P135" s="267"/>
      <c r="Q135" s="267"/>
      <c r="R135" s="267"/>
      <c r="S135" s="267"/>
      <c r="T135" s="268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69" t="s">
        <v>158</v>
      </c>
      <c r="AU135" s="269" t="s">
        <v>86</v>
      </c>
      <c r="AV135" s="13" t="s">
        <v>86</v>
      </c>
      <c r="AW135" s="13" t="s">
        <v>31</v>
      </c>
      <c r="AX135" s="13" t="s">
        <v>76</v>
      </c>
      <c r="AY135" s="269" t="s">
        <v>149</v>
      </c>
    </row>
    <row r="136" s="14" customFormat="1">
      <c r="A136" s="14"/>
      <c r="B136" s="270"/>
      <c r="C136" s="271"/>
      <c r="D136" s="260" t="s">
        <v>158</v>
      </c>
      <c r="E136" s="272" t="s">
        <v>1</v>
      </c>
      <c r="F136" s="273" t="s">
        <v>160</v>
      </c>
      <c r="G136" s="271"/>
      <c r="H136" s="274">
        <v>2</v>
      </c>
      <c r="I136" s="275"/>
      <c r="J136" s="271"/>
      <c r="K136" s="271"/>
      <c r="L136" s="276"/>
      <c r="M136" s="277"/>
      <c r="N136" s="278"/>
      <c r="O136" s="278"/>
      <c r="P136" s="278"/>
      <c r="Q136" s="278"/>
      <c r="R136" s="278"/>
      <c r="S136" s="278"/>
      <c r="T136" s="279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80" t="s">
        <v>158</v>
      </c>
      <c r="AU136" s="280" t="s">
        <v>86</v>
      </c>
      <c r="AV136" s="14" t="s">
        <v>156</v>
      </c>
      <c r="AW136" s="14" t="s">
        <v>31</v>
      </c>
      <c r="AX136" s="14" t="s">
        <v>84</v>
      </c>
      <c r="AY136" s="280" t="s">
        <v>149</v>
      </c>
    </row>
    <row r="137" s="2" customFormat="1" ht="24.15" customHeight="1">
      <c r="A137" s="41"/>
      <c r="B137" s="42"/>
      <c r="C137" s="302" t="s">
        <v>165</v>
      </c>
      <c r="D137" s="303" t="s">
        <v>281</v>
      </c>
      <c r="E137" s="304" t="s">
        <v>644</v>
      </c>
      <c r="F137" s="305" t="s">
        <v>641</v>
      </c>
      <c r="G137" s="306" t="s">
        <v>463</v>
      </c>
      <c r="H137" s="307">
        <v>1</v>
      </c>
      <c r="I137" s="308"/>
      <c r="J137" s="309">
        <f>ROUND(I137*H137,2)</f>
        <v>0</v>
      </c>
      <c r="K137" s="305" t="s">
        <v>1</v>
      </c>
      <c r="L137" s="310"/>
      <c r="M137" s="311" t="s">
        <v>1</v>
      </c>
      <c r="N137" s="312" t="s">
        <v>41</v>
      </c>
      <c r="O137" s="94"/>
      <c r="P137" s="255">
        <f>O137*H137</f>
        <v>0</v>
      </c>
      <c r="Q137" s="255">
        <v>0.01</v>
      </c>
      <c r="R137" s="255">
        <f>Q137*H137</f>
        <v>0.01</v>
      </c>
      <c r="S137" s="255">
        <v>0</v>
      </c>
      <c r="T137" s="256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57" t="s">
        <v>193</v>
      </c>
      <c r="AT137" s="257" t="s">
        <v>281</v>
      </c>
      <c r="AU137" s="257" t="s">
        <v>86</v>
      </c>
      <c r="AY137" s="18" t="s">
        <v>149</v>
      </c>
      <c r="BE137" s="146">
        <f>IF(N137="základní",J137,0)</f>
        <v>0</v>
      </c>
      <c r="BF137" s="146">
        <f>IF(N137="snížená",J137,0)</f>
        <v>0</v>
      </c>
      <c r="BG137" s="146">
        <f>IF(N137="zákl. přenesená",J137,0)</f>
        <v>0</v>
      </c>
      <c r="BH137" s="146">
        <f>IF(N137="sníž. přenesená",J137,0)</f>
        <v>0</v>
      </c>
      <c r="BI137" s="146">
        <f>IF(N137="nulová",J137,0)</f>
        <v>0</v>
      </c>
      <c r="BJ137" s="18" t="s">
        <v>84</v>
      </c>
      <c r="BK137" s="146">
        <f>ROUND(I137*H137,2)</f>
        <v>0</v>
      </c>
      <c r="BL137" s="18" t="s">
        <v>156</v>
      </c>
      <c r="BM137" s="257" t="s">
        <v>645</v>
      </c>
    </row>
    <row r="138" s="13" customFormat="1">
      <c r="A138" s="13"/>
      <c r="B138" s="258"/>
      <c r="C138" s="259"/>
      <c r="D138" s="260" t="s">
        <v>158</v>
      </c>
      <c r="E138" s="261" t="s">
        <v>1</v>
      </c>
      <c r="F138" s="262" t="s">
        <v>646</v>
      </c>
      <c r="G138" s="259"/>
      <c r="H138" s="263">
        <v>1</v>
      </c>
      <c r="I138" s="264"/>
      <c r="J138" s="259"/>
      <c r="K138" s="259"/>
      <c r="L138" s="265"/>
      <c r="M138" s="266"/>
      <c r="N138" s="267"/>
      <c r="O138" s="267"/>
      <c r="P138" s="267"/>
      <c r="Q138" s="267"/>
      <c r="R138" s="267"/>
      <c r="S138" s="267"/>
      <c r="T138" s="268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69" t="s">
        <v>158</v>
      </c>
      <c r="AU138" s="269" t="s">
        <v>86</v>
      </c>
      <c r="AV138" s="13" t="s">
        <v>86</v>
      </c>
      <c r="AW138" s="13" t="s">
        <v>31</v>
      </c>
      <c r="AX138" s="13" t="s">
        <v>76</v>
      </c>
      <c r="AY138" s="269" t="s">
        <v>149</v>
      </c>
    </row>
    <row r="139" s="14" customFormat="1">
      <c r="A139" s="14"/>
      <c r="B139" s="270"/>
      <c r="C139" s="271"/>
      <c r="D139" s="260" t="s">
        <v>158</v>
      </c>
      <c r="E139" s="272" t="s">
        <v>1</v>
      </c>
      <c r="F139" s="273" t="s">
        <v>160</v>
      </c>
      <c r="G139" s="271"/>
      <c r="H139" s="274">
        <v>1</v>
      </c>
      <c r="I139" s="275"/>
      <c r="J139" s="271"/>
      <c r="K139" s="271"/>
      <c r="L139" s="276"/>
      <c r="M139" s="277"/>
      <c r="N139" s="278"/>
      <c r="O139" s="278"/>
      <c r="P139" s="278"/>
      <c r="Q139" s="278"/>
      <c r="R139" s="278"/>
      <c r="S139" s="278"/>
      <c r="T139" s="279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80" t="s">
        <v>158</v>
      </c>
      <c r="AU139" s="280" t="s">
        <v>86</v>
      </c>
      <c r="AV139" s="14" t="s">
        <v>156</v>
      </c>
      <c r="AW139" s="14" t="s">
        <v>31</v>
      </c>
      <c r="AX139" s="14" t="s">
        <v>84</v>
      </c>
      <c r="AY139" s="280" t="s">
        <v>149</v>
      </c>
    </row>
    <row r="140" s="2" customFormat="1" ht="21.75" customHeight="1">
      <c r="A140" s="41"/>
      <c r="B140" s="42"/>
      <c r="C140" s="302" t="s">
        <v>156</v>
      </c>
      <c r="D140" s="303" t="s">
        <v>281</v>
      </c>
      <c r="E140" s="304" t="s">
        <v>647</v>
      </c>
      <c r="F140" s="305" t="s">
        <v>648</v>
      </c>
      <c r="G140" s="306" t="s">
        <v>463</v>
      </c>
      <c r="H140" s="307">
        <v>1</v>
      </c>
      <c r="I140" s="308"/>
      <c r="J140" s="309">
        <f>ROUND(I140*H140,2)</f>
        <v>0</v>
      </c>
      <c r="K140" s="305" t="s">
        <v>1</v>
      </c>
      <c r="L140" s="310"/>
      <c r="M140" s="311" t="s">
        <v>1</v>
      </c>
      <c r="N140" s="312" t="s">
        <v>41</v>
      </c>
      <c r="O140" s="94"/>
      <c r="P140" s="255">
        <f>O140*H140</f>
        <v>0</v>
      </c>
      <c r="Q140" s="255">
        <v>0.01</v>
      </c>
      <c r="R140" s="255">
        <f>Q140*H140</f>
        <v>0.01</v>
      </c>
      <c r="S140" s="255">
        <v>0</v>
      </c>
      <c r="T140" s="256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57" t="s">
        <v>193</v>
      </c>
      <c r="AT140" s="257" t="s">
        <v>281</v>
      </c>
      <c r="AU140" s="257" t="s">
        <v>86</v>
      </c>
      <c r="AY140" s="18" t="s">
        <v>149</v>
      </c>
      <c r="BE140" s="146">
        <f>IF(N140="základní",J140,0)</f>
        <v>0</v>
      </c>
      <c r="BF140" s="146">
        <f>IF(N140="snížená",J140,0)</f>
        <v>0</v>
      </c>
      <c r="BG140" s="146">
        <f>IF(N140="zákl. přenesená",J140,0)</f>
        <v>0</v>
      </c>
      <c r="BH140" s="146">
        <f>IF(N140="sníž. přenesená",J140,0)</f>
        <v>0</v>
      </c>
      <c r="BI140" s="146">
        <f>IF(N140="nulová",J140,0)</f>
        <v>0</v>
      </c>
      <c r="BJ140" s="18" t="s">
        <v>84</v>
      </c>
      <c r="BK140" s="146">
        <f>ROUND(I140*H140,2)</f>
        <v>0</v>
      </c>
      <c r="BL140" s="18" t="s">
        <v>156</v>
      </c>
      <c r="BM140" s="257" t="s">
        <v>649</v>
      </c>
    </row>
    <row r="141" s="13" customFormat="1">
      <c r="A141" s="13"/>
      <c r="B141" s="258"/>
      <c r="C141" s="259"/>
      <c r="D141" s="260" t="s">
        <v>158</v>
      </c>
      <c r="E141" s="261" t="s">
        <v>1</v>
      </c>
      <c r="F141" s="262" t="s">
        <v>646</v>
      </c>
      <c r="G141" s="259"/>
      <c r="H141" s="263">
        <v>1</v>
      </c>
      <c r="I141" s="264"/>
      <c r="J141" s="259"/>
      <c r="K141" s="259"/>
      <c r="L141" s="265"/>
      <c r="M141" s="266"/>
      <c r="N141" s="267"/>
      <c r="O141" s="267"/>
      <c r="P141" s="267"/>
      <c r="Q141" s="267"/>
      <c r="R141" s="267"/>
      <c r="S141" s="267"/>
      <c r="T141" s="268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69" t="s">
        <v>158</v>
      </c>
      <c r="AU141" s="269" t="s">
        <v>86</v>
      </c>
      <c r="AV141" s="13" t="s">
        <v>86</v>
      </c>
      <c r="AW141" s="13" t="s">
        <v>31</v>
      </c>
      <c r="AX141" s="13" t="s">
        <v>76</v>
      </c>
      <c r="AY141" s="269" t="s">
        <v>149</v>
      </c>
    </row>
    <row r="142" s="14" customFormat="1">
      <c r="A142" s="14"/>
      <c r="B142" s="270"/>
      <c r="C142" s="271"/>
      <c r="D142" s="260" t="s">
        <v>158</v>
      </c>
      <c r="E142" s="272" t="s">
        <v>1</v>
      </c>
      <c r="F142" s="273" t="s">
        <v>160</v>
      </c>
      <c r="G142" s="271"/>
      <c r="H142" s="274">
        <v>1</v>
      </c>
      <c r="I142" s="275"/>
      <c r="J142" s="271"/>
      <c r="K142" s="271"/>
      <c r="L142" s="276"/>
      <c r="M142" s="277"/>
      <c r="N142" s="278"/>
      <c r="O142" s="278"/>
      <c r="P142" s="278"/>
      <c r="Q142" s="278"/>
      <c r="R142" s="278"/>
      <c r="S142" s="278"/>
      <c r="T142" s="279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80" t="s">
        <v>158</v>
      </c>
      <c r="AU142" s="280" t="s">
        <v>86</v>
      </c>
      <c r="AV142" s="14" t="s">
        <v>156</v>
      </c>
      <c r="AW142" s="14" t="s">
        <v>31</v>
      </c>
      <c r="AX142" s="14" t="s">
        <v>84</v>
      </c>
      <c r="AY142" s="280" t="s">
        <v>149</v>
      </c>
    </row>
    <row r="143" s="2" customFormat="1" ht="24.15" customHeight="1">
      <c r="A143" s="41"/>
      <c r="B143" s="42"/>
      <c r="C143" s="302" t="s">
        <v>176</v>
      </c>
      <c r="D143" s="303" t="s">
        <v>281</v>
      </c>
      <c r="E143" s="304" t="s">
        <v>650</v>
      </c>
      <c r="F143" s="305" t="s">
        <v>651</v>
      </c>
      <c r="G143" s="306" t="s">
        <v>463</v>
      </c>
      <c r="H143" s="307">
        <v>3</v>
      </c>
      <c r="I143" s="308"/>
      <c r="J143" s="309">
        <f>ROUND(I143*H143,2)</f>
        <v>0</v>
      </c>
      <c r="K143" s="305" t="s">
        <v>1</v>
      </c>
      <c r="L143" s="310"/>
      <c r="M143" s="311" t="s">
        <v>1</v>
      </c>
      <c r="N143" s="312" t="s">
        <v>41</v>
      </c>
      <c r="O143" s="94"/>
      <c r="P143" s="255">
        <f>O143*H143</f>
        <v>0</v>
      </c>
      <c r="Q143" s="255">
        <v>0.01</v>
      </c>
      <c r="R143" s="255">
        <f>Q143*H143</f>
        <v>0.029999999999999999</v>
      </c>
      <c r="S143" s="255">
        <v>0</v>
      </c>
      <c r="T143" s="256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57" t="s">
        <v>193</v>
      </c>
      <c r="AT143" s="257" t="s">
        <v>281</v>
      </c>
      <c r="AU143" s="257" t="s">
        <v>86</v>
      </c>
      <c r="AY143" s="18" t="s">
        <v>149</v>
      </c>
      <c r="BE143" s="146">
        <f>IF(N143="základní",J143,0)</f>
        <v>0</v>
      </c>
      <c r="BF143" s="146">
        <f>IF(N143="snížená",J143,0)</f>
        <v>0</v>
      </c>
      <c r="BG143" s="146">
        <f>IF(N143="zákl. přenesená",J143,0)</f>
        <v>0</v>
      </c>
      <c r="BH143" s="146">
        <f>IF(N143="sníž. přenesená",J143,0)</f>
        <v>0</v>
      </c>
      <c r="BI143" s="146">
        <f>IF(N143="nulová",J143,0)</f>
        <v>0</v>
      </c>
      <c r="BJ143" s="18" t="s">
        <v>84</v>
      </c>
      <c r="BK143" s="146">
        <f>ROUND(I143*H143,2)</f>
        <v>0</v>
      </c>
      <c r="BL143" s="18" t="s">
        <v>156</v>
      </c>
      <c r="BM143" s="257" t="s">
        <v>652</v>
      </c>
    </row>
    <row r="144" s="13" customFormat="1">
      <c r="A144" s="13"/>
      <c r="B144" s="258"/>
      <c r="C144" s="259"/>
      <c r="D144" s="260" t="s">
        <v>158</v>
      </c>
      <c r="E144" s="261" t="s">
        <v>1</v>
      </c>
      <c r="F144" s="262" t="s">
        <v>653</v>
      </c>
      <c r="G144" s="259"/>
      <c r="H144" s="263">
        <v>3</v>
      </c>
      <c r="I144" s="264"/>
      <c r="J144" s="259"/>
      <c r="K144" s="259"/>
      <c r="L144" s="265"/>
      <c r="M144" s="266"/>
      <c r="N144" s="267"/>
      <c r="O144" s="267"/>
      <c r="P144" s="267"/>
      <c r="Q144" s="267"/>
      <c r="R144" s="267"/>
      <c r="S144" s="267"/>
      <c r="T144" s="268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69" t="s">
        <v>158</v>
      </c>
      <c r="AU144" s="269" t="s">
        <v>86</v>
      </c>
      <c r="AV144" s="13" t="s">
        <v>86</v>
      </c>
      <c r="AW144" s="13" t="s">
        <v>31</v>
      </c>
      <c r="AX144" s="13" t="s">
        <v>76</v>
      </c>
      <c r="AY144" s="269" t="s">
        <v>149</v>
      </c>
    </row>
    <row r="145" s="14" customFormat="1">
      <c r="A145" s="14"/>
      <c r="B145" s="270"/>
      <c r="C145" s="271"/>
      <c r="D145" s="260" t="s">
        <v>158</v>
      </c>
      <c r="E145" s="272" t="s">
        <v>1</v>
      </c>
      <c r="F145" s="273" t="s">
        <v>160</v>
      </c>
      <c r="G145" s="271"/>
      <c r="H145" s="274">
        <v>3</v>
      </c>
      <c r="I145" s="275"/>
      <c r="J145" s="271"/>
      <c r="K145" s="271"/>
      <c r="L145" s="276"/>
      <c r="M145" s="277"/>
      <c r="N145" s="278"/>
      <c r="O145" s="278"/>
      <c r="P145" s="278"/>
      <c r="Q145" s="278"/>
      <c r="R145" s="278"/>
      <c r="S145" s="278"/>
      <c r="T145" s="279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80" t="s">
        <v>158</v>
      </c>
      <c r="AU145" s="280" t="s">
        <v>86</v>
      </c>
      <c r="AV145" s="14" t="s">
        <v>156</v>
      </c>
      <c r="AW145" s="14" t="s">
        <v>31</v>
      </c>
      <c r="AX145" s="14" t="s">
        <v>84</v>
      </c>
      <c r="AY145" s="280" t="s">
        <v>149</v>
      </c>
    </row>
    <row r="146" s="2" customFormat="1" ht="37.8" customHeight="1">
      <c r="A146" s="41"/>
      <c r="B146" s="42"/>
      <c r="C146" s="245" t="s">
        <v>181</v>
      </c>
      <c r="D146" s="246" t="s">
        <v>151</v>
      </c>
      <c r="E146" s="247" t="s">
        <v>589</v>
      </c>
      <c r="F146" s="248" t="s">
        <v>590</v>
      </c>
      <c r="G146" s="249" t="s">
        <v>184</v>
      </c>
      <c r="H146" s="250">
        <v>25</v>
      </c>
      <c r="I146" s="251"/>
      <c r="J146" s="252">
        <f>ROUND(I146*H146,2)</f>
        <v>0</v>
      </c>
      <c r="K146" s="248" t="s">
        <v>155</v>
      </c>
      <c r="L146" s="44"/>
      <c r="M146" s="253" t="s">
        <v>1</v>
      </c>
      <c r="N146" s="254" t="s">
        <v>41</v>
      </c>
      <c r="O146" s="94"/>
      <c r="P146" s="255">
        <f>O146*H146</f>
        <v>0</v>
      </c>
      <c r="Q146" s="255">
        <v>0</v>
      </c>
      <c r="R146" s="255">
        <f>Q146*H146</f>
        <v>0</v>
      </c>
      <c r="S146" s="255">
        <v>0</v>
      </c>
      <c r="T146" s="256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57" t="s">
        <v>156</v>
      </c>
      <c r="AT146" s="257" t="s">
        <v>151</v>
      </c>
      <c r="AU146" s="257" t="s">
        <v>86</v>
      </c>
      <c r="AY146" s="18" t="s">
        <v>149</v>
      </c>
      <c r="BE146" s="146">
        <f>IF(N146="základní",J146,0)</f>
        <v>0</v>
      </c>
      <c r="BF146" s="146">
        <f>IF(N146="snížená",J146,0)</f>
        <v>0</v>
      </c>
      <c r="BG146" s="146">
        <f>IF(N146="zákl. přenesená",J146,0)</f>
        <v>0</v>
      </c>
      <c r="BH146" s="146">
        <f>IF(N146="sníž. přenesená",J146,0)</f>
        <v>0</v>
      </c>
      <c r="BI146" s="146">
        <f>IF(N146="nulová",J146,0)</f>
        <v>0</v>
      </c>
      <c r="BJ146" s="18" t="s">
        <v>84</v>
      </c>
      <c r="BK146" s="146">
        <f>ROUND(I146*H146,2)</f>
        <v>0</v>
      </c>
      <c r="BL146" s="18" t="s">
        <v>156</v>
      </c>
      <c r="BM146" s="257" t="s">
        <v>654</v>
      </c>
    </row>
    <row r="147" s="13" customFormat="1">
      <c r="A147" s="13"/>
      <c r="B147" s="258"/>
      <c r="C147" s="259"/>
      <c r="D147" s="260" t="s">
        <v>158</v>
      </c>
      <c r="E147" s="261" t="s">
        <v>1</v>
      </c>
      <c r="F147" s="262" t="s">
        <v>655</v>
      </c>
      <c r="G147" s="259"/>
      <c r="H147" s="263">
        <v>25</v>
      </c>
      <c r="I147" s="264"/>
      <c r="J147" s="259"/>
      <c r="K147" s="259"/>
      <c r="L147" s="265"/>
      <c r="M147" s="266"/>
      <c r="N147" s="267"/>
      <c r="O147" s="267"/>
      <c r="P147" s="267"/>
      <c r="Q147" s="267"/>
      <c r="R147" s="267"/>
      <c r="S147" s="267"/>
      <c r="T147" s="268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69" t="s">
        <v>158</v>
      </c>
      <c r="AU147" s="269" t="s">
        <v>86</v>
      </c>
      <c r="AV147" s="13" t="s">
        <v>86</v>
      </c>
      <c r="AW147" s="13" t="s">
        <v>31</v>
      </c>
      <c r="AX147" s="13" t="s">
        <v>76</v>
      </c>
      <c r="AY147" s="269" t="s">
        <v>149</v>
      </c>
    </row>
    <row r="148" s="14" customFormat="1">
      <c r="A148" s="14"/>
      <c r="B148" s="270"/>
      <c r="C148" s="271"/>
      <c r="D148" s="260" t="s">
        <v>158</v>
      </c>
      <c r="E148" s="272" t="s">
        <v>1</v>
      </c>
      <c r="F148" s="273" t="s">
        <v>160</v>
      </c>
      <c r="G148" s="271"/>
      <c r="H148" s="274">
        <v>25</v>
      </c>
      <c r="I148" s="275"/>
      <c r="J148" s="271"/>
      <c r="K148" s="271"/>
      <c r="L148" s="276"/>
      <c r="M148" s="277"/>
      <c r="N148" s="278"/>
      <c r="O148" s="278"/>
      <c r="P148" s="278"/>
      <c r="Q148" s="278"/>
      <c r="R148" s="278"/>
      <c r="S148" s="278"/>
      <c r="T148" s="279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80" t="s">
        <v>158</v>
      </c>
      <c r="AU148" s="280" t="s">
        <v>86</v>
      </c>
      <c r="AV148" s="14" t="s">
        <v>156</v>
      </c>
      <c r="AW148" s="14" t="s">
        <v>31</v>
      </c>
      <c r="AX148" s="14" t="s">
        <v>84</v>
      </c>
      <c r="AY148" s="280" t="s">
        <v>149</v>
      </c>
    </row>
    <row r="149" s="2" customFormat="1" ht="33" customHeight="1">
      <c r="A149" s="41"/>
      <c r="B149" s="42"/>
      <c r="C149" s="302" t="s">
        <v>187</v>
      </c>
      <c r="D149" s="303" t="s">
        <v>281</v>
      </c>
      <c r="E149" s="304" t="s">
        <v>656</v>
      </c>
      <c r="F149" s="305" t="s">
        <v>657</v>
      </c>
      <c r="G149" s="306" t="s">
        <v>184</v>
      </c>
      <c r="H149" s="307">
        <v>25.375</v>
      </c>
      <c r="I149" s="308"/>
      <c r="J149" s="309">
        <f>ROUND(I149*H149,2)</f>
        <v>0</v>
      </c>
      <c r="K149" s="305" t="s">
        <v>1</v>
      </c>
      <c r="L149" s="310"/>
      <c r="M149" s="311" t="s">
        <v>1</v>
      </c>
      <c r="N149" s="312" t="s">
        <v>41</v>
      </c>
      <c r="O149" s="94"/>
      <c r="P149" s="255">
        <f>O149*H149</f>
        <v>0</v>
      </c>
      <c r="Q149" s="255">
        <v>0.0067400000000000003</v>
      </c>
      <c r="R149" s="255">
        <f>Q149*H149</f>
        <v>0.1710275</v>
      </c>
      <c r="S149" s="255">
        <v>0</v>
      </c>
      <c r="T149" s="256">
        <f>S149*H149</f>
        <v>0</v>
      </c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R149" s="257" t="s">
        <v>193</v>
      </c>
      <c r="AT149" s="257" t="s">
        <v>281</v>
      </c>
      <c r="AU149" s="257" t="s">
        <v>86</v>
      </c>
      <c r="AY149" s="18" t="s">
        <v>149</v>
      </c>
      <c r="BE149" s="146">
        <f>IF(N149="základní",J149,0)</f>
        <v>0</v>
      </c>
      <c r="BF149" s="146">
        <f>IF(N149="snížená",J149,0)</f>
        <v>0</v>
      </c>
      <c r="BG149" s="146">
        <f>IF(N149="zákl. přenesená",J149,0)</f>
        <v>0</v>
      </c>
      <c r="BH149" s="146">
        <f>IF(N149="sníž. přenesená",J149,0)</f>
        <v>0</v>
      </c>
      <c r="BI149" s="146">
        <f>IF(N149="nulová",J149,0)</f>
        <v>0</v>
      </c>
      <c r="BJ149" s="18" t="s">
        <v>84</v>
      </c>
      <c r="BK149" s="146">
        <f>ROUND(I149*H149,2)</f>
        <v>0</v>
      </c>
      <c r="BL149" s="18" t="s">
        <v>156</v>
      </c>
      <c r="BM149" s="257" t="s">
        <v>658</v>
      </c>
    </row>
    <row r="150" s="13" customFormat="1">
      <c r="A150" s="13"/>
      <c r="B150" s="258"/>
      <c r="C150" s="259"/>
      <c r="D150" s="260" t="s">
        <v>158</v>
      </c>
      <c r="E150" s="259"/>
      <c r="F150" s="262" t="s">
        <v>659</v>
      </c>
      <c r="G150" s="259"/>
      <c r="H150" s="263">
        <v>25.375</v>
      </c>
      <c r="I150" s="264"/>
      <c r="J150" s="259"/>
      <c r="K150" s="259"/>
      <c r="L150" s="265"/>
      <c r="M150" s="266"/>
      <c r="N150" s="267"/>
      <c r="O150" s="267"/>
      <c r="P150" s="267"/>
      <c r="Q150" s="267"/>
      <c r="R150" s="267"/>
      <c r="S150" s="267"/>
      <c r="T150" s="268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69" t="s">
        <v>158</v>
      </c>
      <c r="AU150" s="269" t="s">
        <v>86</v>
      </c>
      <c r="AV150" s="13" t="s">
        <v>86</v>
      </c>
      <c r="AW150" s="13" t="s">
        <v>4</v>
      </c>
      <c r="AX150" s="13" t="s">
        <v>84</v>
      </c>
      <c r="AY150" s="269" t="s">
        <v>149</v>
      </c>
    </row>
    <row r="151" s="2" customFormat="1" ht="37.8" customHeight="1">
      <c r="A151" s="41"/>
      <c r="B151" s="42"/>
      <c r="C151" s="245" t="s">
        <v>193</v>
      </c>
      <c r="D151" s="246" t="s">
        <v>151</v>
      </c>
      <c r="E151" s="247" t="s">
        <v>660</v>
      </c>
      <c r="F151" s="248" t="s">
        <v>661</v>
      </c>
      <c r="G151" s="249" t="s">
        <v>184</v>
      </c>
      <c r="H151" s="250">
        <v>10</v>
      </c>
      <c r="I151" s="251"/>
      <c r="J151" s="252">
        <f>ROUND(I151*H151,2)</f>
        <v>0</v>
      </c>
      <c r="K151" s="248" t="s">
        <v>155</v>
      </c>
      <c r="L151" s="44"/>
      <c r="M151" s="253" t="s">
        <v>1</v>
      </c>
      <c r="N151" s="254" t="s">
        <v>41</v>
      </c>
      <c r="O151" s="94"/>
      <c r="P151" s="255">
        <f>O151*H151</f>
        <v>0</v>
      </c>
      <c r="Q151" s="255">
        <v>0</v>
      </c>
      <c r="R151" s="255">
        <f>Q151*H151</f>
        <v>0</v>
      </c>
      <c r="S151" s="255">
        <v>0</v>
      </c>
      <c r="T151" s="256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57" t="s">
        <v>156</v>
      </c>
      <c r="AT151" s="257" t="s">
        <v>151</v>
      </c>
      <c r="AU151" s="257" t="s">
        <v>86</v>
      </c>
      <c r="AY151" s="18" t="s">
        <v>149</v>
      </c>
      <c r="BE151" s="146">
        <f>IF(N151="základní",J151,0)</f>
        <v>0</v>
      </c>
      <c r="BF151" s="146">
        <f>IF(N151="snížená",J151,0)</f>
        <v>0</v>
      </c>
      <c r="BG151" s="146">
        <f>IF(N151="zákl. přenesená",J151,0)</f>
        <v>0</v>
      </c>
      <c r="BH151" s="146">
        <f>IF(N151="sníž. přenesená",J151,0)</f>
        <v>0</v>
      </c>
      <c r="BI151" s="146">
        <f>IF(N151="nulová",J151,0)</f>
        <v>0</v>
      </c>
      <c r="BJ151" s="18" t="s">
        <v>84</v>
      </c>
      <c r="BK151" s="146">
        <f>ROUND(I151*H151,2)</f>
        <v>0</v>
      </c>
      <c r="BL151" s="18" t="s">
        <v>156</v>
      </c>
      <c r="BM151" s="257" t="s">
        <v>662</v>
      </c>
    </row>
    <row r="152" s="13" customFormat="1">
      <c r="A152" s="13"/>
      <c r="B152" s="258"/>
      <c r="C152" s="259"/>
      <c r="D152" s="260" t="s">
        <v>158</v>
      </c>
      <c r="E152" s="261" t="s">
        <v>1</v>
      </c>
      <c r="F152" s="262" t="s">
        <v>663</v>
      </c>
      <c r="G152" s="259"/>
      <c r="H152" s="263">
        <v>10</v>
      </c>
      <c r="I152" s="264"/>
      <c r="J152" s="259"/>
      <c r="K152" s="259"/>
      <c r="L152" s="265"/>
      <c r="M152" s="266"/>
      <c r="N152" s="267"/>
      <c r="O152" s="267"/>
      <c r="P152" s="267"/>
      <c r="Q152" s="267"/>
      <c r="R152" s="267"/>
      <c r="S152" s="267"/>
      <c r="T152" s="268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69" t="s">
        <v>158</v>
      </c>
      <c r="AU152" s="269" t="s">
        <v>86</v>
      </c>
      <c r="AV152" s="13" t="s">
        <v>86</v>
      </c>
      <c r="AW152" s="13" t="s">
        <v>31</v>
      </c>
      <c r="AX152" s="13" t="s">
        <v>76</v>
      </c>
      <c r="AY152" s="269" t="s">
        <v>149</v>
      </c>
    </row>
    <row r="153" s="14" customFormat="1">
      <c r="A153" s="14"/>
      <c r="B153" s="270"/>
      <c r="C153" s="271"/>
      <c r="D153" s="260" t="s">
        <v>158</v>
      </c>
      <c r="E153" s="272" t="s">
        <v>1</v>
      </c>
      <c r="F153" s="273" t="s">
        <v>160</v>
      </c>
      <c r="G153" s="271"/>
      <c r="H153" s="274">
        <v>10</v>
      </c>
      <c r="I153" s="275"/>
      <c r="J153" s="271"/>
      <c r="K153" s="271"/>
      <c r="L153" s="276"/>
      <c r="M153" s="277"/>
      <c r="N153" s="278"/>
      <c r="O153" s="278"/>
      <c r="P153" s="278"/>
      <c r="Q153" s="278"/>
      <c r="R153" s="278"/>
      <c r="S153" s="278"/>
      <c r="T153" s="279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80" t="s">
        <v>158</v>
      </c>
      <c r="AU153" s="280" t="s">
        <v>86</v>
      </c>
      <c r="AV153" s="14" t="s">
        <v>156</v>
      </c>
      <c r="AW153" s="14" t="s">
        <v>31</v>
      </c>
      <c r="AX153" s="14" t="s">
        <v>84</v>
      </c>
      <c r="AY153" s="280" t="s">
        <v>149</v>
      </c>
    </row>
    <row r="154" s="2" customFormat="1" ht="33" customHeight="1">
      <c r="A154" s="41"/>
      <c r="B154" s="42"/>
      <c r="C154" s="302" t="s">
        <v>198</v>
      </c>
      <c r="D154" s="303" t="s">
        <v>281</v>
      </c>
      <c r="E154" s="304" t="s">
        <v>664</v>
      </c>
      <c r="F154" s="305" t="s">
        <v>665</v>
      </c>
      <c r="G154" s="306" t="s">
        <v>184</v>
      </c>
      <c r="H154" s="307">
        <v>10.15</v>
      </c>
      <c r="I154" s="308"/>
      <c r="J154" s="309">
        <f>ROUND(I154*H154,2)</f>
        <v>0</v>
      </c>
      <c r="K154" s="305" t="s">
        <v>1</v>
      </c>
      <c r="L154" s="310"/>
      <c r="M154" s="311" t="s">
        <v>1</v>
      </c>
      <c r="N154" s="312" t="s">
        <v>41</v>
      </c>
      <c r="O154" s="94"/>
      <c r="P154" s="255">
        <f>O154*H154</f>
        <v>0</v>
      </c>
      <c r="Q154" s="255">
        <v>0.0067400000000000003</v>
      </c>
      <c r="R154" s="255">
        <f>Q154*H154</f>
        <v>0.068411</v>
      </c>
      <c r="S154" s="255">
        <v>0</v>
      </c>
      <c r="T154" s="256">
        <f>S154*H154</f>
        <v>0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57" t="s">
        <v>193</v>
      </c>
      <c r="AT154" s="257" t="s">
        <v>281</v>
      </c>
      <c r="AU154" s="257" t="s">
        <v>86</v>
      </c>
      <c r="AY154" s="18" t="s">
        <v>149</v>
      </c>
      <c r="BE154" s="146">
        <f>IF(N154="základní",J154,0)</f>
        <v>0</v>
      </c>
      <c r="BF154" s="146">
        <f>IF(N154="snížená",J154,0)</f>
        <v>0</v>
      </c>
      <c r="BG154" s="146">
        <f>IF(N154="zákl. přenesená",J154,0)</f>
        <v>0</v>
      </c>
      <c r="BH154" s="146">
        <f>IF(N154="sníž. přenesená",J154,0)</f>
        <v>0</v>
      </c>
      <c r="BI154" s="146">
        <f>IF(N154="nulová",J154,0)</f>
        <v>0</v>
      </c>
      <c r="BJ154" s="18" t="s">
        <v>84</v>
      </c>
      <c r="BK154" s="146">
        <f>ROUND(I154*H154,2)</f>
        <v>0</v>
      </c>
      <c r="BL154" s="18" t="s">
        <v>156</v>
      </c>
      <c r="BM154" s="257" t="s">
        <v>666</v>
      </c>
    </row>
    <row r="155" s="13" customFormat="1">
      <c r="A155" s="13"/>
      <c r="B155" s="258"/>
      <c r="C155" s="259"/>
      <c r="D155" s="260" t="s">
        <v>158</v>
      </c>
      <c r="E155" s="259"/>
      <c r="F155" s="262" t="s">
        <v>667</v>
      </c>
      <c r="G155" s="259"/>
      <c r="H155" s="263">
        <v>10.15</v>
      </c>
      <c r="I155" s="264"/>
      <c r="J155" s="259"/>
      <c r="K155" s="259"/>
      <c r="L155" s="265"/>
      <c r="M155" s="266"/>
      <c r="N155" s="267"/>
      <c r="O155" s="267"/>
      <c r="P155" s="267"/>
      <c r="Q155" s="267"/>
      <c r="R155" s="267"/>
      <c r="S155" s="267"/>
      <c r="T155" s="268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69" t="s">
        <v>158</v>
      </c>
      <c r="AU155" s="269" t="s">
        <v>86</v>
      </c>
      <c r="AV155" s="13" t="s">
        <v>86</v>
      </c>
      <c r="AW155" s="13" t="s">
        <v>4</v>
      </c>
      <c r="AX155" s="13" t="s">
        <v>84</v>
      </c>
      <c r="AY155" s="269" t="s">
        <v>149</v>
      </c>
    </row>
    <row r="156" s="2" customFormat="1" ht="37.8" customHeight="1">
      <c r="A156" s="41"/>
      <c r="B156" s="42"/>
      <c r="C156" s="245" t="s">
        <v>203</v>
      </c>
      <c r="D156" s="246" t="s">
        <v>151</v>
      </c>
      <c r="E156" s="247" t="s">
        <v>668</v>
      </c>
      <c r="F156" s="248" t="s">
        <v>669</v>
      </c>
      <c r="G156" s="249" t="s">
        <v>184</v>
      </c>
      <c r="H156" s="250">
        <v>90</v>
      </c>
      <c r="I156" s="251"/>
      <c r="J156" s="252">
        <f>ROUND(I156*H156,2)</f>
        <v>0</v>
      </c>
      <c r="K156" s="248" t="s">
        <v>155</v>
      </c>
      <c r="L156" s="44"/>
      <c r="M156" s="253" t="s">
        <v>1</v>
      </c>
      <c r="N156" s="254" t="s">
        <v>41</v>
      </c>
      <c r="O156" s="94"/>
      <c r="P156" s="255">
        <f>O156*H156</f>
        <v>0</v>
      </c>
      <c r="Q156" s="255">
        <v>0</v>
      </c>
      <c r="R156" s="255">
        <f>Q156*H156</f>
        <v>0</v>
      </c>
      <c r="S156" s="255">
        <v>0</v>
      </c>
      <c r="T156" s="256">
        <f>S156*H156</f>
        <v>0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57" t="s">
        <v>156</v>
      </c>
      <c r="AT156" s="257" t="s">
        <v>151</v>
      </c>
      <c r="AU156" s="257" t="s">
        <v>86</v>
      </c>
      <c r="AY156" s="18" t="s">
        <v>149</v>
      </c>
      <c r="BE156" s="146">
        <f>IF(N156="základní",J156,0)</f>
        <v>0</v>
      </c>
      <c r="BF156" s="146">
        <f>IF(N156="snížená",J156,0)</f>
        <v>0</v>
      </c>
      <c r="BG156" s="146">
        <f>IF(N156="zákl. přenesená",J156,0)</f>
        <v>0</v>
      </c>
      <c r="BH156" s="146">
        <f>IF(N156="sníž. přenesená",J156,0)</f>
        <v>0</v>
      </c>
      <c r="BI156" s="146">
        <f>IF(N156="nulová",J156,0)</f>
        <v>0</v>
      </c>
      <c r="BJ156" s="18" t="s">
        <v>84</v>
      </c>
      <c r="BK156" s="146">
        <f>ROUND(I156*H156,2)</f>
        <v>0</v>
      </c>
      <c r="BL156" s="18" t="s">
        <v>156</v>
      </c>
      <c r="BM156" s="257" t="s">
        <v>670</v>
      </c>
    </row>
    <row r="157" s="13" customFormat="1">
      <c r="A157" s="13"/>
      <c r="B157" s="258"/>
      <c r="C157" s="259"/>
      <c r="D157" s="260" t="s">
        <v>158</v>
      </c>
      <c r="E157" s="261" t="s">
        <v>1</v>
      </c>
      <c r="F157" s="262" t="s">
        <v>671</v>
      </c>
      <c r="G157" s="259"/>
      <c r="H157" s="263">
        <v>90</v>
      </c>
      <c r="I157" s="264"/>
      <c r="J157" s="259"/>
      <c r="K157" s="259"/>
      <c r="L157" s="265"/>
      <c r="M157" s="266"/>
      <c r="N157" s="267"/>
      <c r="O157" s="267"/>
      <c r="P157" s="267"/>
      <c r="Q157" s="267"/>
      <c r="R157" s="267"/>
      <c r="S157" s="267"/>
      <c r="T157" s="268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69" t="s">
        <v>158</v>
      </c>
      <c r="AU157" s="269" t="s">
        <v>86</v>
      </c>
      <c r="AV157" s="13" t="s">
        <v>86</v>
      </c>
      <c r="AW157" s="13" t="s">
        <v>31</v>
      </c>
      <c r="AX157" s="13" t="s">
        <v>76</v>
      </c>
      <c r="AY157" s="269" t="s">
        <v>149</v>
      </c>
    </row>
    <row r="158" s="14" customFormat="1">
      <c r="A158" s="14"/>
      <c r="B158" s="270"/>
      <c r="C158" s="271"/>
      <c r="D158" s="260" t="s">
        <v>158</v>
      </c>
      <c r="E158" s="272" t="s">
        <v>1</v>
      </c>
      <c r="F158" s="273" t="s">
        <v>160</v>
      </c>
      <c r="G158" s="271"/>
      <c r="H158" s="274">
        <v>90</v>
      </c>
      <c r="I158" s="275"/>
      <c r="J158" s="271"/>
      <c r="K158" s="271"/>
      <c r="L158" s="276"/>
      <c r="M158" s="277"/>
      <c r="N158" s="278"/>
      <c r="O158" s="278"/>
      <c r="P158" s="278"/>
      <c r="Q158" s="278"/>
      <c r="R158" s="278"/>
      <c r="S158" s="278"/>
      <c r="T158" s="279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80" t="s">
        <v>158</v>
      </c>
      <c r="AU158" s="280" t="s">
        <v>86</v>
      </c>
      <c r="AV158" s="14" t="s">
        <v>156</v>
      </c>
      <c r="AW158" s="14" t="s">
        <v>31</v>
      </c>
      <c r="AX158" s="14" t="s">
        <v>84</v>
      </c>
      <c r="AY158" s="280" t="s">
        <v>149</v>
      </c>
    </row>
    <row r="159" s="2" customFormat="1" ht="24.15" customHeight="1">
      <c r="A159" s="41"/>
      <c r="B159" s="42"/>
      <c r="C159" s="302" t="s">
        <v>216</v>
      </c>
      <c r="D159" s="303" t="s">
        <v>281</v>
      </c>
      <c r="E159" s="304" t="s">
        <v>672</v>
      </c>
      <c r="F159" s="305" t="s">
        <v>673</v>
      </c>
      <c r="G159" s="306" t="s">
        <v>184</v>
      </c>
      <c r="H159" s="307">
        <v>91.349999999999994</v>
      </c>
      <c r="I159" s="308"/>
      <c r="J159" s="309">
        <f>ROUND(I159*H159,2)</f>
        <v>0</v>
      </c>
      <c r="K159" s="305" t="s">
        <v>155</v>
      </c>
      <c r="L159" s="310"/>
      <c r="M159" s="311" t="s">
        <v>1</v>
      </c>
      <c r="N159" s="312" t="s">
        <v>41</v>
      </c>
      <c r="O159" s="94"/>
      <c r="P159" s="255">
        <f>O159*H159</f>
        <v>0</v>
      </c>
      <c r="Q159" s="255">
        <v>0.0021900000000000001</v>
      </c>
      <c r="R159" s="255">
        <f>Q159*H159</f>
        <v>0.2000565</v>
      </c>
      <c r="S159" s="255">
        <v>0</v>
      </c>
      <c r="T159" s="256">
        <f>S159*H159</f>
        <v>0</v>
      </c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R159" s="257" t="s">
        <v>193</v>
      </c>
      <c r="AT159" s="257" t="s">
        <v>281</v>
      </c>
      <c r="AU159" s="257" t="s">
        <v>86</v>
      </c>
      <c r="AY159" s="18" t="s">
        <v>149</v>
      </c>
      <c r="BE159" s="146">
        <f>IF(N159="základní",J159,0)</f>
        <v>0</v>
      </c>
      <c r="BF159" s="146">
        <f>IF(N159="snížená",J159,0)</f>
        <v>0</v>
      </c>
      <c r="BG159" s="146">
        <f>IF(N159="zákl. přenesená",J159,0)</f>
        <v>0</v>
      </c>
      <c r="BH159" s="146">
        <f>IF(N159="sníž. přenesená",J159,0)</f>
        <v>0</v>
      </c>
      <c r="BI159" s="146">
        <f>IF(N159="nulová",J159,0)</f>
        <v>0</v>
      </c>
      <c r="BJ159" s="18" t="s">
        <v>84</v>
      </c>
      <c r="BK159" s="146">
        <f>ROUND(I159*H159,2)</f>
        <v>0</v>
      </c>
      <c r="BL159" s="18" t="s">
        <v>156</v>
      </c>
      <c r="BM159" s="257" t="s">
        <v>674</v>
      </c>
    </row>
    <row r="160" s="13" customFormat="1">
      <c r="A160" s="13"/>
      <c r="B160" s="258"/>
      <c r="C160" s="259"/>
      <c r="D160" s="260" t="s">
        <v>158</v>
      </c>
      <c r="E160" s="259"/>
      <c r="F160" s="262" t="s">
        <v>675</v>
      </c>
      <c r="G160" s="259"/>
      <c r="H160" s="263">
        <v>91.349999999999994</v>
      </c>
      <c r="I160" s="264"/>
      <c r="J160" s="259"/>
      <c r="K160" s="259"/>
      <c r="L160" s="265"/>
      <c r="M160" s="266"/>
      <c r="N160" s="267"/>
      <c r="O160" s="267"/>
      <c r="P160" s="267"/>
      <c r="Q160" s="267"/>
      <c r="R160" s="267"/>
      <c r="S160" s="267"/>
      <c r="T160" s="268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69" t="s">
        <v>158</v>
      </c>
      <c r="AU160" s="269" t="s">
        <v>86</v>
      </c>
      <c r="AV160" s="13" t="s">
        <v>86</v>
      </c>
      <c r="AW160" s="13" t="s">
        <v>4</v>
      </c>
      <c r="AX160" s="13" t="s">
        <v>84</v>
      </c>
      <c r="AY160" s="269" t="s">
        <v>149</v>
      </c>
    </row>
    <row r="161" s="2" customFormat="1" ht="37.8" customHeight="1">
      <c r="A161" s="41"/>
      <c r="B161" s="42"/>
      <c r="C161" s="245" t="s">
        <v>8</v>
      </c>
      <c r="D161" s="246" t="s">
        <v>151</v>
      </c>
      <c r="E161" s="247" t="s">
        <v>676</v>
      </c>
      <c r="F161" s="248" t="s">
        <v>677</v>
      </c>
      <c r="G161" s="249" t="s">
        <v>463</v>
      </c>
      <c r="H161" s="250">
        <v>8</v>
      </c>
      <c r="I161" s="251"/>
      <c r="J161" s="252">
        <f>ROUND(I161*H161,2)</f>
        <v>0</v>
      </c>
      <c r="K161" s="248" t="s">
        <v>155</v>
      </c>
      <c r="L161" s="44"/>
      <c r="M161" s="253" t="s">
        <v>1</v>
      </c>
      <c r="N161" s="254" t="s">
        <v>41</v>
      </c>
      <c r="O161" s="94"/>
      <c r="P161" s="255">
        <f>O161*H161</f>
        <v>0</v>
      </c>
      <c r="Q161" s="255">
        <v>0</v>
      </c>
      <c r="R161" s="255">
        <f>Q161*H161</f>
        <v>0</v>
      </c>
      <c r="S161" s="255">
        <v>0</v>
      </c>
      <c r="T161" s="256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57" t="s">
        <v>156</v>
      </c>
      <c r="AT161" s="257" t="s">
        <v>151</v>
      </c>
      <c r="AU161" s="257" t="s">
        <v>86</v>
      </c>
      <c r="AY161" s="18" t="s">
        <v>149</v>
      </c>
      <c r="BE161" s="146">
        <f>IF(N161="základní",J161,0)</f>
        <v>0</v>
      </c>
      <c r="BF161" s="146">
        <f>IF(N161="snížená",J161,0)</f>
        <v>0</v>
      </c>
      <c r="BG161" s="146">
        <f>IF(N161="zákl. přenesená",J161,0)</f>
        <v>0</v>
      </c>
      <c r="BH161" s="146">
        <f>IF(N161="sníž. přenesená",J161,0)</f>
        <v>0</v>
      </c>
      <c r="BI161" s="146">
        <f>IF(N161="nulová",J161,0)</f>
        <v>0</v>
      </c>
      <c r="BJ161" s="18" t="s">
        <v>84</v>
      </c>
      <c r="BK161" s="146">
        <f>ROUND(I161*H161,2)</f>
        <v>0</v>
      </c>
      <c r="BL161" s="18" t="s">
        <v>156</v>
      </c>
      <c r="BM161" s="257" t="s">
        <v>678</v>
      </c>
    </row>
    <row r="162" s="13" customFormat="1">
      <c r="A162" s="13"/>
      <c r="B162" s="258"/>
      <c r="C162" s="259"/>
      <c r="D162" s="260" t="s">
        <v>158</v>
      </c>
      <c r="E162" s="261" t="s">
        <v>1</v>
      </c>
      <c r="F162" s="262" t="s">
        <v>679</v>
      </c>
      <c r="G162" s="259"/>
      <c r="H162" s="263">
        <v>8</v>
      </c>
      <c r="I162" s="264"/>
      <c r="J162" s="259"/>
      <c r="K162" s="259"/>
      <c r="L162" s="265"/>
      <c r="M162" s="266"/>
      <c r="N162" s="267"/>
      <c r="O162" s="267"/>
      <c r="P162" s="267"/>
      <c r="Q162" s="267"/>
      <c r="R162" s="267"/>
      <c r="S162" s="267"/>
      <c r="T162" s="268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69" t="s">
        <v>158</v>
      </c>
      <c r="AU162" s="269" t="s">
        <v>86</v>
      </c>
      <c r="AV162" s="13" t="s">
        <v>86</v>
      </c>
      <c r="AW162" s="13" t="s">
        <v>31</v>
      </c>
      <c r="AX162" s="13" t="s">
        <v>76</v>
      </c>
      <c r="AY162" s="269" t="s">
        <v>149</v>
      </c>
    </row>
    <row r="163" s="14" customFormat="1">
      <c r="A163" s="14"/>
      <c r="B163" s="270"/>
      <c r="C163" s="271"/>
      <c r="D163" s="260" t="s">
        <v>158</v>
      </c>
      <c r="E163" s="272" t="s">
        <v>1</v>
      </c>
      <c r="F163" s="273" t="s">
        <v>160</v>
      </c>
      <c r="G163" s="271"/>
      <c r="H163" s="274">
        <v>8</v>
      </c>
      <c r="I163" s="275"/>
      <c r="J163" s="271"/>
      <c r="K163" s="271"/>
      <c r="L163" s="276"/>
      <c r="M163" s="277"/>
      <c r="N163" s="278"/>
      <c r="O163" s="278"/>
      <c r="P163" s="278"/>
      <c r="Q163" s="278"/>
      <c r="R163" s="278"/>
      <c r="S163" s="278"/>
      <c r="T163" s="279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80" t="s">
        <v>158</v>
      </c>
      <c r="AU163" s="280" t="s">
        <v>86</v>
      </c>
      <c r="AV163" s="14" t="s">
        <v>156</v>
      </c>
      <c r="AW163" s="14" t="s">
        <v>31</v>
      </c>
      <c r="AX163" s="14" t="s">
        <v>84</v>
      </c>
      <c r="AY163" s="280" t="s">
        <v>149</v>
      </c>
    </row>
    <row r="164" s="2" customFormat="1" ht="24.15" customHeight="1">
      <c r="A164" s="41"/>
      <c r="B164" s="42"/>
      <c r="C164" s="302" t="s">
        <v>228</v>
      </c>
      <c r="D164" s="303" t="s">
        <v>281</v>
      </c>
      <c r="E164" s="304" t="s">
        <v>680</v>
      </c>
      <c r="F164" s="305" t="s">
        <v>681</v>
      </c>
      <c r="G164" s="306" t="s">
        <v>463</v>
      </c>
      <c r="H164" s="307">
        <v>4</v>
      </c>
      <c r="I164" s="308"/>
      <c r="J164" s="309">
        <f>ROUND(I164*H164,2)</f>
        <v>0</v>
      </c>
      <c r="K164" s="305" t="s">
        <v>1</v>
      </c>
      <c r="L164" s="310"/>
      <c r="M164" s="311" t="s">
        <v>1</v>
      </c>
      <c r="N164" s="312" t="s">
        <v>41</v>
      </c>
      <c r="O164" s="94"/>
      <c r="P164" s="255">
        <f>O164*H164</f>
        <v>0</v>
      </c>
      <c r="Q164" s="255">
        <v>0.00046000000000000001</v>
      </c>
      <c r="R164" s="255">
        <f>Q164*H164</f>
        <v>0.0018400000000000001</v>
      </c>
      <c r="S164" s="255">
        <v>0</v>
      </c>
      <c r="T164" s="256">
        <f>S164*H164</f>
        <v>0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57" t="s">
        <v>193</v>
      </c>
      <c r="AT164" s="257" t="s">
        <v>281</v>
      </c>
      <c r="AU164" s="257" t="s">
        <v>86</v>
      </c>
      <c r="AY164" s="18" t="s">
        <v>149</v>
      </c>
      <c r="BE164" s="146">
        <f>IF(N164="základní",J164,0)</f>
        <v>0</v>
      </c>
      <c r="BF164" s="146">
        <f>IF(N164="snížená",J164,0)</f>
        <v>0</v>
      </c>
      <c r="BG164" s="146">
        <f>IF(N164="zákl. přenesená",J164,0)</f>
        <v>0</v>
      </c>
      <c r="BH164" s="146">
        <f>IF(N164="sníž. přenesená",J164,0)</f>
        <v>0</v>
      </c>
      <c r="BI164" s="146">
        <f>IF(N164="nulová",J164,0)</f>
        <v>0</v>
      </c>
      <c r="BJ164" s="18" t="s">
        <v>84</v>
      </c>
      <c r="BK164" s="146">
        <f>ROUND(I164*H164,2)</f>
        <v>0</v>
      </c>
      <c r="BL164" s="18" t="s">
        <v>156</v>
      </c>
      <c r="BM164" s="257" t="s">
        <v>682</v>
      </c>
    </row>
    <row r="165" s="2" customFormat="1" ht="16.5" customHeight="1">
      <c r="A165" s="41"/>
      <c r="B165" s="42"/>
      <c r="C165" s="302" t="s">
        <v>232</v>
      </c>
      <c r="D165" s="303" t="s">
        <v>281</v>
      </c>
      <c r="E165" s="304" t="s">
        <v>602</v>
      </c>
      <c r="F165" s="305" t="s">
        <v>683</v>
      </c>
      <c r="G165" s="306" t="s">
        <v>463</v>
      </c>
      <c r="H165" s="307">
        <v>4</v>
      </c>
      <c r="I165" s="308"/>
      <c r="J165" s="309">
        <f>ROUND(I165*H165,2)</f>
        <v>0</v>
      </c>
      <c r="K165" s="305" t="s">
        <v>1</v>
      </c>
      <c r="L165" s="310"/>
      <c r="M165" s="311" t="s">
        <v>1</v>
      </c>
      <c r="N165" s="312" t="s">
        <v>41</v>
      </c>
      <c r="O165" s="94"/>
      <c r="P165" s="255">
        <f>O165*H165</f>
        <v>0</v>
      </c>
      <c r="Q165" s="255">
        <v>0</v>
      </c>
      <c r="R165" s="255">
        <f>Q165*H165</f>
        <v>0</v>
      </c>
      <c r="S165" s="255">
        <v>0</v>
      </c>
      <c r="T165" s="256">
        <f>S165*H165</f>
        <v>0</v>
      </c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R165" s="257" t="s">
        <v>193</v>
      </c>
      <c r="AT165" s="257" t="s">
        <v>281</v>
      </c>
      <c r="AU165" s="257" t="s">
        <v>86</v>
      </c>
      <c r="AY165" s="18" t="s">
        <v>149</v>
      </c>
      <c r="BE165" s="146">
        <f>IF(N165="základní",J165,0)</f>
        <v>0</v>
      </c>
      <c r="BF165" s="146">
        <f>IF(N165="snížená",J165,0)</f>
        <v>0</v>
      </c>
      <c r="BG165" s="146">
        <f>IF(N165="zákl. přenesená",J165,0)</f>
        <v>0</v>
      </c>
      <c r="BH165" s="146">
        <f>IF(N165="sníž. přenesená",J165,0)</f>
        <v>0</v>
      </c>
      <c r="BI165" s="146">
        <f>IF(N165="nulová",J165,0)</f>
        <v>0</v>
      </c>
      <c r="BJ165" s="18" t="s">
        <v>84</v>
      </c>
      <c r="BK165" s="146">
        <f>ROUND(I165*H165,2)</f>
        <v>0</v>
      </c>
      <c r="BL165" s="18" t="s">
        <v>156</v>
      </c>
      <c r="BM165" s="257" t="s">
        <v>684</v>
      </c>
    </row>
    <row r="166" s="2" customFormat="1" ht="37.8" customHeight="1">
      <c r="A166" s="41"/>
      <c r="B166" s="42"/>
      <c r="C166" s="245" t="s">
        <v>240</v>
      </c>
      <c r="D166" s="246" t="s">
        <v>151</v>
      </c>
      <c r="E166" s="247" t="s">
        <v>685</v>
      </c>
      <c r="F166" s="248" t="s">
        <v>686</v>
      </c>
      <c r="G166" s="249" t="s">
        <v>463</v>
      </c>
      <c r="H166" s="250">
        <v>3</v>
      </c>
      <c r="I166" s="251"/>
      <c r="J166" s="252">
        <f>ROUND(I166*H166,2)</f>
        <v>0</v>
      </c>
      <c r="K166" s="248" t="s">
        <v>155</v>
      </c>
      <c r="L166" s="44"/>
      <c r="M166" s="253" t="s">
        <v>1</v>
      </c>
      <c r="N166" s="254" t="s">
        <v>41</v>
      </c>
      <c r="O166" s="94"/>
      <c r="P166" s="255">
        <f>O166*H166</f>
        <v>0</v>
      </c>
      <c r="Q166" s="255">
        <v>0</v>
      </c>
      <c r="R166" s="255">
        <f>Q166*H166</f>
        <v>0</v>
      </c>
      <c r="S166" s="255">
        <v>0</v>
      </c>
      <c r="T166" s="256">
        <f>S166*H166</f>
        <v>0</v>
      </c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R166" s="257" t="s">
        <v>156</v>
      </c>
      <c r="AT166" s="257" t="s">
        <v>151</v>
      </c>
      <c r="AU166" s="257" t="s">
        <v>86</v>
      </c>
      <c r="AY166" s="18" t="s">
        <v>149</v>
      </c>
      <c r="BE166" s="146">
        <f>IF(N166="základní",J166,0)</f>
        <v>0</v>
      </c>
      <c r="BF166" s="146">
        <f>IF(N166="snížená",J166,0)</f>
        <v>0</v>
      </c>
      <c r="BG166" s="146">
        <f>IF(N166="zákl. přenesená",J166,0)</f>
        <v>0</v>
      </c>
      <c r="BH166" s="146">
        <f>IF(N166="sníž. přenesená",J166,0)</f>
        <v>0</v>
      </c>
      <c r="BI166" s="146">
        <f>IF(N166="nulová",J166,0)</f>
        <v>0</v>
      </c>
      <c r="BJ166" s="18" t="s">
        <v>84</v>
      </c>
      <c r="BK166" s="146">
        <f>ROUND(I166*H166,2)</f>
        <v>0</v>
      </c>
      <c r="BL166" s="18" t="s">
        <v>156</v>
      </c>
      <c r="BM166" s="257" t="s">
        <v>687</v>
      </c>
    </row>
    <row r="167" s="13" customFormat="1">
      <c r="A167" s="13"/>
      <c r="B167" s="258"/>
      <c r="C167" s="259"/>
      <c r="D167" s="260" t="s">
        <v>158</v>
      </c>
      <c r="E167" s="261" t="s">
        <v>1</v>
      </c>
      <c r="F167" s="262" t="s">
        <v>653</v>
      </c>
      <c r="G167" s="259"/>
      <c r="H167" s="263">
        <v>3</v>
      </c>
      <c r="I167" s="264"/>
      <c r="J167" s="259"/>
      <c r="K167" s="259"/>
      <c r="L167" s="265"/>
      <c r="M167" s="266"/>
      <c r="N167" s="267"/>
      <c r="O167" s="267"/>
      <c r="P167" s="267"/>
      <c r="Q167" s="267"/>
      <c r="R167" s="267"/>
      <c r="S167" s="267"/>
      <c r="T167" s="268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69" t="s">
        <v>158</v>
      </c>
      <c r="AU167" s="269" t="s">
        <v>86</v>
      </c>
      <c r="AV167" s="13" t="s">
        <v>86</v>
      </c>
      <c r="AW167" s="13" t="s">
        <v>31</v>
      </c>
      <c r="AX167" s="13" t="s">
        <v>76</v>
      </c>
      <c r="AY167" s="269" t="s">
        <v>149</v>
      </c>
    </row>
    <row r="168" s="14" customFormat="1">
      <c r="A168" s="14"/>
      <c r="B168" s="270"/>
      <c r="C168" s="271"/>
      <c r="D168" s="260" t="s">
        <v>158</v>
      </c>
      <c r="E168" s="272" t="s">
        <v>1</v>
      </c>
      <c r="F168" s="273" t="s">
        <v>160</v>
      </c>
      <c r="G168" s="271"/>
      <c r="H168" s="274">
        <v>3</v>
      </c>
      <c r="I168" s="275"/>
      <c r="J168" s="271"/>
      <c r="K168" s="271"/>
      <c r="L168" s="276"/>
      <c r="M168" s="277"/>
      <c r="N168" s="278"/>
      <c r="O168" s="278"/>
      <c r="P168" s="278"/>
      <c r="Q168" s="278"/>
      <c r="R168" s="278"/>
      <c r="S168" s="278"/>
      <c r="T168" s="279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80" t="s">
        <v>158</v>
      </c>
      <c r="AU168" s="280" t="s">
        <v>86</v>
      </c>
      <c r="AV168" s="14" t="s">
        <v>156</v>
      </c>
      <c r="AW168" s="14" t="s">
        <v>31</v>
      </c>
      <c r="AX168" s="14" t="s">
        <v>84</v>
      </c>
      <c r="AY168" s="280" t="s">
        <v>149</v>
      </c>
    </row>
    <row r="169" s="2" customFormat="1" ht="21.75" customHeight="1">
      <c r="A169" s="41"/>
      <c r="B169" s="42"/>
      <c r="C169" s="302" t="s">
        <v>246</v>
      </c>
      <c r="D169" s="303" t="s">
        <v>281</v>
      </c>
      <c r="E169" s="304" t="s">
        <v>606</v>
      </c>
      <c r="F169" s="305" t="s">
        <v>688</v>
      </c>
      <c r="G169" s="306" t="s">
        <v>463</v>
      </c>
      <c r="H169" s="307">
        <v>1</v>
      </c>
      <c r="I169" s="308"/>
      <c r="J169" s="309">
        <f>ROUND(I169*H169,2)</f>
        <v>0</v>
      </c>
      <c r="K169" s="305" t="s">
        <v>1</v>
      </c>
      <c r="L169" s="310"/>
      <c r="M169" s="311" t="s">
        <v>1</v>
      </c>
      <c r="N169" s="312" t="s">
        <v>41</v>
      </c>
      <c r="O169" s="94"/>
      <c r="P169" s="255">
        <f>O169*H169</f>
        <v>0</v>
      </c>
      <c r="Q169" s="255">
        <v>0</v>
      </c>
      <c r="R169" s="255">
        <f>Q169*H169</f>
        <v>0</v>
      </c>
      <c r="S169" s="255">
        <v>0</v>
      </c>
      <c r="T169" s="256">
        <f>S169*H169</f>
        <v>0</v>
      </c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R169" s="257" t="s">
        <v>193</v>
      </c>
      <c r="AT169" s="257" t="s">
        <v>281</v>
      </c>
      <c r="AU169" s="257" t="s">
        <v>86</v>
      </c>
      <c r="AY169" s="18" t="s">
        <v>149</v>
      </c>
      <c r="BE169" s="146">
        <f>IF(N169="základní",J169,0)</f>
        <v>0</v>
      </c>
      <c r="BF169" s="146">
        <f>IF(N169="snížená",J169,0)</f>
        <v>0</v>
      </c>
      <c r="BG169" s="146">
        <f>IF(N169="zákl. přenesená",J169,0)</f>
        <v>0</v>
      </c>
      <c r="BH169" s="146">
        <f>IF(N169="sníž. přenesená",J169,0)</f>
        <v>0</v>
      </c>
      <c r="BI169" s="146">
        <f>IF(N169="nulová",J169,0)</f>
        <v>0</v>
      </c>
      <c r="BJ169" s="18" t="s">
        <v>84</v>
      </c>
      <c r="BK169" s="146">
        <f>ROUND(I169*H169,2)</f>
        <v>0</v>
      </c>
      <c r="BL169" s="18" t="s">
        <v>156</v>
      </c>
      <c r="BM169" s="257" t="s">
        <v>689</v>
      </c>
    </row>
    <row r="170" s="2" customFormat="1" ht="24.15" customHeight="1">
      <c r="A170" s="41"/>
      <c r="B170" s="42"/>
      <c r="C170" s="302" t="s">
        <v>251</v>
      </c>
      <c r="D170" s="303" t="s">
        <v>281</v>
      </c>
      <c r="E170" s="304" t="s">
        <v>690</v>
      </c>
      <c r="F170" s="305" t="s">
        <v>691</v>
      </c>
      <c r="G170" s="306" t="s">
        <v>463</v>
      </c>
      <c r="H170" s="307">
        <v>1</v>
      </c>
      <c r="I170" s="308"/>
      <c r="J170" s="309">
        <f>ROUND(I170*H170,2)</f>
        <v>0</v>
      </c>
      <c r="K170" s="305" t="s">
        <v>1</v>
      </c>
      <c r="L170" s="310"/>
      <c r="M170" s="311" t="s">
        <v>1</v>
      </c>
      <c r="N170" s="312" t="s">
        <v>41</v>
      </c>
      <c r="O170" s="94"/>
      <c r="P170" s="255">
        <f>O170*H170</f>
        <v>0</v>
      </c>
      <c r="Q170" s="255">
        <v>0</v>
      </c>
      <c r="R170" s="255">
        <f>Q170*H170</f>
        <v>0</v>
      </c>
      <c r="S170" s="255">
        <v>0</v>
      </c>
      <c r="T170" s="256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57" t="s">
        <v>193</v>
      </c>
      <c r="AT170" s="257" t="s">
        <v>281</v>
      </c>
      <c r="AU170" s="257" t="s">
        <v>86</v>
      </c>
      <c r="AY170" s="18" t="s">
        <v>149</v>
      </c>
      <c r="BE170" s="146">
        <f>IF(N170="základní",J170,0)</f>
        <v>0</v>
      </c>
      <c r="BF170" s="146">
        <f>IF(N170="snížená",J170,0)</f>
        <v>0</v>
      </c>
      <c r="BG170" s="146">
        <f>IF(N170="zákl. přenesená",J170,0)</f>
        <v>0</v>
      </c>
      <c r="BH170" s="146">
        <f>IF(N170="sníž. přenesená",J170,0)</f>
        <v>0</v>
      </c>
      <c r="BI170" s="146">
        <f>IF(N170="nulová",J170,0)</f>
        <v>0</v>
      </c>
      <c r="BJ170" s="18" t="s">
        <v>84</v>
      </c>
      <c r="BK170" s="146">
        <f>ROUND(I170*H170,2)</f>
        <v>0</v>
      </c>
      <c r="BL170" s="18" t="s">
        <v>156</v>
      </c>
      <c r="BM170" s="257" t="s">
        <v>692</v>
      </c>
    </row>
    <row r="171" s="2" customFormat="1" ht="16.5" customHeight="1">
      <c r="A171" s="41"/>
      <c r="B171" s="42"/>
      <c r="C171" s="302" t="s">
        <v>257</v>
      </c>
      <c r="D171" s="303" t="s">
        <v>281</v>
      </c>
      <c r="E171" s="304" t="s">
        <v>693</v>
      </c>
      <c r="F171" s="305" t="s">
        <v>694</v>
      </c>
      <c r="G171" s="306" t="s">
        <v>463</v>
      </c>
      <c r="H171" s="307">
        <v>1</v>
      </c>
      <c r="I171" s="308"/>
      <c r="J171" s="309">
        <f>ROUND(I171*H171,2)</f>
        <v>0</v>
      </c>
      <c r="K171" s="305" t="s">
        <v>1</v>
      </c>
      <c r="L171" s="310"/>
      <c r="M171" s="311" t="s">
        <v>1</v>
      </c>
      <c r="N171" s="312" t="s">
        <v>41</v>
      </c>
      <c r="O171" s="94"/>
      <c r="P171" s="255">
        <f>O171*H171</f>
        <v>0</v>
      </c>
      <c r="Q171" s="255">
        <v>0</v>
      </c>
      <c r="R171" s="255">
        <f>Q171*H171</f>
        <v>0</v>
      </c>
      <c r="S171" s="255">
        <v>0</v>
      </c>
      <c r="T171" s="256">
        <f>S171*H171</f>
        <v>0</v>
      </c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R171" s="257" t="s">
        <v>193</v>
      </c>
      <c r="AT171" s="257" t="s">
        <v>281</v>
      </c>
      <c r="AU171" s="257" t="s">
        <v>86</v>
      </c>
      <c r="AY171" s="18" t="s">
        <v>149</v>
      </c>
      <c r="BE171" s="146">
        <f>IF(N171="základní",J171,0)</f>
        <v>0</v>
      </c>
      <c r="BF171" s="146">
        <f>IF(N171="snížená",J171,0)</f>
        <v>0</v>
      </c>
      <c r="BG171" s="146">
        <f>IF(N171="zákl. přenesená",J171,0)</f>
        <v>0</v>
      </c>
      <c r="BH171" s="146">
        <f>IF(N171="sníž. přenesená",J171,0)</f>
        <v>0</v>
      </c>
      <c r="BI171" s="146">
        <f>IF(N171="nulová",J171,0)</f>
        <v>0</v>
      </c>
      <c r="BJ171" s="18" t="s">
        <v>84</v>
      </c>
      <c r="BK171" s="146">
        <f>ROUND(I171*H171,2)</f>
        <v>0</v>
      </c>
      <c r="BL171" s="18" t="s">
        <v>156</v>
      </c>
      <c r="BM171" s="257" t="s">
        <v>695</v>
      </c>
    </row>
    <row r="172" s="2" customFormat="1" ht="24.15" customHeight="1">
      <c r="A172" s="41"/>
      <c r="B172" s="42"/>
      <c r="C172" s="245" t="s">
        <v>262</v>
      </c>
      <c r="D172" s="246" t="s">
        <v>151</v>
      </c>
      <c r="E172" s="247" t="s">
        <v>696</v>
      </c>
      <c r="F172" s="248" t="s">
        <v>697</v>
      </c>
      <c r="G172" s="249" t="s">
        <v>184</v>
      </c>
      <c r="H172" s="250">
        <v>35</v>
      </c>
      <c r="I172" s="251"/>
      <c r="J172" s="252">
        <f>ROUND(I172*H172,2)</f>
        <v>0</v>
      </c>
      <c r="K172" s="248" t="s">
        <v>155</v>
      </c>
      <c r="L172" s="44"/>
      <c r="M172" s="253" t="s">
        <v>1</v>
      </c>
      <c r="N172" s="254" t="s">
        <v>41</v>
      </c>
      <c r="O172" s="94"/>
      <c r="P172" s="255">
        <f>O172*H172</f>
        <v>0</v>
      </c>
      <c r="Q172" s="255">
        <v>1.6999999999999999E-07</v>
      </c>
      <c r="R172" s="255">
        <f>Q172*H172</f>
        <v>5.9499999999999998E-06</v>
      </c>
      <c r="S172" s="255">
        <v>0</v>
      </c>
      <c r="T172" s="256">
        <f>S172*H172</f>
        <v>0</v>
      </c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R172" s="257" t="s">
        <v>156</v>
      </c>
      <c r="AT172" s="257" t="s">
        <v>151</v>
      </c>
      <c r="AU172" s="257" t="s">
        <v>86</v>
      </c>
      <c r="AY172" s="18" t="s">
        <v>149</v>
      </c>
      <c r="BE172" s="146">
        <f>IF(N172="základní",J172,0)</f>
        <v>0</v>
      </c>
      <c r="BF172" s="146">
        <f>IF(N172="snížená",J172,0)</f>
        <v>0</v>
      </c>
      <c r="BG172" s="146">
        <f>IF(N172="zákl. přenesená",J172,0)</f>
        <v>0</v>
      </c>
      <c r="BH172" s="146">
        <f>IF(N172="sníž. přenesená",J172,0)</f>
        <v>0</v>
      </c>
      <c r="BI172" s="146">
        <f>IF(N172="nulová",J172,0)</f>
        <v>0</v>
      </c>
      <c r="BJ172" s="18" t="s">
        <v>84</v>
      </c>
      <c r="BK172" s="146">
        <f>ROUND(I172*H172,2)</f>
        <v>0</v>
      </c>
      <c r="BL172" s="18" t="s">
        <v>156</v>
      </c>
      <c r="BM172" s="257" t="s">
        <v>698</v>
      </c>
    </row>
    <row r="173" s="13" customFormat="1">
      <c r="A173" s="13"/>
      <c r="B173" s="258"/>
      <c r="C173" s="259"/>
      <c r="D173" s="260" t="s">
        <v>158</v>
      </c>
      <c r="E173" s="261" t="s">
        <v>1</v>
      </c>
      <c r="F173" s="262" t="s">
        <v>663</v>
      </c>
      <c r="G173" s="259"/>
      <c r="H173" s="263">
        <v>10</v>
      </c>
      <c r="I173" s="264"/>
      <c r="J173" s="259"/>
      <c r="K173" s="259"/>
      <c r="L173" s="265"/>
      <c r="M173" s="266"/>
      <c r="N173" s="267"/>
      <c r="O173" s="267"/>
      <c r="P173" s="267"/>
      <c r="Q173" s="267"/>
      <c r="R173" s="267"/>
      <c r="S173" s="267"/>
      <c r="T173" s="268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69" t="s">
        <v>158</v>
      </c>
      <c r="AU173" s="269" t="s">
        <v>86</v>
      </c>
      <c r="AV173" s="13" t="s">
        <v>86</v>
      </c>
      <c r="AW173" s="13" t="s">
        <v>31</v>
      </c>
      <c r="AX173" s="13" t="s">
        <v>76</v>
      </c>
      <c r="AY173" s="269" t="s">
        <v>149</v>
      </c>
    </row>
    <row r="174" s="13" customFormat="1">
      <c r="A174" s="13"/>
      <c r="B174" s="258"/>
      <c r="C174" s="259"/>
      <c r="D174" s="260" t="s">
        <v>158</v>
      </c>
      <c r="E174" s="261" t="s">
        <v>1</v>
      </c>
      <c r="F174" s="262" t="s">
        <v>655</v>
      </c>
      <c r="G174" s="259"/>
      <c r="H174" s="263">
        <v>25</v>
      </c>
      <c r="I174" s="264"/>
      <c r="J174" s="259"/>
      <c r="K174" s="259"/>
      <c r="L174" s="265"/>
      <c r="M174" s="266"/>
      <c r="N174" s="267"/>
      <c r="O174" s="267"/>
      <c r="P174" s="267"/>
      <c r="Q174" s="267"/>
      <c r="R174" s="267"/>
      <c r="S174" s="267"/>
      <c r="T174" s="268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69" t="s">
        <v>158</v>
      </c>
      <c r="AU174" s="269" t="s">
        <v>86</v>
      </c>
      <c r="AV174" s="13" t="s">
        <v>86</v>
      </c>
      <c r="AW174" s="13" t="s">
        <v>31</v>
      </c>
      <c r="AX174" s="13" t="s">
        <v>76</v>
      </c>
      <c r="AY174" s="269" t="s">
        <v>149</v>
      </c>
    </row>
    <row r="175" s="14" customFormat="1">
      <c r="A175" s="14"/>
      <c r="B175" s="270"/>
      <c r="C175" s="271"/>
      <c r="D175" s="260" t="s">
        <v>158</v>
      </c>
      <c r="E175" s="272" t="s">
        <v>1</v>
      </c>
      <c r="F175" s="273" t="s">
        <v>160</v>
      </c>
      <c r="G175" s="271"/>
      <c r="H175" s="274">
        <v>35</v>
      </c>
      <c r="I175" s="275"/>
      <c r="J175" s="271"/>
      <c r="K175" s="271"/>
      <c r="L175" s="276"/>
      <c r="M175" s="277"/>
      <c r="N175" s="278"/>
      <c r="O175" s="278"/>
      <c r="P175" s="278"/>
      <c r="Q175" s="278"/>
      <c r="R175" s="278"/>
      <c r="S175" s="278"/>
      <c r="T175" s="279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80" t="s">
        <v>158</v>
      </c>
      <c r="AU175" s="280" t="s">
        <v>86</v>
      </c>
      <c r="AV175" s="14" t="s">
        <v>156</v>
      </c>
      <c r="AW175" s="14" t="s">
        <v>31</v>
      </c>
      <c r="AX175" s="14" t="s">
        <v>84</v>
      </c>
      <c r="AY175" s="280" t="s">
        <v>149</v>
      </c>
    </row>
    <row r="176" s="2" customFormat="1" ht="16.5" customHeight="1">
      <c r="A176" s="41"/>
      <c r="B176" s="42"/>
      <c r="C176" s="245" t="s">
        <v>268</v>
      </c>
      <c r="D176" s="246" t="s">
        <v>151</v>
      </c>
      <c r="E176" s="247" t="s">
        <v>699</v>
      </c>
      <c r="F176" s="248" t="s">
        <v>700</v>
      </c>
      <c r="G176" s="249" t="s">
        <v>184</v>
      </c>
      <c r="H176" s="250">
        <v>35</v>
      </c>
      <c r="I176" s="251"/>
      <c r="J176" s="252">
        <f>ROUND(I176*H176,2)</f>
        <v>0</v>
      </c>
      <c r="K176" s="248" t="s">
        <v>155</v>
      </c>
      <c r="L176" s="44"/>
      <c r="M176" s="253" t="s">
        <v>1</v>
      </c>
      <c r="N176" s="254" t="s">
        <v>41</v>
      </c>
      <c r="O176" s="94"/>
      <c r="P176" s="255">
        <f>O176*H176</f>
        <v>0</v>
      </c>
      <c r="Q176" s="255">
        <v>0</v>
      </c>
      <c r="R176" s="255">
        <f>Q176*H176</f>
        <v>0</v>
      </c>
      <c r="S176" s="255">
        <v>0</v>
      </c>
      <c r="T176" s="256">
        <f>S176*H176</f>
        <v>0</v>
      </c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R176" s="257" t="s">
        <v>156</v>
      </c>
      <c r="AT176" s="257" t="s">
        <v>151</v>
      </c>
      <c r="AU176" s="257" t="s">
        <v>86</v>
      </c>
      <c r="AY176" s="18" t="s">
        <v>149</v>
      </c>
      <c r="BE176" s="146">
        <f>IF(N176="základní",J176,0)</f>
        <v>0</v>
      </c>
      <c r="BF176" s="146">
        <f>IF(N176="snížená",J176,0)</f>
        <v>0</v>
      </c>
      <c r="BG176" s="146">
        <f>IF(N176="zákl. přenesená",J176,0)</f>
        <v>0</v>
      </c>
      <c r="BH176" s="146">
        <f>IF(N176="sníž. přenesená",J176,0)</f>
        <v>0</v>
      </c>
      <c r="BI176" s="146">
        <f>IF(N176="nulová",J176,0)</f>
        <v>0</v>
      </c>
      <c r="BJ176" s="18" t="s">
        <v>84</v>
      </c>
      <c r="BK176" s="146">
        <f>ROUND(I176*H176,2)</f>
        <v>0</v>
      </c>
      <c r="BL176" s="18" t="s">
        <v>156</v>
      </c>
      <c r="BM176" s="257" t="s">
        <v>701</v>
      </c>
    </row>
    <row r="177" s="13" customFormat="1">
      <c r="A177" s="13"/>
      <c r="B177" s="258"/>
      <c r="C177" s="259"/>
      <c r="D177" s="260" t="s">
        <v>158</v>
      </c>
      <c r="E177" s="261" t="s">
        <v>1</v>
      </c>
      <c r="F177" s="262" t="s">
        <v>663</v>
      </c>
      <c r="G177" s="259"/>
      <c r="H177" s="263">
        <v>10</v>
      </c>
      <c r="I177" s="264"/>
      <c r="J177" s="259"/>
      <c r="K177" s="259"/>
      <c r="L177" s="265"/>
      <c r="M177" s="266"/>
      <c r="N177" s="267"/>
      <c r="O177" s="267"/>
      <c r="P177" s="267"/>
      <c r="Q177" s="267"/>
      <c r="R177" s="267"/>
      <c r="S177" s="267"/>
      <c r="T177" s="268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69" t="s">
        <v>158</v>
      </c>
      <c r="AU177" s="269" t="s">
        <v>86</v>
      </c>
      <c r="AV177" s="13" t="s">
        <v>86</v>
      </c>
      <c r="AW177" s="13" t="s">
        <v>31</v>
      </c>
      <c r="AX177" s="13" t="s">
        <v>76</v>
      </c>
      <c r="AY177" s="269" t="s">
        <v>149</v>
      </c>
    </row>
    <row r="178" s="13" customFormat="1">
      <c r="A178" s="13"/>
      <c r="B178" s="258"/>
      <c r="C178" s="259"/>
      <c r="D178" s="260" t="s">
        <v>158</v>
      </c>
      <c r="E178" s="261" t="s">
        <v>1</v>
      </c>
      <c r="F178" s="262" t="s">
        <v>655</v>
      </c>
      <c r="G178" s="259"/>
      <c r="H178" s="263">
        <v>25</v>
      </c>
      <c r="I178" s="264"/>
      <c r="J178" s="259"/>
      <c r="K178" s="259"/>
      <c r="L178" s="265"/>
      <c r="M178" s="266"/>
      <c r="N178" s="267"/>
      <c r="O178" s="267"/>
      <c r="P178" s="267"/>
      <c r="Q178" s="267"/>
      <c r="R178" s="267"/>
      <c r="S178" s="267"/>
      <c r="T178" s="268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69" t="s">
        <v>158</v>
      </c>
      <c r="AU178" s="269" t="s">
        <v>86</v>
      </c>
      <c r="AV178" s="13" t="s">
        <v>86</v>
      </c>
      <c r="AW178" s="13" t="s">
        <v>31</v>
      </c>
      <c r="AX178" s="13" t="s">
        <v>76</v>
      </c>
      <c r="AY178" s="269" t="s">
        <v>149</v>
      </c>
    </row>
    <row r="179" s="14" customFormat="1">
      <c r="A179" s="14"/>
      <c r="B179" s="270"/>
      <c r="C179" s="271"/>
      <c r="D179" s="260" t="s">
        <v>158</v>
      </c>
      <c r="E179" s="272" t="s">
        <v>1</v>
      </c>
      <c r="F179" s="273" t="s">
        <v>160</v>
      </c>
      <c r="G179" s="271"/>
      <c r="H179" s="274">
        <v>35</v>
      </c>
      <c r="I179" s="275"/>
      <c r="J179" s="271"/>
      <c r="K179" s="271"/>
      <c r="L179" s="276"/>
      <c r="M179" s="277"/>
      <c r="N179" s="278"/>
      <c r="O179" s="278"/>
      <c r="P179" s="278"/>
      <c r="Q179" s="278"/>
      <c r="R179" s="278"/>
      <c r="S179" s="278"/>
      <c r="T179" s="279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80" t="s">
        <v>158</v>
      </c>
      <c r="AU179" s="280" t="s">
        <v>86</v>
      </c>
      <c r="AV179" s="14" t="s">
        <v>156</v>
      </c>
      <c r="AW179" s="14" t="s">
        <v>31</v>
      </c>
      <c r="AX179" s="14" t="s">
        <v>84</v>
      </c>
      <c r="AY179" s="280" t="s">
        <v>149</v>
      </c>
    </row>
    <row r="180" s="2" customFormat="1" ht="21.75" customHeight="1">
      <c r="A180" s="41"/>
      <c r="B180" s="42"/>
      <c r="C180" s="245" t="s">
        <v>7</v>
      </c>
      <c r="D180" s="246" t="s">
        <v>151</v>
      </c>
      <c r="E180" s="247" t="s">
        <v>702</v>
      </c>
      <c r="F180" s="248" t="s">
        <v>703</v>
      </c>
      <c r="G180" s="249" t="s">
        <v>184</v>
      </c>
      <c r="H180" s="250">
        <v>90</v>
      </c>
      <c r="I180" s="251"/>
      <c r="J180" s="252">
        <f>ROUND(I180*H180,2)</f>
        <v>0</v>
      </c>
      <c r="K180" s="248" t="s">
        <v>155</v>
      </c>
      <c r="L180" s="44"/>
      <c r="M180" s="253" t="s">
        <v>1</v>
      </c>
      <c r="N180" s="254" t="s">
        <v>41</v>
      </c>
      <c r="O180" s="94"/>
      <c r="P180" s="255">
        <f>O180*H180</f>
        <v>0</v>
      </c>
      <c r="Q180" s="255">
        <v>0</v>
      </c>
      <c r="R180" s="255">
        <f>Q180*H180</f>
        <v>0</v>
      </c>
      <c r="S180" s="255">
        <v>0</v>
      </c>
      <c r="T180" s="256">
        <f>S180*H180</f>
        <v>0</v>
      </c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R180" s="257" t="s">
        <v>156</v>
      </c>
      <c r="AT180" s="257" t="s">
        <v>151</v>
      </c>
      <c r="AU180" s="257" t="s">
        <v>86</v>
      </c>
      <c r="AY180" s="18" t="s">
        <v>149</v>
      </c>
      <c r="BE180" s="146">
        <f>IF(N180="základní",J180,0)</f>
        <v>0</v>
      </c>
      <c r="BF180" s="146">
        <f>IF(N180="snížená",J180,0)</f>
        <v>0</v>
      </c>
      <c r="BG180" s="146">
        <f>IF(N180="zákl. přenesená",J180,0)</f>
        <v>0</v>
      </c>
      <c r="BH180" s="146">
        <f>IF(N180="sníž. přenesená",J180,0)</f>
        <v>0</v>
      </c>
      <c r="BI180" s="146">
        <f>IF(N180="nulová",J180,0)</f>
        <v>0</v>
      </c>
      <c r="BJ180" s="18" t="s">
        <v>84</v>
      </c>
      <c r="BK180" s="146">
        <f>ROUND(I180*H180,2)</f>
        <v>0</v>
      </c>
      <c r="BL180" s="18" t="s">
        <v>156</v>
      </c>
      <c r="BM180" s="257" t="s">
        <v>704</v>
      </c>
    </row>
    <row r="181" s="13" customFormat="1">
      <c r="A181" s="13"/>
      <c r="B181" s="258"/>
      <c r="C181" s="259"/>
      <c r="D181" s="260" t="s">
        <v>158</v>
      </c>
      <c r="E181" s="261" t="s">
        <v>1</v>
      </c>
      <c r="F181" s="262" t="s">
        <v>671</v>
      </c>
      <c r="G181" s="259"/>
      <c r="H181" s="263">
        <v>90</v>
      </c>
      <c r="I181" s="264"/>
      <c r="J181" s="259"/>
      <c r="K181" s="259"/>
      <c r="L181" s="265"/>
      <c r="M181" s="266"/>
      <c r="N181" s="267"/>
      <c r="O181" s="267"/>
      <c r="P181" s="267"/>
      <c r="Q181" s="267"/>
      <c r="R181" s="267"/>
      <c r="S181" s="267"/>
      <c r="T181" s="268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69" t="s">
        <v>158</v>
      </c>
      <c r="AU181" s="269" t="s">
        <v>86</v>
      </c>
      <c r="AV181" s="13" t="s">
        <v>86</v>
      </c>
      <c r="AW181" s="13" t="s">
        <v>31</v>
      </c>
      <c r="AX181" s="13" t="s">
        <v>76</v>
      </c>
      <c r="AY181" s="269" t="s">
        <v>149</v>
      </c>
    </row>
    <row r="182" s="14" customFormat="1">
      <c r="A182" s="14"/>
      <c r="B182" s="270"/>
      <c r="C182" s="271"/>
      <c r="D182" s="260" t="s">
        <v>158</v>
      </c>
      <c r="E182" s="272" t="s">
        <v>1</v>
      </c>
      <c r="F182" s="273" t="s">
        <v>160</v>
      </c>
      <c r="G182" s="271"/>
      <c r="H182" s="274">
        <v>90</v>
      </c>
      <c r="I182" s="275"/>
      <c r="J182" s="271"/>
      <c r="K182" s="271"/>
      <c r="L182" s="276"/>
      <c r="M182" s="277"/>
      <c r="N182" s="278"/>
      <c r="O182" s="278"/>
      <c r="P182" s="278"/>
      <c r="Q182" s="278"/>
      <c r="R182" s="278"/>
      <c r="S182" s="278"/>
      <c r="T182" s="279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80" t="s">
        <v>158</v>
      </c>
      <c r="AU182" s="280" t="s">
        <v>86</v>
      </c>
      <c r="AV182" s="14" t="s">
        <v>156</v>
      </c>
      <c r="AW182" s="14" t="s">
        <v>31</v>
      </c>
      <c r="AX182" s="14" t="s">
        <v>84</v>
      </c>
      <c r="AY182" s="280" t="s">
        <v>149</v>
      </c>
    </row>
    <row r="183" s="2" customFormat="1" ht="24.15" customHeight="1">
      <c r="A183" s="41"/>
      <c r="B183" s="42"/>
      <c r="C183" s="245" t="s">
        <v>280</v>
      </c>
      <c r="D183" s="246" t="s">
        <v>151</v>
      </c>
      <c r="E183" s="247" t="s">
        <v>705</v>
      </c>
      <c r="F183" s="248" t="s">
        <v>706</v>
      </c>
      <c r="G183" s="249" t="s">
        <v>184</v>
      </c>
      <c r="H183" s="250">
        <v>90</v>
      </c>
      <c r="I183" s="251"/>
      <c r="J183" s="252">
        <f>ROUND(I183*H183,2)</f>
        <v>0</v>
      </c>
      <c r="K183" s="248" t="s">
        <v>155</v>
      </c>
      <c r="L183" s="44"/>
      <c r="M183" s="253" t="s">
        <v>1</v>
      </c>
      <c r="N183" s="254" t="s">
        <v>41</v>
      </c>
      <c r="O183" s="94"/>
      <c r="P183" s="255">
        <f>O183*H183</f>
        <v>0</v>
      </c>
      <c r="Q183" s="255">
        <v>0</v>
      </c>
      <c r="R183" s="255">
        <f>Q183*H183</f>
        <v>0</v>
      </c>
      <c r="S183" s="255">
        <v>0</v>
      </c>
      <c r="T183" s="256">
        <f>S183*H183</f>
        <v>0</v>
      </c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R183" s="257" t="s">
        <v>156</v>
      </c>
      <c r="AT183" s="257" t="s">
        <v>151</v>
      </c>
      <c r="AU183" s="257" t="s">
        <v>86</v>
      </c>
      <c r="AY183" s="18" t="s">
        <v>149</v>
      </c>
      <c r="BE183" s="146">
        <f>IF(N183="základní",J183,0)</f>
        <v>0</v>
      </c>
      <c r="BF183" s="146">
        <f>IF(N183="snížená",J183,0)</f>
        <v>0</v>
      </c>
      <c r="BG183" s="146">
        <f>IF(N183="zákl. přenesená",J183,0)</f>
        <v>0</v>
      </c>
      <c r="BH183" s="146">
        <f>IF(N183="sníž. přenesená",J183,0)</f>
        <v>0</v>
      </c>
      <c r="BI183" s="146">
        <f>IF(N183="nulová",J183,0)</f>
        <v>0</v>
      </c>
      <c r="BJ183" s="18" t="s">
        <v>84</v>
      </c>
      <c r="BK183" s="146">
        <f>ROUND(I183*H183,2)</f>
        <v>0</v>
      </c>
      <c r="BL183" s="18" t="s">
        <v>156</v>
      </c>
      <c r="BM183" s="257" t="s">
        <v>707</v>
      </c>
    </row>
    <row r="184" s="13" customFormat="1">
      <c r="A184" s="13"/>
      <c r="B184" s="258"/>
      <c r="C184" s="259"/>
      <c r="D184" s="260" t="s">
        <v>158</v>
      </c>
      <c r="E184" s="261" t="s">
        <v>1</v>
      </c>
      <c r="F184" s="262" t="s">
        <v>671</v>
      </c>
      <c r="G184" s="259"/>
      <c r="H184" s="263">
        <v>90</v>
      </c>
      <c r="I184" s="264"/>
      <c r="J184" s="259"/>
      <c r="K184" s="259"/>
      <c r="L184" s="265"/>
      <c r="M184" s="266"/>
      <c r="N184" s="267"/>
      <c r="O184" s="267"/>
      <c r="P184" s="267"/>
      <c r="Q184" s="267"/>
      <c r="R184" s="267"/>
      <c r="S184" s="267"/>
      <c r="T184" s="268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69" t="s">
        <v>158</v>
      </c>
      <c r="AU184" s="269" t="s">
        <v>86</v>
      </c>
      <c r="AV184" s="13" t="s">
        <v>86</v>
      </c>
      <c r="AW184" s="13" t="s">
        <v>31</v>
      </c>
      <c r="AX184" s="13" t="s">
        <v>76</v>
      </c>
      <c r="AY184" s="269" t="s">
        <v>149</v>
      </c>
    </row>
    <row r="185" s="14" customFormat="1">
      <c r="A185" s="14"/>
      <c r="B185" s="270"/>
      <c r="C185" s="271"/>
      <c r="D185" s="260" t="s">
        <v>158</v>
      </c>
      <c r="E185" s="272" t="s">
        <v>1</v>
      </c>
      <c r="F185" s="273" t="s">
        <v>160</v>
      </c>
      <c r="G185" s="271"/>
      <c r="H185" s="274">
        <v>90</v>
      </c>
      <c r="I185" s="275"/>
      <c r="J185" s="271"/>
      <c r="K185" s="271"/>
      <c r="L185" s="276"/>
      <c r="M185" s="277"/>
      <c r="N185" s="278"/>
      <c r="O185" s="278"/>
      <c r="P185" s="278"/>
      <c r="Q185" s="278"/>
      <c r="R185" s="278"/>
      <c r="S185" s="278"/>
      <c r="T185" s="279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80" t="s">
        <v>158</v>
      </c>
      <c r="AU185" s="280" t="s">
        <v>86</v>
      </c>
      <c r="AV185" s="14" t="s">
        <v>156</v>
      </c>
      <c r="AW185" s="14" t="s">
        <v>31</v>
      </c>
      <c r="AX185" s="14" t="s">
        <v>84</v>
      </c>
      <c r="AY185" s="280" t="s">
        <v>149</v>
      </c>
    </row>
    <row r="186" s="2" customFormat="1" ht="24.15" customHeight="1">
      <c r="A186" s="41"/>
      <c r="B186" s="42"/>
      <c r="C186" s="245" t="s">
        <v>287</v>
      </c>
      <c r="D186" s="246" t="s">
        <v>151</v>
      </c>
      <c r="E186" s="247" t="s">
        <v>518</v>
      </c>
      <c r="F186" s="248" t="s">
        <v>519</v>
      </c>
      <c r="G186" s="249" t="s">
        <v>463</v>
      </c>
      <c r="H186" s="250">
        <v>2</v>
      </c>
      <c r="I186" s="251"/>
      <c r="J186" s="252">
        <f>ROUND(I186*H186,2)</f>
        <v>0</v>
      </c>
      <c r="K186" s="248" t="s">
        <v>155</v>
      </c>
      <c r="L186" s="44"/>
      <c r="M186" s="253" t="s">
        <v>1</v>
      </c>
      <c r="N186" s="254" t="s">
        <v>41</v>
      </c>
      <c r="O186" s="94"/>
      <c r="P186" s="255">
        <f>O186*H186</f>
        <v>0</v>
      </c>
      <c r="Q186" s="255">
        <v>0.45937290600000003</v>
      </c>
      <c r="R186" s="255">
        <f>Q186*H186</f>
        <v>0.91874581200000005</v>
      </c>
      <c r="S186" s="255">
        <v>0</v>
      </c>
      <c r="T186" s="256">
        <f>S186*H186</f>
        <v>0</v>
      </c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R186" s="257" t="s">
        <v>156</v>
      </c>
      <c r="AT186" s="257" t="s">
        <v>151</v>
      </c>
      <c r="AU186" s="257" t="s">
        <v>86</v>
      </c>
      <c r="AY186" s="18" t="s">
        <v>149</v>
      </c>
      <c r="BE186" s="146">
        <f>IF(N186="základní",J186,0)</f>
        <v>0</v>
      </c>
      <c r="BF186" s="146">
        <f>IF(N186="snížená",J186,0)</f>
        <v>0</v>
      </c>
      <c r="BG186" s="146">
        <f>IF(N186="zákl. přenesená",J186,0)</f>
        <v>0</v>
      </c>
      <c r="BH186" s="146">
        <f>IF(N186="sníž. přenesená",J186,0)</f>
        <v>0</v>
      </c>
      <c r="BI186" s="146">
        <f>IF(N186="nulová",J186,0)</f>
        <v>0</v>
      </c>
      <c r="BJ186" s="18" t="s">
        <v>84</v>
      </c>
      <c r="BK186" s="146">
        <f>ROUND(I186*H186,2)</f>
        <v>0</v>
      </c>
      <c r="BL186" s="18" t="s">
        <v>156</v>
      </c>
      <c r="BM186" s="257" t="s">
        <v>708</v>
      </c>
    </row>
    <row r="187" s="2" customFormat="1" ht="24.15" customHeight="1">
      <c r="A187" s="41"/>
      <c r="B187" s="42"/>
      <c r="C187" s="245" t="s">
        <v>293</v>
      </c>
      <c r="D187" s="246" t="s">
        <v>151</v>
      </c>
      <c r="E187" s="247" t="s">
        <v>709</v>
      </c>
      <c r="F187" s="248" t="s">
        <v>710</v>
      </c>
      <c r="G187" s="249" t="s">
        <v>463</v>
      </c>
      <c r="H187" s="250">
        <v>4</v>
      </c>
      <c r="I187" s="251"/>
      <c r="J187" s="252">
        <f>ROUND(I187*H187,2)</f>
        <v>0</v>
      </c>
      <c r="K187" s="248" t="s">
        <v>1</v>
      </c>
      <c r="L187" s="44"/>
      <c r="M187" s="253" t="s">
        <v>1</v>
      </c>
      <c r="N187" s="254" t="s">
        <v>41</v>
      </c>
      <c r="O187" s="94"/>
      <c r="P187" s="255">
        <f>O187*H187</f>
        <v>0</v>
      </c>
      <c r="Q187" s="255">
        <v>0</v>
      </c>
      <c r="R187" s="255">
        <f>Q187*H187</f>
        <v>0</v>
      </c>
      <c r="S187" s="255">
        <v>0</v>
      </c>
      <c r="T187" s="256">
        <f>S187*H187</f>
        <v>0</v>
      </c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R187" s="257" t="s">
        <v>156</v>
      </c>
      <c r="AT187" s="257" t="s">
        <v>151</v>
      </c>
      <c r="AU187" s="257" t="s">
        <v>86</v>
      </c>
      <c r="AY187" s="18" t="s">
        <v>149</v>
      </c>
      <c r="BE187" s="146">
        <f>IF(N187="základní",J187,0)</f>
        <v>0</v>
      </c>
      <c r="BF187" s="146">
        <f>IF(N187="snížená",J187,0)</f>
        <v>0</v>
      </c>
      <c r="BG187" s="146">
        <f>IF(N187="zákl. přenesená",J187,0)</f>
        <v>0</v>
      </c>
      <c r="BH187" s="146">
        <f>IF(N187="sníž. přenesená",J187,0)</f>
        <v>0</v>
      </c>
      <c r="BI187" s="146">
        <f>IF(N187="nulová",J187,0)</f>
        <v>0</v>
      </c>
      <c r="BJ187" s="18" t="s">
        <v>84</v>
      </c>
      <c r="BK187" s="146">
        <f>ROUND(I187*H187,2)</f>
        <v>0</v>
      </c>
      <c r="BL187" s="18" t="s">
        <v>156</v>
      </c>
      <c r="BM187" s="257" t="s">
        <v>711</v>
      </c>
    </row>
    <row r="188" s="13" customFormat="1">
      <c r="A188" s="13"/>
      <c r="B188" s="258"/>
      <c r="C188" s="259"/>
      <c r="D188" s="260" t="s">
        <v>158</v>
      </c>
      <c r="E188" s="261" t="s">
        <v>1</v>
      </c>
      <c r="F188" s="262" t="s">
        <v>712</v>
      </c>
      <c r="G188" s="259"/>
      <c r="H188" s="263">
        <v>4</v>
      </c>
      <c r="I188" s="264"/>
      <c r="J188" s="259"/>
      <c r="K188" s="259"/>
      <c r="L188" s="265"/>
      <c r="M188" s="266"/>
      <c r="N188" s="267"/>
      <c r="O188" s="267"/>
      <c r="P188" s="267"/>
      <c r="Q188" s="267"/>
      <c r="R188" s="267"/>
      <c r="S188" s="267"/>
      <c r="T188" s="268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69" t="s">
        <v>158</v>
      </c>
      <c r="AU188" s="269" t="s">
        <v>86</v>
      </c>
      <c r="AV188" s="13" t="s">
        <v>86</v>
      </c>
      <c r="AW188" s="13" t="s">
        <v>31</v>
      </c>
      <c r="AX188" s="13" t="s">
        <v>76</v>
      </c>
      <c r="AY188" s="269" t="s">
        <v>149</v>
      </c>
    </row>
    <row r="189" s="14" customFormat="1">
      <c r="A189" s="14"/>
      <c r="B189" s="270"/>
      <c r="C189" s="271"/>
      <c r="D189" s="260" t="s">
        <v>158</v>
      </c>
      <c r="E189" s="272" t="s">
        <v>1</v>
      </c>
      <c r="F189" s="273" t="s">
        <v>160</v>
      </c>
      <c r="G189" s="271"/>
      <c r="H189" s="274">
        <v>4</v>
      </c>
      <c r="I189" s="275"/>
      <c r="J189" s="271"/>
      <c r="K189" s="271"/>
      <c r="L189" s="276"/>
      <c r="M189" s="277"/>
      <c r="N189" s="278"/>
      <c r="O189" s="278"/>
      <c r="P189" s="278"/>
      <c r="Q189" s="278"/>
      <c r="R189" s="278"/>
      <c r="S189" s="278"/>
      <c r="T189" s="279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80" t="s">
        <v>158</v>
      </c>
      <c r="AU189" s="280" t="s">
        <v>86</v>
      </c>
      <c r="AV189" s="14" t="s">
        <v>156</v>
      </c>
      <c r="AW189" s="14" t="s">
        <v>31</v>
      </c>
      <c r="AX189" s="14" t="s">
        <v>84</v>
      </c>
      <c r="AY189" s="280" t="s">
        <v>149</v>
      </c>
    </row>
    <row r="190" s="2" customFormat="1" ht="24.15" customHeight="1">
      <c r="A190" s="41"/>
      <c r="B190" s="42"/>
      <c r="C190" s="245" t="s">
        <v>298</v>
      </c>
      <c r="D190" s="246" t="s">
        <v>151</v>
      </c>
      <c r="E190" s="247" t="s">
        <v>713</v>
      </c>
      <c r="F190" s="248" t="s">
        <v>714</v>
      </c>
      <c r="G190" s="249" t="s">
        <v>463</v>
      </c>
      <c r="H190" s="250">
        <v>4</v>
      </c>
      <c r="I190" s="251"/>
      <c r="J190" s="252">
        <f>ROUND(I190*H190,2)</f>
        <v>0</v>
      </c>
      <c r="K190" s="248" t="s">
        <v>1</v>
      </c>
      <c r="L190" s="44"/>
      <c r="M190" s="253" t="s">
        <v>1</v>
      </c>
      <c r="N190" s="254" t="s">
        <v>41</v>
      </c>
      <c r="O190" s="94"/>
      <c r="P190" s="255">
        <f>O190*H190</f>
        <v>0</v>
      </c>
      <c r="Q190" s="255">
        <v>0</v>
      </c>
      <c r="R190" s="255">
        <f>Q190*H190</f>
        <v>0</v>
      </c>
      <c r="S190" s="255">
        <v>0</v>
      </c>
      <c r="T190" s="256">
        <f>S190*H190</f>
        <v>0</v>
      </c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R190" s="257" t="s">
        <v>156</v>
      </c>
      <c r="AT190" s="257" t="s">
        <v>151</v>
      </c>
      <c r="AU190" s="257" t="s">
        <v>86</v>
      </c>
      <c r="AY190" s="18" t="s">
        <v>149</v>
      </c>
      <c r="BE190" s="146">
        <f>IF(N190="základní",J190,0)</f>
        <v>0</v>
      </c>
      <c r="BF190" s="146">
        <f>IF(N190="snížená",J190,0)</f>
        <v>0</v>
      </c>
      <c r="BG190" s="146">
        <f>IF(N190="zákl. přenesená",J190,0)</f>
        <v>0</v>
      </c>
      <c r="BH190" s="146">
        <f>IF(N190="sníž. přenesená",J190,0)</f>
        <v>0</v>
      </c>
      <c r="BI190" s="146">
        <f>IF(N190="nulová",J190,0)</f>
        <v>0</v>
      </c>
      <c r="BJ190" s="18" t="s">
        <v>84</v>
      </c>
      <c r="BK190" s="146">
        <f>ROUND(I190*H190,2)</f>
        <v>0</v>
      </c>
      <c r="BL190" s="18" t="s">
        <v>156</v>
      </c>
      <c r="BM190" s="257" t="s">
        <v>715</v>
      </c>
    </row>
    <row r="191" s="13" customFormat="1">
      <c r="A191" s="13"/>
      <c r="B191" s="258"/>
      <c r="C191" s="259"/>
      <c r="D191" s="260" t="s">
        <v>158</v>
      </c>
      <c r="E191" s="261" t="s">
        <v>1</v>
      </c>
      <c r="F191" s="262" t="s">
        <v>712</v>
      </c>
      <c r="G191" s="259"/>
      <c r="H191" s="263">
        <v>4</v>
      </c>
      <c r="I191" s="264"/>
      <c r="J191" s="259"/>
      <c r="K191" s="259"/>
      <c r="L191" s="265"/>
      <c r="M191" s="266"/>
      <c r="N191" s="267"/>
      <c r="O191" s="267"/>
      <c r="P191" s="267"/>
      <c r="Q191" s="267"/>
      <c r="R191" s="267"/>
      <c r="S191" s="267"/>
      <c r="T191" s="268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69" t="s">
        <v>158</v>
      </c>
      <c r="AU191" s="269" t="s">
        <v>86</v>
      </c>
      <c r="AV191" s="13" t="s">
        <v>86</v>
      </c>
      <c r="AW191" s="13" t="s">
        <v>31</v>
      </c>
      <c r="AX191" s="13" t="s">
        <v>76</v>
      </c>
      <c r="AY191" s="269" t="s">
        <v>149</v>
      </c>
    </row>
    <row r="192" s="14" customFormat="1">
      <c r="A192" s="14"/>
      <c r="B192" s="270"/>
      <c r="C192" s="271"/>
      <c r="D192" s="260" t="s">
        <v>158</v>
      </c>
      <c r="E192" s="272" t="s">
        <v>1</v>
      </c>
      <c r="F192" s="273" t="s">
        <v>160</v>
      </c>
      <c r="G192" s="271"/>
      <c r="H192" s="274">
        <v>4</v>
      </c>
      <c r="I192" s="275"/>
      <c r="J192" s="271"/>
      <c r="K192" s="271"/>
      <c r="L192" s="276"/>
      <c r="M192" s="277"/>
      <c r="N192" s="278"/>
      <c r="O192" s="278"/>
      <c r="P192" s="278"/>
      <c r="Q192" s="278"/>
      <c r="R192" s="278"/>
      <c r="S192" s="278"/>
      <c r="T192" s="279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80" t="s">
        <v>158</v>
      </c>
      <c r="AU192" s="280" t="s">
        <v>86</v>
      </c>
      <c r="AV192" s="14" t="s">
        <v>156</v>
      </c>
      <c r="AW192" s="14" t="s">
        <v>31</v>
      </c>
      <c r="AX192" s="14" t="s">
        <v>84</v>
      </c>
      <c r="AY192" s="280" t="s">
        <v>149</v>
      </c>
    </row>
    <row r="193" s="2" customFormat="1" ht="24.15" customHeight="1">
      <c r="A193" s="41"/>
      <c r="B193" s="42"/>
      <c r="C193" s="245" t="s">
        <v>303</v>
      </c>
      <c r="D193" s="246" t="s">
        <v>151</v>
      </c>
      <c r="E193" s="247" t="s">
        <v>716</v>
      </c>
      <c r="F193" s="248" t="s">
        <v>717</v>
      </c>
      <c r="G193" s="249" t="s">
        <v>463</v>
      </c>
      <c r="H193" s="250">
        <v>2</v>
      </c>
      <c r="I193" s="251"/>
      <c r="J193" s="252">
        <f>ROUND(I193*H193,2)</f>
        <v>0</v>
      </c>
      <c r="K193" s="248" t="s">
        <v>1</v>
      </c>
      <c r="L193" s="44"/>
      <c r="M193" s="253" t="s">
        <v>1</v>
      </c>
      <c r="N193" s="254" t="s">
        <v>41</v>
      </c>
      <c r="O193" s="94"/>
      <c r="P193" s="255">
        <f>O193*H193</f>
        <v>0</v>
      </c>
      <c r="Q193" s="255">
        <v>0</v>
      </c>
      <c r="R193" s="255">
        <f>Q193*H193</f>
        <v>0</v>
      </c>
      <c r="S193" s="255">
        <v>0</v>
      </c>
      <c r="T193" s="256">
        <f>S193*H193</f>
        <v>0</v>
      </c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R193" s="257" t="s">
        <v>156</v>
      </c>
      <c r="AT193" s="257" t="s">
        <v>151</v>
      </c>
      <c r="AU193" s="257" t="s">
        <v>86</v>
      </c>
      <c r="AY193" s="18" t="s">
        <v>149</v>
      </c>
      <c r="BE193" s="146">
        <f>IF(N193="základní",J193,0)</f>
        <v>0</v>
      </c>
      <c r="BF193" s="146">
        <f>IF(N193="snížená",J193,0)</f>
        <v>0</v>
      </c>
      <c r="BG193" s="146">
        <f>IF(N193="zákl. přenesená",J193,0)</f>
        <v>0</v>
      </c>
      <c r="BH193" s="146">
        <f>IF(N193="sníž. přenesená",J193,0)</f>
        <v>0</v>
      </c>
      <c r="BI193" s="146">
        <f>IF(N193="nulová",J193,0)</f>
        <v>0</v>
      </c>
      <c r="BJ193" s="18" t="s">
        <v>84</v>
      </c>
      <c r="BK193" s="146">
        <f>ROUND(I193*H193,2)</f>
        <v>0</v>
      </c>
      <c r="BL193" s="18" t="s">
        <v>156</v>
      </c>
      <c r="BM193" s="257" t="s">
        <v>718</v>
      </c>
    </row>
    <row r="194" s="13" customFormat="1">
      <c r="A194" s="13"/>
      <c r="B194" s="258"/>
      <c r="C194" s="259"/>
      <c r="D194" s="260" t="s">
        <v>158</v>
      </c>
      <c r="E194" s="261" t="s">
        <v>1</v>
      </c>
      <c r="F194" s="262" t="s">
        <v>643</v>
      </c>
      <c r="G194" s="259"/>
      <c r="H194" s="263">
        <v>2</v>
      </c>
      <c r="I194" s="264"/>
      <c r="J194" s="259"/>
      <c r="K194" s="259"/>
      <c r="L194" s="265"/>
      <c r="M194" s="266"/>
      <c r="N194" s="267"/>
      <c r="O194" s="267"/>
      <c r="P194" s="267"/>
      <c r="Q194" s="267"/>
      <c r="R194" s="267"/>
      <c r="S194" s="267"/>
      <c r="T194" s="268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69" t="s">
        <v>158</v>
      </c>
      <c r="AU194" s="269" t="s">
        <v>86</v>
      </c>
      <c r="AV194" s="13" t="s">
        <v>86</v>
      </c>
      <c r="AW194" s="13" t="s">
        <v>31</v>
      </c>
      <c r="AX194" s="13" t="s">
        <v>76</v>
      </c>
      <c r="AY194" s="269" t="s">
        <v>149</v>
      </c>
    </row>
    <row r="195" s="14" customFormat="1">
      <c r="A195" s="14"/>
      <c r="B195" s="270"/>
      <c r="C195" s="271"/>
      <c r="D195" s="260" t="s">
        <v>158</v>
      </c>
      <c r="E195" s="272" t="s">
        <v>1</v>
      </c>
      <c r="F195" s="273" t="s">
        <v>160</v>
      </c>
      <c r="G195" s="271"/>
      <c r="H195" s="274">
        <v>2</v>
      </c>
      <c r="I195" s="275"/>
      <c r="J195" s="271"/>
      <c r="K195" s="271"/>
      <c r="L195" s="276"/>
      <c r="M195" s="277"/>
      <c r="N195" s="278"/>
      <c r="O195" s="278"/>
      <c r="P195" s="278"/>
      <c r="Q195" s="278"/>
      <c r="R195" s="278"/>
      <c r="S195" s="278"/>
      <c r="T195" s="279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80" t="s">
        <v>158</v>
      </c>
      <c r="AU195" s="280" t="s">
        <v>86</v>
      </c>
      <c r="AV195" s="14" t="s">
        <v>156</v>
      </c>
      <c r="AW195" s="14" t="s">
        <v>31</v>
      </c>
      <c r="AX195" s="14" t="s">
        <v>84</v>
      </c>
      <c r="AY195" s="280" t="s">
        <v>149</v>
      </c>
    </row>
    <row r="196" s="2" customFormat="1" ht="24.15" customHeight="1">
      <c r="A196" s="41"/>
      <c r="B196" s="42"/>
      <c r="C196" s="245" t="s">
        <v>307</v>
      </c>
      <c r="D196" s="246" t="s">
        <v>151</v>
      </c>
      <c r="E196" s="247" t="s">
        <v>719</v>
      </c>
      <c r="F196" s="248" t="s">
        <v>720</v>
      </c>
      <c r="G196" s="249" t="s">
        <v>463</v>
      </c>
      <c r="H196" s="250">
        <v>2</v>
      </c>
      <c r="I196" s="251"/>
      <c r="J196" s="252">
        <f>ROUND(I196*H196,2)</f>
        <v>0</v>
      </c>
      <c r="K196" s="248" t="s">
        <v>1</v>
      </c>
      <c r="L196" s="44"/>
      <c r="M196" s="253" t="s">
        <v>1</v>
      </c>
      <c r="N196" s="254" t="s">
        <v>41</v>
      </c>
      <c r="O196" s="94"/>
      <c r="P196" s="255">
        <f>O196*H196</f>
        <v>0</v>
      </c>
      <c r="Q196" s="255">
        <v>0</v>
      </c>
      <c r="R196" s="255">
        <f>Q196*H196</f>
        <v>0</v>
      </c>
      <c r="S196" s="255">
        <v>0</v>
      </c>
      <c r="T196" s="256">
        <f>S196*H196</f>
        <v>0</v>
      </c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R196" s="257" t="s">
        <v>156</v>
      </c>
      <c r="AT196" s="257" t="s">
        <v>151</v>
      </c>
      <c r="AU196" s="257" t="s">
        <v>86</v>
      </c>
      <c r="AY196" s="18" t="s">
        <v>149</v>
      </c>
      <c r="BE196" s="146">
        <f>IF(N196="základní",J196,0)</f>
        <v>0</v>
      </c>
      <c r="BF196" s="146">
        <f>IF(N196="snížená",J196,0)</f>
        <v>0</v>
      </c>
      <c r="BG196" s="146">
        <f>IF(N196="zákl. přenesená",J196,0)</f>
        <v>0</v>
      </c>
      <c r="BH196" s="146">
        <f>IF(N196="sníž. přenesená",J196,0)</f>
        <v>0</v>
      </c>
      <c r="BI196" s="146">
        <f>IF(N196="nulová",J196,0)</f>
        <v>0</v>
      </c>
      <c r="BJ196" s="18" t="s">
        <v>84</v>
      </c>
      <c r="BK196" s="146">
        <f>ROUND(I196*H196,2)</f>
        <v>0</v>
      </c>
      <c r="BL196" s="18" t="s">
        <v>156</v>
      </c>
      <c r="BM196" s="257" t="s">
        <v>721</v>
      </c>
    </row>
    <row r="197" s="13" customFormat="1">
      <c r="A197" s="13"/>
      <c r="B197" s="258"/>
      <c r="C197" s="259"/>
      <c r="D197" s="260" t="s">
        <v>158</v>
      </c>
      <c r="E197" s="261" t="s">
        <v>1</v>
      </c>
      <c r="F197" s="262" t="s">
        <v>643</v>
      </c>
      <c r="G197" s="259"/>
      <c r="H197" s="263">
        <v>2</v>
      </c>
      <c r="I197" s="264"/>
      <c r="J197" s="259"/>
      <c r="K197" s="259"/>
      <c r="L197" s="265"/>
      <c r="M197" s="266"/>
      <c r="N197" s="267"/>
      <c r="O197" s="267"/>
      <c r="P197" s="267"/>
      <c r="Q197" s="267"/>
      <c r="R197" s="267"/>
      <c r="S197" s="267"/>
      <c r="T197" s="268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69" t="s">
        <v>158</v>
      </c>
      <c r="AU197" s="269" t="s">
        <v>86</v>
      </c>
      <c r="AV197" s="13" t="s">
        <v>86</v>
      </c>
      <c r="AW197" s="13" t="s">
        <v>31</v>
      </c>
      <c r="AX197" s="13" t="s">
        <v>76</v>
      </c>
      <c r="AY197" s="269" t="s">
        <v>149</v>
      </c>
    </row>
    <row r="198" s="14" customFormat="1">
      <c r="A198" s="14"/>
      <c r="B198" s="270"/>
      <c r="C198" s="271"/>
      <c r="D198" s="260" t="s">
        <v>158</v>
      </c>
      <c r="E198" s="272" t="s">
        <v>1</v>
      </c>
      <c r="F198" s="273" t="s">
        <v>160</v>
      </c>
      <c r="G198" s="271"/>
      <c r="H198" s="274">
        <v>2</v>
      </c>
      <c r="I198" s="275"/>
      <c r="J198" s="271"/>
      <c r="K198" s="271"/>
      <c r="L198" s="276"/>
      <c r="M198" s="277"/>
      <c r="N198" s="278"/>
      <c r="O198" s="278"/>
      <c r="P198" s="278"/>
      <c r="Q198" s="278"/>
      <c r="R198" s="278"/>
      <c r="S198" s="278"/>
      <c r="T198" s="279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80" t="s">
        <v>158</v>
      </c>
      <c r="AU198" s="280" t="s">
        <v>86</v>
      </c>
      <c r="AV198" s="14" t="s">
        <v>156</v>
      </c>
      <c r="AW198" s="14" t="s">
        <v>31</v>
      </c>
      <c r="AX198" s="14" t="s">
        <v>84</v>
      </c>
      <c r="AY198" s="280" t="s">
        <v>149</v>
      </c>
    </row>
    <row r="199" s="12" customFormat="1" ht="22.8" customHeight="1">
      <c r="A199" s="12"/>
      <c r="B199" s="229"/>
      <c r="C199" s="230"/>
      <c r="D199" s="231" t="s">
        <v>75</v>
      </c>
      <c r="E199" s="243" t="s">
        <v>544</v>
      </c>
      <c r="F199" s="243" t="s">
        <v>545</v>
      </c>
      <c r="G199" s="230"/>
      <c r="H199" s="230"/>
      <c r="I199" s="233"/>
      <c r="J199" s="244">
        <f>BK199</f>
        <v>0</v>
      </c>
      <c r="K199" s="230"/>
      <c r="L199" s="235"/>
      <c r="M199" s="236"/>
      <c r="N199" s="237"/>
      <c r="O199" s="237"/>
      <c r="P199" s="238">
        <f>SUM(P200:P209)</f>
        <v>0</v>
      </c>
      <c r="Q199" s="237"/>
      <c r="R199" s="238">
        <f>SUM(R200:R209)</f>
        <v>1.5</v>
      </c>
      <c r="S199" s="237"/>
      <c r="T199" s="239">
        <f>SUM(T200:T209)</f>
        <v>0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240" t="s">
        <v>84</v>
      </c>
      <c r="AT199" s="241" t="s">
        <v>75</v>
      </c>
      <c r="AU199" s="241" t="s">
        <v>84</v>
      </c>
      <c r="AY199" s="240" t="s">
        <v>149</v>
      </c>
      <c r="BK199" s="242">
        <f>SUM(BK200:BK209)</f>
        <v>0</v>
      </c>
    </row>
    <row r="200" s="2" customFormat="1" ht="55.5" customHeight="1">
      <c r="A200" s="41"/>
      <c r="B200" s="42"/>
      <c r="C200" s="245" t="s">
        <v>311</v>
      </c>
      <c r="D200" s="246" t="s">
        <v>151</v>
      </c>
      <c r="E200" s="247" t="s">
        <v>722</v>
      </c>
      <c r="F200" s="248" t="s">
        <v>723</v>
      </c>
      <c r="G200" s="249" t="s">
        <v>184</v>
      </c>
      <c r="H200" s="250">
        <v>125</v>
      </c>
      <c r="I200" s="251"/>
      <c r="J200" s="252">
        <f>ROUND(I200*H200,2)</f>
        <v>0</v>
      </c>
      <c r="K200" s="248" t="s">
        <v>1</v>
      </c>
      <c r="L200" s="44"/>
      <c r="M200" s="253" t="s">
        <v>1</v>
      </c>
      <c r="N200" s="254" t="s">
        <v>41</v>
      </c>
      <c r="O200" s="94"/>
      <c r="P200" s="255">
        <f>O200*H200</f>
        <v>0</v>
      </c>
      <c r="Q200" s="255">
        <v>0.0060000000000000001</v>
      </c>
      <c r="R200" s="255">
        <f>Q200*H200</f>
        <v>0.75</v>
      </c>
      <c r="S200" s="255">
        <v>0</v>
      </c>
      <c r="T200" s="256">
        <f>S200*H200</f>
        <v>0</v>
      </c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R200" s="257" t="s">
        <v>156</v>
      </c>
      <c r="AT200" s="257" t="s">
        <v>151</v>
      </c>
      <c r="AU200" s="257" t="s">
        <v>86</v>
      </c>
      <c r="AY200" s="18" t="s">
        <v>149</v>
      </c>
      <c r="BE200" s="146">
        <f>IF(N200="základní",J200,0)</f>
        <v>0</v>
      </c>
      <c r="BF200" s="146">
        <f>IF(N200="snížená",J200,0)</f>
        <v>0</v>
      </c>
      <c r="BG200" s="146">
        <f>IF(N200="zákl. přenesená",J200,0)</f>
        <v>0</v>
      </c>
      <c r="BH200" s="146">
        <f>IF(N200="sníž. přenesená",J200,0)</f>
        <v>0</v>
      </c>
      <c r="BI200" s="146">
        <f>IF(N200="nulová",J200,0)</f>
        <v>0</v>
      </c>
      <c r="BJ200" s="18" t="s">
        <v>84</v>
      </c>
      <c r="BK200" s="146">
        <f>ROUND(I200*H200,2)</f>
        <v>0</v>
      </c>
      <c r="BL200" s="18" t="s">
        <v>156</v>
      </c>
      <c r="BM200" s="257" t="s">
        <v>724</v>
      </c>
    </row>
    <row r="201" s="13" customFormat="1">
      <c r="A201" s="13"/>
      <c r="B201" s="258"/>
      <c r="C201" s="259"/>
      <c r="D201" s="260" t="s">
        <v>158</v>
      </c>
      <c r="E201" s="261" t="s">
        <v>1</v>
      </c>
      <c r="F201" s="262" t="s">
        <v>663</v>
      </c>
      <c r="G201" s="259"/>
      <c r="H201" s="263">
        <v>10</v>
      </c>
      <c r="I201" s="264"/>
      <c r="J201" s="259"/>
      <c r="K201" s="259"/>
      <c r="L201" s="265"/>
      <c r="M201" s="266"/>
      <c r="N201" s="267"/>
      <c r="O201" s="267"/>
      <c r="P201" s="267"/>
      <c r="Q201" s="267"/>
      <c r="R201" s="267"/>
      <c r="S201" s="267"/>
      <c r="T201" s="268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69" t="s">
        <v>158</v>
      </c>
      <c r="AU201" s="269" t="s">
        <v>86</v>
      </c>
      <c r="AV201" s="13" t="s">
        <v>86</v>
      </c>
      <c r="AW201" s="13" t="s">
        <v>31</v>
      </c>
      <c r="AX201" s="13" t="s">
        <v>76</v>
      </c>
      <c r="AY201" s="269" t="s">
        <v>149</v>
      </c>
    </row>
    <row r="202" s="13" customFormat="1">
      <c r="A202" s="13"/>
      <c r="B202" s="258"/>
      <c r="C202" s="259"/>
      <c r="D202" s="260" t="s">
        <v>158</v>
      </c>
      <c r="E202" s="261" t="s">
        <v>1</v>
      </c>
      <c r="F202" s="262" t="s">
        <v>655</v>
      </c>
      <c r="G202" s="259"/>
      <c r="H202" s="263">
        <v>25</v>
      </c>
      <c r="I202" s="264"/>
      <c r="J202" s="259"/>
      <c r="K202" s="259"/>
      <c r="L202" s="265"/>
      <c r="M202" s="266"/>
      <c r="N202" s="267"/>
      <c r="O202" s="267"/>
      <c r="P202" s="267"/>
      <c r="Q202" s="267"/>
      <c r="R202" s="267"/>
      <c r="S202" s="267"/>
      <c r="T202" s="268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69" t="s">
        <v>158</v>
      </c>
      <c r="AU202" s="269" t="s">
        <v>86</v>
      </c>
      <c r="AV202" s="13" t="s">
        <v>86</v>
      </c>
      <c r="AW202" s="13" t="s">
        <v>31</v>
      </c>
      <c r="AX202" s="13" t="s">
        <v>76</v>
      </c>
      <c r="AY202" s="269" t="s">
        <v>149</v>
      </c>
    </row>
    <row r="203" s="13" customFormat="1">
      <c r="A203" s="13"/>
      <c r="B203" s="258"/>
      <c r="C203" s="259"/>
      <c r="D203" s="260" t="s">
        <v>158</v>
      </c>
      <c r="E203" s="261" t="s">
        <v>1</v>
      </c>
      <c r="F203" s="262" t="s">
        <v>671</v>
      </c>
      <c r="G203" s="259"/>
      <c r="H203" s="263">
        <v>90</v>
      </c>
      <c r="I203" s="264"/>
      <c r="J203" s="259"/>
      <c r="K203" s="259"/>
      <c r="L203" s="265"/>
      <c r="M203" s="266"/>
      <c r="N203" s="267"/>
      <c r="O203" s="267"/>
      <c r="P203" s="267"/>
      <c r="Q203" s="267"/>
      <c r="R203" s="267"/>
      <c r="S203" s="267"/>
      <c r="T203" s="268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69" t="s">
        <v>158</v>
      </c>
      <c r="AU203" s="269" t="s">
        <v>86</v>
      </c>
      <c r="AV203" s="13" t="s">
        <v>86</v>
      </c>
      <c r="AW203" s="13" t="s">
        <v>31</v>
      </c>
      <c r="AX203" s="13" t="s">
        <v>76</v>
      </c>
      <c r="AY203" s="269" t="s">
        <v>149</v>
      </c>
    </row>
    <row r="204" s="14" customFormat="1">
      <c r="A204" s="14"/>
      <c r="B204" s="270"/>
      <c r="C204" s="271"/>
      <c r="D204" s="260" t="s">
        <v>158</v>
      </c>
      <c r="E204" s="272" t="s">
        <v>1</v>
      </c>
      <c r="F204" s="273" t="s">
        <v>160</v>
      </c>
      <c r="G204" s="271"/>
      <c r="H204" s="274">
        <v>125</v>
      </c>
      <c r="I204" s="275"/>
      <c r="J204" s="271"/>
      <c r="K204" s="271"/>
      <c r="L204" s="276"/>
      <c r="M204" s="277"/>
      <c r="N204" s="278"/>
      <c r="O204" s="278"/>
      <c r="P204" s="278"/>
      <c r="Q204" s="278"/>
      <c r="R204" s="278"/>
      <c r="S204" s="278"/>
      <c r="T204" s="279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80" t="s">
        <v>158</v>
      </c>
      <c r="AU204" s="280" t="s">
        <v>86</v>
      </c>
      <c r="AV204" s="14" t="s">
        <v>156</v>
      </c>
      <c r="AW204" s="14" t="s">
        <v>31</v>
      </c>
      <c r="AX204" s="14" t="s">
        <v>84</v>
      </c>
      <c r="AY204" s="280" t="s">
        <v>149</v>
      </c>
    </row>
    <row r="205" s="2" customFormat="1" ht="44.25" customHeight="1">
      <c r="A205" s="41"/>
      <c r="B205" s="42"/>
      <c r="C205" s="245" t="s">
        <v>318</v>
      </c>
      <c r="D205" s="246" t="s">
        <v>151</v>
      </c>
      <c r="E205" s="247" t="s">
        <v>725</v>
      </c>
      <c r="F205" s="248" t="s">
        <v>726</v>
      </c>
      <c r="G205" s="249" t="s">
        <v>184</v>
      </c>
      <c r="H205" s="250">
        <v>125</v>
      </c>
      <c r="I205" s="251"/>
      <c r="J205" s="252">
        <f>ROUND(I205*H205,2)</f>
        <v>0</v>
      </c>
      <c r="K205" s="248" t="s">
        <v>1</v>
      </c>
      <c r="L205" s="44"/>
      <c r="M205" s="253" t="s">
        <v>1</v>
      </c>
      <c r="N205" s="254" t="s">
        <v>41</v>
      </c>
      <c r="O205" s="94"/>
      <c r="P205" s="255">
        <f>O205*H205</f>
        <v>0</v>
      </c>
      <c r="Q205" s="255">
        <v>0.0060000000000000001</v>
      </c>
      <c r="R205" s="255">
        <f>Q205*H205</f>
        <v>0.75</v>
      </c>
      <c r="S205" s="255">
        <v>0</v>
      </c>
      <c r="T205" s="256">
        <f>S205*H205</f>
        <v>0</v>
      </c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R205" s="257" t="s">
        <v>156</v>
      </c>
      <c r="AT205" s="257" t="s">
        <v>151</v>
      </c>
      <c r="AU205" s="257" t="s">
        <v>86</v>
      </c>
      <c r="AY205" s="18" t="s">
        <v>149</v>
      </c>
      <c r="BE205" s="146">
        <f>IF(N205="základní",J205,0)</f>
        <v>0</v>
      </c>
      <c r="BF205" s="146">
        <f>IF(N205="snížená",J205,0)</f>
        <v>0</v>
      </c>
      <c r="BG205" s="146">
        <f>IF(N205="zákl. přenesená",J205,0)</f>
        <v>0</v>
      </c>
      <c r="BH205" s="146">
        <f>IF(N205="sníž. přenesená",J205,0)</f>
        <v>0</v>
      </c>
      <c r="BI205" s="146">
        <f>IF(N205="nulová",J205,0)</f>
        <v>0</v>
      </c>
      <c r="BJ205" s="18" t="s">
        <v>84</v>
      </c>
      <c r="BK205" s="146">
        <f>ROUND(I205*H205,2)</f>
        <v>0</v>
      </c>
      <c r="BL205" s="18" t="s">
        <v>156</v>
      </c>
      <c r="BM205" s="257" t="s">
        <v>727</v>
      </c>
    </row>
    <row r="206" s="13" customFormat="1">
      <c r="A206" s="13"/>
      <c r="B206" s="258"/>
      <c r="C206" s="259"/>
      <c r="D206" s="260" t="s">
        <v>158</v>
      </c>
      <c r="E206" s="261" t="s">
        <v>1</v>
      </c>
      <c r="F206" s="262" t="s">
        <v>663</v>
      </c>
      <c r="G206" s="259"/>
      <c r="H206" s="263">
        <v>10</v>
      </c>
      <c r="I206" s="264"/>
      <c r="J206" s="259"/>
      <c r="K206" s="259"/>
      <c r="L206" s="265"/>
      <c r="M206" s="266"/>
      <c r="N206" s="267"/>
      <c r="O206" s="267"/>
      <c r="P206" s="267"/>
      <c r="Q206" s="267"/>
      <c r="R206" s="267"/>
      <c r="S206" s="267"/>
      <c r="T206" s="268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69" t="s">
        <v>158</v>
      </c>
      <c r="AU206" s="269" t="s">
        <v>86</v>
      </c>
      <c r="AV206" s="13" t="s">
        <v>86</v>
      </c>
      <c r="AW206" s="13" t="s">
        <v>31</v>
      </c>
      <c r="AX206" s="13" t="s">
        <v>76</v>
      </c>
      <c r="AY206" s="269" t="s">
        <v>149</v>
      </c>
    </row>
    <row r="207" s="13" customFormat="1">
      <c r="A207" s="13"/>
      <c r="B207" s="258"/>
      <c r="C207" s="259"/>
      <c r="D207" s="260" t="s">
        <v>158</v>
      </c>
      <c r="E207" s="261" t="s">
        <v>1</v>
      </c>
      <c r="F207" s="262" t="s">
        <v>655</v>
      </c>
      <c r="G207" s="259"/>
      <c r="H207" s="263">
        <v>25</v>
      </c>
      <c r="I207" s="264"/>
      <c r="J207" s="259"/>
      <c r="K207" s="259"/>
      <c r="L207" s="265"/>
      <c r="M207" s="266"/>
      <c r="N207" s="267"/>
      <c r="O207" s="267"/>
      <c r="P207" s="267"/>
      <c r="Q207" s="267"/>
      <c r="R207" s="267"/>
      <c r="S207" s="267"/>
      <c r="T207" s="268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69" t="s">
        <v>158</v>
      </c>
      <c r="AU207" s="269" t="s">
        <v>86</v>
      </c>
      <c r="AV207" s="13" t="s">
        <v>86</v>
      </c>
      <c r="AW207" s="13" t="s">
        <v>31</v>
      </c>
      <c r="AX207" s="13" t="s">
        <v>76</v>
      </c>
      <c r="AY207" s="269" t="s">
        <v>149</v>
      </c>
    </row>
    <row r="208" s="13" customFormat="1">
      <c r="A208" s="13"/>
      <c r="B208" s="258"/>
      <c r="C208" s="259"/>
      <c r="D208" s="260" t="s">
        <v>158</v>
      </c>
      <c r="E208" s="261" t="s">
        <v>1</v>
      </c>
      <c r="F208" s="262" t="s">
        <v>671</v>
      </c>
      <c r="G208" s="259"/>
      <c r="H208" s="263">
        <v>90</v>
      </c>
      <c r="I208" s="264"/>
      <c r="J208" s="259"/>
      <c r="K208" s="259"/>
      <c r="L208" s="265"/>
      <c r="M208" s="266"/>
      <c r="N208" s="267"/>
      <c r="O208" s="267"/>
      <c r="P208" s="267"/>
      <c r="Q208" s="267"/>
      <c r="R208" s="267"/>
      <c r="S208" s="267"/>
      <c r="T208" s="268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69" t="s">
        <v>158</v>
      </c>
      <c r="AU208" s="269" t="s">
        <v>86</v>
      </c>
      <c r="AV208" s="13" t="s">
        <v>86</v>
      </c>
      <c r="AW208" s="13" t="s">
        <v>31</v>
      </c>
      <c r="AX208" s="13" t="s">
        <v>76</v>
      </c>
      <c r="AY208" s="269" t="s">
        <v>149</v>
      </c>
    </row>
    <row r="209" s="14" customFormat="1">
      <c r="A209" s="14"/>
      <c r="B209" s="270"/>
      <c r="C209" s="271"/>
      <c r="D209" s="260" t="s">
        <v>158</v>
      </c>
      <c r="E209" s="272" t="s">
        <v>1</v>
      </c>
      <c r="F209" s="273" t="s">
        <v>160</v>
      </c>
      <c r="G209" s="271"/>
      <c r="H209" s="274">
        <v>125</v>
      </c>
      <c r="I209" s="275"/>
      <c r="J209" s="271"/>
      <c r="K209" s="271"/>
      <c r="L209" s="276"/>
      <c r="M209" s="277"/>
      <c r="N209" s="278"/>
      <c r="O209" s="278"/>
      <c r="P209" s="278"/>
      <c r="Q209" s="278"/>
      <c r="R209" s="278"/>
      <c r="S209" s="278"/>
      <c r="T209" s="279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80" t="s">
        <v>158</v>
      </c>
      <c r="AU209" s="280" t="s">
        <v>86</v>
      </c>
      <c r="AV209" s="14" t="s">
        <v>156</v>
      </c>
      <c r="AW209" s="14" t="s">
        <v>31</v>
      </c>
      <c r="AX209" s="14" t="s">
        <v>84</v>
      </c>
      <c r="AY209" s="280" t="s">
        <v>149</v>
      </c>
    </row>
    <row r="210" s="12" customFormat="1" ht="22.8" customHeight="1">
      <c r="A210" s="12"/>
      <c r="B210" s="229"/>
      <c r="C210" s="230"/>
      <c r="D210" s="231" t="s">
        <v>75</v>
      </c>
      <c r="E210" s="243" t="s">
        <v>442</v>
      </c>
      <c r="F210" s="243" t="s">
        <v>443</v>
      </c>
      <c r="G210" s="230"/>
      <c r="H210" s="230"/>
      <c r="I210" s="233"/>
      <c r="J210" s="244">
        <f>BK210</f>
        <v>0</v>
      </c>
      <c r="K210" s="230"/>
      <c r="L210" s="235"/>
      <c r="M210" s="236"/>
      <c r="N210" s="237"/>
      <c r="O210" s="237"/>
      <c r="P210" s="238">
        <f>P211</f>
        <v>0</v>
      </c>
      <c r="Q210" s="237"/>
      <c r="R210" s="238">
        <f>R211</f>
        <v>0</v>
      </c>
      <c r="S210" s="237"/>
      <c r="T210" s="239">
        <f>T211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40" t="s">
        <v>84</v>
      </c>
      <c r="AT210" s="241" t="s">
        <v>75</v>
      </c>
      <c r="AU210" s="241" t="s">
        <v>84</v>
      </c>
      <c r="AY210" s="240" t="s">
        <v>149</v>
      </c>
      <c r="BK210" s="242">
        <f>BK211</f>
        <v>0</v>
      </c>
    </row>
    <row r="211" s="2" customFormat="1" ht="37.8" customHeight="1">
      <c r="A211" s="41"/>
      <c r="B211" s="42"/>
      <c r="C211" s="245" t="s">
        <v>325</v>
      </c>
      <c r="D211" s="245" t="s">
        <v>151</v>
      </c>
      <c r="E211" s="247" t="s">
        <v>445</v>
      </c>
      <c r="F211" s="248" t="s">
        <v>446</v>
      </c>
      <c r="G211" s="249" t="s">
        <v>254</v>
      </c>
      <c r="H211" s="250">
        <v>2.9500000000000002</v>
      </c>
      <c r="I211" s="251"/>
      <c r="J211" s="252">
        <f>ROUND(I211*H211,2)</f>
        <v>0</v>
      </c>
      <c r="K211" s="248" t="s">
        <v>155</v>
      </c>
      <c r="L211" s="44"/>
      <c r="M211" s="313" t="s">
        <v>1</v>
      </c>
      <c r="N211" s="314" t="s">
        <v>41</v>
      </c>
      <c r="O211" s="315"/>
      <c r="P211" s="316">
        <f>O211*H211</f>
        <v>0</v>
      </c>
      <c r="Q211" s="316">
        <v>0</v>
      </c>
      <c r="R211" s="316">
        <f>Q211*H211</f>
        <v>0</v>
      </c>
      <c r="S211" s="316">
        <v>0</v>
      </c>
      <c r="T211" s="317">
        <f>S211*H211</f>
        <v>0</v>
      </c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R211" s="257" t="s">
        <v>156</v>
      </c>
      <c r="AT211" s="257" t="s">
        <v>151</v>
      </c>
      <c r="AU211" s="257" t="s">
        <v>86</v>
      </c>
      <c r="AY211" s="18" t="s">
        <v>149</v>
      </c>
      <c r="BE211" s="146">
        <f>IF(N211="základní",J211,0)</f>
        <v>0</v>
      </c>
      <c r="BF211" s="146">
        <f>IF(N211="snížená",J211,0)</f>
        <v>0</v>
      </c>
      <c r="BG211" s="146">
        <f>IF(N211="zákl. přenesená",J211,0)</f>
        <v>0</v>
      </c>
      <c r="BH211" s="146">
        <f>IF(N211="sníž. přenesená",J211,0)</f>
        <v>0</v>
      </c>
      <c r="BI211" s="146">
        <f>IF(N211="nulová",J211,0)</f>
        <v>0</v>
      </c>
      <c r="BJ211" s="18" t="s">
        <v>84</v>
      </c>
      <c r="BK211" s="146">
        <f>ROUND(I211*H211,2)</f>
        <v>0</v>
      </c>
      <c r="BL211" s="18" t="s">
        <v>156</v>
      </c>
      <c r="BM211" s="257" t="s">
        <v>728</v>
      </c>
    </row>
    <row r="212" s="2" customFormat="1" ht="6.96" customHeight="1">
      <c r="A212" s="41"/>
      <c r="B212" s="69"/>
      <c r="C212" s="70"/>
      <c r="D212" s="70"/>
      <c r="E212" s="70"/>
      <c r="F212" s="70"/>
      <c r="G212" s="70"/>
      <c r="H212" s="70"/>
      <c r="I212" s="70"/>
      <c r="J212" s="70"/>
      <c r="K212" s="70"/>
      <c r="L212" s="44"/>
      <c r="M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</row>
  </sheetData>
  <sheetProtection sheet="1" autoFilter="0" formatColumns="0" formatRows="0" objects="1" scenarios="1" spinCount="100000" saltValue="zZWhOXiCu4eGI7cwueOkroindqwGFGBWB1L1WU7GkOPPLHZF6RuvHoPBQ4q7c7pxINx6bYDKoZWuy6njSTx2Aw==" hashValue="m3XXd1uoC5WfMbR2PpJVgwVcWuNg1CBeV4v23HKr5SfLJ+U9hJI3GGpgDJV0Cn04MSO00rSCvQpP6OJfw+leZg==" algorithmName="SHA-512" password="CC51"/>
  <autoFilter ref="C129:K211"/>
  <mergeCells count="14">
    <mergeCell ref="E7:H7"/>
    <mergeCell ref="E9:H9"/>
    <mergeCell ref="E18:H18"/>
    <mergeCell ref="E27:H27"/>
    <mergeCell ref="E85:H85"/>
    <mergeCell ref="E87:H87"/>
    <mergeCell ref="D104:F104"/>
    <mergeCell ref="D105:F105"/>
    <mergeCell ref="D106:F106"/>
    <mergeCell ref="D107:F107"/>
    <mergeCell ref="D108:F108"/>
    <mergeCell ref="E120:H120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98</v>
      </c>
    </row>
    <row r="3" s="1" customFormat="1" ht="6.96" customHeight="1">
      <c r="B3" s="154"/>
      <c r="C3" s="155"/>
      <c r="D3" s="155"/>
      <c r="E3" s="155"/>
      <c r="F3" s="155"/>
      <c r="G3" s="155"/>
      <c r="H3" s="155"/>
      <c r="I3" s="155"/>
      <c r="J3" s="155"/>
      <c r="K3" s="155"/>
      <c r="L3" s="21"/>
      <c r="AT3" s="18" t="s">
        <v>86</v>
      </c>
    </row>
    <row r="4" s="1" customFormat="1" ht="24.96" customHeight="1">
      <c r="B4" s="21"/>
      <c r="D4" s="156" t="s">
        <v>108</v>
      </c>
      <c r="L4" s="21"/>
      <c r="M4" s="157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8" t="s">
        <v>16</v>
      </c>
      <c r="L6" s="21"/>
    </row>
    <row r="7" s="1" customFormat="1" ht="16.5" customHeight="1">
      <c r="B7" s="21"/>
      <c r="E7" s="159" t="str">
        <f>'Rekapitulace stavby'!K6</f>
        <v>Buchlovice, oprava části řadu B</v>
      </c>
      <c r="F7" s="158"/>
      <c r="G7" s="158"/>
      <c r="H7" s="158"/>
      <c r="L7" s="21"/>
    </row>
    <row r="8" s="2" customFormat="1" ht="12" customHeight="1">
      <c r="A8" s="41"/>
      <c r="B8" s="44"/>
      <c r="C8" s="41"/>
      <c r="D8" s="158" t="s">
        <v>109</v>
      </c>
      <c r="E8" s="41"/>
      <c r="F8" s="41"/>
      <c r="G8" s="41"/>
      <c r="H8" s="41"/>
      <c r="I8" s="41"/>
      <c r="J8" s="41"/>
      <c r="K8" s="41"/>
      <c r="L8" s="66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4"/>
      <c r="C9" s="41"/>
      <c r="D9" s="41"/>
      <c r="E9" s="160" t="s">
        <v>729</v>
      </c>
      <c r="F9" s="41"/>
      <c r="G9" s="41"/>
      <c r="H9" s="41"/>
      <c r="I9" s="41"/>
      <c r="J9" s="41"/>
      <c r="K9" s="41"/>
      <c r="L9" s="66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4"/>
      <c r="C10" s="41"/>
      <c r="D10" s="41"/>
      <c r="E10" s="41"/>
      <c r="F10" s="41"/>
      <c r="G10" s="41"/>
      <c r="H10" s="41"/>
      <c r="I10" s="41"/>
      <c r="J10" s="41"/>
      <c r="K10" s="41"/>
      <c r="L10" s="66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4"/>
      <c r="C11" s="41"/>
      <c r="D11" s="158" t="s">
        <v>18</v>
      </c>
      <c r="E11" s="41"/>
      <c r="F11" s="161" t="s">
        <v>1</v>
      </c>
      <c r="G11" s="41"/>
      <c r="H11" s="41"/>
      <c r="I11" s="158" t="s">
        <v>19</v>
      </c>
      <c r="J11" s="161" t="s">
        <v>1</v>
      </c>
      <c r="K11" s="41"/>
      <c r="L11" s="66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4"/>
      <c r="C12" s="41"/>
      <c r="D12" s="158" t="s">
        <v>20</v>
      </c>
      <c r="E12" s="41"/>
      <c r="F12" s="161" t="s">
        <v>21</v>
      </c>
      <c r="G12" s="41"/>
      <c r="H12" s="41"/>
      <c r="I12" s="158" t="s">
        <v>22</v>
      </c>
      <c r="J12" s="162" t="str">
        <f>'Rekapitulace stavby'!AN8</f>
        <v>22. 5. 2025</v>
      </c>
      <c r="K12" s="41"/>
      <c r="L12" s="66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4"/>
      <c r="C13" s="41"/>
      <c r="D13" s="41"/>
      <c r="E13" s="41"/>
      <c r="F13" s="41"/>
      <c r="G13" s="41"/>
      <c r="H13" s="41"/>
      <c r="I13" s="41"/>
      <c r="J13" s="41"/>
      <c r="K13" s="41"/>
      <c r="L13" s="66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4"/>
      <c r="C14" s="41"/>
      <c r="D14" s="158" t="s">
        <v>24</v>
      </c>
      <c r="E14" s="41"/>
      <c r="F14" s="41"/>
      <c r="G14" s="41"/>
      <c r="H14" s="41"/>
      <c r="I14" s="158" t="s">
        <v>25</v>
      </c>
      <c r="J14" s="161" t="str">
        <f>IF('Rekapitulace stavby'!AN10="","",'Rekapitulace stavby'!AN10)</f>
        <v/>
      </c>
      <c r="K14" s="41"/>
      <c r="L14" s="66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4"/>
      <c r="C15" s="41"/>
      <c r="D15" s="41"/>
      <c r="E15" s="161" t="str">
        <f>IF('Rekapitulace stavby'!E11="","",'Rekapitulace stavby'!E11)</f>
        <v xml:space="preserve"> </v>
      </c>
      <c r="F15" s="41"/>
      <c r="G15" s="41"/>
      <c r="H15" s="41"/>
      <c r="I15" s="158" t="s">
        <v>27</v>
      </c>
      <c r="J15" s="161" t="str">
        <f>IF('Rekapitulace stavby'!AN11="","",'Rekapitulace stavby'!AN11)</f>
        <v/>
      </c>
      <c r="K15" s="41"/>
      <c r="L15" s="66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4"/>
      <c r="C16" s="41"/>
      <c r="D16" s="41"/>
      <c r="E16" s="41"/>
      <c r="F16" s="41"/>
      <c r="G16" s="41"/>
      <c r="H16" s="41"/>
      <c r="I16" s="41"/>
      <c r="J16" s="41"/>
      <c r="K16" s="41"/>
      <c r="L16" s="66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4"/>
      <c r="C17" s="41"/>
      <c r="D17" s="158" t="s">
        <v>28</v>
      </c>
      <c r="E17" s="41"/>
      <c r="F17" s="41"/>
      <c r="G17" s="41"/>
      <c r="H17" s="41"/>
      <c r="I17" s="158" t="s">
        <v>25</v>
      </c>
      <c r="J17" s="34" t="str">
        <f>'Rekapitulace stavby'!AN13</f>
        <v>Vyplň údaj</v>
      </c>
      <c r="K17" s="41"/>
      <c r="L17" s="66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4"/>
      <c r="C18" s="41"/>
      <c r="D18" s="41"/>
      <c r="E18" s="34" t="str">
        <f>'Rekapitulace stavby'!E14</f>
        <v>Vyplň údaj</v>
      </c>
      <c r="F18" s="161"/>
      <c r="G18" s="161"/>
      <c r="H18" s="161"/>
      <c r="I18" s="158" t="s">
        <v>27</v>
      </c>
      <c r="J18" s="34" t="str">
        <f>'Rekapitulace stavby'!AN14</f>
        <v>Vyplň údaj</v>
      </c>
      <c r="K18" s="41"/>
      <c r="L18" s="66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4"/>
      <c r="C19" s="41"/>
      <c r="D19" s="41"/>
      <c r="E19" s="41"/>
      <c r="F19" s="41"/>
      <c r="G19" s="41"/>
      <c r="H19" s="41"/>
      <c r="I19" s="41"/>
      <c r="J19" s="41"/>
      <c r="K19" s="41"/>
      <c r="L19" s="66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4"/>
      <c r="C20" s="41"/>
      <c r="D20" s="158" t="s">
        <v>30</v>
      </c>
      <c r="E20" s="41"/>
      <c r="F20" s="41"/>
      <c r="G20" s="41"/>
      <c r="H20" s="41"/>
      <c r="I20" s="158" t="s">
        <v>25</v>
      </c>
      <c r="J20" s="161" t="str">
        <f>IF('Rekapitulace stavby'!AN16="","",'Rekapitulace stavby'!AN16)</f>
        <v/>
      </c>
      <c r="K20" s="41"/>
      <c r="L20" s="66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4"/>
      <c r="C21" s="41"/>
      <c r="D21" s="41"/>
      <c r="E21" s="161" t="str">
        <f>IF('Rekapitulace stavby'!E17="","",'Rekapitulace stavby'!E17)</f>
        <v xml:space="preserve"> </v>
      </c>
      <c r="F21" s="41"/>
      <c r="G21" s="41"/>
      <c r="H21" s="41"/>
      <c r="I21" s="158" t="s">
        <v>27</v>
      </c>
      <c r="J21" s="161" t="str">
        <f>IF('Rekapitulace stavby'!AN17="","",'Rekapitulace stavby'!AN17)</f>
        <v/>
      </c>
      <c r="K21" s="41"/>
      <c r="L21" s="66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4"/>
      <c r="C22" s="41"/>
      <c r="D22" s="41"/>
      <c r="E22" s="41"/>
      <c r="F22" s="41"/>
      <c r="G22" s="41"/>
      <c r="H22" s="41"/>
      <c r="I22" s="41"/>
      <c r="J22" s="41"/>
      <c r="K22" s="41"/>
      <c r="L22" s="66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4"/>
      <c r="C23" s="41"/>
      <c r="D23" s="158" t="s">
        <v>32</v>
      </c>
      <c r="E23" s="41"/>
      <c r="F23" s="41"/>
      <c r="G23" s="41"/>
      <c r="H23" s="41"/>
      <c r="I23" s="158" t="s">
        <v>25</v>
      </c>
      <c r="J23" s="161" t="str">
        <f>IF('Rekapitulace stavby'!AN19="","",'Rekapitulace stavby'!AN19)</f>
        <v/>
      </c>
      <c r="K23" s="41"/>
      <c r="L23" s="66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4"/>
      <c r="C24" s="41"/>
      <c r="D24" s="41"/>
      <c r="E24" s="161" t="str">
        <f>IF('Rekapitulace stavby'!E20="","",'Rekapitulace stavby'!E20)</f>
        <v xml:space="preserve"> </v>
      </c>
      <c r="F24" s="41"/>
      <c r="G24" s="41"/>
      <c r="H24" s="41"/>
      <c r="I24" s="158" t="s">
        <v>27</v>
      </c>
      <c r="J24" s="161" t="str">
        <f>IF('Rekapitulace stavby'!AN20="","",'Rekapitulace stavby'!AN20)</f>
        <v/>
      </c>
      <c r="K24" s="41"/>
      <c r="L24" s="66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4"/>
      <c r="C25" s="41"/>
      <c r="D25" s="41"/>
      <c r="E25" s="41"/>
      <c r="F25" s="41"/>
      <c r="G25" s="41"/>
      <c r="H25" s="41"/>
      <c r="I25" s="41"/>
      <c r="J25" s="41"/>
      <c r="K25" s="41"/>
      <c r="L25" s="66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4"/>
      <c r="C26" s="41"/>
      <c r="D26" s="158" t="s">
        <v>33</v>
      </c>
      <c r="E26" s="41"/>
      <c r="F26" s="41"/>
      <c r="G26" s="41"/>
      <c r="H26" s="41"/>
      <c r="I26" s="41"/>
      <c r="J26" s="41"/>
      <c r="K26" s="41"/>
      <c r="L26" s="66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63"/>
      <c r="B27" s="164"/>
      <c r="C27" s="163"/>
      <c r="D27" s="163"/>
      <c r="E27" s="165" t="s">
        <v>1</v>
      </c>
      <c r="F27" s="165"/>
      <c r="G27" s="165"/>
      <c r="H27" s="165"/>
      <c r="I27" s="163"/>
      <c r="J27" s="163"/>
      <c r="K27" s="163"/>
      <c r="L27" s="166"/>
      <c r="S27" s="163"/>
      <c r="T27" s="163"/>
      <c r="U27" s="163"/>
      <c r="V27" s="163"/>
      <c r="W27" s="163"/>
      <c r="X27" s="163"/>
      <c r="Y27" s="163"/>
      <c r="Z27" s="163"/>
      <c r="AA27" s="163"/>
      <c r="AB27" s="163"/>
      <c r="AC27" s="163"/>
      <c r="AD27" s="163"/>
      <c r="AE27" s="163"/>
    </row>
    <row r="28" s="2" customFormat="1" ht="6.96" customHeight="1">
      <c r="A28" s="41"/>
      <c r="B28" s="44"/>
      <c r="C28" s="41"/>
      <c r="D28" s="41"/>
      <c r="E28" s="41"/>
      <c r="F28" s="41"/>
      <c r="G28" s="41"/>
      <c r="H28" s="41"/>
      <c r="I28" s="41"/>
      <c r="J28" s="41"/>
      <c r="K28" s="41"/>
      <c r="L28" s="66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4"/>
      <c r="C29" s="41"/>
      <c r="D29" s="167"/>
      <c r="E29" s="167"/>
      <c r="F29" s="167"/>
      <c r="G29" s="167"/>
      <c r="H29" s="167"/>
      <c r="I29" s="167"/>
      <c r="J29" s="167"/>
      <c r="K29" s="167"/>
      <c r="L29" s="66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14.4" customHeight="1">
      <c r="A30" s="41"/>
      <c r="B30" s="44"/>
      <c r="C30" s="41"/>
      <c r="D30" s="161" t="s">
        <v>111</v>
      </c>
      <c r="E30" s="41"/>
      <c r="F30" s="41"/>
      <c r="G30" s="41"/>
      <c r="H30" s="41"/>
      <c r="I30" s="41"/>
      <c r="J30" s="168">
        <f>J96</f>
        <v>0</v>
      </c>
      <c r="K30" s="41"/>
      <c r="L30" s="66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14.4" customHeight="1">
      <c r="A31" s="41"/>
      <c r="B31" s="44"/>
      <c r="C31" s="41"/>
      <c r="D31" s="169" t="s">
        <v>102</v>
      </c>
      <c r="E31" s="41"/>
      <c r="F31" s="41"/>
      <c r="G31" s="41"/>
      <c r="H31" s="41"/>
      <c r="I31" s="41"/>
      <c r="J31" s="168">
        <f>J100</f>
        <v>0</v>
      </c>
      <c r="K31" s="41"/>
      <c r="L31" s="66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4"/>
      <c r="C32" s="41"/>
      <c r="D32" s="170" t="s">
        <v>36</v>
      </c>
      <c r="E32" s="41"/>
      <c r="F32" s="41"/>
      <c r="G32" s="41"/>
      <c r="H32" s="41"/>
      <c r="I32" s="41"/>
      <c r="J32" s="171">
        <f>ROUND(J30 + J31, 2)</f>
        <v>0</v>
      </c>
      <c r="K32" s="41"/>
      <c r="L32" s="66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4"/>
      <c r="C33" s="41"/>
      <c r="D33" s="167"/>
      <c r="E33" s="167"/>
      <c r="F33" s="167"/>
      <c r="G33" s="167"/>
      <c r="H33" s="167"/>
      <c r="I33" s="167"/>
      <c r="J33" s="167"/>
      <c r="K33" s="167"/>
      <c r="L33" s="66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4"/>
      <c r="C34" s="41"/>
      <c r="D34" s="41"/>
      <c r="E34" s="41"/>
      <c r="F34" s="172" t="s">
        <v>38</v>
      </c>
      <c r="G34" s="41"/>
      <c r="H34" s="41"/>
      <c r="I34" s="172" t="s">
        <v>37</v>
      </c>
      <c r="J34" s="172" t="s">
        <v>39</v>
      </c>
      <c r="K34" s="41"/>
      <c r="L34" s="66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4"/>
      <c r="C35" s="41"/>
      <c r="D35" s="173" t="s">
        <v>40</v>
      </c>
      <c r="E35" s="158" t="s">
        <v>41</v>
      </c>
      <c r="F35" s="174">
        <f>ROUND((SUM(BE100:BE107) + SUM(BE127:BE151)),  2)</f>
        <v>0</v>
      </c>
      <c r="G35" s="41"/>
      <c r="H35" s="41"/>
      <c r="I35" s="175">
        <v>0.20999999999999999</v>
      </c>
      <c r="J35" s="174">
        <f>ROUND(((SUM(BE100:BE107) + SUM(BE127:BE151))*I35),  2)</f>
        <v>0</v>
      </c>
      <c r="K35" s="41"/>
      <c r="L35" s="66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4"/>
      <c r="C36" s="41"/>
      <c r="D36" s="41"/>
      <c r="E36" s="158" t="s">
        <v>42</v>
      </c>
      <c r="F36" s="174">
        <f>ROUND((SUM(BF100:BF107) + SUM(BF127:BF151)),  2)</f>
        <v>0</v>
      </c>
      <c r="G36" s="41"/>
      <c r="H36" s="41"/>
      <c r="I36" s="175">
        <v>0.12</v>
      </c>
      <c r="J36" s="174">
        <f>ROUND(((SUM(BF100:BF107) + SUM(BF127:BF151))*I36),  2)</f>
        <v>0</v>
      </c>
      <c r="K36" s="41"/>
      <c r="L36" s="66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4"/>
      <c r="C37" s="41"/>
      <c r="D37" s="41"/>
      <c r="E37" s="158" t="s">
        <v>43</v>
      </c>
      <c r="F37" s="174">
        <f>ROUND((SUM(BG100:BG107) + SUM(BG127:BG151)),  2)</f>
        <v>0</v>
      </c>
      <c r="G37" s="41"/>
      <c r="H37" s="41"/>
      <c r="I37" s="175">
        <v>0.20999999999999999</v>
      </c>
      <c r="J37" s="174">
        <f>0</f>
        <v>0</v>
      </c>
      <c r="K37" s="41"/>
      <c r="L37" s="66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4"/>
      <c r="C38" s="41"/>
      <c r="D38" s="41"/>
      <c r="E38" s="158" t="s">
        <v>44</v>
      </c>
      <c r="F38" s="174">
        <f>ROUND((SUM(BH100:BH107) + SUM(BH127:BH151)),  2)</f>
        <v>0</v>
      </c>
      <c r="G38" s="41"/>
      <c r="H38" s="41"/>
      <c r="I38" s="175">
        <v>0.12</v>
      </c>
      <c r="J38" s="174">
        <f>0</f>
        <v>0</v>
      </c>
      <c r="K38" s="41"/>
      <c r="L38" s="66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4"/>
      <c r="C39" s="41"/>
      <c r="D39" s="41"/>
      <c r="E39" s="158" t="s">
        <v>45</v>
      </c>
      <c r="F39" s="174">
        <f>ROUND((SUM(BI100:BI107) + SUM(BI127:BI151)),  2)</f>
        <v>0</v>
      </c>
      <c r="G39" s="41"/>
      <c r="H39" s="41"/>
      <c r="I39" s="175">
        <v>0</v>
      </c>
      <c r="J39" s="174">
        <f>0</f>
        <v>0</v>
      </c>
      <c r="K39" s="41"/>
      <c r="L39" s="66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4"/>
      <c r="C40" s="41"/>
      <c r="D40" s="41"/>
      <c r="E40" s="41"/>
      <c r="F40" s="41"/>
      <c r="G40" s="41"/>
      <c r="H40" s="41"/>
      <c r="I40" s="41"/>
      <c r="J40" s="41"/>
      <c r="K40" s="41"/>
      <c r="L40" s="66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4"/>
      <c r="C41" s="176"/>
      <c r="D41" s="177" t="s">
        <v>46</v>
      </c>
      <c r="E41" s="178"/>
      <c r="F41" s="178"/>
      <c r="G41" s="179" t="s">
        <v>47</v>
      </c>
      <c r="H41" s="180" t="s">
        <v>48</v>
      </c>
      <c r="I41" s="178"/>
      <c r="J41" s="181">
        <f>SUM(J32:J39)</f>
        <v>0</v>
      </c>
      <c r="K41" s="182"/>
      <c r="L41" s="66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44"/>
      <c r="C42" s="41"/>
      <c r="D42" s="41"/>
      <c r="E42" s="41"/>
      <c r="F42" s="41"/>
      <c r="G42" s="41"/>
      <c r="H42" s="41"/>
      <c r="I42" s="41"/>
      <c r="J42" s="41"/>
      <c r="K42" s="41"/>
      <c r="L42" s="66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6"/>
      <c r="D50" s="183" t="s">
        <v>49</v>
      </c>
      <c r="E50" s="184"/>
      <c r="F50" s="184"/>
      <c r="G50" s="183" t="s">
        <v>50</v>
      </c>
      <c r="H50" s="184"/>
      <c r="I50" s="184"/>
      <c r="J50" s="184"/>
      <c r="K50" s="184"/>
      <c r="L50" s="66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41"/>
      <c r="B61" s="44"/>
      <c r="C61" s="41"/>
      <c r="D61" s="185" t="s">
        <v>51</v>
      </c>
      <c r="E61" s="186"/>
      <c r="F61" s="187" t="s">
        <v>52</v>
      </c>
      <c r="G61" s="185" t="s">
        <v>51</v>
      </c>
      <c r="H61" s="186"/>
      <c r="I61" s="186"/>
      <c r="J61" s="188" t="s">
        <v>52</v>
      </c>
      <c r="K61" s="186"/>
      <c r="L61" s="66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41"/>
      <c r="B65" s="44"/>
      <c r="C65" s="41"/>
      <c r="D65" s="183" t="s">
        <v>53</v>
      </c>
      <c r="E65" s="189"/>
      <c r="F65" s="189"/>
      <c r="G65" s="183" t="s">
        <v>54</v>
      </c>
      <c r="H65" s="189"/>
      <c r="I65" s="189"/>
      <c r="J65" s="189"/>
      <c r="K65" s="189"/>
      <c r="L65" s="66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41"/>
      <c r="B76" s="44"/>
      <c r="C76" s="41"/>
      <c r="D76" s="185" t="s">
        <v>51</v>
      </c>
      <c r="E76" s="186"/>
      <c r="F76" s="187" t="s">
        <v>52</v>
      </c>
      <c r="G76" s="185" t="s">
        <v>51</v>
      </c>
      <c r="H76" s="186"/>
      <c r="I76" s="186"/>
      <c r="J76" s="188" t="s">
        <v>52</v>
      </c>
      <c r="K76" s="186"/>
      <c r="L76" s="66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4.4" customHeight="1">
      <c r="A77" s="41"/>
      <c r="B77" s="190"/>
      <c r="C77" s="191"/>
      <c r="D77" s="191"/>
      <c r="E77" s="191"/>
      <c r="F77" s="191"/>
      <c r="G77" s="191"/>
      <c r="H77" s="191"/>
      <c r="I77" s="191"/>
      <c r="J77" s="191"/>
      <c r="K77" s="191"/>
      <c r="L77" s="66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81" s="2" customFormat="1" ht="6.96" customHeight="1">
      <c r="A81" s="41"/>
      <c r="B81" s="192"/>
      <c r="C81" s="193"/>
      <c r="D81" s="193"/>
      <c r="E81" s="193"/>
      <c r="F81" s="193"/>
      <c r="G81" s="193"/>
      <c r="H81" s="193"/>
      <c r="I81" s="193"/>
      <c r="J81" s="193"/>
      <c r="K81" s="193"/>
      <c r="L81" s="66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24.96" customHeight="1">
      <c r="A82" s="41"/>
      <c r="B82" s="42"/>
      <c r="C82" s="24" t="s">
        <v>112</v>
      </c>
      <c r="D82" s="43"/>
      <c r="E82" s="43"/>
      <c r="F82" s="43"/>
      <c r="G82" s="43"/>
      <c r="H82" s="43"/>
      <c r="I82" s="43"/>
      <c r="J82" s="43"/>
      <c r="K82" s="43"/>
      <c r="L82" s="66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66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2" customHeight="1">
      <c r="A84" s="41"/>
      <c r="B84" s="42"/>
      <c r="C84" s="33" t="s">
        <v>16</v>
      </c>
      <c r="D84" s="43"/>
      <c r="E84" s="43"/>
      <c r="F84" s="43"/>
      <c r="G84" s="43"/>
      <c r="H84" s="43"/>
      <c r="I84" s="43"/>
      <c r="J84" s="43"/>
      <c r="K84" s="43"/>
      <c r="L84" s="66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6.5" customHeight="1">
      <c r="A85" s="41"/>
      <c r="B85" s="42"/>
      <c r="C85" s="43"/>
      <c r="D85" s="43"/>
      <c r="E85" s="194" t="str">
        <f>E7</f>
        <v>Buchlovice, oprava části řadu B</v>
      </c>
      <c r="F85" s="33"/>
      <c r="G85" s="33"/>
      <c r="H85" s="33"/>
      <c r="I85" s="43"/>
      <c r="J85" s="43"/>
      <c r="K85" s="43"/>
      <c r="L85" s="66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2" customHeight="1">
      <c r="A86" s="41"/>
      <c r="B86" s="42"/>
      <c r="C86" s="33" t="s">
        <v>109</v>
      </c>
      <c r="D86" s="43"/>
      <c r="E86" s="43"/>
      <c r="F86" s="43"/>
      <c r="G86" s="43"/>
      <c r="H86" s="43"/>
      <c r="I86" s="43"/>
      <c r="J86" s="43"/>
      <c r="K86" s="43"/>
      <c r="L86" s="66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6.5" customHeight="1">
      <c r="A87" s="41"/>
      <c r="B87" s="42"/>
      <c r="C87" s="43"/>
      <c r="D87" s="43"/>
      <c r="E87" s="79" t="str">
        <f>E9</f>
        <v>005 - Vedlejší a ostatní náklady</v>
      </c>
      <c r="F87" s="43"/>
      <c r="G87" s="43"/>
      <c r="H87" s="43"/>
      <c r="I87" s="43"/>
      <c r="J87" s="43"/>
      <c r="K87" s="43"/>
      <c r="L87" s="66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6.96" customHeight="1">
      <c r="A88" s="41"/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66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2" customHeight="1">
      <c r="A89" s="41"/>
      <c r="B89" s="42"/>
      <c r="C89" s="33" t="s">
        <v>20</v>
      </c>
      <c r="D89" s="43"/>
      <c r="E89" s="43"/>
      <c r="F89" s="28" t="str">
        <f>F12</f>
        <v>Buchlovice</v>
      </c>
      <c r="G89" s="43"/>
      <c r="H89" s="43"/>
      <c r="I89" s="33" t="s">
        <v>22</v>
      </c>
      <c r="J89" s="82" t="str">
        <f>IF(J12="","",J12)</f>
        <v>22. 5. 2025</v>
      </c>
      <c r="K89" s="43"/>
      <c r="L89" s="66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6.96" customHeight="1">
      <c r="A90" s="41"/>
      <c r="B90" s="42"/>
      <c r="C90" s="43"/>
      <c r="D90" s="43"/>
      <c r="E90" s="43"/>
      <c r="F90" s="43"/>
      <c r="G90" s="43"/>
      <c r="H90" s="43"/>
      <c r="I90" s="43"/>
      <c r="J90" s="43"/>
      <c r="K90" s="43"/>
      <c r="L90" s="66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15.15" customHeight="1">
      <c r="A91" s="41"/>
      <c r="B91" s="42"/>
      <c r="C91" s="33" t="s">
        <v>24</v>
      </c>
      <c r="D91" s="43"/>
      <c r="E91" s="43"/>
      <c r="F91" s="28" t="str">
        <f>E15</f>
        <v xml:space="preserve"> </v>
      </c>
      <c r="G91" s="43"/>
      <c r="H91" s="43"/>
      <c r="I91" s="33" t="s">
        <v>30</v>
      </c>
      <c r="J91" s="37" t="str">
        <f>E21</f>
        <v xml:space="preserve"> </v>
      </c>
      <c r="K91" s="43"/>
      <c r="L91" s="66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15.15" customHeight="1">
      <c r="A92" s="41"/>
      <c r="B92" s="42"/>
      <c r="C92" s="33" t="s">
        <v>28</v>
      </c>
      <c r="D92" s="43"/>
      <c r="E92" s="43"/>
      <c r="F92" s="28" t="str">
        <f>IF(E18="","",E18)</f>
        <v>Vyplň údaj</v>
      </c>
      <c r="G92" s="43"/>
      <c r="H92" s="43"/>
      <c r="I92" s="33" t="s">
        <v>32</v>
      </c>
      <c r="J92" s="37" t="str">
        <f>E24</f>
        <v xml:space="preserve"> </v>
      </c>
      <c r="K92" s="43"/>
      <c r="L92" s="66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2" customFormat="1" ht="10.32" customHeight="1">
      <c r="A93" s="41"/>
      <c r="B93" s="42"/>
      <c r="C93" s="43"/>
      <c r="D93" s="43"/>
      <c r="E93" s="43"/>
      <c r="F93" s="43"/>
      <c r="G93" s="43"/>
      <c r="H93" s="43"/>
      <c r="I93" s="43"/>
      <c r="J93" s="43"/>
      <c r="K93" s="43"/>
      <c r="L93" s="66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2" customFormat="1" ht="29.28" customHeight="1">
      <c r="A94" s="41"/>
      <c r="B94" s="42"/>
      <c r="C94" s="195" t="s">
        <v>113</v>
      </c>
      <c r="D94" s="152"/>
      <c r="E94" s="152"/>
      <c r="F94" s="152"/>
      <c r="G94" s="152"/>
      <c r="H94" s="152"/>
      <c r="I94" s="152"/>
      <c r="J94" s="196" t="s">
        <v>114</v>
      </c>
      <c r="K94" s="152"/>
      <c r="L94" s="66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 s="2" customFormat="1" ht="10.32" customHeight="1">
      <c r="A95" s="41"/>
      <c r="B95" s="42"/>
      <c r="C95" s="43"/>
      <c r="D95" s="43"/>
      <c r="E95" s="43"/>
      <c r="F95" s="43"/>
      <c r="G95" s="43"/>
      <c r="H95" s="43"/>
      <c r="I95" s="43"/>
      <c r="J95" s="43"/>
      <c r="K95" s="43"/>
      <c r="L95" s="66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</row>
    <row r="96" s="2" customFormat="1" ht="22.8" customHeight="1">
      <c r="A96" s="41"/>
      <c r="B96" s="42"/>
      <c r="C96" s="197" t="s">
        <v>115</v>
      </c>
      <c r="D96" s="43"/>
      <c r="E96" s="43"/>
      <c r="F96" s="43"/>
      <c r="G96" s="43"/>
      <c r="H96" s="43"/>
      <c r="I96" s="43"/>
      <c r="J96" s="113">
        <f>J127</f>
        <v>0</v>
      </c>
      <c r="K96" s="43"/>
      <c r="L96" s="66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U96" s="18" t="s">
        <v>116</v>
      </c>
    </row>
    <row r="97" s="9" customFormat="1" ht="24.96" customHeight="1">
      <c r="A97" s="9"/>
      <c r="B97" s="198"/>
      <c r="C97" s="199"/>
      <c r="D97" s="200" t="s">
        <v>730</v>
      </c>
      <c r="E97" s="201"/>
      <c r="F97" s="201"/>
      <c r="G97" s="201"/>
      <c r="H97" s="201"/>
      <c r="I97" s="201"/>
      <c r="J97" s="202">
        <f>J128</f>
        <v>0</v>
      </c>
      <c r="K97" s="199"/>
      <c r="L97" s="20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2" customFormat="1" ht="21.84" customHeight="1">
      <c r="A98" s="41"/>
      <c r="B98" s="42"/>
      <c r="C98" s="43"/>
      <c r="D98" s="43"/>
      <c r="E98" s="43"/>
      <c r="F98" s="43"/>
      <c r="G98" s="43"/>
      <c r="H98" s="43"/>
      <c r="I98" s="43"/>
      <c r="J98" s="43"/>
      <c r="K98" s="43"/>
      <c r="L98" s="66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</row>
    <row r="99" s="2" customFormat="1" ht="6.96" customHeight="1">
      <c r="A99" s="41"/>
      <c r="B99" s="42"/>
      <c r="C99" s="43"/>
      <c r="D99" s="43"/>
      <c r="E99" s="43"/>
      <c r="F99" s="43"/>
      <c r="G99" s="43"/>
      <c r="H99" s="43"/>
      <c r="I99" s="43"/>
      <c r="J99" s="43"/>
      <c r="K99" s="43"/>
      <c r="L99" s="66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</row>
    <row r="100" s="2" customFormat="1" ht="29.28" customHeight="1">
      <c r="A100" s="41"/>
      <c r="B100" s="42"/>
      <c r="C100" s="197" t="s">
        <v>125</v>
      </c>
      <c r="D100" s="43"/>
      <c r="E100" s="43"/>
      <c r="F100" s="43"/>
      <c r="G100" s="43"/>
      <c r="H100" s="43"/>
      <c r="I100" s="43"/>
      <c r="J100" s="210">
        <f>ROUND(J101 + J102 + J103 + J104 + J105 + J106,2)</f>
        <v>0</v>
      </c>
      <c r="K100" s="43"/>
      <c r="L100" s="66"/>
      <c r="N100" s="211" t="s">
        <v>40</v>
      </c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</row>
    <row r="101" s="2" customFormat="1" ht="18" customHeight="1">
      <c r="A101" s="41"/>
      <c r="B101" s="42"/>
      <c r="C101" s="43"/>
      <c r="D101" s="147" t="s">
        <v>126</v>
      </c>
      <c r="E101" s="140"/>
      <c r="F101" s="140"/>
      <c r="G101" s="43"/>
      <c r="H101" s="43"/>
      <c r="I101" s="43"/>
      <c r="J101" s="141">
        <v>0</v>
      </c>
      <c r="K101" s="43"/>
      <c r="L101" s="212"/>
      <c r="M101" s="213"/>
      <c r="N101" s="214" t="s">
        <v>41</v>
      </c>
      <c r="O101" s="213"/>
      <c r="P101" s="213"/>
      <c r="Q101" s="213"/>
      <c r="R101" s="213"/>
      <c r="S101" s="215"/>
      <c r="T101" s="215"/>
      <c r="U101" s="215"/>
      <c r="V101" s="215"/>
      <c r="W101" s="215"/>
      <c r="X101" s="215"/>
      <c r="Y101" s="215"/>
      <c r="Z101" s="215"/>
      <c r="AA101" s="215"/>
      <c r="AB101" s="215"/>
      <c r="AC101" s="215"/>
      <c r="AD101" s="215"/>
      <c r="AE101" s="215"/>
      <c r="AF101" s="213"/>
      <c r="AG101" s="213"/>
      <c r="AH101" s="213"/>
      <c r="AI101" s="213"/>
      <c r="AJ101" s="213"/>
      <c r="AK101" s="213"/>
      <c r="AL101" s="213"/>
      <c r="AM101" s="213"/>
      <c r="AN101" s="213"/>
      <c r="AO101" s="213"/>
      <c r="AP101" s="213"/>
      <c r="AQ101" s="213"/>
      <c r="AR101" s="213"/>
      <c r="AS101" s="213"/>
      <c r="AT101" s="213"/>
      <c r="AU101" s="213"/>
      <c r="AV101" s="213"/>
      <c r="AW101" s="213"/>
      <c r="AX101" s="213"/>
      <c r="AY101" s="216" t="s">
        <v>127</v>
      </c>
      <c r="AZ101" s="213"/>
      <c r="BA101" s="213"/>
      <c r="BB101" s="213"/>
      <c r="BC101" s="213"/>
      <c r="BD101" s="213"/>
      <c r="BE101" s="217">
        <f>IF(N101="základní",J101,0)</f>
        <v>0</v>
      </c>
      <c r="BF101" s="217">
        <f>IF(N101="snížená",J101,0)</f>
        <v>0</v>
      </c>
      <c r="BG101" s="217">
        <f>IF(N101="zákl. přenesená",J101,0)</f>
        <v>0</v>
      </c>
      <c r="BH101" s="217">
        <f>IF(N101="sníž. přenesená",J101,0)</f>
        <v>0</v>
      </c>
      <c r="BI101" s="217">
        <f>IF(N101="nulová",J101,0)</f>
        <v>0</v>
      </c>
      <c r="BJ101" s="216" t="s">
        <v>84</v>
      </c>
      <c r="BK101" s="213"/>
      <c r="BL101" s="213"/>
      <c r="BM101" s="213"/>
    </row>
    <row r="102" s="2" customFormat="1" ht="18" customHeight="1">
      <c r="A102" s="41"/>
      <c r="B102" s="42"/>
      <c r="C102" s="43"/>
      <c r="D102" s="147" t="s">
        <v>128</v>
      </c>
      <c r="E102" s="140"/>
      <c r="F102" s="140"/>
      <c r="G102" s="43"/>
      <c r="H102" s="43"/>
      <c r="I102" s="43"/>
      <c r="J102" s="141">
        <v>0</v>
      </c>
      <c r="K102" s="43"/>
      <c r="L102" s="212"/>
      <c r="M102" s="213"/>
      <c r="N102" s="214" t="s">
        <v>41</v>
      </c>
      <c r="O102" s="213"/>
      <c r="P102" s="213"/>
      <c r="Q102" s="213"/>
      <c r="R102" s="213"/>
      <c r="S102" s="215"/>
      <c r="T102" s="215"/>
      <c r="U102" s="215"/>
      <c r="V102" s="215"/>
      <c r="W102" s="215"/>
      <c r="X102" s="215"/>
      <c r="Y102" s="215"/>
      <c r="Z102" s="215"/>
      <c r="AA102" s="215"/>
      <c r="AB102" s="215"/>
      <c r="AC102" s="215"/>
      <c r="AD102" s="215"/>
      <c r="AE102" s="215"/>
      <c r="AF102" s="213"/>
      <c r="AG102" s="213"/>
      <c r="AH102" s="213"/>
      <c r="AI102" s="213"/>
      <c r="AJ102" s="213"/>
      <c r="AK102" s="213"/>
      <c r="AL102" s="213"/>
      <c r="AM102" s="213"/>
      <c r="AN102" s="213"/>
      <c r="AO102" s="213"/>
      <c r="AP102" s="213"/>
      <c r="AQ102" s="213"/>
      <c r="AR102" s="213"/>
      <c r="AS102" s="213"/>
      <c r="AT102" s="213"/>
      <c r="AU102" s="213"/>
      <c r="AV102" s="213"/>
      <c r="AW102" s="213"/>
      <c r="AX102" s="213"/>
      <c r="AY102" s="216" t="s">
        <v>127</v>
      </c>
      <c r="AZ102" s="213"/>
      <c r="BA102" s="213"/>
      <c r="BB102" s="213"/>
      <c r="BC102" s="213"/>
      <c r="BD102" s="213"/>
      <c r="BE102" s="217">
        <f>IF(N102="základní",J102,0)</f>
        <v>0</v>
      </c>
      <c r="BF102" s="217">
        <f>IF(N102="snížená",J102,0)</f>
        <v>0</v>
      </c>
      <c r="BG102" s="217">
        <f>IF(N102="zákl. přenesená",J102,0)</f>
        <v>0</v>
      </c>
      <c r="BH102" s="217">
        <f>IF(N102="sníž. přenesená",J102,0)</f>
        <v>0</v>
      </c>
      <c r="BI102" s="217">
        <f>IF(N102="nulová",J102,0)</f>
        <v>0</v>
      </c>
      <c r="BJ102" s="216" t="s">
        <v>84</v>
      </c>
      <c r="BK102" s="213"/>
      <c r="BL102" s="213"/>
      <c r="BM102" s="213"/>
    </row>
    <row r="103" s="2" customFormat="1" ht="18" customHeight="1">
      <c r="A103" s="41"/>
      <c r="B103" s="42"/>
      <c r="C103" s="43"/>
      <c r="D103" s="147" t="s">
        <v>129</v>
      </c>
      <c r="E103" s="140"/>
      <c r="F103" s="140"/>
      <c r="G103" s="43"/>
      <c r="H103" s="43"/>
      <c r="I103" s="43"/>
      <c r="J103" s="141">
        <v>0</v>
      </c>
      <c r="K103" s="43"/>
      <c r="L103" s="212"/>
      <c r="M103" s="213"/>
      <c r="N103" s="214" t="s">
        <v>41</v>
      </c>
      <c r="O103" s="213"/>
      <c r="P103" s="213"/>
      <c r="Q103" s="213"/>
      <c r="R103" s="213"/>
      <c r="S103" s="215"/>
      <c r="T103" s="215"/>
      <c r="U103" s="215"/>
      <c r="V103" s="215"/>
      <c r="W103" s="215"/>
      <c r="X103" s="215"/>
      <c r="Y103" s="215"/>
      <c r="Z103" s="215"/>
      <c r="AA103" s="215"/>
      <c r="AB103" s="215"/>
      <c r="AC103" s="215"/>
      <c r="AD103" s="215"/>
      <c r="AE103" s="215"/>
      <c r="AF103" s="213"/>
      <c r="AG103" s="213"/>
      <c r="AH103" s="213"/>
      <c r="AI103" s="213"/>
      <c r="AJ103" s="213"/>
      <c r="AK103" s="213"/>
      <c r="AL103" s="213"/>
      <c r="AM103" s="213"/>
      <c r="AN103" s="213"/>
      <c r="AO103" s="213"/>
      <c r="AP103" s="213"/>
      <c r="AQ103" s="213"/>
      <c r="AR103" s="213"/>
      <c r="AS103" s="213"/>
      <c r="AT103" s="213"/>
      <c r="AU103" s="213"/>
      <c r="AV103" s="213"/>
      <c r="AW103" s="213"/>
      <c r="AX103" s="213"/>
      <c r="AY103" s="216" t="s">
        <v>127</v>
      </c>
      <c r="AZ103" s="213"/>
      <c r="BA103" s="213"/>
      <c r="BB103" s="213"/>
      <c r="BC103" s="213"/>
      <c r="BD103" s="213"/>
      <c r="BE103" s="217">
        <f>IF(N103="základní",J103,0)</f>
        <v>0</v>
      </c>
      <c r="BF103" s="217">
        <f>IF(N103="snížená",J103,0)</f>
        <v>0</v>
      </c>
      <c r="BG103" s="217">
        <f>IF(N103="zákl. přenesená",J103,0)</f>
        <v>0</v>
      </c>
      <c r="BH103" s="217">
        <f>IF(N103="sníž. přenesená",J103,0)</f>
        <v>0</v>
      </c>
      <c r="BI103" s="217">
        <f>IF(N103="nulová",J103,0)</f>
        <v>0</v>
      </c>
      <c r="BJ103" s="216" t="s">
        <v>84</v>
      </c>
      <c r="BK103" s="213"/>
      <c r="BL103" s="213"/>
      <c r="BM103" s="213"/>
    </row>
    <row r="104" s="2" customFormat="1" ht="18" customHeight="1">
      <c r="A104" s="41"/>
      <c r="B104" s="42"/>
      <c r="C104" s="43"/>
      <c r="D104" s="147" t="s">
        <v>130</v>
      </c>
      <c r="E104" s="140"/>
      <c r="F104" s="140"/>
      <c r="G104" s="43"/>
      <c r="H104" s="43"/>
      <c r="I104" s="43"/>
      <c r="J104" s="141">
        <v>0</v>
      </c>
      <c r="K104" s="43"/>
      <c r="L104" s="212"/>
      <c r="M104" s="213"/>
      <c r="N104" s="214" t="s">
        <v>41</v>
      </c>
      <c r="O104" s="213"/>
      <c r="P104" s="213"/>
      <c r="Q104" s="213"/>
      <c r="R104" s="213"/>
      <c r="S104" s="215"/>
      <c r="T104" s="215"/>
      <c r="U104" s="215"/>
      <c r="V104" s="215"/>
      <c r="W104" s="215"/>
      <c r="X104" s="215"/>
      <c r="Y104" s="215"/>
      <c r="Z104" s="215"/>
      <c r="AA104" s="215"/>
      <c r="AB104" s="215"/>
      <c r="AC104" s="215"/>
      <c r="AD104" s="215"/>
      <c r="AE104" s="215"/>
      <c r="AF104" s="213"/>
      <c r="AG104" s="213"/>
      <c r="AH104" s="213"/>
      <c r="AI104" s="213"/>
      <c r="AJ104" s="213"/>
      <c r="AK104" s="213"/>
      <c r="AL104" s="213"/>
      <c r="AM104" s="213"/>
      <c r="AN104" s="213"/>
      <c r="AO104" s="213"/>
      <c r="AP104" s="213"/>
      <c r="AQ104" s="213"/>
      <c r="AR104" s="213"/>
      <c r="AS104" s="213"/>
      <c r="AT104" s="213"/>
      <c r="AU104" s="213"/>
      <c r="AV104" s="213"/>
      <c r="AW104" s="213"/>
      <c r="AX104" s="213"/>
      <c r="AY104" s="216" t="s">
        <v>127</v>
      </c>
      <c r="AZ104" s="213"/>
      <c r="BA104" s="213"/>
      <c r="BB104" s="213"/>
      <c r="BC104" s="213"/>
      <c r="BD104" s="213"/>
      <c r="BE104" s="217">
        <f>IF(N104="základní",J104,0)</f>
        <v>0</v>
      </c>
      <c r="BF104" s="217">
        <f>IF(N104="snížená",J104,0)</f>
        <v>0</v>
      </c>
      <c r="BG104" s="217">
        <f>IF(N104="zákl. přenesená",J104,0)</f>
        <v>0</v>
      </c>
      <c r="BH104" s="217">
        <f>IF(N104="sníž. přenesená",J104,0)</f>
        <v>0</v>
      </c>
      <c r="BI104" s="217">
        <f>IF(N104="nulová",J104,0)</f>
        <v>0</v>
      </c>
      <c r="BJ104" s="216" t="s">
        <v>84</v>
      </c>
      <c r="BK104" s="213"/>
      <c r="BL104" s="213"/>
      <c r="BM104" s="213"/>
    </row>
    <row r="105" s="2" customFormat="1" ht="18" customHeight="1">
      <c r="A105" s="41"/>
      <c r="B105" s="42"/>
      <c r="C105" s="43"/>
      <c r="D105" s="147" t="s">
        <v>131</v>
      </c>
      <c r="E105" s="140"/>
      <c r="F105" s="140"/>
      <c r="G105" s="43"/>
      <c r="H105" s="43"/>
      <c r="I105" s="43"/>
      <c r="J105" s="141">
        <v>0</v>
      </c>
      <c r="K105" s="43"/>
      <c r="L105" s="212"/>
      <c r="M105" s="213"/>
      <c r="N105" s="214" t="s">
        <v>41</v>
      </c>
      <c r="O105" s="213"/>
      <c r="P105" s="213"/>
      <c r="Q105" s="213"/>
      <c r="R105" s="213"/>
      <c r="S105" s="215"/>
      <c r="T105" s="215"/>
      <c r="U105" s="215"/>
      <c r="V105" s="215"/>
      <c r="W105" s="215"/>
      <c r="X105" s="215"/>
      <c r="Y105" s="215"/>
      <c r="Z105" s="215"/>
      <c r="AA105" s="215"/>
      <c r="AB105" s="215"/>
      <c r="AC105" s="215"/>
      <c r="AD105" s="215"/>
      <c r="AE105" s="215"/>
      <c r="AF105" s="213"/>
      <c r="AG105" s="213"/>
      <c r="AH105" s="213"/>
      <c r="AI105" s="213"/>
      <c r="AJ105" s="213"/>
      <c r="AK105" s="213"/>
      <c r="AL105" s="213"/>
      <c r="AM105" s="213"/>
      <c r="AN105" s="213"/>
      <c r="AO105" s="213"/>
      <c r="AP105" s="213"/>
      <c r="AQ105" s="213"/>
      <c r="AR105" s="213"/>
      <c r="AS105" s="213"/>
      <c r="AT105" s="213"/>
      <c r="AU105" s="213"/>
      <c r="AV105" s="213"/>
      <c r="AW105" s="213"/>
      <c r="AX105" s="213"/>
      <c r="AY105" s="216" t="s">
        <v>127</v>
      </c>
      <c r="AZ105" s="213"/>
      <c r="BA105" s="213"/>
      <c r="BB105" s="213"/>
      <c r="BC105" s="213"/>
      <c r="BD105" s="213"/>
      <c r="BE105" s="217">
        <f>IF(N105="základní",J105,0)</f>
        <v>0</v>
      </c>
      <c r="BF105" s="217">
        <f>IF(N105="snížená",J105,0)</f>
        <v>0</v>
      </c>
      <c r="BG105" s="217">
        <f>IF(N105="zákl. přenesená",J105,0)</f>
        <v>0</v>
      </c>
      <c r="BH105" s="217">
        <f>IF(N105="sníž. přenesená",J105,0)</f>
        <v>0</v>
      </c>
      <c r="BI105" s="217">
        <f>IF(N105="nulová",J105,0)</f>
        <v>0</v>
      </c>
      <c r="BJ105" s="216" t="s">
        <v>84</v>
      </c>
      <c r="BK105" s="213"/>
      <c r="BL105" s="213"/>
      <c r="BM105" s="213"/>
    </row>
    <row r="106" s="2" customFormat="1" ht="18" customHeight="1">
      <c r="A106" s="41"/>
      <c r="B106" s="42"/>
      <c r="C106" s="43"/>
      <c r="D106" s="140" t="s">
        <v>132</v>
      </c>
      <c r="E106" s="43"/>
      <c r="F106" s="43"/>
      <c r="G106" s="43"/>
      <c r="H106" s="43"/>
      <c r="I106" s="43"/>
      <c r="J106" s="141">
        <f>ROUND(J30*T106,2)</f>
        <v>0</v>
      </c>
      <c r="K106" s="43"/>
      <c r="L106" s="212"/>
      <c r="M106" s="213"/>
      <c r="N106" s="214" t="s">
        <v>41</v>
      </c>
      <c r="O106" s="213"/>
      <c r="P106" s="213"/>
      <c r="Q106" s="213"/>
      <c r="R106" s="213"/>
      <c r="S106" s="215"/>
      <c r="T106" s="215"/>
      <c r="U106" s="215"/>
      <c r="V106" s="215"/>
      <c r="W106" s="215"/>
      <c r="X106" s="215"/>
      <c r="Y106" s="215"/>
      <c r="Z106" s="215"/>
      <c r="AA106" s="215"/>
      <c r="AB106" s="215"/>
      <c r="AC106" s="215"/>
      <c r="AD106" s="215"/>
      <c r="AE106" s="215"/>
      <c r="AF106" s="213"/>
      <c r="AG106" s="213"/>
      <c r="AH106" s="213"/>
      <c r="AI106" s="213"/>
      <c r="AJ106" s="213"/>
      <c r="AK106" s="213"/>
      <c r="AL106" s="213"/>
      <c r="AM106" s="213"/>
      <c r="AN106" s="213"/>
      <c r="AO106" s="213"/>
      <c r="AP106" s="213"/>
      <c r="AQ106" s="213"/>
      <c r="AR106" s="213"/>
      <c r="AS106" s="213"/>
      <c r="AT106" s="213"/>
      <c r="AU106" s="213"/>
      <c r="AV106" s="213"/>
      <c r="AW106" s="213"/>
      <c r="AX106" s="213"/>
      <c r="AY106" s="216" t="s">
        <v>133</v>
      </c>
      <c r="AZ106" s="213"/>
      <c r="BA106" s="213"/>
      <c r="BB106" s="213"/>
      <c r="BC106" s="213"/>
      <c r="BD106" s="213"/>
      <c r="BE106" s="217">
        <f>IF(N106="základní",J106,0)</f>
        <v>0</v>
      </c>
      <c r="BF106" s="217">
        <f>IF(N106="snížená",J106,0)</f>
        <v>0</v>
      </c>
      <c r="BG106" s="217">
        <f>IF(N106="zákl. přenesená",J106,0)</f>
        <v>0</v>
      </c>
      <c r="BH106" s="217">
        <f>IF(N106="sníž. přenesená",J106,0)</f>
        <v>0</v>
      </c>
      <c r="BI106" s="217">
        <f>IF(N106="nulová",J106,0)</f>
        <v>0</v>
      </c>
      <c r="BJ106" s="216" t="s">
        <v>84</v>
      </c>
      <c r="BK106" s="213"/>
      <c r="BL106" s="213"/>
      <c r="BM106" s="213"/>
    </row>
    <row r="107" s="2" customFormat="1">
      <c r="A107" s="41"/>
      <c r="B107" s="42"/>
      <c r="C107" s="43"/>
      <c r="D107" s="43"/>
      <c r="E107" s="43"/>
      <c r="F107" s="43"/>
      <c r="G107" s="43"/>
      <c r="H107" s="43"/>
      <c r="I107" s="43"/>
      <c r="J107" s="43"/>
      <c r="K107" s="43"/>
      <c r="L107" s="66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</row>
    <row r="108" s="2" customFormat="1" ht="29.28" customHeight="1">
      <c r="A108" s="41"/>
      <c r="B108" s="42"/>
      <c r="C108" s="151" t="s">
        <v>107</v>
      </c>
      <c r="D108" s="152"/>
      <c r="E108" s="152"/>
      <c r="F108" s="152"/>
      <c r="G108" s="152"/>
      <c r="H108" s="152"/>
      <c r="I108" s="152"/>
      <c r="J108" s="153">
        <f>ROUND(J96+J100,2)</f>
        <v>0</v>
      </c>
      <c r="K108" s="152"/>
      <c r="L108" s="66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</row>
    <row r="109" s="2" customFormat="1" ht="6.96" customHeight="1">
      <c r="A109" s="41"/>
      <c r="B109" s="69"/>
      <c r="C109" s="70"/>
      <c r="D109" s="70"/>
      <c r="E109" s="70"/>
      <c r="F109" s="70"/>
      <c r="G109" s="70"/>
      <c r="H109" s="70"/>
      <c r="I109" s="70"/>
      <c r="J109" s="70"/>
      <c r="K109" s="70"/>
      <c r="L109" s="66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</row>
    <row r="113" s="2" customFormat="1" ht="6.96" customHeight="1">
      <c r="A113" s="41"/>
      <c r="B113" s="71"/>
      <c r="C113" s="72"/>
      <c r="D113" s="72"/>
      <c r="E113" s="72"/>
      <c r="F113" s="72"/>
      <c r="G113" s="72"/>
      <c r="H113" s="72"/>
      <c r="I113" s="72"/>
      <c r="J113" s="72"/>
      <c r="K113" s="72"/>
      <c r="L113" s="66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</row>
    <row r="114" s="2" customFormat="1" ht="24.96" customHeight="1">
      <c r="A114" s="41"/>
      <c r="B114" s="42"/>
      <c r="C114" s="24" t="s">
        <v>134</v>
      </c>
      <c r="D114" s="43"/>
      <c r="E114" s="43"/>
      <c r="F114" s="43"/>
      <c r="G114" s="43"/>
      <c r="H114" s="43"/>
      <c r="I114" s="43"/>
      <c r="J114" s="43"/>
      <c r="K114" s="43"/>
      <c r="L114" s="66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</row>
    <row r="115" s="2" customFormat="1" ht="6.96" customHeight="1">
      <c r="A115" s="41"/>
      <c r="B115" s="42"/>
      <c r="C115" s="43"/>
      <c r="D115" s="43"/>
      <c r="E115" s="43"/>
      <c r="F115" s="43"/>
      <c r="G115" s="43"/>
      <c r="H115" s="43"/>
      <c r="I115" s="43"/>
      <c r="J115" s="43"/>
      <c r="K115" s="43"/>
      <c r="L115" s="66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</row>
    <row r="116" s="2" customFormat="1" ht="12" customHeight="1">
      <c r="A116" s="41"/>
      <c r="B116" s="42"/>
      <c r="C116" s="33" t="s">
        <v>16</v>
      </c>
      <c r="D116" s="43"/>
      <c r="E116" s="43"/>
      <c r="F116" s="43"/>
      <c r="G116" s="43"/>
      <c r="H116" s="43"/>
      <c r="I116" s="43"/>
      <c r="J116" s="43"/>
      <c r="K116" s="43"/>
      <c r="L116" s="66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</row>
    <row r="117" s="2" customFormat="1" ht="16.5" customHeight="1">
      <c r="A117" s="41"/>
      <c r="B117" s="42"/>
      <c r="C117" s="43"/>
      <c r="D117" s="43"/>
      <c r="E117" s="194" t="str">
        <f>E7</f>
        <v>Buchlovice, oprava části řadu B</v>
      </c>
      <c r="F117" s="33"/>
      <c r="G117" s="33"/>
      <c r="H117" s="33"/>
      <c r="I117" s="43"/>
      <c r="J117" s="43"/>
      <c r="K117" s="43"/>
      <c r="L117" s="66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</row>
    <row r="118" s="2" customFormat="1" ht="12" customHeight="1">
      <c r="A118" s="41"/>
      <c r="B118" s="42"/>
      <c r="C118" s="33" t="s">
        <v>109</v>
      </c>
      <c r="D118" s="43"/>
      <c r="E118" s="43"/>
      <c r="F118" s="43"/>
      <c r="G118" s="43"/>
      <c r="H118" s="43"/>
      <c r="I118" s="43"/>
      <c r="J118" s="43"/>
      <c r="K118" s="43"/>
      <c r="L118" s="66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</row>
    <row r="119" s="2" customFormat="1" ht="16.5" customHeight="1">
      <c r="A119" s="41"/>
      <c r="B119" s="42"/>
      <c r="C119" s="43"/>
      <c r="D119" s="43"/>
      <c r="E119" s="79" t="str">
        <f>E9</f>
        <v>005 - Vedlejší a ostatní náklady</v>
      </c>
      <c r="F119" s="43"/>
      <c r="G119" s="43"/>
      <c r="H119" s="43"/>
      <c r="I119" s="43"/>
      <c r="J119" s="43"/>
      <c r="K119" s="43"/>
      <c r="L119" s="66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</row>
    <row r="120" s="2" customFormat="1" ht="6.96" customHeight="1">
      <c r="A120" s="41"/>
      <c r="B120" s="42"/>
      <c r="C120" s="43"/>
      <c r="D120" s="43"/>
      <c r="E120" s="43"/>
      <c r="F120" s="43"/>
      <c r="G120" s="43"/>
      <c r="H120" s="43"/>
      <c r="I120" s="43"/>
      <c r="J120" s="43"/>
      <c r="K120" s="43"/>
      <c r="L120" s="66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</row>
    <row r="121" s="2" customFormat="1" ht="12" customHeight="1">
      <c r="A121" s="41"/>
      <c r="B121" s="42"/>
      <c r="C121" s="33" t="s">
        <v>20</v>
      </c>
      <c r="D121" s="43"/>
      <c r="E121" s="43"/>
      <c r="F121" s="28" t="str">
        <f>F12</f>
        <v>Buchlovice</v>
      </c>
      <c r="G121" s="43"/>
      <c r="H121" s="43"/>
      <c r="I121" s="33" t="s">
        <v>22</v>
      </c>
      <c r="J121" s="82" t="str">
        <f>IF(J12="","",J12)</f>
        <v>22. 5. 2025</v>
      </c>
      <c r="K121" s="43"/>
      <c r="L121" s="66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</row>
    <row r="122" s="2" customFormat="1" ht="6.96" customHeight="1">
      <c r="A122" s="41"/>
      <c r="B122" s="42"/>
      <c r="C122" s="43"/>
      <c r="D122" s="43"/>
      <c r="E122" s="43"/>
      <c r="F122" s="43"/>
      <c r="G122" s="43"/>
      <c r="H122" s="43"/>
      <c r="I122" s="43"/>
      <c r="J122" s="43"/>
      <c r="K122" s="43"/>
      <c r="L122" s="66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</row>
    <row r="123" s="2" customFormat="1" ht="15.15" customHeight="1">
      <c r="A123" s="41"/>
      <c r="B123" s="42"/>
      <c r="C123" s="33" t="s">
        <v>24</v>
      </c>
      <c r="D123" s="43"/>
      <c r="E123" s="43"/>
      <c r="F123" s="28" t="str">
        <f>E15</f>
        <v xml:space="preserve"> </v>
      </c>
      <c r="G123" s="43"/>
      <c r="H123" s="43"/>
      <c r="I123" s="33" t="s">
        <v>30</v>
      </c>
      <c r="J123" s="37" t="str">
        <f>E21</f>
        <v xml:space="preserve"> </v>
      </c>
      <c r="K123" s="43"/>
      <c r="L123" s="66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</row>
    <row r="124" s="2" customFormat="1" ht="15.15" customHeight="1">
      <c r="A124" s="41"/>
      <c r="B124" s="42"/>
      <c r="C124" s="33" t="s">
        <v>28</v>
      </c>
      <c r="D124" s="43"/>
      <c r="E124" s="43"/>
      <c r="F124" s="28" t="str">
        <f>IF(E18="","",E18)</f>
        <v>Vyplň údaj</v>
      </c>
      <c r="G124" s="43"/>
      <c r="H124" s="43"/>
      <c r="I124" s="33" t="s">
        <v>32</v>
      </c>
      <c r="J124" s="37" t="str">
        <f>E24</f>
        <v xml:space="preserve"> </v>
      </c>
      <c r="K124" s="43"/>
      <c r="L124" s="66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</row>
    <row r="125" s="2" customFormat="1" ht="10.32" customHeight="1">
      <c r="A125" s="41"/>
      <c r="B125" s="42"/>
      <c r="C125" s="43"/>
      <c r="D125" s="43"/>
      <c r="E125" s="43"/>
      <c r="F125" s="43"/>
      <c r="G125" s="43"/>
      <c r="H125" s="43"/>
      <c r="I125" s="43"/>
      <c r="J125" s="43"/>
      <c r="K125" s="43"/>
      <c r="L125" s="66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</row>
    <row r="126" s="11" customFormat="1" ht="29.28" customHeight="1">
      <c r="A126" s="218"/>
      <c r="B126" s="219"/>
      <c r="C126" s="220" t="s">
        <v>135</v>
      </c>
      <c r="D126" s="221" t="s">
        <v>61</v>
      </c>
      <c r="E126" s="221" t="s">
        <v>57</v>
      </c>
      <c r="F126" s="221" t="s">
        <v>58</v>
      </c>
      <c r="G126" s="221" t="s">
        <v>136</v>
      </c>
      <c r="H126" s="221" t="s">
        <v>137</v>
      </c>
      <c r="I126" s="221" t="s">
        <v>138</v>
      </c>
      <c r="J126" s="221" t="s">
        <v>114</v>
      </c>
      <c r="K126" s="222" t="s">
        <v>139</v>
      </c>
      <c r="L126" s="223"/>
      <c r="M126" s="103" t="s">
        <v>1</v>
      </c>
      <c r="N126" s="104" t="s">
        <v>40</v>
      </c>
      <c r="O126" s="104" t="s">
        <v>140</v>
      </c>
      <c r="P126" s="104" t="s">
        <v>141</v>
      </c>
      <c r="Q126" s="104" t="s">
        <v>142</v>
      </c>
      <c r="R126" s="104" t="s">
        <v>143</v>
      </c>
      <c r="S126" s="104" t="s">
        <v>144</v>
      </c>
      <c r="T126" s="105" t="s">
        <v>145</v>
      </c>
      <c r="U126" s="218"/>
      <c r="V126" s="218"/>
      <c r="W126" s="218"/>
      <c r="X126" s="218"/>
      <c r="Y126" s="218"/>
      <c r="Z126" s="218"/>
      <c r="AA126" s="218"/>
      <c r="AB126" s="218"/>
      <c r="AC126" s="218"/>
      <c r="AD126" s="218"/>
      <c r="AE126" s="218"/>
    </row>
    <row r="127" s="2" customFormat="1" ht="22.8" customHeight="1">
      <c r="A127" s="41"/>
      <c r="B127" s="42"/>
      <c r="C127" s="110" t="s">
        <v>146</v>
      </c>
      <c r="D127" s="43"/>
      <c r="E127" s="43"/>
      <c r="F127" s="43"/>
      <c r="G127" s="43"/>
      <c r="H127" s="43"/>
      <c r="I127" s="43"/>
      <c r="J127" s="224">
        <f>BK127</f>
        <v>0</v>
      </c>
      <c r="K127" s="43"/>
      <c r="L127" s="44"/>
      <c r="M127" s="106"/>
      <c r="N127" s="225"/>
      <c r="O127" s="107"/>
      <c r="P127" s="226">
        <f>P128</f>
        <v>0</v>
      </c>
      <c r="Q127" s="107"/>
      <c r="R127" s="226">
        <f>R128</f>
        <v>0</v>
      </c>
      <c r="S127" s="107"/>
      <c r="T127" s="227">
        <f>T128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18" t="s">
        <v>75</v>
      </c>
      <c r="AU127" s="18" t="s">
        <v>116</v>
      </c>
      <c r="BK127" s="228">
        <f>BK128</f>
        <v>0</v>
      </c>
    </row>
    <row r="128" s="12" customFormat="1" ht="25.92" customHeight="1">
      <c r="A128" s="12"/>
      <c r="B128" s="229"/>
      <c r="C128" s="230"/>
      <c r="D128" s="231" t="s">
        <v>75</v>
      </c>
      <c r="E128" s="232" t="s">
        <v>731</v>
      </c>
      <c r="F128" s="232" t="s">
        <v>732</v>
      </c>
      <c r="G128" s="230"/>
      <c r="H128" s="230"/>
      <c r="I128" s="233"/>
      <c r="J128" s="234">
        <f>BK128</f>
        <v>0</v>
      </c>
      <c r="K128" s="230"/>
      <c r="L128" s="235"/>
      <c r="M128" s="236"/>
      <c r="N128" s="237"/>
      <c r="O128" s="237"/>
      <c r="P128" s="238">
        <f>SUM(P129:P151)</f>
        <v>0</v>
      </c>
      <c r="Q128" s="237"/>
      <c r="R128" s="238">
        <f>SUM(R129:R151)</f>
        <v>0</v>
      </c>
      <c r="S128" s="237"/>
      <c r="T128" s="239">
        <f>SUM(T129:T151)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40" t="s">
        <v>84</v>
      </c>
      <c r="AT128" s="241" t="s">
        <v>75</v>
      </c>
      <c r="AU128" s="241" t="s">
        <v>76</v>
      </c>
      <c r="AY128" s="240" t="s">
        <v>149</v>
      </c>
      <c r="BK128" s="242">
        <f>SUM(BK129:BK151)</f>
        <v>0</v>
      </c>
    </row>
    <row r="129" s="2" customFormat="1" ht="37.8" customHeight="1">
      <c r="A129" s="41"/>
      <c r="B129" s="42"/>
      <c r="C129" s="245" t="s">
        <v>84</v>
      </c>
      <c r="D129" s="245" t="s">
        <v>151</v>
      </c>
      <c r="E129" s="247" t="s">
        <v>733</v>
      </c>
      <c r="F129" s="248" t="s">
        <v>734</v>
      </c>
      <c r="G129" s="249" t="s">
        <v>735</v>
      </c>
      <c r="H129" s="250">
        <v>1</v>
      </c>
      <c r="I129" s="251"/>
      <c r="J129" s="252">
        <f>ROUND(I129*H129,2)</f>
        <v>0</v>
      </c>
      <c r="K129" s="248" t="s">
        <v>1</v>
      </c>
      <c r="L129" s="44"/>
      <c r="M129" s="253" t="s">
        <v>1</v>
      </c>
      <c r="N129" s="254" t="s">
        <v>41</v>
      </c>
      <c r="O129" s="94"/>
      <c r="P129" s="255">
        <f>O129*H129</f>
        <v>0</v>
      </c>
      <c r="Q129" s="255">
        <v>0</v>
      </c>
      <c r="R129" s="255">
        <f>Q129*H129</f>
        <v>0</v>
      </c>
      <c r="S129" s="255">
        <v>0</v>
      </c>
      <c r="T129" s="256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57" t="s">
        <v>156</v>
      </c>
      <c r="AT129" s="257" t="s">
        <v>151</v>
      </c>
      <c r="AU129" s="257" t="s">
        <v>84</v>
      </c>
      <c r="AY129" s="18" t="s">
        <v>149</v>
      </c>
      <c r="BE129" s="146">
        <f>IF(N129="základní",J129,0)</f>
        <v>0</v>
      </c>
      <c r="BF129" s="146">
        <f>IF(N129="snížená",J129,0)</f>
        <v>0</v>
      </c>
      <c r="BG129" s="146">
        <f>IF(N129="zákl. přenesená",J129,0)</f>
        <v>0</v>
      </c>
      <c r="BH129" s="146">
        <f>IF(N129="sníž. přenesená",J129,0)</f>
        <v>0</v>
      </c>
      <c r="BI129" s="146">
        <f>IF(N129="nulová",J129,0)</f>
        <v>0</v>
      </c>
      <c r="BJ129" s="18" t="s">
        <v>84</v>
      </c>
      <c r="BK129" s="146">
        <f>ROUND(I129*H129,2)</f>
        <v>0</v>
      </c>
      <c r="BL129" s="18" t="s">
        <v>156</v>
      </c>
      <c r="BM129" s="257" t="s">
        <v>736</v>
      </c>
    </row>
    <row r="130" s="2" customFormat="1" ht="16.5" customHeight="1">
      <c r="A130" s="41"/>
      <c r="B130" s="42"/>
      <c r="C130" s="245" t="s">
        <v>86</v>
      </c>
      <c r="D130" s="245" t="s">
        <v>151</v>
      </c>
      <c r="E130" s="247" t="s">
        <v>737</v>
      </c>
      <c r="F130" s="248" t="s">
        <v>738</v>
      </c>
      <c r="G130" s="249" t="s">
        <v>735</v>
      </c>
      <c r="H130" s="250">
        <v>1</v>
      </c>
      <c r="I130" s="251"/>
      <c r="J130" s="252">
        <f>ROUND(I130*H130,2)</f>
        <v>0</v>
      </c>
      <c r="K130" s="248" t="s">
        <v>1</v>
      </c>
      <c r="L130" s="44"/>
      <c r="M130" s="253" t="s">
        <v>1</v>
      </c>
      <c r="N130" s="254" t="s">
        <v>41</v>
      </c>
      <c r="O130" s="94"/>
      <c r="P130" s="255">
        <f>O130*H130</f>
        <v>0</v>
      </c>
      <c r="Q130" s="255">
        <v>0</v>
      </c>
      <c r="R130" s="255">
        <f>Q130*H130</f>
        <v>0</v>
      </c>
      <c r="S130" s="255">
        <v>0</v>
      </c>
      <c r="T130" s="256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57" t="s">
        <v>156</v>
      </c>
      <c r="AT130" s="257" t="s">
        <v>151</v>
      </c>
      <c r="AU130" s="257" t="s">
        <v>84</v>
      </c>
      <c r="AY130" s="18" t="s">
        <v>149</v>
      </c>
      <c r="BE130" s="146">
        <f>IF(N130="základní",J130,0)</f>
        <v>0</v>
      </c>
      <c r="BF130" s="146">
        <f>IF(N130="snížená",J130,0)</f>
        <v>0</v>
      </c>
      <c r="BG130" s="146">
        <f>IF(N130="zákl. přenesená",J130,0)</f>
        <v>0</v>
      </c>
      <c r="BH130" s="146">
        <f>IF(N130="sníž. přenesená",J130,0)</f>
        <v>0</v>
      </c>
      <c r="BI130" s="146">
        <f>IF(N130="nulová",J130,0)</f>
        <v>0</v>
      </c>
      <c r="BJ130" s="18" t="s">
        <v>84</v>
      </c>
      <c r="BK130" s="146">
        <f>ROUND(I130*H130,2)</f>
        <v>0</v>
      </c>
      <c r="BL130" s="18" t="s">
        <v>156</v>
      </c>
      <c r="BM130" s="257" t="s">
        <v>739</v>
      </c>
    </row>
    <row r="131" s="2" customFormat="1" ht="24.15" customHeight="1">
      <c r="A131" s="41"/>
      <c r="B131" s="42"/>
      <c r="C131" s="245" t="s">
        <v>165</v>
      </c>
      <c r="D131" s="245" t="s">
        <v>151</v>
      </c>
      <c r="E131" s="247" t="s">
        <v>740</v>
      </c>
      <c r="F131" s="248" t="s">
        <v>741</v>
      </c>
      <c r="G131" s="249" t="s">
        <v>735</v>
      </c>
      <c r="H131" s="250">
        <v>1</v>
      </c>
      <c r="I131" s="251"/>
      <c r="J131" s="252">
        <f>ROUND(I131*H131,2)</f>
        <v>0</v>
      </c>
      <c r="K131" s="248" t="s">
        <v>1</v>
      </c>
      <c r="L131" s="44"/>
      <c r="M131" s="253" t="s">
        <v>1</v>
      </c>
      <c r="N131" s="254" t="s">
        <v>41</v>
      </c>
      <c r="O131" s="94"/>
      <c r="P131" s="255">
        <f>O131*H131</f>
        <v>0</v>
      </c>
      <c r="Q131" s="255">
        <v>0</v>
      </c>
      <c r="R131" s="255">
        <f>Q131*H131</f>
        <v>0</v>
      </c>
      <c r="S131" s="255">
        <v>0</v>
      </c>
      <c r="T131" s="256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57" t="s">
        <v>156</v>
      </c>
      <c r="AT131" s="257" t="s">
        <v>151</v>
      </c>
      <c r="AU131" s="257" t="s">
        <v>84</v>
      </c>
      <c r="AY131" s="18" t="s">
        <v>149</v>
      </c>
      <c r="BE131" s="146">
        <f>IF(N131="základní",J131,0)</f>
        <v>0</v>
      </c>
      <c r="BF131" s="146">
        <f>IF(N131="snížená",J131,0)</f>
        <v>0</v>
      </c>
      <c r="BG131" s="146">
        <f>IF(N131="zákl. přenesená",J131,0)</f>
        <v>0</v>
      </c>
      <c r="BH131" s="146">
        <f>IF(N131="sníž. přenesená",J131,0)</f>
        <v>0</v>
      </c>
      <c r="BI131" s="146">
        <f>IF(N131="nulová",J131,0)</f>
        <v>0</v>
      </c>
      <c r="BJ131" s="18" t="s">
        <v>84</v>
      </c>
      <c r="BK131" s="146">
        <f>ROUND(I131*H131,2)</f>
        <v>0</v>
      </c>
      <c r="BL131" s="18" t="s">
        <v>156</v>
      </c>
      <c r="BM131" s="257" t="s">
        <v>742</v>
      </c>
    </row>
    <row r="132" s="2" customFormat="1" ht="16.5" customHeight="1">
      <c r="A132" s="41"/>
      <c r="B132" s="42"/>
      <c r="C132" s="245" t="s">
        <v>156</v>
      </c>
      <c r="D132" s="245" t="s">
        <v>151</v>
      </c>
      <c r="E132" s="247" t="s">
        <v>743</v>
      </c>
      <c r="F132" s="248" t="s">
        <v>744</v>
      </c>
      <c r="G132" s="249" t="s">
        <v>735</v>
      </c>
      <c r="H132" s="250">
        <v>1</v>
      </c>
      <c r="I132" s="251"/>
      <c r="J132" s="252">
        <f>ROUND(I132*H132,2)</f>
        <v>0</v>
      </c>
      <c r="K132" s="248" t="s">
        <v>1</v>
      </c>
      <c r="L132" s="44"/>
      <c r="M132" s="253" t="s">
        <v>1</v>
      </c>
      <c r="N132" s="254" t="s">
        <v>41</v>
      </c>
      <c r="O132" s="94"/>
      <c r="P132" s="255">
        <f>O132*H132</f>
        <v>0</v>
      </c>
      <c r="Q132" s="255">
        <v>0</v>
      </c>
      <c r="R132" s="255">
        <f>Q132*H132</f>
        <v>0</v>
      </c>
      <c r="S132" s="255">
        <v>0</v>
      </c>
      <c r="T132" s="256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57" t="s">
        <v>156</v>
      </c>
      <c r="AT132" s="257" t="s">
        <v>151</v>
      </c>
      <c r="AU132" s="257" t="s">
        <v>84</v>
      </c>
      <c r="AY132" s="18" t="s">
        <v>149</v>
      </c>
      <c r="BE132" s="146">
        <f>IF(N132="základní",J132,0)</f>
        <v>0</v>
      </c>
      <c r="BF132" s="146">
        <f>IF(N132="snížená",J132,0)</f>
        <v>0</v>
      </c>
      <c r="BG132" s="146">
        <f>IF(N132="zákl. přenesená",J132,0)</f>
        <v>0</v>
      </c>
      <c r="BH132" s="146">
        <f>IF(N132="sníž. přenesená",J132,0)</f>
        <v>0</v>
      </c>
      <c r="BI132" s="146">
        <f>IF(N132="nulová",J132,0)</f>
        <v>0</v>
      </c>
      <c r="BJ132" s="18" t="s">
        <v>84</v>
      </c>
      <c r="BK132" s="146">
        <f>ROUND(I132*H132,2)</f>
        <v>0</v>
      </c>
      <c r="BL132" s="18" t="s">
        <v>156</v>
      </c>
      <c r="BM132" s="257" t="s">
        <v>745</v>
      </c>
    </row>
    <row r="133" s="2" customFormat="1" ht="21.75" customHeight="1">
      <c r="A133" s="41"/>
      <c r="B133" s="42"/>
      <c r="C133" s="245" t="s">
        <v>176</v>
      </c>
      <c r="D133" s="245" t="s">
        <v>151</v>
      </c>
      <c r="E133" s="247" t="s">
        <v>746</v>
      </c>
      <c r="F133" s="248" t="s">
        <v>747</v>
      </c>
      <c r="G133" s="249" t="s">
        <v>735</v>
      </c>
      <c r="H133" s="250">
        <v>1</v>
      </c>
      <c r="I133" s="251"/>
      <c r="J133" s="252">
        <f>ROUND(I133*H133,2)</f>
        <v>0</v>
      </c>
      <c r="K133" s="248" t="s">
        <v>1</v>
      </c>
      <c r="L133" s="44"/>
      <c r="M133" s="253" t="s">
        <v>1</v>
      </c>
      <c r="N133" s="254" t="s">
        <v>41</v>
      </c>
      <c r="O133" s="94"/>
      <c r="P133" s="255">
        <f>O133*H133</f>
        <v>0</v>
      </c>
      <c r="Q133" s="255">
        <v>0</v>
      </c>
      <c r="R133" s="255">
        <f>Q133*H133</f>
        <v>0</v>
      </c>
      <c r="S133" s="255">
        <v>0</v>
      </c>
      <c r="T133" s="256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57" t="s">
        <v>156</v>
      </c>
      <c r="AT133" s="257" t="s">
        <v>151</v>
      </c>
      <c r="AU133" s="257" t="s">
        <v>84</v>
      </c>
      <c r="AY133" s="18" t="s">
        <v>149</v>
      </c>
      <c r="BE133" s="146">
        <f>IF(N133="základní",J133,0)</f>
        <v>0</v>
      </c>
      <c r="BF133" s="146">
        <f>IF(N133="snížená",J133,0)</f>
        <v>0</v>
      </c>
      <c r="BG133" s="146">
        <f>IF(N133="zákl. přenesená",J133,0)</f>
        <v>0</v>
      </c>
      <c r="BH133" s="146">
        <f>IF(N133="sníž. přenesená",J133,0)</f>
        <v>0</v>
      </c>
      <c r="BI133" s="146">
        <f>IF(N133="nulová",J133,0)</f>
        <v>0</v>
      </c>
      <c r="BJ133" s="18" t="s">
        <v>84</v>
      </c>
      <c r="BK133" s="146">
        <f>ROUND(I133*H133,2)</f>
        <v>0</v>
      </c>
      <c r="BL133" s="18" t="s">
        <v>156</v>
      </c>
      <c r="BM133" s="257" t="s">
        <v>748</v>
      </c>
    </row>
    <row r="134" s="2" customFormat="1" ht="24.15" customHeight="1">
      <c r="A134" s="41"/>
      <c r="B134" s="42"/>
      <c r="C134" s="245" t="s">
        <v>181</v>
      </c>
      <c r="D134" s="245" t="s">
        <v>151</v>
      </c>
      <c r="E134" s="247" t="s">
        <v>749</v>
      </c>
      <c r="F134" s="248" t="s">
        <v>750</v>
      </c>
      <c r="G134" s="249" t="s">
        <v>735</v>
      </c>
      <c r="H134" s="250">
        <v>1</v>
      </c>
      <c r="I134" s="251"/>
      <c r="J134" s="252">
        <f>ROUND(I134*H134,2)</f>
        <v>0</v>
      </c>
      <c r="K134" s="248" t="s">
        <v>1</v>
      </c>
      <c r="L134" s="44"/>
      <c r="M134" s="253" t="s">
        <v>1</v>
      </c>
      <c r="N134" s="254" t="s">
        <v>41</v>
      </c>
      <c r="O134" s="94"/>
      <c r="P134" s="255">
        <f>O134*H134</f>
        <v>0</v>
      </c>
      <c r="Q134" s="255">
        <v>0</v>
      </c>
      <c r="R134" s="255">
        <f>Q134*H134</f>
        <v>0</v>
      </c>
      <c r="S134" s="255">
        <v>0</v>
      </c>
      <c r="T134" s="256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57" t="s">
        <v>156</v>
      </c>
      <c r="AT134" s="257" t="s">
        <v>151</v>
      </c>
      <c r="AU134" s="257" t="s">
        <v>84</v>
      </c>
      <c r="AY134" s="18" t="s">
        <v>149</v>
      </c>
      <c r="BE134" s="146">
        <f>IF(N134="základní",J134,0)</f>
        <v>0</v>
      </c>
      <c r="BF134" s="146">
        <f>IF(N134="snížená",J134,0)</f>
        <v>0</v>
      </c>
      <c r="BG134" s="146">
        <f>IF(N134="zákl. přenesená",J134,0)</f>
        <v>0</v>
      </c>
      <c r="BH134" s="146">
        <f>IF(N134="sníž. přenesená",J134,0)</f>
        <v>0</v>
      </c>
      <c r="BI134" s="146">
        <f>IF(N134="nulová",J134,0)</f>
        <v>0</v>
      </c>
      <c r="BJ134" s="18" t="s">
        <v>84</v>
      </c>
      <c r="BK134" s="146">
        <f>ROUND(I134*H134,2)</f>
        <v>0</v>
      </c>
      <c r="BL134" s="18" t="s">
        <v>156</v>
      </c>
      <c r="BM134" s="257" t="s">
        <v>751</v>
      </c>
    </row>
    <row r="135" s="2" customFormat="1" ht="24.15" customHeight="1">
      <c r="A135" s="41"/>
      <c r="B135" s="42"/>
      <c r="C135" s="245" t="s">
        <v>187</v>
      </c>
      <c r="D135" s="245" t="s">
        <v>151</v>
      </c>
      <c r="E135" s="247" t="s">
        <v>752</v>
      </c>
      <c r="F135" s="248" t="s">
        <v>753</v>
      </c>
      <c r="G135" s="249" t="s">
        <v>735</v>
      </c>
      <c r="H135" s="250">
        <v>1</v>
      </c>
      <c r="I135" s="251"/>
      <c r="J135" s="252">
        <f>ROUND(I135*H135,2)</f>
        <v>0</v>
      </c>
      <c r="K135" s="248" t="s">
        <v>1</v>
      </c>
      <c r="L135" s="44"/>
      <c r="M135" s="253" t="s">
        <v>1</v>
      </c>
      <c r="N135" s="254" t="s">
        <v>41</v>
      </c>
      <c r="O135" s="94"/>
      <c r="P135" s="255">
        <f>O135*H135</f>
        <v>0</v>
      </c>
      <c r="Q135" s="255">
        <v>0</v>
      </c>
      <c r="R135" s="255">
        <f>Q135*H135</f>
        <v>0</v>
      </c>
      <c r="S135" s="255">
        <v>0</v>
      </c>
      <c r="T135" s="256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57" t="s">
        <v>156</v>
      </c>
      <c r="AT135" s="257" t="s">
        <v>151</v>
      </c>
      <c r="AU135" s="257" t="s">
        <v>84</v>
      </c>
      <c r="AY135" s="18" t="s">
        <v>149</v>
      </c>
      <c r="BE135" s="146">
        <f>IF(N135="základní",J135,0)</f>
        <v>0</v>
      </c>
      <c r="BF135" s="146">
        <f>IF(N135="snížená",J135,0)</f>
        <v>0</v>
      </c>
      <c r="BG135" s="146">
        <f>IF(N135="zákl. přenesená",J135,0)</f>
        <v>0</v>
      </c>
      <c r="BH135" s="146">
        <f>IF(N135="sníž. přenesená",J135,0)</f>
        <v>0</v>
      </c>
      <c r="BI135" s="146">
        <f>IF(N135="nulová",J135,0)</f>
        <v>0</v>
      </c>
      <c r="BJ135" s="18" t="s">
        <v>84</v>
      </c>
      <c r="BK135" s="146">
        <f>ROUND(I135*H135,2)</f>
        <v>0</v>
      </c>
      <c r="BL135" s="18" t="s">
        <v>156</v>
      </c>
      <c r="BM135" s="257" t="s">
        <v>754</v>
      </c>
    </row>
    <row r="136" s="2" customFormat="1" ht="16.5" customHeight="1">
      <c r="A136" s="41"/>
      <c r="B136" s="42"/>
      <c r="C136" s="245" t="s">
        <v>193</v>
      </c>
      <c r="D136" s="245" t="s">
        <v>151</v>
      </c>
      <c r="E136" s="247" t="s">
        <v>755</v>
      </c>
      <c r="F136" s="248" t="s">
        <v>756</v>
      </c>
      <c r="G136" s="249" t="s">
        <v>735</v>
      </c>
      <c r="H136" s="250">
        <v>1</v>
      </c>
      <c r="I136" s="251"/>
      <c r="J136" s="252">
        <f>ROUND(I136*H136,2)</f>
        <v>0</v>
      </c>
      <c r="K136" s="248" t="s">
        <v>1</v>
      </c>
      <c r="L136" s="44"/>
      <c r="M136" s="253" t="s">
        <v>1</v>
      </c>
      <c r="N136" s="254" t="s">
        <v>41</v>
      </c>
      <c r="O136" s="94"/>
      <c r="P136" s="255">
        <f>O136*H136</f>
        <v>0</v>
      </c>
      <c r="Q136" s="255">
        <v>0</v>
      </c>
      <c r="R136" s="255">
        <f>Q136*H136</f>
        <v>0</v>
      </c>
      <c r="S136" s="255">
        <v>0</v>
      </c>
      <c r="T136" s="256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57" t="s">
        <v>156</v>
      </c>
      <c r="AT136" s="257" t="s">
        <v>151</v>
      </c>
      <c r="AU136" s="257" t="s">
        <v>84</v>
      </c>
      <c r="AY136" s="18" t="s">
        <v>149</v>
      </c>
      <c r="BE136" s="146">
        <f>IF(N136="základní",J136,0)</f>
        <v>0</v>
      </c>
      <c r="BF136" s="146">
        <f>IF(N136="snížená",J136,0)</f>
        <v>0</v>
      </c>
      <c r="BG136" s="146">
        <f>IF(N136="zákl. přenesená",J136,0)</f>
        <v>0</v>
      </c>
      <c r="BH136" s="146">
        <f>IF(N136="sníž. přenesená",J136,0)</f>
        <v>0</v>
      </c>
      <c r="BI136" s="146">
        <f>IF(N136="nulová",J136,0)</f>
        <v>0</v>
      </c>
      <c r="BJ136" s="18" t="s">
        <v>84</v>
      </c>
      <c r="BK136" s="146">
        <f>ROUND(I136*H136,2)</f>
        <v>0</v>
      </c>
      <c r="BL136" s="18" t="s">
        <v>156</v>
      </c>
      <c r="BM136" s="257" t="s">
        <v>757</v>
      </c>
    </row>
    <row r="137" s="2" customFormat="1" ht="55.5" customHeight="1">
      <c r="A137" s="41"/>
      <c r="B137" s="42"/>
      <c r="C137" s="245" t="s">
        <v>198</v>
      </c>
      <c r="D137" s="245" t="s">
        <v>151</v>
      </c>
      <c r="E137" s="247" t="s">
        <v>758</v>
      </c>
      <c r="F137" s="248" t="s">
        <v>759</v>
      </c>
      <c r="G137" s="249" t="s">
        <v>735</v>
      </c>
      <c r="H137" s="250">
        <v>1</v>
      </c>
      <c r="I137" s="251"/>
      <c r="J137" s="252">
        <f>ROUND(I137*H137,2)</f>
        <v>0</v>
      </c>
      <c r="K137" s="248" t="s">
        <v>1</v>
      </c>
      <c r="L137" s="44"/>
      <c r="M137" s="253" t="s">
        <v>1</v>
      </c>
      <c r="N137" s="254" t="s">
        <v>41</v>
      </c>
      <c r="O137" s="94"/>
      <c r="P137" s="255">
        <f>O137*H137</f>
        <v>0</v>
      </c>
      <c r="Q137" s="255">
        <v>0</v>
      </c>
      <c r="R137" s="255">
        <f>Q137*H137</f>
        <v>0</v>
      </c>
      <c r="S137" s="255">
        <v>0</v>
      </c>
      <c r="T137" s="256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57" t="s">
        <v>156</v>
      </c>
      <c r="AT137" s="257" t="s">
        <v>151</v>
      </c>
      <c r="AU137" s="257" t="s">
        <v>84</v>
      </c>
      <c r="AY137" s="18" t="s">
        <v>149</v>
      </c>
      <c r="BE137" s="146">
        <f>IF(N137="základní",J137,0)</f>
        <v>0</v>
      </c>
      <c r="BF137" s="146">
        <f>IF(N137="snížená",J137,0)</f>
        <v>0</v>
      </c>
      <c r="BG137" s="146">
        <f>IF(N137="zákl. přenesená",J137,0)</f>
        <v>0</v>
      </c>
      <c r="BH137" s="146">
        <f>IF(N137="sníž. přenesená",J137,0)</f>
        <v>0</v>
      </c>
      <c r="BI137" s="146">
        <f>IF(N137="nulová",J137,0)</f>
        <v>0</v>
      </c>
      <c r="BJ137" s="18" t="s">
        <v>84</v>
      </c>
      <c r="BK137" s="146">
        <f>ROUND(I137*H137,2)</f>
        <v>0</v>
      </c>
      <c r="BL137" s="18" t="s">
        <v>156</v>
      </c>
      <c r="BM137" s="257" t="s">
        <v>760</v>
      </c>
    </row>
    <row r="138" s="2" customFormat="1" ht="49.05" customHeight="1">
      <c r="A138" s="41"/>
      <c r="B138" s="42"/>
      <c r="C138" s="245" t="s">
        <v>203</v>
      </c>
      <c r="D138" s="245" t="s">
        <v>151</v>
      </c>
      <c r="E138" s="247" t="s">
        <v>761</v>
      </c>
      <c r="F138" s="248" t="s">
        <v>762</v>
      </c>
      <c r="G138" s="249" t="s">
        <v>735</v>
      </c>
      <c r="H138" s="250">
        <v>1</v>
      </c>
      <c r="I138" s="251"/>
      <c r="J138" s="252">
        <f>ROUND(I138*H138,2)</f>
        <v>0</v>
      </c>
      <c r="K138" s="248" t="s">
        <v>1</v>
      </c>
      <c r="L138" s="44"/>
      <c r="M138" s="253" t="s">
        <v>1</v>
      </c>
      <c r="N138" s="254" t="s">
        <v>41</v>
      </c>
      <c r="O138" s="94"/>
      <c r="P138" s="255">
        <f>O138*H138</f>
        <v>0</v>
      </c>
      <c r="Q138" s="255">
        <v>0</v>
      </c>
      <c r="R138" s="255">
        <f>Q138*H138</f>
        <v>0</v>
      </c>
      <c r="S138" s="255">
        <v>0</v>
      </c>
      <c r="T138" s="256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57" t="s">
        <v>156</v>
      </c>
      <c r="AT138" s="257" t="s">
        <v>151</v>
      </c>
      <c r="AU138" s="257" t="s">
        <v>84</v>
      </c>
      <c r="AY138" s="18" t="s">
        <v>149</v>
      </c>
      <c r="BE138" s="146">
        <f>IF(N138="základní",J138,0)</f>
        <v>0</v>
      </c>
      <c r="BF138" s="146">
        <f>IF(N138="snížená",J138,0)</f>
        <v>0</v>
      </c>
      <c r="BG138" s="146">
        <f>IF(N138="zákl. přenesená",J138,0)</f>
        <v>0</v>
      </c>
      <c r="BH138" s="146">
        <f>IF(N138="sníž. přenesená",J138,0)</f>
        <v>0</v>
      </c>
      <c r="BI138" s="146">
        <f>IF(N138="nulová",J138,0)</f>
        <v>0</v>
      </c>
      <c r="BJ138" s="18" t="s">
        <v>84</v>
      </c>
      <c r="BK138" s="146">
        <f>ROUND(I138*H138,2)</f>
        <v>0</v>
      </c>
      <c r="BL138" s="18" t="s">
        <v>156</v>
      </c>
      <c r="BM138" s="257" t="s">
        <v>763</v>
      </c>
    </row>
    <row r="139" s="2" customFormat="1" ht="44.25" customHeight="1">
      <c r="A139" s="41"/>
      <c r="B139" s="42"/>
      <c r="C139" s="245" t="s">
        <v>216</v>
      </c>
      <c r="D139" s="245" t="s">
        <v>151</v>
      </c>
      <c r="E139" s="247" t="s">
        <v>764</v>
      </c>
      <c r="F139" s="248" t="s">
        <v>765</v>
      </c>
      <c r="G139" s="249" t="s">
        <v>735</v>
      </c>
      <c r="H139" s="250">
        <v>1</v>
      </c>
      <c r="I139" s="251"/>
      <c r="J139" s="252">
        <f>ROUND(I139*H139,2)</f>
        <v>0</v>
      </c>
      <c r="K139" s="248" t="s">
        <v>1</v>
      </c>
      <c r="L139" s="44"/>
      <c r="M139" s="253" t="s">
        <v>1</v>
      </c>
      <c r="N139" s="254" t="s">
        <v>41</v>
      </c>
      <c r="O139" s="94"/>
      <c r="P139" s="255">
        <f>O139*H139</f>
        <v>0</v>
      </c>
      <c r="Q139" s="255">
        <v>0</v>
      </c>
      <c r="R139" s="255">
        <f>Q139*H139</f>
        <v>0</v>
      </c>
      <c r="S139" s="255">
        <v>0</v>
      </c>
      <c r="T139" s="256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57" t="s">
        <v>156</v>
      </c>
      <c r="AT139" s="257" t="s">
        <v>151</v>
      </c>
      <c r="AU139" s="257" t="s">
        <v>84</v>
      </c>
      <c r="AY139" s="18" t="s">
        <v>149</v>
      </c>
      <c r="BE139" s="146">
        <f>IF(N139="základní",J139,0)</f>
        <v>0</v>
      </c>
      <c r="BF139" s="146">
        <f>IF(N139="snížená",J139,0)</f>
        <v>0</v>
      </c>
      <c r="BG139" s="146">
        <f>IF(N139="zákl. přenesená",J139,0)</f>
        <v>0</v>
      </c>
      <c r="BH139" s="146">
        <f>IF(N139="sníž. přenesená",J139,0)</f>
        <v>0</v>
      </c>
      <c r="BI139" s="146">
        <f>IF(N139="nulová",J139,0)</f>
        <v>0</v>
      </c>
      <c r="BJ139" s="18" t="s">
        <v>84</v>
      </c>
      <c r="BK139" s="146">
        <f>ROUND(I139*H139,2)</f>
        <v>0</v>
      </c>
      <c r="BL139" s="18" t="s">
        <v>156</v>
      </c>
      <c r="BM139" s="257" t="s">
        <v>766</v>
      </c>
    </row>
    <row r="140" s="2" customFormat="1" ht="24.15" customHeight="1">
      <c r="A140" s="41"/>
      <c r="B140" s="42"/>
      <c r="C140" s="245" t="s">
        <v>8</v>
      </c>
      <c r="D140" s="245" t="s">
        <v>151</v>
      </c>
      <c r="E140" s="247" t="s">
        <v>767</v>
      </c>
      <c r="F140" s="248" t="s">
        <v>768</v>
      </c>
      <c r="G140" s="249" t="s">
        <v>735</v>
      </c>
      <c r="H140" s="250">
        <v>1</v>
      </c>
      <c r="I140" s="251"/>
      <c r="J140" s="252">
        <f>ROUND(I140*H140,2)</f>
        <v>0</v>
      </c>
      <c r="K140" s="248" t="s">
        <v>1</v>
      </c>
      <c r="L140" s="44"/>
      <c r="M140" s="253" t="s">
        <v>1</v>
      </c>
      <c r="N140" s="254" t="s">
        <v>41</v>
      </c>
      <c r="O140" s="94"/>
      <c r="P140" s="255">
        <f>O140*H140</f>
        <v>0</v>
      </c>
      <c r="Q140" s="255">
        <v>0</v>
      </c>
      <c r="R140" s="255">
        <f>Q140*H140</f>
        <v>0</v>
      </c>
      <c r="S140" s="255">
        <v>0</v>
      </c>
      <c r="T140" s="256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57" t="s">
        <v>156</v>
      </c>
      <c r="AT140" s="257" t="s">
        <v>151</v>
      </c>
      <c r="AU140" s="257" t="s">
        <v>84</v>
      </c>
      <c r="AY140" s="18" t="s">
        <v>149</v>
      </c>
      <c r="BE140" s="146">
        <f>IF(N140="základní",J140,0)</f>
        <v>0</v>
      </c>
      <c r="BF140" s="146">
        <f>IF(N140="snížená",J140,0)</f>
        <v>0</v>
      </c>
      <c r="BG140" s="146">
        <f>IF(N140="zákl. přenesená",J140,0)</f>
        <v>0</v>
      </c>
      <c r="BH140" s="146">
        <f>IF(N140="sníž. přenesená",J140,0)</f>
        <v>0</v>
      </c>
      <c r="BI140" s="146">
        <f>IF(N140="nulová",J140,0)</f>
        <v>0</v>
      </c>
      <c r="BJ140" s="18" t="s">
        <v>84</v>
      </c>
      <c r="BK140" s="146">
        <f>ROUND(I140*H140,2)</f>
        <v>0</v>
      </c>
      <c r="BL140" s="18" t="s">
        <v>156</v>
      </c>
      <c r="BM140" s="257" t="s">
        <v>769</v>
      </c>
    </row>
    <row r="141" s="2" customFormat="1" ht="16.5" customHeight="1">
      <c r="A141" s="41"/>
      <c r="B141" s="42"/>
      <c r="C141" s="245" t="s">
        <v>228</v>
      </c>
      <c r="D141" s="245" t="s">
        <v>151</v>
      </c>
      <c r="E141" s="247" t="s">
        <v>770</v>
      </c>
      <c r="F141" s="248" t="s">
        <v>771</v>
      </c>
      <c r="G141" s="249" t="s">
        <v>735</v>
      </c>
      <c r="H141" s="250">
        <v>1</v>
      </c>
      <c r="I141" s="251"/>
      <c r="J141" s="252">
        <f>ROUND(I141*H141,2)</f>
        <v>0</v>
      </c>
      <c r="K141" s="248" t="s">
        <v>1</v>
      </c>
      <c r="L141" s="44"/>
      <c r="M141" s="253" t="s">
        <v>1</v>
      </c>
      <c r="N141" s="254" t="s">
        <v>41</v>
      </c>
      <c r="O141" s="94"/>
      <c r="P141" s="255">
        <f>O141*H141</f>
        <v>0</v>
      </c>
      <c r="Q141" s="255">
        <v>0</v>
      </c>
      <c r="R141" s="255">
        <f>Q141*H141</f>
        <v>0</v>
      </c>
      <c r="S141" s="255">
        <v>0</v>
      </c>
      <c r="T141" s="256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257" t="s">
        <v>156</v>
      </c>
      <c r="AT141" s="257" t="s">
        <v>151</v>
      </c>
      <c r="AU141" s="257" t="s">
        <v>84</v>
      </c>
      <c r="AY141" s="18" t="s">
        <v>149</v>
      </c>
      <c r="BE141" s="146">
        <f>IF(N141="základní",J141,0)</f>
        <v>0</v>
      </c>
      <c r="BF141" s="146">
        <f>IF(N141="snížená",J141,0)</f>
        <v>0</v>
      </c>
      <c r="BG141" s="146">
        <f>IF(N141="zákl. přenesená",J141,0)</f>
        <v>0</v>
      </c>
      <c r="BH141" s="146">
        <f>IF(N141="sníž. přenesená",J141,0)</f>
        <v>0</v>
      </c>
      <c r="BI141" s="146">
        <f>IF(N141="nulová",J141,0)</f>
        <v>0</v>
      </c>
      <c r="BJ141" s="18" t="s">
        <v>84</v>
      </c>
      <c r="BK141" s="146">
        <f>ROUND(I141*H141,2)</f>
        <v>0</v>
      </c>
      <c r="BL141" s="18" t="s">
        <v>156</v>
      </c>
      <c r="BM141" s="257" t="s">
        <v>772</v>
      </c>
    </row>
    <row r="142" s="2" customFormat="1" ht="16.5" customHeight="1">
      <c r="A142" s="41"/>
      <c r="B142" s="42"/>
      <c r="C142" s="245" t="s">
        <v>232</v>
      </c>
      <c r="D142" s="245" t="s">
        <v>151</v>
      </c>
      <c r="E142" s="247" t="s">
        <v>773</v>
      </c>
      <c r="F142" s="248" t="s">
        <v>774</v>
      </c>
      <c r="G142" s="249" t="s">
        <v>735</v>
      </c>
      <c r="H142" s="250">
        <v>1</v>
      </c>
      <c r="I142" s="251"/>
      <c r="J142" s="252">
        <f>ROUND(I142*H142,2)</f>
        <v>0</v>
      </c>
      <c r="K142" s="248" t="s">
        <v>1</v>
      </c>
      <c r="L142" s="44"/>
      <c r="M142" s="253" t="s">
        <v>1</v>
      </c>
      <c r="N142" s="254" t="s">
        <v>41</v>
      </c>
      <c r="O142" s="94"/>
      <c r="P142" s="255">
        <f>O142*H142</f>
        <v>0</v>
      </c>
      <c r="Q142" s="255">
        <v>0</v>
      </c>
      <c r="R142" s="255">
        <f>Q142*H142</f>
        <v>0</v>
      </c>
      <c r="S142" s="255">
        <v>0</v>
      </c>
      <c r="T142" s="256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57" t="s">
        <v>156</v>
      </c>
      <c r="AT142" s="257" t="s">
        <v>151</v>
      </c>
      <c r="AU142" s="257" t="s">
        <v>84</v>
      </c>
      <c r="AY142" s="18" t="s">
        <v>149</v>
      </c>
      <c r="BE142" s="146">
        <f>IF(N142="základní",J142,0)</f>
        <v>0</v>
      </c>
      <c r="BF142" s="146">
        <f>IF(N142="snížená",J142,0)</f>
        <v>0</v>
      </c>
      <c r="BG142" s="146">
        <f>IF(N142="zákl. přenesená",J142,0)</f>
        <v>0</v>
      </c>
      <c r="BH142" s="146">
        <f>IF(N142="sníž. přenesená",J142,0)</f>
        <v>0</v>
      </c>
      <c r="BI142" s="146">
        <f>IF(N142="nulová",J142,0)</f>
        <v>0</v>
      </c>
      <c r="BJ142" s="18" t="s">
        <v>84</v>
      </c>
      <c r="BK142" s="146">
        <f>ROUND(I142*H142,2)</f>
        <v>0</v>
      </c>
      <c r="BL142" s="18" t="s">
        <v>156</v>
      </c>
      <c r="BM142" s="257" t="s">
        <v>775</v>
      </c>
    </row>
    <row r="143" s="2" customFormat="1" ht="49.05" customHeight="1">
      <c r="A143" s="41"/>
      <c r="B143" s="42"/>
      <c r="C143" s="245" t="s">
        <v>240</v>
      </c>
      <c r="D143" s="245" t="s">
        <v>151</v>
      </c>
      <c r="E143" s="247" t="s">
        <v>776</v>
      </c>
      <c r="F143" s="248" t="s">
        <v>777</v>
      </c>
      <c r="G143" s="249" t="s">
        <v>735</v>
      </c>
      <c r="H143" s="250">
        <v>1</v>
      </c>
      <c r="I143" s="251"/>
      <c r="J143" s="252">
        <f>ROUND(I143*H143,2)</f>
        <v>0</v>
      </c>
      <c r="K143" s="248" t="s">
        <v>1</v>
      </c>
      <c r="L143" s="44"/>
      <c r="M143" s="253" t="s">
        <v>1</v>
      </c>
      <c r="N143" s="254" t="s">
        <v>41</v>
      </c>
      <c r="O143" s="94"/>
      <c r="P143" s="255">
        <f>O143*H143</f>
        <v>0</v>
      </c>
      <c r="Q143" s="255">
        <v>0</v>
      </c>
      <c r="R143" s="255">
        <f>Q143*H143</f>
        <v>0</v>
      </c>
      <c r="S143" s="255">
        <v>0</v>
      </c>
      <c r="T143" s="256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57" t="s">
        <v>156</v>
      </c>
      <c r="AT143" s="257" t="s">
        <v>151</v>
      </c>
      <c r="AU143" s="257" t="s">
        <v>84</v>
      </c>
      <c r="AY143" s="18" t="s">
        <v>149</v>
      </c>
      <c r="BE143" s="146">
        <f>IF(N143="základní",J143,0)</f>
        <v>0</v>
      </c>
      <c r="BF143" s="146">
        <f>IF(N143="snížená",J143,0)</f>
        <v>0</v>
      </c>
      <c r="BG143" s="146">
        <f>IF(N143="zákl. přenesená",J143,0)</f>
        <v>0</v>
      </c>
      <c r="BH143" s="146">
        <f>IF(N143="sníž. přenesená",J143,0)</f>
        <v>0</v>
      </c>
      <c r="BI143" s="146">
        <f>IF(N143="nulová",J143,0)</f>
        <v>0</v>
      </c>
      <c r="BJ143" s="18" t="s">
        <v>84</v>
      </c>
      <c r="BK143" s="146">
        <f>ROUND(I143*H143,2)</f>
        <v>0</v>
      </c>
      <c r="BL143" s="18" t="s">
        <v>156</v>
      </c>
      <c r="BM143" s="257" t="s">
        <v>778</v>
      </c>
    </row>
    <row r="144" s="2" customFormat="1" ht="37.8" customHeight="1">
      <c r="A144" s="41"/>
      <c r="B144" s="42"/>
      <c r="C144" s="245" t="s">
        <v>246</v>
      </c>
      <c r="D144" s="245" t="s">
        <v>151</v>
      </c>
      <c r="E144" s="247" t="s">
        <v>779</v>
      </c>
      <c r="F144" s="248" t="s">
        <v>780</v>
      </c>
      <c r="G144" s="249" t="s">
        <v>735</v>
      </c>
      <c r="H144" s="250">
        <v>1</v>
      </c>
      <c r="I144" s="251"/>
      <c r="J144" s="252">
        <f>ROUND(I144*H144,2)</f>
        <v>0</v>
      </c>
      <c r="K144" s="248" t="s">
        <v>1</v>
      </c>
      <c r="L144" s="44"/>
      <c r="M144" s="253" t="s">
        <v>1</v>
      </c>
      <c r="N144" s="254" t="s">
        <v>41</v>
      </c>
      <c r="O144" s="94"/>
      <c r="P144" s="255">
        <f>O144*H144</f>
        <v>0</v>
      </c>
      <c r="Q144" s="255">
        <v>0</v>
      </c>
      <c r="R144" s="255">
        <f>Q144*H144</f>
        <v>0</v>
      </c>
      <c r="S144" s="255">
        <v>0</v>
      </c>
      <c r="T144" s="256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57" t="s">
        <v>156</v>
      </c>
      <c r="AT144" s="257" t="s">
        <v>151</v>
      </c>
      <c r="AU144" s="257" t="s">
        <v>84</v>
      </c>
      <c r="AY144" s="18" t="s">
        <v>149</v>
      </c>
      <c r="BE144" s="146">
        <f>IF(N144="základní",J144,0)</f>
        <v>0</v>
      </c>
      <c r="BF144" s="146">
        <f>IF(N144="snížená",J144,0)</f>
        <v>0</v>
      </c>
      <c r="BG144" s="146">
        <f>IF(N144="zákl. přenesená",J144,0)</f>
        <v>0</v>
      </c>
      <c r="BH144" s="146">
        <f>IF(N144="sníž. přenesená",J144,0)</f>
        <v>0</v>
      </c>
      <c r="BI144" s="146">
        <f>IF(N144="nulová",J144,0)</f>
        <v>0</v>
      </c>
      <c r="BJ144" s="18" t="s">
        <v>84</v>
      </c>
      <c r="BK144" s="146">
        <f>ROUND(I144*H144,2)</f>
        <v>0</v>
      </c>
      <c r="BL144" s="18" t="s">
        <v>156</v>
      </c>
      <c r="BM144" s="257" t="s">
        <v>781</v>
      </c>
    </row>
    <row r="145" s="2" customFormat="1" ht="24.15" customHeight="1">
      <c r="A145" s="41"/>
      <c r="B145" s="42"/>
      <c r="C145" s="245" t="s">
        <v>251</v>
      </c>
      <c r="D145" s="245" t="s">
        <v>151</v>
      </c>
      <c r="E145" s="247" t="s">
        <v>782</v>
      </c>
      <c r="F145" s="248" t="s">
        <v>783</v>
      </c>
      <c r="G145" s="249" t="s">
        <v>735</v>
      </c>
      <c r="H145" s="250">
        <v>1</v>
      </c>
      <c r="I145" s="251"/>
      <c r="J145" s="252">
        <f>ROUND(I145*H145,2)</f>
        <v>0</v>
      </c>
      <c r="K145" s="248" t="s">
        <v>1</v>
      </c>
      <c r="L145" s="44"/>
      <c r="M145" s="253" t="s">
        <v>1</v>
      </c>
      <c r="N145" s="254" t="s">
        <v>41</v>
      </c>
      <c r="O145" s="94"/>
      <c r="P145" s="255">
        <f>O145*H145</f>
        <v>0</v>
      </c>
      <c r="Q145" s="255">
        <v>0</v>
      </c>
      <c r="R145" s="255">
        <f>Q145*H145</f>
        <v>0</v>
      </c>
      <c r="S145" s="255">
        <v>0</v>
      </c>
      <c r="T145" s="256">
        <f>S145*H145</f>
        <v>0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57" t="s">
        <v>156</v>
      </c>
      <c r="AT145" s="257" t="s">
        <v>151</v>
      </c>
      <c r="AU145" s="257" t="s">
        <v>84</v>
      </c>
      <c r="AY145" s="18" t="s">
        <v>149</v>
      </c>
      <c r="BE145" s="146">
        <f>IF(N145="základní",J145,0)</f>
        <v>0</v>
      </c>
      <c r="BF145" s="146">
        <f>IF(N145="snížená",J145,0)</f>
        <v>0</v>
      </c>
      <c r="BG145" s="146">
        <f>IF(N145="zákl. přenesená",J145,0)</f>
        <v>0</v>
      </c>
      <c r="BH145" s="146">
        <f>IF(N145="sníž. přenesená",J145,0)</f>
        <v>0</v>
      </c>
      <c r="BI145" s="146">
        <f>IF(N145="nulová",J145,0)</f>
        <v>0</v>
      </c>
      <c r="BJ145" s="18" t="s">
        <v>84</v>
      </c>
      <c r="BK145" s="146">
        <f>ROUND(I145*H145,2)</f>
        <v>0</v>
      </c>
      <c r="BL145" s="18" t="s">
        <v>156</v>
      </c>
      <c r="BM145" s="257" t="s">
        <v>784</v>
      </c>
    </row>
    <row r="146" s="2" customFormat="1" ht="37.8" customHeight="1">
      <c r="A146" s="41"/>
      <c r="B146" s="42"/>
      <c r="C146" s="245" t="s">
        <v>257</v>
      </c>
      <c r="D146" s="245" t="s">
        <v>151</v>
      </c>
      <c r="E146" s="247" t="s">
        <v>785</v>
      </c>
      <c r="F146" s="248" t="s">
        <v>786</v>
      </c>
      <c r="G146" s="249" t="s">
        <v>735</v>
      </c>
      <c r="H146" s="250">
        <v>1</v>
      </c>
      <c r="I146" s="251"/>
      <c r="J146" s="252">
        <f>ROUND(I146*H146,2)</f>
        <v>0</v>
      </c>
      <c r="K146" s="248" t="s">
        <v>1</v>
      </c>
      <c r="L146" s="44"/>
      <c r="M146" s="253" t="s">
        <v>1</v>
      </c>
      <c r="N146" s="254" t="s">
        <v>41</v>
      </c>
      <c r="O146" s="94"/>
      <c r="P146" s="255">
        <f>O146*H146</f>
        <v>0</v>
      </c>
      <c r="Q146" s="255">
        <v>0</v>
      </c>
      <c r="R146" s="255">
        <f>Q146*H146</f>
        <v>0</v>
      </c>
      <c r="S146" s="255">
        <v>0</v>
      </c>
      <c r="T146" s="256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57" t="s">
        <v>156</v>
      </c>
      <c r="AT146" s="257" t="s">
        <v>151</v>
      </c>
      <c r="AU146" s="257" t="s">
        <v>84</v>
      </c>
      <c r="AY146" s="18" t="s">
        <v>149</v>
      </c>
      <c r="BE146" s="146">
        <f>IF(N146="základní",J146,0)</f>
        <v>0</v>
      </c>
      <c r="BF146" s="146">
        <f>IF(N146="snížená",J146,0)</f>
        <v>0</v>
      </c>
      <c r="BG146" s="146">
        <f>IF(N146="zákl. přenesená",J146,0)</f>
        <v>0</v>
      </c>
      <c r="BH146" s="146">
        <f>IF(N146="sníž. přenesená",J146,0)</f>
        <v>0</v>
      </c>
      <c r="BI146" s="146">
        <f>IF(N146="nulová",J146,0)</f>
        <v>0</v>
      </c>
      <c r="BJ146" s="18" t="s">
        <v>84</v>
      </c>
      <c r="BK146" s="146">
        <f>ROUND(I146*H146,2)</f>
        <v>0</v>
      </c>
      <c r="BL146" s="18" t="s">
        <v>156</v>
      </c>
      <c r="BM146" s="257" t="s">
        <v>787</v>
      </c>
    </row>
    <row r="147" s="2" customFormat="1">
      <c r="A147" s="41"/>
      <c r="B147" s="42"/>
      <c r="C147" s="43"/>
      <c r="D147" s="260" t="s">
        <v>476</v>
      </c>
      <c r="E147" s="43"/>
      <c r="F147" s="318" t="s">
        <v>788</v>
      </c>
      <c r="G147" s="43"/>
      <c r="H147" s="43"/>
      <c r="I147" s="215"/>
      <c r="J147" s="43"/>
      <c r="K147" s="43"/>
      <c r="L147" s="44"/>
      <c r="M147" s="319"/>
      <c r="N147" s="320"/>
      <c r="O147" s="94"/>
      <c r="P147" s="94"/>
      <c r="Q147" s="94"/>
      <c r="R147" s="94"/>
      <c r="S147" s="94"/>
      <c r="T147" s="95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18" t="s">
        <v>476</v>
      </c>
      <c r="AU147" s="18" t="s">
        <v>84</v>
      </c>
    </row>
    <row r="148" s="2" customFormat="1" ht="55.5" customHeight="1">
      <c r="A148" s="41"/>
      <c r="B148" s="42"/>
      <c r="C148" s="245" t="s">
        <v>262</v>
      </c>
      <c r="D148" s="245" t="s">
        <v>151</v>
      </c>
      <c r="E148" s="247" t="s">
        <v>789</v>
      </c>
      <c r="F148" s="248" t="s">
        <v>790</v>
      </c>
      <c r="G148" s="249" t="s">
        <v>735</v>
      </c>
      <c r="H148" s="250">
        <v>1</v>
      </c>
      <c r="I148" s="251"/>
      <c r="J148" s="252">
        <f>ROUND(I148*H148,2)</f>
        <v>0</v>
      </c>
      <c r="K148" s="248" t="s">
        <v>1</v>
      </c>
      <c r="L148" s="44"/>
      <c r="M148" s="253" t="s">
        <v>1</v>
      </c>
      <c r="N148" s="254" t="s">
        <v>41</v>
      </c>
      <c r="O148" s="94"/>
      <c r="P148" s="255">
        <f>O148*H148</f>
        <v>0</v>
      </c>
      <c r="Q148" s="255">
        <v>0</v>
      </c>
      <c r="R148" s="255">
        <f>Q148*H148</f>
        <v>0</v>
      </c>
      <c r="S148" s="255">
        <v>0</v>
      </c>
      <c r="T148" s="256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57" t="s">
        <v>156</v>
      </c>
      <c r="AT148" s="257" t="s">
        <v>151</v>
      </c>
      <c r="AU148" s="257" t="s">
        <v>84</v>
      </c>
      <c r="AY148" s="18" t="s">
        <v>149</v>
      </c>
      <c r="BE148" s="146">
        <f>IF(N148="základní",J148,0)</f>
        <v>0</v>
      </c>
      <c r="BF148" s="146">
        <f>IF(N148="snížená",J148,0)</f>
        <v>0</v>
      </c>
      <c r="BG148" s="146">
        <f>IF(N148="zákl. přenesená",J148,0)</f>
        <v>0</v>
      </c>
      <c r="BH148" s="146">
        <f>IF(N148="sníž. přenesená",J148,0)</f>
        <v>0</v>
      </c>
      <c r="BI148" s="146">
        <f>IF(N148="nulová",J148,0)</f>
        <v>0</v>
      </c>
      <c r="BJ148" s="18" t="s">
        <v>84</v>
      </c>
      <c r="BK148" s="146">
        <f>ROUND(I148*H148,2)</f>
        <v>0</v>
      </c>
      <c r="BL148" s="18" t="s">
        <v>156</v>
      </c>
      <c r="BM148" s="257" t="s">
        <v>791</v>
      </c>
    </row>
    <row r="149" s="2" customFormat="1" ht="24.15" customHeight="1">
      <c r="A149" s="41"/>
      <c r="B149" s="42"/>
      <c r="C149" s="245" t="s">
        <v>268</v>
      </c>
      <c r="D149" s="245" t="s">
        <v>151</v>
      </c>
      <c r="E149" s="247" t="s">
        <v>792</v>
      </c>
      <c r="F149" s="248" t="s">
        <v>793</v>
      </c>
      <c r="G149" s="249" t="s">
        <v>735</v>
      </c>
      <c r="H149" s="250">
        <v>1</v>
      </c>
      <c r="I149" s="251"/>
      <c r="J149" s="252">
        <f>ROUND(I149*H149,2)</f>
        <v>0</v>
      </c>
      <c r="K149" s="248" t="s">
        <v>1</v>
      </c>
      <c r="L149" s="44"/>
      <c r="M149" s="253" t="s">
        <v>1</v>
      </c>
      <c r="N149" s="254" t="s">
        <v>41</v>
      </c>
      <c r="O149" s="94"/>
      <c r="P149" s="255">
        <f>O149*H149</f>
        <v>0</v>
      </c>
      <c r="Q149" s="255">
        <v>0</v>
      </c>
      <c r="R149" s="255">
        <f>Q149*H149</f>
        <v>0</v>
      </c>
      <c r="S149" s="255">
        <v>0</v>
      </c>
      <c r="T149" s="256">
        <f>S149*H149</f>
        <v>0</v>
      </c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R149" s="257" t="s">
        <v>156</v>
      </c>
      <c r="AT149" s="257" t="s">
        <v>151</v>
      </c>
      <c r="AU149" s="257" t="s">
        <v>84</v>
      </c>
      <c r="AY149" s="18" t="s">
        <v>149</v>
      </c>
      <c r="BE149" s="146">
        <f>IF(N149="základní",J149,0)</f>
        <v>0</v>
      </c>
      <c r="BF149" s="146">
        <f>IF(N149="snížená",J149,0)</f>
        <v>0</v>
      </c>
      <c r="BG149" s="146">
        <f>IF(N149="zákl. přenesená",J149,0)</f>
        <v>0</v>
      </c>
      <c r="BH149" s="146">
        <f>IF(N149="sníž. přenesená",J149,0)</f>
        <v>0</v>
      </c>
      <c r="BI149" s="146">
        <f>IF(N149="nulová",J149,0)</f>
        <v>0</v>
      </c>
      <c r="BJ149" s="18" t="s">
        <v>84</v>
      </c>
      <c r="BK149" s="146">
        <f>ROUND(I149*H149,2)</f>
        <v>0</v>
      </c>
      <c r="BL149" s="18" t="s">
        <v>156</v>
      </c>
      <c r="BM149" s="257" t="s">
        <v>794</v>
      </c>
    </row>
    <row r="150" s="2" customFormat="1" ht="24.15" customHeight="1">
      <c r="A150" s="41"/>
      <c r="B150" s="42"/>
      <c r="C150" s="245" t="s">
        <v>7</v>
      </c>
      <c r="D150" s="245" t="s">
        <v>151</v>
      </c>
      <c r="E150" s="247" t="s">
        <v>795</v>
      </c>
      <c r="F150" s="248" t="s">
        <v>796</v>
      </c>
      <c r="G150" s="249" t="s">
        <v>735</v>
      </c>
      <c r="H150" s="250">
        <v>1</v>
      </c>
      <c r="I150" s="251"/>
      <c r="J150" s="252">
        <f>ROUND(I150*H150,2)</f>
        <v>0</v>
      </c>
      <c r="K150" s="248" t="s">
        <v>1</v>
      </c>
      <c r="L150" s="44"/>
      <c r="M150" s="253" t="s">
        <v>1</v>
      </c>
      <c r="N150" s="254" t="s">
        <v>41</v>
      </c>
      <c r="O150" s="94"/>
      <c r="P150" s="255">
        <f>O150*H150</f>
        <v>0</v>
      </c>
      <c r="Q150" s="255">
        <v>0</v>
      </c>
      <c r="R150" s="255">
        <f>Q150*H150</f>
        <v>0</v>
      </c>
      <c r="S150" s="255">
        <v>0</v>
      </c>
      <c r="T150" s="256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57" t="s">
        <v>156</v>
      </c>
      <c r="AT150" s="257" t="s">
        <v>151</v>
      </c>
      <c r="AU150" s="257" t="s">
        <v>84</v>
      </c>
      <c r="AY150" s="18" t="s">
        <v>149</v>
      </c>
      <c r="BE150" s="146">
        <f>IF(N150="základní",J150,0)</f>
        <v>0</v>
      </c>
      <c r="BF150" s="146">
        <f>IF(N150="snížená",J150,0)</f>
        <v>0</v>
      </c>
      <c r="BG150" s="146">
        <f>IF(N150="zákl. přenesená",J150,0)</f>
        <v>0</v>
      </c>
      <c r="BH150" s="146">
        <f>IF(N150="sníž. přenesená",J150,0)</f>
        <v>0</v>
      </c>
      <c r="BI150" s="146">
        <f>IF(N150="nulová",J150,0)</f>
        <v>0</v>
      </c>
      <c r="BJ150" s="18" t="s">
        <v>84</v>
      </c>
      <c r="BK150" s="146">
        <f>ROUND(I150*H150,2)</f>
        <v>0</v>
      </c>
      <c r="BL150" s="18" t="s">
        <v>156</v>
      </c>
      <c r="BM150" s="257" t="s">
        <v>797</v>
      </c>
    </row>
    <row r="151" s="2" customFormat="1" ht="37.8" customHeight="1">
      <c r="A151" s="41"/>
      <c r="B151" s="42"/>
      <c r="C151" s="245" t="s">
        <v>280</v>
      </c>
      <c r="D151" s="245" t="s">
        <v>151</v>
      </c>
      <c r="E151" s="247" t="s">
        <v>798</v>
      </c>
      <c r="F151" s="248" t="s">
        <v>799</v>
      </c>
      <c r="G151" s="249" t="s">
        <v>735</v>
      </c>
      <c r="H151" s="250">
        <v>1</v>
      </c>
      <c r="I151" s="251"/>
      <c r="J151" s="252">
        <f>ROUND(I151*H151,2)</f>
        <v>0</v>
      </c>
      <c r="K151" s="248" t="s">
        <v>1</v>
      </c>
      <c r="L151" s="44"/>
      <c r="M151" s="313" t="s">
        <v>1</v>
      </c>
      <c r="N151" s="314" t="s">
        <v>41</v>
      </c>
      <c r="O151" s="315"/>
      <c r="P151" s="316">
        <f>O151*H151</f>
        <v>0</v>
      </c>
      <c r="Q151" s="316">
        <v>0</v>
      </c>
      <c r="R151" s="316">
        <f>Q151*H151</f>
        <v>0</v>
      </c>
      <c r="S151" s="316">
        <v>0</v>
      </c>
      <c r="T151" s="317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57" t="s">
        <v>156</v>
      </c>
      <c r="AT151" s="257" t="s">
        <v>151</v>
      </c>
      <c r="AU151" s="257" t="s">
        <v>84</v>
      </c>
      <c r="AY151" s="18" t="s">
        <v>149</v>
      </c>
      <c r="BE151" s="146">
        <f>IF(N151="základní",J151,0)</f>
        <v>0</v>
      </c>
      <c r="BF151" s="146">
        <f>IF(N151="snížená",J151,0)</f>
        <v>0</v>
      </c>
      <c r="BG151" s="146">
        <f>IF(N151="zákl. přenesená",J151,0)</f>
        <v>0</v>
      </c>
      <c r="BH151" s="146">
        <f>IF(N151="sníž. přenesená",J151,0)</f>
        <v>0</v>
      </c>
      <c r="BI151" s="146">
        <f>IF(N151="nulová",J151,0)</f>
        <v>0</v>
      </c>
      <c r="BJ151" s="18" t="s">
        <v>84</v>
      </c>
      <c r="BK151" s="146">
        <f>ROUND(I151*H151,2)</f>
        <v>0</v>
      </c>
      <c r="BL151" s="18" t="s">
        <v>156</v>
      </c>
      <c r="BM151" s="257" t="s">
        <v>800</v>
      </c>
    </row>
    <row r="152" s="2" customFormat="1" ht="6.96" customHeight="1">
      <c r="A152" s="41"/>
      <c r="B152" s="69"/>
      <c r="C152" s="70"/>
      <c r="D152" s="70"/>
      <c r="E152" s="70"/>
      <c r="F152" s="70"/>
      <c r="G152" s="70"/>
      <c r="H152" s="70"/>
      <c r="I152" s="70"/>
      <c r="J152" s="70"/>
      <c r="K152" s="70"/>
      <c r="L152" s="44"/>
      <c r="M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</row>
  </sheetData>
  <sheetProtection sheet="1" autoFilter="0" formatColumns="0" formatRows="0" objects="1" scenarios="1" spinCount="100000" saltValue="wqRiuGHcaJH2PCnqD8/DIY3wQchLaSUoeOmVUsuo0ZpTL3yVyu3ipuPmKHSVC1ENj5WK2EPSXQQKOJ5Moe6dmA==" hashValue="F0h9iA/ky7+tFuGTMwwzVl4iyQOC0F35jSI/WvDDVCjPA6rlF96KknVnpxBDxCCe80iL+ZUcIKLig7hRQbjXHQ==" algorithmName="SHA-512" password="CC51"/>
  <autoFilter ref="C126:K151"/>
  <mergeCells count="14">
    <mergeCell ref="E7:H7"/>
    <mergeCell ref="E9:H9"/>
    <mergeCell ref="E18:H18"/>
    <mergeCell ref="E27:H27"/>
    <mergeCell ref="E85:H85"/>
    <mergeCell ref="E87:H87"/>
    <mergeCell ref="D101:F101"/>
    <mergeCell ref="D102:F102"/>
    <mergeCell ref="D103:F103"/>
    <mergeCell ref="D104:F104"/>
    <mergeCell ref="D105:F105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NBLenovo\Miloslav Výskala</dc:creator>
  <cp:lastModifiedBy>NBLenovo\Miloslav Výskala</cp:lastModifiedBy>
  <dcterms:created xsi:type="dcterms:W3CDTF">2025-06-04T06:01:29Z</dcterms:created>
  <dcterms:modified xsi:type="dcterms:W3CDTF">2025-06-04T06:01:34Z</dcterms:modified>
</cp:coreProperties>
</file>