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zivatel\Desktop\Rozpočty\2017\progeok\Kosoř\oprava\"/>
    </mc:Choice>
  </mc:AlternateContent>
  <xr:revisionPtr revIDLastSave="0" documentId="13_ncr:1_{0443C792-4D69-422D-83FE-18E955F76C7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Rekapitulace stavby" sheetId="1" r:id="rId1"/>
    <sheet name="01 - SO 01 Komunikace" sheetId="2" r:id="rId2"/>
    <sheet name="101 - VON" sheetId="3" r:id="rId3"/>
  </sheets>
  <definedNames>
    <definedName name="_xlnm._FilterDatabase" localSheetId="1" hidden="1">'01 - SO 01 Komunikace'!$C$124:$K$320</definedName>
    <definedName name="_xlnm._FilterDatabase" localSheetId="2" hidden="1">'101 - VON'!$C$117:$K$130</definedName>
    <definedName name="_xlnm.Print_Titles" localSheetId="1">'01 - SO 01 Komunikace'!$124:$124</definedName>
    <definedName name="_xlnm.Print_Titles" localSheetId="2">'101 - VON'!$117:$117</definedName>
    <definedName name="_xlnm.Print_Titles" localSheetId="0">'Rekapitulace stavby'!$92:$92</definedName>
    <definedName name="_xlnm.Print_Area" localSheetId="1">'01 - SO 01 Komunikace'!$C$4:$J$76,'01 - SO 01 Komunikace'!$C$82:$J$106,'01 - SO 01 Komunikace'!$C$112:$K$320</definedName>
    <definedName name="_xlnm.Print_Area" localSheetId="2">'101 - VON'!$C$4:$J$76,'101 - VON'!$C$82:$J$99,'101 - VON'!$C$105:$K$130</definedName>
    <definedName name="_xlnm.Print_Area" localSheetId="0">'Rekapitulace stavby'!$D$4:$AO$76,'Rekapitulace stavby'!$C$82:$AQ$97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/>
  <c r="J35" i="3"/>
  <c r="AX96" i="1" s="1"/>
  <c r="BI130" i="3"/>
  <c r="BH130" i="3"/>
  <c r="BG130" i="3"/>
  <c r="BF130" i="3"/>
  <c r="T130" i="3"/>
  <c r="R130" i="3"/>
  <c r="P130" i="3"/>
  <c r="BI129" i="3"/>
  <c r="BH129" i="3"/>
  <c r="BG129" i="3"/>
  <c r="BF129" i="3"/>
  <c r="T129" i="3"/>
  <c r="R129" i="3"/>
  <c r="P129" i="3"/>
  <c r="BI128" i="3"/>
  <c r="BH128" i="3"/>
  <c r="BG128" i="3"/>
  <c r="BF128" i="3"/>
  <c r="T128" i="3"/>
  <c r="R128" i="3"/>
  <c r="P128" i="3"/>
  <c r="BI127" i="3"/>
  <c r="BH127" i="3"/>
  <c r="BG127" i="3"/>
  <c r="BF127" i="3"/>
  <c r="T127" i="3"/>
  <c r="R127" i="3"/>
  <c r="P127" i="3"/>
  <c r="BI126" i="3"/>
  <c r="BH126" i="3"/>
  <c r="BG126" i="3"/>
  <c r="BF126" i="3"/>
  <c r="T126" i="3"/>
  <c r="R126" i="3"/>
  <c r="P126" i="3"/>
  <c r="BI125" i="3"/>
  <c r="BH125" i="3"/>
  <c r="BG125" i="3"/>
  <c r="BF125" i="3"/>
  <c r="T125" i="3"/>
  <c r="R125" i="3"/>
  <c r="P125" i="3"/>
  <c r="BI124" i="3"/>
  <c r="BH124" i="3"/>
  <c r="BG124" i="3"/>
  <c r="BF124" i="3"/>
  <c r="T124" i="3"/>
  <c r="R124" i="3"/>
  <c r="P124" i="3"/>
  <c r="BI123" i="3"/>
  <c r="BH123" i="3"/>
  <c r="F36" i="3" s="1"/>
  <c r="BG123" i="3"/>
  <c r="BF123" i="3"/>
  <c r="T123" i="3"/>
  <c r="R123" i="3"/>
  <c r="P123" i="3"/>
  <c r="BI122" i="3"/>
  <c r="BH122" i="3"/>
  <c r="BG122" i="3"/>
  <c r="BF122" i="3"/>
  <c r="T122" i="3"/>
  <c r="R122" i="3"/>
  <c r="P122" i="3"/>
  <c r="BI121" i="3"/>
  <c r="BH121" i="3"/>
  <c r="BG121" i="3"/>
  <c r="BF121" i="3"/>
  <c r="F34" i="3" s="1"/>
  <c r="T121" i="3"/>
  <c r="R121" i="3"/>
  <c r="P121" i="3"/>
  <c r="F112" i="3"/>
  <c r="E110" i="3"/>
  <c r="F89" i="3"/>
  <c r="E87" i="3"/>
  <c r="J24" i="3"/>
  <c r="E24" i="3"/>
  <c r="J115" i="3" s="1"/>
  <c r="J23" i="3"/>
  <c r="J21" i="3"/>
  <c r="E21" i="3"/>
  <c r="J114" i="3" s="1"/>
  <c r="J20" i="3"/>
  <c r="J18" i="3"/>
  <c r="E18" i="3"/>
  <c r="F115" i="3" s="1"/>
  <c r="J17" i="3"/>
  <c r="J15" i="3"/>
  <c r="E15" i="3"/>
  <c r="F91" i="3" s="1"/>
  <c r="J14" i="3"/>
  <c r="J12" i="3"/>
  <c r="J112" i="3" s="1"/>
  <c r="E7" i="3"/>
  <c r="E108" i="3"/>
  <c r="J37" i="2"/>
  <c r="J36" i="2"/>
  <c r="AY95" i="1" s="1"/>
  <c r="J35" i="2"/>
  <c r="AX95" i="1"/>
  <c r="BI320" i="2"/>
  <c r="BH320" i="2"/>
  <c r="BG320" i="2"/>
  <c r="BF320" i="2"/>
  <c r="T320" i="2"/>
  <c r="R320" i="2"/>
  <c r="P320" i="2"/>
  <c r="BI317" i="2"/>
  <c r="BH317" i="2"/>
  <c r="BG317" i="2"/>
  <c r="BF317" i="2"/>
  <c r="T317" i="2"/>
  <c r="R317" i="2"/>
  <c r="P317" i="2"/>
  <c r="BI315" i="2"/>
  <c r="BH315" i="2"/>
  <c r="BG315" i="2"/>
  <c r="BF315" i="2"/>
  <c r="T315" i="2"/>
  <c r="R315" i="2"/>
  <c r="P315" i="2"/>
  <c r="BI309" i="2"/>
  <c r="BH309" i="2"/>
  <c r="BG309" i="2"/>
  <c r="BF309" i="2"/>
  <c r="T309" i="2"/>
  <c r="R309" i="2"/>
  <c r="P309" i="2"/>
  <c r="BI308" i="2"/>
  <c r="BH308" i="2"/>
  <c r="BG308" i="2"/>
  <c r="BF308" i="2"/>
  <c r="T308" i="2"/>
  <c r="R308" i="2"/>
  <c r="P308" i="2"/>
  <c r="BI305" i="2"/>
  <c r="BH305" i="2"/>
  <c r="BG305" i="2"/>
  <c r="BF305" i="2"/>
  <c r="T305" i="2"/>
  <c r="T304" i="2" s="1"/>
  <c r="R305" i="2"/>
  <c r="R304" i="2"/>
  <c r="P305" i="2"/>
  <c r="P304" i="2" s="1"/>
  <c r="BI301" i="2"/>
  <c r="BH301" i="2"/>
  <c r="BG301" i="2"/>
  <c r="BF301" i="2"/>
  <c r="T301" i="2"/>
  <c r="R301" i="2"/>
  <c r="P301" i="2"/>
  <c r="BI298" i="2"/>
  <c r="BH298" i="2"/>
  <c r="BG298" i="2"/>
  <c r="BF298" i="2"/>
  <c r="T298" i="2"/>
  <c r="R298" i="2"/>
  <c r="P298" i="2"/>
  <c r="BI293" i="2"/>
  <c r="BH293" i="2"/>
  <c r="BG293" i="2"/>
  <c r="BF293" i="2"/>
  <c r="T293" i="2"/>
  <c r="R293" i="2"/>
  <c r="P293" i="2"/>
  <c r="BI291" i="2"/>
  <c r="BH291" i="2"/>
  <c r="BG291" i="2"/>
  <c r="BF291" i="2"/>
  <c r="T291" i="2"/>
  <c r="R291" i="2"/>
  <c r="P291" i="2"/>
  <c r="BI285" i="2"/>
  <c r="BH285" i="2"/>
  <c r="BG285" i="2"/>
  <c r="BF285" i="2"/>
  <c r="T285" i="2"/>
  <c r="R285" i="2"/>
  <c r="P285" i="2"/>
  <c r="BI283" i="2"/>
  <c r="BH283" i="2"/>
  <c r="BG283" i="2"/>
  <c r="BF283" i="2"/>
  <c r="T283" i="2"/>
  <c r="R283" i="2"/>
  <c r="P283" i="2"/>
  <c r="BI280" i="2"/>
  <c r="BH280" i="2"/>
  <c r="BG280" i="2"/>
  <c r="BF280" i="2"/>
  <c r="T280" i="2"/>
  <c r="R280" i="2"/>
  <c r="P280" i="2"/>
  <c r="BI276" i="2"/>
  <c r="BH276" i="2"/>
  <c r="BG276" i="2"/>
  <c r="BF276" i="2"/>
  <c r="T276" i="2"/>
  <c r="R276" i="2"/>
  <c r="P276" i="2"/>
  <c r="BI273" i="2"/>
  <c r="BH273" i="2"/>
  <c r="BG273" i="2"/>
  <c r="BF273" i="2"/>
  <c r="T273" i="2"/>
  <c r="R273" i="2"/>
  <c r="P273" i="2"/>
  <c r="BI271" i="2"/>
  <c r="BH271" i="2"/>
  <c r="BG271" i="2"/>
  <c r="BF271" i="2"/>
  <c r="T271" i="2"/>
  <c r="R271" i="2"/>
  <c r="P271" i="2"/>
  <c r="BI269" i="2"/>
  <c r="BH269" i="2"/>
  <c r="BG269" i="2"/>
  <c r="BF269" i="2"/>
  <c r="T269" i="2"/>
  <c r="R269" i="2"/>
  <c r="P269" i="2"/>
  <c r="BI267" i="2"/>
  <c r="BH267" i="2"/>
  <c r="BG267" i="2"/>
  <c r="BF267" i="2"/>
  <c r="T267" i="2"/>
  <c r="R267" i="2"/>
  <c r="P267" i="2"/>
  <c r="BI262" i="2"/>
  <c r="BH262" i="2"/>
  <c r="BG262" i="2"/>
  <c r="BF262" i="2"/>
  <c r="T262" i="2"/>
  <c r="R262" i="2"/>
  <c r="P262" i="2"/>
  <c r="BI259" i="2"/>
  <c r="BH259" i="2"/>
  <c r="BG259" i="2"/>
  <c r="BF259" i="2"/>
  <c r="T259" i="2"/>
  <c r="R259" i="2"/>
  <c r="P259" i="2"/>
  <c r="BI256" i="2"/>
  <c r="BH256" i="2"/>
  <c r="BG256" i="2"/>
  <c r="BF256" i="2"/>
  <c r="T256" i="2"/>
  <c r="R256" i="2"/>
  <c r="P256" i="2"/>
  <c r="BI254" i="2"/>
  <c r="BH254" i="2"/>
  <c r="BG254" i="2"/>
  <c r="BF254" i="2"/>
  <c r="T254" i="2"/>
  <c r="R254" i="2"/>
  <c r="P254" i="2"/>
  <c r="BI251" i="2"/>
  <c r="BH251" i="2"/>
  <c r="BG251" i="2"/>
  <c r="BF251" i="2"/>
  <c r="T251" i="2"/>
  <c r="R251" i="2"/>
  <c r="P251" i="2"/>
  <c r="BI249" i="2"/>
  <c r="BH249" i="2"/>
  <c r="BG249" i="2"/>
  <c r="BF249" i="2"/>
  <c r="T249" i="2"/>
  <c r="R249" i="2"/>
  <c r="P249" i="2"/>
  <c r="BI246" i="2"/>
  <c r="BH246" i="2"/>
  <c r="BG246" i="2"/>
  <c r="BF246" i="2"/>
  <c r="T246" i="2"/>
  <c r="R246" i="2"/>
  <c r="P246" i="2"/>
  <c r="BI243" i="2"/>
  <c r="BH243" i="2"/>
  <c r="BG243" i="2"/>
  <c r="BF243" i="2"/>
  <c r="T243" i="2"/>
  <c r="R243" i="2"/>
  <c r="P243" i="2"/>
  <c r="BI240" i="2"/>
  <c r="BH240" i="2"/>
  <c r="BG240" i="2"/>
  <c r="BF240" i="2"/>
  <c r="T240" i="2"/>
  <c r="R240" i="2"/>
  <c r="P240" i="2"/>
  <c r="BI237" i="2"/>
  <c r="BH237" i="2"/>
  <c r="BG237" i="2"/>
  <c r="BF237" i="2"/>
  <c r="T237" i="2"/>
  <c r="R237" i="2"/>
  <c r="P237" i="2"/>
  <c r="BI234" i="2"/>
  <c r="BH234" i="2"/>
  <c r="BG234" i="2"/>
  <c r="BF234" i="2"/>
  <c r="T234" i="2"/>
  <c r="R234" i="2"/>
  <c r="P234" i="2"/>
  <c r="BI231" i="2"/>
  <c r="BH231" i="2"/>
  <c r="BG231" i="2"/>
  <c r="BF231" i="2"/>
  <c r="T231" i="2"/>
  <c r="R231" i="2"/>
  <c r="P231" i="2"/>
  <c r="BI228" i="2"/>
  <c r="BH228" i="2"/>
  <c r="BG228" i="2"/>
  <c r="BF228" i="2"/>
  <c r="T228" i="2"/>
  <c r="R228" i="2"/>
  <c r="P228" i="2"/>
  <c r="BI225" i="2"/>
  <c r="BH225" i="2"/>
  <c r="BG225" i="2"/>
  <c r="BF225" i="2"/>
  <c r="T225" i="2"/>
  <c r="R225" i="2"/>
  <c r="P225" i="2"/>
  <c r="BI222" i="2"/>
  <c r="BH222" i="2"/>
  <c r="BG222" i="2"/>
  <c r="BF222" i="2"/>
  <c r="T222" i="2"/>
  <c r="R222" i="2"/>
  <c r="P222" i="2"/>
  <c r="BI218" i="2"/>
  <c r="BH218" i="2"/>
  <c r="BG218" i="2"/>
  <c r="BF218" i="2"/>
  <c r="T218" i="2"/>
  <c r="R218" i="2"/>
  <c r="P218" i="2"/>
  <c r="BI215" i="2"/>
  <c r="BH215" i="2"/>
  <c r="BG215" i="2"/>
  <c r="BF215" i="2"/>
  <c r="T215" i="2"/>
  <c r="R215" i="2"/>
  <c r="P215" i="2"/>
  <c r="BI212" i="2"/>
  <c r="BH212" i="2"/>
  <c r="BG212" i="2"/>
  <c r="BF212" i="2"/>
  <c r="T212" i="2"/>
  <c r="R212" i="2"/>
  <c r="P212" i="2"/>
  <c r="BI209" i="2"/>
  <c r="BH209" i="2"/>
  <c r="BG209" i="2"/>
  <c r="BF209" i="2"/>
  <c r="T209" i="2"/>
  <c r="R209" i="2"/>
  <c r="P209" i="2"/>
  <c r="BI206" i="2"/>
  <c r="BH206" i="2"/>
  <c r="BG206" i="2"/>
  <c r="BF206" i="2"/>
  <c r="T206" i="2"/>
  <c r="R206" i="2"/>
  <c r="P206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199" i="2"/>
  <c r="BH199" i="2"/>
  <c r="BG199" i="2"/>
  <c r="BF199" i="2"/>
  <c r="T199" i="2"/>
  <c r="R199" i="2"/>
  <c r="P199" i="2"/>
  <c r="BI196" i="2"/>
  <c r="BH196" i="2"/>
  <c r="BG196" i="2"/>
  <c r="BF196" i="2"/>
  <c r="T196" i="2"/>
  <c r="R196" i="2"/>
  <c r="P196" i="2"/>
  <c r="BI193" i="2"/>
  <c r="BH193" i="2"/>
  <c r="BG193" i="2"/>
  <c r="BF193" i="2"/>
  <c r="T193" i="2"/>
  <c r="R193" i="2"/>
  <c r="P193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7" i="2"/>
  <c r="BH187" i="2"/>
  <c r="BG187" i="2"/>
  <c r="BF187" i="2"/>
  <c r="T187" i="2"/>
  <c r="R187" i="2"/>
  <c r="P187" i="2"/>
  <c r="BI184" i="2"/>
  <c r="BH184" i="2"/>
  <c r="BG184" i="2"/>
  <c r="BF184" i="2"/>
  <c r="T184" i="2"/>
  <c r="R184" i="2"/>
  <c r="P184" i="2"/>
  <c r="BI183" i="2"/>
  <c r="BH183" i="2"/>
  <c r="BG183" i="2"/>
  <c r="BF183" i="2"/>
  <c r="T183" i="2"/>
  <c r="R183" i="2"/>
  <c r="P183" i="2"/>
  <c r="BI180" i="2"/>
  <c r="BH180" i="2"/>
  <c r="BG180" i="2"/>
  <c r="BF180" i="2"/>
  <c r="T180" i="2"/>
  <c r="R180" i="2"/>
  <c r="P180" i="2"/>
  <c r="BI177" i="2"/>
  <c r="BH177" i="2"/>
  <c r="BG177" i="2"/>
  <c r="BF177" i="2"/>
  <c r="T177" i="2"/>
  <c r="R177" i="2"/>
  <c r="P177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62" i="2"/>
  <c r="BH162" i="2"/>
  <c r="BG162" i="2"/>
  <c r="BF162" i="2"/>
  <c r="T162" i="2"/>
  <c r="R162" i="2"/>
  <c r="P162" i="2"/>
  <c r="BI159" i="2"/>
  <c r="BH159" i="2"/>
  <c r="BG159" i="2"/>
  <c r="BF159" i="2"/>
  <c r="T159" i="2"/>
  <c r="R159" i="2"/>
  <c r="P159" i="2"/>
  <c r="BI156" i="2"/>
  <c r="BH156" i="2"/>
  <c r="BG156" i="2"/>
  <c r="BF156" i="2"/>
  <c r="T156" i="2"/>
  <c r="R156" i="2"/>
  <c r="P156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40" i="2"/>
  <c r="BH140" i="2"/>
  <c r="BG140" i="2"/>
  <c r="BF140" i="2"/>
  <c r="T140" i="2"/>
  <c r="R140" i="2"/>
  <c r="P140" i="2"/>
  <c r="BI137" i="2"/>
  <c r="BH137" i="2"/>
  <c r="BG137" i="2"/>
  <c r="BF137" i="2"/>
  <c r="T137" i="2"/>
  <c r="R137" i="2"/>
  <c r="P137" i="2"/>
  <c r="BI134" i="2"/>
  <c r="BH134" i="2"/>
  <c r="BG134" i="2"/>
  <c r="BF134" i="2"/>
  <c r="T134" i="2"/>
  <c r="R134" i="2"/>
  <c r="P134" i="2"/>
  <c r="BI131" i="2"/>
  <c r="BH131" i="2"/>
  <c r="BG131" i="2"/>
  <c r="BF131" i="2"/>
  <c r="T131" i="2"/>
  <c r="R131" i="2"/>
  <c r="P131" i="2"/>
  <c r="BI128" i="2"/>
  <c r="BH128" i="2"/>
  <c r="BG128" i="2"/>
  <c r="BF128" i="2"/>
  <c r="T128" i="2"/>
  <c r="R128" i="2"/>
  <c r="P128" i="2"/>
  <c r="F119" i="2"/>
  <c r="E117" i="2"/>
  <c r="F89" i="2"/>
  <c r="E87" i="2"/>
  <c r="J24" i="2"/>
  <c r="E24" i="2"/>
  <c r="J122" i="2" s="1"/>
  <c r="J23" i="2"/>
  <c r="J21" i="2"/>
  <c r="E21" i="2"/>
  <c r="J121" i="2" s="1"/>
  <c r="J20" i="2"/>
  <c r="J18" i="2"/>
  <c r="E18" i="2"/>
  <c r="F92" i="2" s="1"/>
  <c r="J17" i="2"/>
  <c r="J15" i="2"/>
  <c r="E15" i="2"/>
  <c r="F121" i="2" s="1"/>
  <c r="J14" i="2"/>
  <c r="J12" i="2"/>
  <c r="J89" i="2" s="1"/>
  <c r="E7" i="2"/>
  <c r="E115" i="2"/>
  <c r="L90" i="1"/>
  <c r="AM90" i="1"/>
  <c r="AM89" i="1"/>
  <c r="L89" i="1"/>
  <c r="AM87" i="1"/>
  <c r="L87" i="1"/>
  <c r="L85" i="1"/>
  <c r="L84" i="1"/>
  <c r="BK130" i="3"/>
  <c r="J130" i="3"/>
  <c r="J129" i="3"/>
  <c r="J128" i="3"/>
  <c r="BK127" i="3"/>
  <c r="BK126" i="3"/>
  <c r="BK125" i="3"/>
  <c r="J124" i="3"/>
  <c r="BK123" i="3"/>
  <c r="J122" i="3"/>
  <c r="BK121" i="3"/>
  <c r="BK315" i="2"/>
  <c r="BK308" i="2"/>
  <c r="J305" i="2"/>
  <c r="BK301" i="2"/>
  <c r="J293" i="2"/>
  <c r="BK291" i="2"/>
  <c r="BK273" i="2"/>
  <c r="BK267" i="2"/>
  <c r="BK262" i="2"/>
  <c r="BK256" i="2"/>
  <c r="BK254" i="2"/>
  <c r="J251" i="2"/>
  <c r="J249" i="2"/>
  <c r="BK243" i="2"/>
  <c r="J240" i="2"/>
  <c r="BK234" i="2"/>
  <c r="J231" i="2"/>
  <c r="J222" i="2"/>
  <c r="BK212" i="2"/>
  <c r="J202" i="2"/>
  <c r="J199" i="2"/>
  <c r="J187" i="2"/>
  <c r="BK183" i="2"/>
  <c r="BK177" i="2"/>
  <c r="J159" i="2"/>
  <c r="J152" i="2"/>
  <c r="BK146" i="2"/>
  <c r="BK134" i="2"/>
  <c r="BK128" i="2"/>
  <c r="AS94" i="1"/>
  <c r="BK129" i="3"/>
  <c r="BK128" i="3"/>
  <c r="J127" i="3"/>
  <c r="J126" i="3"/>
  <c r="J125" i="3"/>
  <c r="BK124" i="3"/>
  <c r="J123" i="3"/>
  <c r="BK122" i="3"/>
  <c r="J121" i="3"/>
  <c r="J308" i="2"/>
  <c r="J285" i="2"/>
  <c r="J283" i="2"/>
  <c r="J280" i="2"/>
  <c r="J276" i="2"/>
  <c r="BK271" i="2"/>
  <c r="J269" i="2"/>
  <c r="BK259" i="2"/>
  <c r="J256" i="2"/>
  <c r="J254" i="2"/>
  <c r="BK249" i="2"/>
  <c r="BK246" i="2"/>
  <c r="J243" i="2"/>
  <c r="BK225" i="2"/>
  <c r="BK222" i="2"/>
  <c r="J218" i="2"/>
  <c r="J212" i="2"/>
  <c r="BK196" i="2"/>
  <c r="BK193" i="2"/>
  <c r="BK191" i="2"/>
  <c r="J190" i="2"/>
  <c r="J184" i="2"/>
  <c r="J171" i="2"/>
  <c r="BK162" i="2"/>
  <c r="BK156" i="2"/>
  <c r="BK143" i="2"/>
  <c r="J140" i="2"/>
  <c r="J137" i="2"/>
  <c r="BK131" i="2"/>
  <c r="BK320" i="2"/>
  <c r="J320" i="2"/>
  <c r="BK317" i="2"/>
  <c r="J315" i="2"/>
  <c r="J309" i="2"/>
  <c r="J298" i="2"/>
  <c r="BK293" i="2"/>
  <c r="BK285" i="2"/>
  <c r="BK283" i="2"/>
  <c r="BK280" i="2"/>
  <c r="BK269" i="2"/>
  <c r="J267" i="2"/>
  <c r="J259" i="2"/>
  <c r="BK251" i="2"/>
  <c r="J246" i="2"/>
  <c r="BK237" i="2"/>
  <c r="BK231" i="2"/>
  <c r="BK228" i="2"/>
  <c r="J225" i="2"/>
  <c r="BK215" i="2"/>
  <c r="BK209" i="2"/>
  <c r="BK206" i="2"/>
  <c r="BK203" i="2"/>
  <c r="BK190" i="2"/>
  <c r="BK184" i="2"/>
  <c r="J183" i="2"/>
  <c r="BK180" i="2"/>
  <c r="BK173" i="2"/>
  <c r="BK159" i="2"/>
  <c r="J156" i="2"/>
  <c r="BK149" i="2"/>
  <c r="J146" i="2"/>
  <c r="J143" i="2"/>
  <c r="BK140" i="2"/>
  <c r="J134" i="2"/>
  <c r="J131" i="2"/>
  <c r="J128" i="2"/>
  <c r="J317" i="2"/>
  <c r="BK309" i="2"/>
  <c r="BK305" i="2"/>
  <c r="J301" i="2"/>
  <c r="BK298" i="2"/>
  <c r="J291" i="2"/>
  <c r="BK276" i="2"/>
  <c r="J273" i="2"/>
  <c r="J271" i="2"/>
  <c r="J262" i="2"/>
  <c r="BK240" i="2"/>
  <c r="J237" i="2"/>
  <c r="J234" i="2"/>
  <c r="J228" i="2"/>
  <c r="BK218" i="2"/>
  <c r="J215" i="2"/>
  <c r="J209" i="2"/>
  <c r="J206" i="2"/>
  <c r="J203" i="2"/>
  <c r="BK202" i="2"/>
  <c r="BK199" i="2"/>
  <c r="J196" i="2"/>
  <c r="J193" i="2"/>
  <c r="J191" i="2"/>
  <c r="BK187" i="2"/>
  <c r="J180" i="2"/>
  <c r="J177" i="2"/>
  <c r="J173" i="2"/>
  <c r="BK171" i="2"/>
  <c r="J162" i="2"/>
  <c r="BK152" i="2"/>
  <c r="J149" i="2"/>
  <c r="BK137" i="2"/>
  <c r="P127" i="2" l="1"/>
  <c r="P205" i="2"/>
  <c r="BK214" i="2"/>
  <c r="J214" i="2"/>
  <c r="J100" i="2" s="1"/>
  <c r="BK261" i="2"/>
  <c r="J261" i="2"/>
  <c r="J101" i="2"/>
  <c r="BK279" i="2"/>
  <c r="J279" i="2" s="1"/>
  <c r="J102" i="2" s="1"/>
  <c r="R307" i="2"/>
  <c r="R306" i="2" s="1"/>
  <c r="R127" i="2"/>
  <c r="R205" i="2"/>
  <c r="P214" i="2"/>
  <c r="P261" i="2"/>
  <c r="P279" i="2"/>
  <c r="BK307" i="2"/>
  <c r="BK306" i="2"/>
  <c r="J306" i="2" s="1"/>
  <c r="J104" i="2" s="1"/>
  <c r="BK127" i="2"/>
  <c r="J127" i="2"/>
  <c r="J98" i="2" s="1"/>
  <c r="BK205" i="2"/>
  <c r="J205" i="2"/>
  <c r="J99" i="2"/>
  <c r="R214" i="2"/>
  <c r="R261" i="2"/>
  <c r="R279" i="2"/>
  <c r="P307" i="2"/>
  <c r="P306" i="2" s="1"/>
  <c r="R120" i="3"/>
  <c r="R119" i="3"/>
  <c r="R118" i="3"/>
  <c r="T127" i="2"/>
  <c r="T126" i="2" s="1"/>
  <c r="T205" i="2"/>
  <c r="T214" i="2"/>
  <c r="T261" i="2"/>
  <c r="T279" i="2"/>
  <c r="T307" i="2"/>
  <c r="T306" i="2" s="1"/>
  <c r="BK120" i="3"/>
  <c r="J120" i="3"/>
  <c r="J98" i="3"/>
  <c r="P120" i="3"/>
  <c r="P119" i="3" s="1"/>
  <c r="P118" i="3" s="1"/>
  <c r="AU96" i="1" s="1"/>
  <c r="T120" i="3"/>
  <c r="T119" i="3" s="1"/>
  <c r="T118" i="3" s="1"/>
  <c r="J119" i="2"/>
  <c r="F122" i="2"/>
  <c r="BE128" i="2"/>
  <c r="BE143" i="2"/>
  <c r="BE146" i="2"/>
  <c r="BE156" i="2"/>
  <c r="BE180" i="2"/>
  <c r="BE183" i="2"/>
  <c r="BE209" i="2"/>
  <c r="BE218" i="2"/>
  <c r="BE222" i="2"/>
  <c r="BE231" i="2"/>
  <c r="BE243" i="2"/>
  <c r="BE246" i="2"/>
  <c r="BE251" i="2"/>
  <c r="BE254" i="2"/>
  <c r="BE256" i="2"/>
  <c r="BE280" i="2"/>
  <c r="E85" i="2"/>
  <c r="F91" i="2"/>
  <c r="J91" i="2"/>
  <c r="J92" i="2"/>
  <c r="BE131" i="2"/>
  <c r="BE173" i="2"/>
  <c r="BE193" i="2"/>
  <c r="BE196" i="2"/>
  <c r="BE212" i="2"/>
  <c r="BE215" i="2"/>
  <c r="BE240" i="2"/>
  <c r="BE259" i="2"/>
  <c r="BE269" i="2"/>
  <c r="BE271" i="2"/>
  <c r="BE273" i="2"/>
  <c r="BE276" i="2"/>
  <c r="BE301" i="2"/>
  <c r="BE305" i="2"/>
  <c r="BE317" i="2"/>
  <c r="BE320" i="2"/>
  <c r="BK304" i="2"/>
  <c r="J304" i="2"/>
  <c r="J103" i="2"/>
  <c r="E85" i="3"/>
  <c r="BE134" i="2"/>
  <c r="BE149" i="2"/>
  <c r="BE171" i="2"/>
  <c r="BE177" i="2"/>
  <c r="BE228" i="2"/>
  <c r="BE234" i="2"/>
  <c r="BE249" i="2"/>
  <c r="BE262" i="2"/>
  <c r="BE267" i="2"/>
  <c r="BE291" i="2"/>
  <c r="BE293" i="2"/>
  <c r="BE308" i="2"/>
  <c r="BE309" i="2"/>
  <c r="BE315" i="2"/>
  <c r="J89" i="3"/>
  <c r="J91" i="3"/>
  <c r="F92" i="3"/>
  <c r="F114" i="3"/>
  <c r="BE121" i="3"/>
  <c r="BE124" i="3"/>
  <c r="BE127" i="3"/>
  <c r="BE137" i="2"/>
  <c r="BE140" i="2"/>
  <c r="BE152" i="2"/>
  <c r="BE159" i="2"/>
  <c r="BE162" i="2"/>
  <c r="BE184" i="2"/>
  <c r="BE187" i="2"/>
  <c r="BE190" i="2"/>
  <c r="BE191" i="2"/>
  <c r="BE199" i="2"/>
  <c r="BE202" i="2"/>
  <c r="BE203" i="2"/>
  <c r="BE206" i="2"/>
  <c r="BE225" i="2"/>
  <c r="BE237" i="2"/>
  <c r="BE283" i="2"/>
  <c r="BE285" i="2"/>
  <c r="BE298" i="2"/>
  <c r="J92" i="3"/>
  <c r="BE122" i="3"/>
  <c r="BE123" i="3"/>
  <c r="BE125" i="3"/>
  <c r="BE126" i="3"/>
  <c r="BE128" i="3"/>
  <c r="BE129" i="3"/>
  <c r="BE130" i="3"/>
  <c r="BA96" i="1"/>
  <c r="BC96" i="1"/>
  <c r="F34" i="2"/>
  <c r="BA95" i="1"/>
  <c r="J34" i="2"/>
  <c r="AW95" i="1" s="1"/>
  <c r="F35" i="3"/>
  <c r="BB96" i="1"/>
  <c r="F37" i="2"/>
  <c r="BD95" i="1" s="1"/>
  <c r="F37" i="3"/>
  <c r="BD96" i="1"/>
  <c r="F36" i="2"/>
  <c r="BC95" i="1" s="1"/>
  <c r="F35" i="2"/>
  <c r="BB95" i="1"/>
  <c r="J34" i="3"/>
  <c r="AW96" i="1" s="1"/>
  <c r="T125" i="2" l="1"/>
  <c r="R126" i="2"/>
  <c r="R125" i="2"/>
  <c r="P126" i="2"/>
  <c r="P125" i="2" s="1"/>
  <c r="AU95" i="1" s="1"/>
  <c r="AU94" i="1" s="1"/>
  <c r="BK126" i="2"/>
  <c r="BK125" i="2"/>
  <c r="J125" i="2" s="1"/>
  <c r="J96" i="2" s="1"/>
  <c r="J307" i="2"/>
  <c r="J105" i="2"/>
  <c r="BK119" i="3"/>
  <c r="J119" i="3"/>
  <c r="J97" i="3"/>
  <c r="BA94" i="1"/>
  <c r="AW94" i="1" s="1"/>
  <c r="AK30" i="1" s="1"/>
  <c r="BD94" i="1"/>
  <c r="W33" i="1"/>
  <c r="J33" i="3"/>
  <c r="AV96" i="1"/>
  <c r="AT96" i="1"/>
  <c r="BC94" i="1"/>
  <c r="W32" i="1"/>
  <c r="F33" i="2"/>
  <c r="AZ95" i="1"/>
  <c r="BB94" i="1"/>
  <c r="W31" i="1"/>
  <c r="J33" i="2"/>
  <c r="AV95" i="1"/>
  <c r="AT95" i="1" s="1"/>
  <c r="F33" i="3"/>
  <c r="AZ96" i="1"/>
  <c r="BK118" i="3" l="1"/>
  <c r="J118" i="3"/>
  <c r="J126" i="2"/>
  <c r="J97" i="2"/>
  <c r="AZ94" i="1"/>
  <c r="W29" i="1"/>
  <c r="W30" i="1"/>
  <c r="J30" i="2"/>
  <c r="AG95" i="1" s="1"/>
  <c r="AN95" i="1" s="1"/>
  <c r="J30" i="3"/>
  <c r="AG96" i="1"/>
  <c r="AN96" i="1" s="1"/>
  <c r="AY94" i="1"/>
  <c r="AX94" i="1"/>
  <c r="J96" i="3" l="1"/>
  <c r="J39" i="2"/>
  <c r="J39" i="3"/>
  <c r="AV94" i="1"/>
  <c r="AK29" i="1" s="1"/>
  <c r="AG94" i="1"/>
  <c r="AT94" i="1" l="1"/>
  <c r="AK26" i="1"/>
  <c r="AK35" i="1"/>
  <c r="AN94" i="1" l="1"/>
</calcChain>
</file>

<file path=xl/sharedStrings.xml><?xml version="1.0" encoding="utf-8"?>
<sst xmlns="http://schemas.openxmlformats.org/spreadsheetml/2006/main" count="2554" uniqueCount="490">
  <si>
    <t>Export Komplet</t>
  </si>
  <si>
    <t/>
  </si>
  <si>
    <t>2.0</t>
  </si>
  <si>
    <t>False</t>
  </si>
  <si>
    <t>{0c9c3312-06c9-4275-8bdf-c304b43bb3dc}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</si>
  <si>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</si>
  <si>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</si>
  <si>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</si>
  <si>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</si>
  <si>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</si>
  <si>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</si>
  <si>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</si>
  <si>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</si>
  <si>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</si>
  <si>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04_2020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</si>
  <si>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</si>
  <si>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</si>
  <si>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Kosoř - Úprava ulice Štěrková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</si>
  <si>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</si>
  <si>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</si>
  <si>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</si>
  <si>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</si>
  <si>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</si>
  <si>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</si>
  <si>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</si>
  <si>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</si>
  <si>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</si>
  <si>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</si>
  <si>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</si>
  <si>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</si>
  <si>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</si>
  <si>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</si>
  <si>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</si>
  <si>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</si>
  <si>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</si>
  <si>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</si>
  <si>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</si>
  <si>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</si>
  <si>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</si>
  <si>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</si>
  <si>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</si>
  <si>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</si>
  <si>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</si>
  <si>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</si>
  <si>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</si>
  <si>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</si>
  <si>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</si>
  <si>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</si>
  <si>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</si>
  <si>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</si>
  <si>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</si>
  <si>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</si>
  <si>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</si>
  <si>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</si>
  <si>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</si>
  <si>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</si>
  <si>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</si>
  <si>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</si>
  <si>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</si>
  <si>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</si>
  <si>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</si>
  <si>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</si>
  <si>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</si>
  <si>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</si>
  <si>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</si>
  <si>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</si>
  <si>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</si>
  <si>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</si>
  <si>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</si>
  <si>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</si>
  <si>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</si>
  <si>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</si>
  <si>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</si>
  <si>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</si>
  <si>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</si>
  <si>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</si>
  <si>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</si>
  <si>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</si>
  <si>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Komunikace</t>
  </si>
  <si>
    <t>STA</t>
  </si>
  <si>
    <t>1</t>
  </si>
  <si>
    <t>{bd79f679-63f1-422a-b204-39768eaab163}</t>
  </si>
  <si>
    <t>2</t>
  </si>
  <si>
    <t>101</t>
  </si>
  <si>
    <t>VON</t>
  </si>
  <si>
    <t>{17d4cdb4-2705-4715-a574-584ec1455556}</t>
  </si>
  <si>
    <t>KRYCÍ LIST SOUPISU PRACÍ</t>
  </si>
  <si>
    <t>Objekt:</t>
  </si>
  <si>
    <t>01 - SO 01 Komunikace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</si>
  <si>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</si>
  <si>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</si>
  <si>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</si>
  <si>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</si>
  <si>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</si>
  <si>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</si>
  <si>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</si>
  <si>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</si>
  <si>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</si>
  <si>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</si>
  <si>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</si>
  <si>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</si>
  <si>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M - Práce a dodávky M</t>
  </si>
  <si>
    <t xml:space="preserve">    46-M - Zemní práce při extr.mont.pracích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</si>
  <si>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</si>
  <si>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</si>
  <si>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</si>
  <si>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</si>
  <si>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</si>
  <si>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</si>
  <si>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</si>
  <si>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</si>
  <si>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</si>
  <si>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</si>
  <si>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</si>
  <si>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</si>
  <si>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</si>
  <si>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</si>
  <si>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</si>
  <si>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</si>
  <si>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</si>
  <si>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</si>
  <si>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113106123</t>
  </si>
  <si>
    <t>Rozebrání dlažeb ze zámkových dlaždic komunikací pro pěší ručně</t>
  </si>
  <si>
    <t>m2</t>
  </si>
  <si>
    <t>4</t>
  </si>
  <si>
    <t>-1932215787</t>
  </si>
  <si>
    <t>VV</t>
  </si>
  <si>
    <t>"chodník zámk. dlažba" 40</t>
  </si>
  <si>
    <t>Součet</t>
  </si>
  <si>
    <t>113107122</t>
  </si>
  <si>
    <t>Odstranění podkladu z kameniva drceného tl 200 mm ručně</t>
  </si>
  <si>
    <t>1298247395</t>
  </si>
  <si>
    <t>3</t>
  </si>
  <si>
    <t>113107130</t>
  </si>
  <si>
    <t>Odstranění podkladu z betonu prostého tl 100 mm ručně</t>
  </si>
  <si>
    <t>1897362251</t>
  </si>
  <si>
    <t>113107163</t>
  </si>
  <si>
    <t>Odstranění podkladu z kameniva drceného tl 300 mm strojně pl přes 50 do 200 m2</t>
  </si>
  <si>
    <t>-165169254</t>
  </si>
  <si>
    <t>"asfalt. komunikace " 143</t>
  </si>
  <si>
    <t>5</t>
  </si>
  <si>
    <t>113107183</t>
  </si>
  <si>
    <t>Odstranění podkladu živičného tl 150 mm strojně pl přes 50 do 200 m2</t>
  </si>
  <si>
    <t>1385306639</t>
  </si>
  <si>
    <t>6</t>
  </si>
  <si>
    <t>113107223</t>
  </si>
  <si>
    <t>Odstranění podkladu z kameniva drceného tl 300 mm strojně pl přes 200 m2</t>
  </si>
  <si>
    <t>-305458941</t>
  </si>
  <si>
    <t>"štěrková komunikace" 2026</t>
  </si>
  <si>
    <t>7</t>
  </si>
  <si>
    <t>11350001</t>
  </si>
  <si>
    <t>Odstranění betonových skruží</t>
  </si>
  <si>
    <t>kus</t>
  </si>
  <si>
    <t>-2046517886</t>
  </si>
  <si>
    <t>8</t>
  </si>
  <si>
    <t>121151123</t>
  </si>
  <si>
    <t>Sejmutí ornice plochy přes 500 m2 tl vrstvy do 200 mm strojně</t>
  </si>
  <si>
    <t>319919424</t>
  </si>
  <si>
    <t>946</t>
  </si>
  <si>
    <t>9</t>
  </si>
  <si>
    <t>122251105</t>
  </si>
  <si>
    <t>Odkopávky a prokopávky nezapažené v hornině třídy těžitelnosti I, skupiny 3 objem do 1000 m3 strojně</t>
  </si>
  <si>
    <t>m3</t>
  </si>
  <si>
    <t>410963259</t>
  </si>
  <si>
    <t>"odkopávky" ((2373*0,43)-(2026*0,3))+(22*0,25)+(185*0,37)</t>
  </si>
  <si>
    <t>"odkopávky pro zlepšené podloží" 500*0,3</t>
  </si>
  <si>
    <t>10</t>
  </si>
  <si>
    <t>132212111</t>
  </si>
  <si>
    <t>Hloubení rýh š do 800 mm v soudržných horninách třídy těžitelnosti I, skupiny 3 ručně</t>
  </si>
  <si>
    <t>297454705</t>
  </si>
  <si>
    <t>"kabelové chráničky" 0,35*0,8*190</t>
  </si>
  <si>
    <t>11</t>
  </si>
  <si>
    <t>132254103</t>
  </si>
  <si>
    <t>Hloubení rýh zapažených š do 800 mm v hornině třídy těžitelnosti I, skupiny 3 objem do 100 m3 strojně</t>
  </si>
  <si>
    <t>147509572</t>
  </si>
  <si>
    <t>"vsakovací pás" 152*0,9*0,5</t>
  </si>
  <si>
    <t>12</t>
  </si>
  <si>
    <t>162751117</t>
  </si>
  <si>
    <t>Vodorovné přemístění do 10000 m výkopku/sypaniny z horniny třídy těžitelnosti I, skupiny 1 až 3</t>
  </si>
  <si>
    <t>1119050082</t>
  </si>
  <si>
    <t>"ornice" 946*0,15</t>
  </si>
  <si>
    <t>"odkopávky" 486,54</t>
  </si>
  <si>
    <t>"vsakovací pás" 68,4</t>
  </si>
  <si>
    <t>"rýha pro chráničky" 53,2</t>
  </si>
  <si>
    <t>"nová ornice" 745*0,15</t>
  </si>
  <si>
    <t>"zásyp rýh" 39,9</t>
  </si>
  <si>
    <t>13</t>
  </si>
  <si>
    <t>162751119</t>
  </si>
  <si>
    <t>Příplatek k vodorovnému přemístění výkopku/sypaniny z horniny třídy těžitelnosti I, skupiny 1 až 3 ZKD 1000 m přes 10000 m</t>
  </si>
  <si>
    <t>-1173155621</t>
  </si>
  <si>
    <t>1051,69*15 'Přepočtené koeficientem množství</t>
  </si>
  <si>
    <t>14</t>
  </si>
  <si>
    <t>167151101</t>
  </si>
  <si>
    <t>Nakládání výkopku z hornin třídy těžitelnosti I, skupiny 1 až 3 do 100 m3</t>
  </si>
  <si>
    <t>-117817080</t>
  </si>
  <si>
    <t>"ornice" 111,75</t>
  </si>
  <si>
    <t>"zásyp" 39,9</t>
  </si>
  <si>
    <t>171201231</t>
  </si>
  <si>
    <t>Poplatek za uložení zeminy a kamení na recyklační skládce (skládkovné) kód odpadu 17 05 04</t>
  </si>
  <si>
    <t>t</t>
  </si>
  <si>
    <t>-765936849</t>
  </si>
  <si>
    <t>(1051,69-111,75-39,9)*1,6</t>
  </si>
  <si>
    <t>16</t>
  </si>
  <si>
    <t>174101101</t>
  </si>
  <si>
    <t>Zásyp jam, šachet rýh nebo kolem objektů sypaninou se zhutněním</t>
  </si>
  <si>
    <t>1914783332</t>
  </si>
  <si>
    <t>53,2-(190*0,35*0,2)</t>
  </si>
  <si>
    <t>17</t>
  </si>
  <si>
    <t>181111111</t>
  </si>
  <si>
    <t>Plošná úprava terénu do 500 m2 zemina tř 1 až 4 nerovnosti do 100 mm v rovinně a svahu do 1:5</t>
  </si>
  <si>
    <t>749378904</t>
  </si>
  <si>
    <t>18</t>
  </si>
  <si>
    <t>181351103</t>
  </si>
  <si>
    <t>Rozprostření ornice tl vrstvy do 200 mm pl do 500 m2 v rovině nebo ve svahu do 1:5 strojně</t>
  </si>
  <si>
    <t>528394221</t>
  </si>
  <si>
    <t>745</t>
  </si>
  <si>
    <t>19</t>
  </si>
  <si>
    <t>M</t>
  </si>
  <si>
    <t>103641010</t>
  </si>
  <si>
    <t>zemina pro terénní úpravy -  ornice</t>
  </si>
  <si>
    <t>-1383598492</t>
  </si>
  <si>
    <t>745*0,15*1,6*1,23</t>
  </si>
  <si>
    <t>20</t>
  </si>
  <si>
    <t>181411131</t>
  </si>
  <si>
    <t>Založení parkového trávníku výsevem plochy do 1000 m2 v rovině a ve svahu do 1:5</t>
  </si>
  <si>
    <t>-1349960367</t>
  </si>
  <si>
    <t>005724700</t>
  </si>
  <si>
    <t>osivo směs travní univerzál</t>
  </si>
  <si>
    <t>kg</t>
  </si>
  <si>
    <t>1176299686</t>
  </si>
  <si>
    <t>745*0,025 'Přepočtené koeficientem množství</t>
  </si>
  <si>
    <t>22</t>
  </si>
  <si>
    <t>181951111</t>
  </si>
  <si>
    <t>Úprava pláně v hornině třídy těžitelnosti I, skupiny 1 až 3 bez zhutnění</t>
  </si>
  <si>
    <t>1561185768</t>
  </si>
  <si>
    <t>"ornice" 745</t>
  </si>
  <si>
    <t>23</t>
  </si>
  <si>
    <t>181951112</t>
  </si>
  <si>
    <t>Úprava pláně v hornině třídy těžitelnosti I, skupiny 1 až 3 se zhutněním</t>
  </si>
  <si>
    <t>1893589935</t>
  </si>
  <si>
    <t>22+2373+185+152</t>
  </si>
  <si>
    <t>24</t>
  </si>
  <si>
    <t>18200R001</t>
  </si>
  <si>
    <t>Ostatní náklady na pořízení trávníku, odplevelení, zalévání, zemědělská příprava půdy vč. hnojení, údržba do 1. sečení</t>
  </si>
  <si>
    <t>1814053104</t>
  </si>
  <si>
    <t>25</t>
  </si>
  <si>
    <t>182303111</t>
  </si>
  <si>
    <t>Doplnění zeminy nebo substrátu na travnatých plochách tl 50 mm rovina v rovinně a svahu do 1:5</t>
  </si>
  <si>
    <t>-1099518997</t>
  </si>
  <si>
    <t>26</t>
  </si>
  <si>
    <t>103715000</t>
  </si>
  <si>
    <t>substrát pro trávníky A  VL</t>
  </si>
  <si>
    <t>-1440105304</t>
  </si>
  <si>
    <t>745*0,058 'Přepočtené koeficientem množství</t>
  </si>
  <si>
    <t>Zakládání</t>
  </si>
  <si>
    <t>27</t>
  </si>
  <si>
    <t>211521111</t>
  </si>
  <si>
    <t>Výplň odvodňovacích žeber nebo trativodů kamenivem hrubým drceným frakce 63 až 125 mm</t>
  </si>
  <si>
    <t>510254282</t>
  </si>
  <si>
    <t>"vsakovací pás" 152*0,5</t>
  </si>
  <si>
    <t>28</t>
  </si>
  <si>
    <t>211971122</t>
  </si>
  <si>
    <t>Zřízení opláštění žeber nebo trativodů geotextilií v rýze nebo zářezu přes 1:2 š přes 2,5 m</t>
  </si>
  <si>
    <t>-1844534893</t>
  </si>
  <si>
    <t>"vsakovací pás" 152*0,5*4</t>
  </si>
  <si>
    <t>29</t>
  </si>
  <si>
    <t>693111485</t>
  </si>
  <si>
    <t>filtrační geotextílie  400 g/m2</t>
  </si>
  <si>
    <t>-1208299504</t>
  </si>
  <si>
    <t>304*1,1 'Přepočtené koeficientem množství</t>
  </si>
  <si>
    <t>Komunikace pozemní</t>
  </si>
  <si>
    <t>30</t>
  </si>
  <si>
    <t>564761111A</t>
  </si>
  <si>
    <t>Podklad z kameniva hrubého drceného vel. 32-63 mm tl 200 mm</t>
  </si>
  <si>
    <t>418298755</t>
  </si>
  <si>
    <t>"vsakovací pás" 152</t>
  </si>
  <si>
    <t>31</t>
  </si>
  <si>
    <t>564851111A</t>
  </si>
  <si>
    <t>Podklad ze štěrkodrtě ŠD tl 150 mm</t>
  </si>
  <si>
    <t>1003023176</t>
  </si>
  <si>
    <t>"chodník zámková dlažba" 22</t>
  </si>
  <si>
    <t>"vjezd zámková dlažba" 185</t>
  </si>
  <si>
    <t>32</t>
  </si>
  <si>
    <t>564851113A</t>
  </si>
  <si>
    <t>Podklad ze štěrkodrtě ŠD tl 170 mm</t>
  </si>
  <si>
    <t>-215260647</t>
  </si>
  <si>
    <t>"komunikace asfalt" 2373</t>
  </si>
  <si>
    <t>33</t>
  </si>
  <si>
    <t>564871116A</t>
  </si>
  <si>
    <t>Podklad ze štěrkodrtě ŠD tl. 300 mm</t>
  </si>
  <si>
    <t>172324304</t>
  </si>
  <si>
    <t>"úprava podloží" 500</t>
  </si>
  <si>
    <t>34</t>
  </si>
  <si>
    <t>565165121A</t>
  </si>
  <si>
    <t>Asfaltový beton vrstva podkladní ACP 16 (obalované kamenivo OKS) tl 80 mm š přes 3 m</t>
  </si>
  <si>
    <t>-677730557</t>
  </si>
  <si>
    <t>35</t>
  </si>
  <si>
    <t>567122110A</t>
  </si>
  <si>
    <t>Podklad ze směsi stmelené cementem SC C 8/10 (KSC I) tl 100 mm</t>
  </si>
  <si>
    <t>-1704837435</t>
  </si>
  <si>
    <t>36</t>
  </si>
  <si>
    <t>567122113A</t>
  </si>
  <si>
    <t>Podklad ze směsi stmelené cementem SC C 8/10 (KSC I) tl 140 mm</t>
  </si>
  <si>
    <t>321338963</t>
  </si>
  <si>
    <t>37</t>
  </si>
  <si>
    <t>573191111A</t>
  </si>
  <si>
    <t>Postřik infiltrační kationaktivní emulzí v množství 1 kg/m2</t>
  </si>
  <si>
    <t>1005233264</t>
  </si>
  <si>
    <t>38</t>
  </si>
  <si>
    <t>573211109A</t>
  </si>
  <si>
    <t>Postřik živičný spojovací z asfaltu v množství 0,50 kg/m2</t>
  </si>
  <si>
    <t>438384676</t>
  </si>
  <si>
    <t>39</t>
  </si>
  <si>
    <t>577134121A</t>
  </si>
  <si>
    <t>Asfaltový beton vrstva obrusná ACO 11 (ABS) tř. I tl 40 mm š přes 3 m z nemodifikovaného asfaltu</t>
  </si>
  <si>
    <t>917206388</t>
  </si>
  <si>
    <t>40</t>
  </si>
  <si>
    <t>596211110</t>
  </si>
  <si>
    <t>Kladení zámkové dlažby komunikací pro pěší tl 60 mm skupiny A pl do 50 m2</t>
  </si>
  <si>
    <t>2005892162</t>
  </si>
  <si>
    <t>41</t>
  </si>
  <si>
    <t>592453051</t>
  </si>
  <si>
    <t>dlažba zámková 6 cm</t>
  </si>
  <si>
    <t>-471999114</t>
  </si>
  <si>
    <t>22*1,02 'Přepočtené koeficientem množství</t>
  </si>
  <si>
    <t>42</t>
  </si>
  <si>
    <t>596212212</t>
  </si>
  <si>
    <t>Kladení zámkové dlažby pozemních komunikací tl 80 mm skupiny A pl do 300 m2</t>
  </si>
  <si>
    <t>-1045934387</t>
  </si>
  <si>
    <t>43</t>
  </si>
  <si>
    <t>592452821</t>
  </si>
  <si>
    <t>dlažba zámková šedá  8 cm</t>
  </si>
  <si>
    <t>1992391944</t>
  </si>
  <si>
    <t>185*1,02 'Přepočtené koeficientem množství</t>
  </si>
  <si>
    <t>44</t>
  </si>
  <si>
    <t>596412312</t>
  </si>
  <si>
    <t>Kladení dlažby z vegetačních tvárnic pozemních komunikací tl 100 mm do 300 m2</t>
  </si>
  <si>
    <t>-161027268</t>
  </si>
  <si>
    <t>45</t>
  </si>
  <si>
    <t>592453190</t>
  </si>
  <si>
    <t>dlažba zatravňovací BEST-VEGA 60x40x10 cm přírodní</t>
  </si>
  <si>
    <t>1347405331</t>
  </si>
  <si>
    <t>152*1,02 'Přepočtené koeficientem množství</t>
  </si>
  <si>
    <t>Ostatní konstrukce a práce, bourání</t>
  </si>
  <si>
    <t>46</t>
  </si>
  <si>
    <t>916131213</t>
  </si>
  <si>
    <t>Osazení silničního obrubníku betonového stojatého s boční opěrou do lože z betonu prostého</t>
  </si>
  <si>
    <t>m</t>
  </si>
  <si>
    <t>-1983887378</t>
  </si>
  <si>
    <t>"ABO 4-8" 1252</t>
  </si>
  <si>
    <t>"ABO 2-15" 14</t>
  </si>
  <si>
    <t>"ABO 15" 15</t>
  </si>
  <si>
    <t>47</t>
  </si>
  <si>
    <t>592174681</t>
  </si>
  <si>
    <t>obrubník betonový silniční nájezdový ABO 15 100x15x15 cm</t>
  </si>
  <si>
    <t>442509374</t>
  </si>
  <si>
    <t>15*1,01 'Přepočtené koeficientem množství</t>
  </si>
  <si>
    <t>48</t>
  </si>
  <si>
    <t>592173041</t>
  </si>
  <si>
    <t>obrubník betonový ABO 4-8 přírodní šedá 50x5x20 cm</t>
  </si>
  <si>
    <t>-1116820748</t>
  </si>
  <si>
    <t>1252*1,01 'Přepočtené koeficientem množství</t>
  </si>
  <si>
    <t>49</t>
  </si>
  <si>
    <t>592174911</t>
  </si>
  <si>
    <t>obrubník betonový silniční ABO 2-15 100x15x25 cm</t>
  </si>
  <si>
    <t>-836930026</t>
  </si>
  <si>
    <t>14*1,01 'Přepočtené koeficientem množství</t>
  </si>
  <si>
    <t>50</t>
  </si>
  <si>
    <t>916991121</t>
  </si>
  <si>
    <t>Lože pod obrubníky, krajníky nebo obruby z dlažebních kostek z betonu prostého</t>
  </si>
  <si>
    <t>365286687</t>
  </si>
  <si>
    <t>"ABO " (1252+14+15)*0,04</t>
  </si>
  <si>
    <t>51</t>
  </si>
  <si>
    <t>919726223</t>
  </si>
  <si>
    <t>Geotextilie pro vyztužení, separaci a filtraci tkaná z polyesteru podélná/příčná pevnost 400/50 kN/m</t>
  </si>
  <si>
    <t>-392830845</t>
  </si>
  <si>
    <t>"komunikace asfalt" 2373*1,15</t>
  </si>
  <si>
    <t>997</t>
  </si>
  <si>
    <t>Přesun sutě</t>
  </si>
  <si>
    <t>52</t>
  </si>
  <si>
    <t>997221551</t>
  </si>
  <si>
    <t>Vodorovná doprava suti ze sypkých materiálů do 1 km</t>
  </si>
  <si>
    <t>2048449642</t>
  </si>
  <si>
    <t>"kamenivo" 11,6+62,92+891,44</t>
  </si>
  <si>
    <t>53</t>
  </si>
  <si>
    <t>997221559</t>
  </si>
  <si>
    <t>Příplatek ZKD 1 km u vodorovné dopravy suti ze sypkých materiálů</t>
  </si>
  <si>
    <t>-1757688759</t>
  </si>
  <si>
    <t>965,96*24 'Přepočtené koeficientem množství</t>
  </si>
  <si>
    <t>54</t>
  </si>
  <si>
    <t>997221561</t>
  </si>
  <si>
    <t>Vodorovná doprava suti z kusových materiálů do 1 km</t>
  </si>
  <si>
    <t>1355121957</t>
  </si>
  <si>
    <t>"beton" 9,6</t>
  </si>
  <si>
    <t>"skruže" 1,5</t>
  </si>
  <si>
    <t>"dlaždice" 10,4</t>
  </si>
  <si>
    <t>"asfalt" 45,188</t>
  </si>
  <si>
    <t>55</t>
  </si>
  <si>
    <t>997221569</t>
  </si>
  <si>
    <t>Příplatek ZKD 1 km u vodorovné dopravy suti z kusových materiálů</t>
  </si>
  <si>
    <t>-2143789445</t>
  </si>
  <si>
    <t>66,688*24 'Přepočtené koeficientem množství</t>
  </si>
  <si>
    <t>56</t>
  </si>
  <si>
    <t>997221861</t>
  </si>
  <si>
    <t>Poplatek za uložení stavebního odpadu na recyklační skládce (skládkovné) z prostého betonu pod kódem 17 01 01</t>
  </si>
  <si>
    <t>459837085</t>
  </si>
  <si>
    <t>57</t>
  </si>
  <si>
    <t>997221873</t>
  </si>
  <si>
    <t>Poplatek za uložení stavebního odpadu na recyklační skládce (skládkovné) zeminy a kamení zatříděného do Katalogu odpadů pod kódem 17 05 04</t>
  </si>
  <si>
    <t>-450147277</t>
  </si>
  <si>
    <t>58</t>
  </si>
  <si>
    <t>997221875</t>
  </si>
  <si>
    <t>Poplatek za uložení stavebního odpadu na recyklační skládce (skládkovné) asfaltového bez obsahu dehtu zatříděného do Katalogu odpadů pod kódem 17 03 02</t>
  </si>
  <si>
    <t>-1540490989</t>
  </si>
  <si>
    <t>998</t>
  </si>
  <si>
    <t>Přesun hmot</t>
  </si>
  <si>
    <t>59</t>
  </si>
  <si>
    <t>998225111</t>
  </si>
  <si>
    <t>Přesun hmot pro pozemní komunikace s krytem z kamene, monolitickým betonovým nebo živičným</t>
  </si>
  <si>
    <t>849485437</t>
  </si>
  <si>
    <t>Práce a dodávky M</t>
  </si>
  <si>
    <t>46-M</t>
  </si>
  <si>
    <t>Zemní práce při extr.mont.pracích</t>
  </si>
  <si>
    <t>60</t>
  </si>
  <si>
    <t>460010022</t>
  </si>
  <si>
    <t>Vytyčení trasy vedení kabelového podzemního podél silnice</t>
  </si>
  <si>
    <t>km</t>
  </si>
  <si>
    <t>64</t>
  </si>
  <si>
    <t>-2006235145</t>
  </si>
  <si>
    <t>61</t>
  </si>
  <si>
    <t>460510055</t>
  </si>
  <si>
    <t>Kabelové prostupy z trub plastových do rýhy bez obsypu, průměru do 15 cm</t>
  </si>
  <si>
    <t>183031673</t>
  </si>
  <si>
    <t>"chráničky stávajících kabelů SLP" 10</t>
  </si>
  <si>
    <t>"chráničky stávajících kabelů VN" 80</t>
  </si>
  <si>
    <t>"chráničky stávajících kabelů NN" 90</t>
  </si>
  <si>
    <t>"chráničky stávajících kabelů - rezerva" 10</t>
  </si>
  <si>
    <t>62</t>
  </si>
  <si>
    <t>286VR004</t>
  </si>
  <si>
    <t>dělená (půlená) chránička plastová DN 110</t>
  </si>
  <si>
    <t>128</t>
  </si>
  <si>
    <t>1395116187</t>
  </si>
  <si>
    <t>190*1,08 'Přepočtené koeficientem množství</t>
  </si>
  <si>
    <t>63</t>
  </si>
  <si>
    <t>460521111</t>
  </si>
  <si>
    <t>Těleso trubkového kabelovodu z prostého betonu C16/20 v otevřeném výkopu</t>
  </si>
  <si>
    <t>197947684</t>
  </si>
  <si>
    <t>190*0,35*0,2</t>
  </si>
  <si>
    <t>460521911</t>
  </si>
  <si>
    <t>Čištění a kalibrování tělesa kabelovodu</t>
  </si>
  <si>
    <t>-241228457</t>
  </si>
  <si>
    <t>101 - VON</t>
  </si>
  <si>
    <t>Ostatní - Ostatní</t>
  </si>
  <si>
    <t xml:space="preserve">    101 - VON</t>
  </si>
  <si>
    <t>Ostatní</t>
  </si>
  <si>
    <t>030001001</t>
  </si>
  <si>
    <t>Zařízení staveniště</t>
  </si>
  <si>
    <t>%</t>
  </si>
  <si>
    <t>1024</t>
  </si>
  <si>
    <t>-1904651385</t>
  </si>
  <si>
    <t>060001001</t>
  </si>
  <si>
    <t>Územní vlivy</t>
  </si>
  <si>
    <t>830636616</t>
  </si>
  <si>
    <t>060001012</t>
  </si>
  <si>
    <t>Dopravně inženýrské opatření</t>
  </si>
  <si>
    <t>Kč</t>
  </si>
  <si>
    <t>1468363993</t>
  </si>
  <si>
    <t>060001013</t>
  </si>
  <si>
    <t>PD skutečného provedení díla</t>
  </si>
  <si>
    <t>-657889117</t>
  </si>
  <si>
    <t>060002001</t>
  </si>
  <si>
    <t>Provedení hutnících zkoušek zemní pláně a jednotlivých vrstev zpevněných ploc v rozsahu dle TZ a dle platných ČSN</t>
  </si>
  <si>
    <t>351792412</t>
  </si>
  <si>
    <t>060002004</t>
  </si>
  <si>
    <t>Autorský dozor</t>
  </si>
  <si>
    <t>hod</t>
  </si>
  <si>
    <t>305990192</t>
  </si>
  <si>
    <t>060002005</t>
  </si>
  <si>
    <t>Geodetické zaměření dokončené stavby objektů, komunikací a zpevněných ploch a vysazené zeleně</t>
  </si>
  <si>
    <t>kpl</t>
  </si>
  <si>
    <t>1622454335</t>
  </si>
  <si>
    <t>060002006</t>
  </si>
  <si>
    <t>přítomnost geotechnika na stavbě. Při provádění zemních prací se požaduje každodenní přítomnost geotechnika</t>
  </si>
  <si>
    <t>718983013</t>
  </si>
  <si>
    <t>060002011</t>
  </si>
  <si>
    <t>kompletační a koordinační činnost</t>
  </si>
  <si>
    <t>486331652</t>
  </si>
  <si>
    <t>060003001</t>
  </si>
  <si>
    <t>Rezerva (dodatečné sanace…)</t>
  </si>
  <si>
    <t>-857798929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</si>
</sst>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5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9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1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 applyProtection="1">
      <alignment horizontal="center" vertical="center" wrapText="1"/>
      <protection locked="0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workbookViewId="0">
      <selection activeCell="AI11" sqref="AI11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s="1" customFormat="1" ht="36.950000000000003" customHeight="1">
      <c r="AR2" s="247" t="s">
        <v>5</v>
      </c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s="1" customFormat="1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s="1" customFormat="1" ht="12" customHeight="1">
      <c r="B5" s="19"/>
      <c r="D5" s="23" t="s">
        <v>13</v>
      </c>
      <c r="K5" s="212" t="s">
        <v>14</v>
      </c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R5" s="19"/>
      <c r="BE5" s="209" t="s">
        <v>15</v>
      </c>
      <c r="BS5" s="16" t="s">
        <v>6</v>
      </c>
    </row>
    <row r="6" spans="1:74" s="1" customFormat="1" ht="36.950000000000003" customHeight="1">
      <c r="B6" s="19"/>
      <c r="D6" s="25" t="s">
        <v>16</v>
      </c>
      <c r="K6" s="214" t="s">
        <v>17</v>
      </c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R6" s="19"/>
      <c r="BE6" s="210"/>
      <c r="BS6" s="16" t="s">
        <v>6</v>
      </c>
    </row>
    <row r="7" spans="1:74" s="1" customFormat="1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10"/>
      <c r="BS7" s="16" t="s">
        <v>6</v>
      </c>
    </row>
    <row r="8" spans="1:74" s="1" customFormat="1" ht="12" customHeight="1">
      <c r="B8" s="19"/>
      <c r="D8" s="26" t="s">
        <v>20</v>
      </c>
      <c r="K8" s="24" t="s">
        <v>21</v>
      </c>
      <c r="AK8" s="26" t="s">
        <v>22</v>
      </c>
      <c r="AN8" s="252">
        <v>43844</v>
      </c>
      <c r="AR8" s="19"/>
      <c r="BE8" s="210"/>
      <c r="BS8" s="16" t="s">
        <v>6</v>
      </c>
    </row>
    <row r="9" spans="1:74" s="1" customFormat="1" ht="14.45" customHeight="1">
      <c r="B9" s="19"/>
      <c r="AR9" s="19"/>
      <c r="BE9" s="210"/>
      <c r="BS9" s="16" t="s">
        <v>6</v>
      </c>
    </row>
    <row r="10" spans="1:74" s="1" customFormat="1" ht="12" customHeight="1">
      <c r="B10" s="19"/>
      <c r="D10" s="26" t="s">
        <v>23</v>
      </c>
      <c r="AK10" s="26" t="s">
        <v>24</v>
      </c>
      <c r="AN10" s="24" t="s">
        <v>1</v>
      </c>
      <c r="AR10" s="19"/>
      <c r="BE10" s="210"/>
      <c r="BS10" s="16" t="s">
        <v>6</v>
      </c>
    </row>
    <row r="11" spans="1:74" s="1" customFormat="1" ht="18.399999999999999" customHeight="1">
      <c r="B11" s="19"/>
      <c r="E11" s="24" t="s">
        <v>21</v>
      </c>
      <c r="AK11" s="26" t="s">
        <v>25</v>
      </c>
      <c r="AN11" s="24" t="s">
        <v>1</v>
      </c>
      <c r="AR11" s="19"/>
      <c r="BE11" s="210"/>
      <c r="BS11" s="16" t="s">
        <v>6</v>
      </c>
    </row>
    <row r="12" spans="1:74" s="1" customFormat="1" ht="6.95" customHeight="1">
      <c r="B12" s="19"/>
      <c r="AR12" s="19"/>
      <c r="BE12" s="210"/>
      <c r="BS12" s="16" t="s">
        <v>6</v>
      </c>
    </row>
    <row r="13" spans="1:74" s="1" customFormat="1" ht="12" customHeight="1">
      <c r="B13" s="19"/>
      <c r="D13" s="26" t="s">
        <v>26</v>
      </c>
      <c r="AK13" s="26" t="s">
        <v>24</v>
      </c>
      <c r="AN13" s="28" t="s">
        <v>27</v>
      </c>
      <c r="AR13" s="19"/>
      <c r="BE13" s="210"/>
      <c r="BS13" s="16" t="s">
        <v>6</v>
      </c>
    </row>
    <row r="14" spans="1:74" ht="12.75">
      <c r="B14" s="19"/>
      <c r="E14" s="215" t="s">
        <v>27</v>
      </c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6" t="s">
        <v>25</v>
      </c>
      <c r="AN14" s="28" t="s">
        <v>27</v>
      </c>
      <c r="AR14" s="19"/>
      <c r="BE14" s="210"/>
      <c r="BS14" s="16" t="s">
        <v>6</v>
      </c>
    </row>
    <row r="15" spans="1:74" s="1" customFormat="1" ht="6.95" customHeight="1">
      <c r="B15" s="19"/>
      <c r="AR15" s="19"/>
      <c r="BE15" s="210"/>
      <c r="BS15" s="16" t="s">
        <v>3</v>
      </c>
    </row>
    <row r="16" spans="1:74" s="1" customFormat="1" ht="12" customHeight="1">
      <c r="B16" s="19"/>
      <c r="D16" s="26" t="s">
        <v>28</v>
      </c>
      <c r="AK16" s="26" t="s">
        <v>24</v>
      </c>
      <c r="AN16" s="24" t="s">
        <v>1</v>
      </c>
      <c r="AR16" s="19"/>
      <c r="BE16" s="210"/>
      <c r="BS16" s="16" t="s">
        <v>3</v>
      </c>
    </row>
    <row r="17" spans="1:71" s="1" customFormat="1" ht="18.399999999999999" customHeight="1">
      <c r="B17" s="19"/>
      <c r="E17" s="24" t="s">
        <v>21</v>
      </c>
      <c r="AK17" s="26" t="s">
        <v>25</v>
      </c>
      <c r="AN17" s="24" t="s">
        <v>1</v>
      </c>
      <c r="AR17" s="19"/>
      <c r="BE17" s="210"/>
      <c r="BS17" s="16" t="s">
        <v>29</v>
      </c>
    </row>
    <row r="18" spans="1:71" s="1" customFormat="1" ht="6.95" customHeight="1">
      <c r="B18" s="19"/>
      <c r="AR18" s="19"/>
      <c r="BE18" s="210"/>
      <c r="BS18" s="16" t="s">
        <v>6</v>
      </c>
    </row>
    <row r="19" spans="1:71" s="1" customFormat="1" ht="12" customHeight="1">
      <c r="B19" s="19"/>
      <c r="D19" s="26" t="s">
        <v>30</v>
      </c>
      <c r="AK19" s="26" t="s">
        <v>24</v>
      </c>
      <c r="AN19" s="24" t="s">
        <v>1</v>
      </c>
      <c r="AR19" s="19"/>
      <c r="BE19" s="210"/>
      <c r="BS19" s="16" t="s">
        <v>6</v>
      </c>
    </row>
    <row r="20" spans="1:71" s="1" customFormat="1" ht="18.399999999999999" customHeight="1">
      <c r="B20" s="19"/>
      <c r="E20" s="24" t="s">
        <v>21</v>
      </c>
      <c r="AK20" s="26" t="s">
        <v>25</v>
      </c>
      <c r="AN20" s="24" t="s">
        <v>1</v>
      </c>
      <c r="AR20" s="19"/>
      <c r="BE20" s="210"/>
      <c r="BS20" s="16" t="s">
        <v>29</v>
      </c>
    </row>
    <row r="21" spans="1:71" s="1" customFormat="1" ht="6.95" customHeight="1">
      <c r="B21" s="19"/>
      <c r="AR21" s="19"/>
      <c r="BE21" s="210"/>
    </row>
    <row r="22" spans="1:71" s="1" customFormat="1" ht="12" customHeight="1">
      <c r="B22" s="19"/>
      <c r="D22" s="26" t="s">
        <v>31</v>
      </c>
      <c r="AR22" s="19"/>
      <c r="BE22" s="210"/>
    </row>
    <row r="23" spans="1:71" s="1" customFormat="1" ht="16.5" customHeight="1">
      <c r="B23" s="19"/>
      <c r="E23" s="217" t="s">
        <v>1</v>
      </c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R23" s="19"/>
      <c r="BE23" s="210"/>
    </row>
    <row r="24" spans="1:71" s="1" customFormat="1" ht="6.95" customHeight="1">
      <c r="B24" s="19"/>
      <c r="AR24" s="19"/>
      <c r="BE24" s="210"/>
    </row>
    <row r="25" spans="1:71" s="1" customFormat="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10"/>
    </row>
    <row r="26" spans="1:71" s="2" customFormat="1" ht="25.9" customHeight="1">
      <c r="A26" s="31"/>
      <c r="B26" s="32"/>
      <c r="C26" s="31"/>
      <c r="D26" s="33" t="s">
        <v>32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18">
        <f>ROUND(AG94,2)</f>
        <v>0</v>
      </c>
      <c r="AL26" s="219"/>
      <c r="AM26" s="219"/>
      <c r="AN26" s="219"/>
      <c r="AO26" s="219"/>
      <c r="AP26" s="31"/>
      <c r="AQ26" s="31"/>
      <c r="AR26" s="32"/>
      <c r="BE26" s="210"/>
    </row>
    <row r="27" spans="1:7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2"/>
      <c r="BE27" s="210"/>
    </row>
    <row r="28" spans="1:71" s="2" customFormat="1" ht="12.75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220" t="s">
        <v>33</v>
      </c>
      <c r="M28" s="220"/>
      <c r="N28" s="220"/>
      <c r="O28" s="220"/>
      <c r="P28" s="220"/>
      <c r="Q28" s="31"/>
      <c r="R28" s="31"/>
      <c r="S28" s="31"/>
      <c r="T28" s="31"/>
      <c r="U28" s="31"/>
      <c r="V28" s="31"/>
      <c r="W28" s="220" t="s">
        <v>34</v>
      </c>
      <c r="X28" s="220"/>
      <c r="Y28" s="220"/>
      <c r="Z28" s="220"/>
      <c r="AA28" s="220"/>
      <c r="AB28" s="220"/>
      <c r="AC28" s="220"/>
      <c r="AD28" s="220"/>
      <c r="AE28" s="220"/>
      <c r="AF28" s="31"/>
      <c r="AG28" s="31"/>
      <c r="AH28" s="31"/>
      <c r="AI28" s="31"/>
      <c r="AJ28" s="31"/>
      <c r="AK28" s="220" t="s">
        <v>35</v>
      </c>
      <c r="AL28" s="220"/>
      <c r="AM28" s="220"/>
      <c r="AN28" s="220"/>
      <c r="AO28" s="220"/>
      <c r="AP28" s="31"/>
      <c r="AQ28" s="31"/>
      <c r="AR28" s="32"/>
      <c r="BE28" s="210"/>
    </row>
    <row r="29" spans="1:71" s="3" customFormat="1" ht="14.45" customHeight="1">
      <c r="B29" s="36"/>
      <c r="D29" s="26" t="s">
        <v>36</v>
      </c>
      <c r="F29" s="26" t="s">
        <v>37</v>
      </c>
      <c r="L29" s="223">
        <v>0.21</v>
      </c>
      <c r="M29" s="222"/>
      <c r="N29" s="222"/>
      <c r="O29" s="222"/>
      <c r="P29" s="222"/>
      <c r="W29" s="221">
        <f>ROUND(AZ94, 2)</f>
        <v>0</v>
      </c>
      <c r="X29" s="222"/>
      <c r="Y29" s="222"/>
      <c r="Z29" s="222"/>
      <c r="AA29" s="222"/>
      <c r="AB29" s="222"/>
      <c r="AC29" s="222"/>
      <c r="AD29" s="222"/>
      <c r="AE29" s="222"/>
      <c r="AK29" s="221">
        <f>ROUND(AV94, 2)</f>
        <v>0</v>
      </c>
      <c r="AL29" s="222"/>
      <c r="AM29" s="222"/>
      <c r="AN29" s="222"/>
      <c r="AO29" s="222"/>
      <c r="AR29" s="36"/>
      <c r="BE29" s="211"/>
    </row>
    <row r="30" spans="1:71" s="3" customFormat="1" ht="14.45" customHeight="1">
      <c r="B30" s="36"/>
      <c r="F30" s="26" t="s">
        <v>38</v>
      </c>
      <c r="L30" s="223">
        <v>0.15</v>
      </c>
      <c r="M30" s="222"/>
      <c r="N30" s="222"/>
      <c r="O30" s="222"/>
      <c r="P30" s="222"/>
      <c r="W30" s="221">
        <f>ROUND(BA94, 2)</f>
        <v>0</v>
      </c>
      <c r="X30" s="222"/>
      <c r="Y30" s="222"/>
      <c r="Z30" s="222"/>
      <c r="AA30" s="222"/>
      <c r="AB30" s="222"/>
      <c r="AC30" s="222"/>
      <c r="AD30" s="222"/>
      <c r="AE30" s="222"/>
      <c r="AK30" s="221">
        <f>ROUND(AW94, 2)</f>
        <v>0</v>
      </c>
      <c r="AL30" s="222"/>
      <c r="AM30" s="222"/>
      <c r="AN30" s="222"/>
      <c r="AO30" s="222"/>
      <c r="AR30" s="36"/>
      <c r="BE30" s="211"/>
    </row>
    <row r="31" spans="1:71" s="3" customFormat="1" ht="14.45" hidden="1" customHeight="1">
      <c r="B31" s="36"/>
      <c r="F31" s="26" t="s">
        <v>39</v>
      </c>
      <c r="L31" s="223">
        <v>0.21</v>
      </c>
      <c r="M31" s="222"/>
      <c r="N31" s="222"/>
      <c r="O31" s="222"/>
      <c r="P31" s="222"/>
      <c r="W31" s="221">
        <f>ROUND(BB94, 2)</f>
        <v>0</v>
      </c>
      <c r="X31" s="222"/>
      <c r="Y31" s="222"/>
      <c r="Z31" s="222"/>
      <c r="AA31" s="222"/>
      <c r="AB31" s="222"/>
      <c r="AC31" s="222"/>
      <c r="AD31" s="222"/>
      <c r="AE31" s="222"/>
      <c r="AK31" s="221">
        <v>0</v>
      </c>
      <c r="AL31" s="222"/>
      <c r="AM31" s="222"/>
      <c r="AN31" s="222"/>
      <c r="AO31" s="222"/>
      <c r="AR31" s="36"/>
      <c r="BE31" s="211"/>
    </row>
    <row r="32" spans="1:71" s="3" customFormat="1" ht="14.45" hidden="1" customHeight="1">
      <c r="B32" s="36"/>
      <c r="F32" s="26" t="s">
        <v>40</v>
      </c>
      <c r="L32" s="223">
        <v>0.15</v>
      </c>
      <c r="M32" s="222"/>
      <c r="N32" s="222"/>
      <c r="O32" s="222"/>
      <c r="P32" s="222"/>
      <c r="W32" s="221">
        <f>ROUND(BC94, 2)</f>
        <v>0</v>
      </c>
      <c r="X32" s="222"/>
      <c r="Y32" s="222"/>
      <c r="Z32" s="222"/>
      <c r="AA32" s="222"/>
      <c r="AB32" s="222"/>
      <c r="AC32" s="222"/>
      <c r="AD32" s="222"/>
      <c r="AE32" s="222"/>
      <c r="AK32" s="221">
        <v>0</v>
      </c>
      <c r="AL32" s="222"/>
      <c r="AM32" s="222"/>
      <c r="AN32" s="222"/>
      <c r="AO32" s="222"/>
      <c r="AR32" s="36"/>
      <c r="BE32" s="211"/>
    </row>
    <row r="33" spans="1:57" s="3" customFormat="1" ht="14.45" hidden="1" customHeight="1">
      <c r="B33" s="36"/>
      <c r="F33" s="26" t="s">
        <v>41</v>
      </c>
      <c r="L33" s="223">
        <v>0</v>
      </c>
      <c r="M33" s="222"/>
      <c r="N33" s="222"/>
      <c r="O33" s="222"/>
      <c r="P33" s="222"/>
      <c r="W33" s="221">
        <f>ROUND(BD94, 2)</f>
        <v>0</v>
      </c>
      <c r="X33" s="222"/>
      <c r="Y33" s="222"/>
      <c r="Z33" s="222"/>
      <c r="AA33" s="222"/>
      <c r="AB33" s="222"/>
      <c r="AC33" s="222"/>
      <c r="AD33" s="222"/>
      <c r="AE33" s="222"/>
      <c r="AK33" s="221">
        <v>0</v>
      </c>
      <c r="AL33" s="222"/>
      <c r="AM33" s="222"/>
      <c r="AN33" s="222"/>
      <c r="AO33" s="222"/>
      <c r="AR33" s="36"/>
      <c r="BE33" s="211"/>
    </row>
    <row r="34" spans="1:57" s="2" customFormat="1" ht="6.95" customHeight="1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2"/>
      <c r="BE34" s="210"/>
    </row>
    <row r="35" spans="1:57" s="2" customFormat="1" ht="25.9" customHeight="1">
      <c r="A35" s="31"/>
      <c r="B35" s="32"/>
      <c r="C35" s="37"/>
      <c r="D35" s="38" t="s">
        <v>42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43</v>
      </c>
      <c r="U35" s="39"/>
      <c r="V35" s="39"/>
      <c r="W35" s="39"/>
      <c r="X35" s="224" t="s">
        <v>44</v>
      </c>
      <c r="Y35" s="225"/>
      <c r="Z35" s="225"/>
      <c r="AA35" s="225"/>
      <c r="AB35" s="225"/>
      <c r="AC35" s="39"/>
      <c r="AD35" s="39"/>
      <c r="AE35" s="39"/>
      <c r="AF35" s="39"/>
      <c r="AG35" s="39"/>
      <c r="AH35" s="39"/>
      <c r="AI35" s="39"/>
      <c r="AJ35" s="39"/>
      <c r="AK35" s="226">
        <f>SUM(AK26:AK33)</f>
        <v>0</v>
      </c>
      <c r="AL35" s="225"/>
      <c r="AM35" s="225"/>
      <c r="AN35" s="225"/>
      <c r="AO35" s="227"/>
      <c r="AP35" s="37"/>
      <c r="AQ35" s="37"/>
      <c r="AR35" s="32"/>
      <c r="BE35" s="31"/>
    </row>
    <row r="36" spans="1:57" s="2" customFormat="1" ht="6.95" customHeight="1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2"/>
      <c r="BE36" s="31"/>
    </row>
    <row r="37" spans="1:57" s="2" customFormat="1" ht="14.45" customHeight="1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2"/>
      <c r="BE37" s="31"/>
    </row>
    <row r="38" spans="1:57" s="1" customFormat="1" ht="14.45" customHeight="1">
      <c r="B38" s="19"/>
      <c r="AR38" s="19"/>
    </row>
    <row r="39" spans="1:57" s="1" customFormat="1" ht="14.45" customHeight="1">
      <c r="B39" s="19"/>
      <c r="AR39" s="19"/>
    </row>
    <row r="40" spans="1:57" s="1" customFormat="1" ht="14.45" customHeight="1">
      <c r="B40" s="19"/>
      <c r="AR40" s="19"/>
    </row>
    <row r="41" spans="1:57" s="1" customFormat="1" ht="14.45" customHeight="1">
      <c r="B41" s="19"/>
      <c r="AR41" s="19"/>
    </row>
    <row r="42" spans="1:57" s="1" customFormat="1" ht="14.45" customHeight="1">
      <c r="B42" s="19"/>
      <c r="AR42" s="19"/>
    </row>
    <row r="43" spans="1:57" s="1" customFormat="1" ht="14.45" customHeight="1">
      <c r="B43" s="19"/>
      <c r="AR43" s="19"/>
    </row>
    <row r="44" spans="1:57" s="1" customFormat="1" ht="14.45" customHeight="1">
      <c r="B44" s="19"/>
      <c r="AR44" s="19"/>
    </row>
    <row r="45" spans="1:57" s="1" customFormat="1" ht="14.45" customHeight="1">
      <c r="B45" s="19"/>
      <c r="AR45" s="19"/>
    </row>
    <row r="46" spans="1:57" s="1" customFormat="1" ht="14.45" customHeight="1">
      <c r="B46" s="19"/>
      <c r="AR46" s="19"/>
    </row>
    <row r="47" spans="1:57" s="1" customFormat="1" ht="14.45" customHeight="1">
      <c r="B47" s="19"/>
      <c r="AR47" s="19"/>
    </row>
    <row r="48" spans="1:57" s="1" customFormat="1" ht="14.45" customHeight="1">
      <c r="B48" s="19"/>
      <c r="AR48" s="19"/>
    </row>
    <row r="49" spans="1:57" s="2" customFormat="1" ht="14.45" customHeight="1">
      <c r="B49" s="41"/>
      <c r="D49" s="42" t="s">
        <v>45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46</v>
      </c>
      <c r="AI49" s="43"/>
      <c r="AJ49" s="43"/>
      <c r="AK49" s="43"/>
      <c r="AL49" s="43"/>
      <c r="AM49" s="43"/>
      <c r="AN49" s="43"/>
      <c r="AO49" s="43"/>
      <c r="AR49" s="41"/>
    </row>
    <row r="50" spans="1:57" ht="11.25">
      <c r="B50" s="19"/>
      <c r="AR50" s="19"/>
    </row>
    <row r="51" spans="1:57" ht="11.25">
      <c r="B51" s="19"/>
      <c r="AR51" s="19"/>
    </row>
    <row r="52" spans="1:57" ht="11.25">
      <c r="B52" s="19"/>
      <c r="AR52" s="19"/>
    </row>
    <row r="53" spans="1:57" ht="11.25">
      <c r="B53" s="19"/>
      <c r="AR53" s="19"/>
    </row>
    <row r="54" spans="1:57" ht="11.25">
      <c r="B54" s="19"/>
      <c r="AR54" s="19"/>
    </row>
    <row r="55" spans="1:57" ht="11.25">
      <c r="B55" s="19"/>
      <c r="AR55" s="19"/>
    </row>
    <row r="56" spans="1:57" ht="11.25">
      <c r="B56" s="19"/>
      <c r="AR56" s="19"/>
    </row>
    <row r="57" spans="1:57" ht="11.25">
      <c r="B57" s="19"/>
      <c r="AR57" s="19"/>
    </row>
    <row r="58" spans="1:57" ht="11.25">
      <c r="B58" s="19"/>
      <c r="AR58" s="19"/>
    </row>
    <row r="59" spans="1:57" ht="11.25">
      <c r="B59" s="19"/>
      <c r="AR59" s="19"/>
    </row>
    <row r="60" spans="1:57" s="2" customFormat="1" ht="12.75">
      <c r="A60" s="31"/>
      <c r="B60" s="32"/>
      <c r="C60" s="31"/>
      <c r="D60" s="44" t="s">
        <v>47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4" t="s">
        <v>48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4" t="s">
        <v>47</v>
      </c>
      <c r="AI60" s="34"/>
      <c r="AJ60" s="34"/>
      <c r="AK60" s="34"/>
      <c r="AL60" s="34"/>
      <c r="AM60" s="44" t="s">
        <v>48</v>
      </c>
      <c r="AN60" s="34"/>
      <c r="AO60" s="34"/>
      <c r="AP60" s="31"/>
      <c r="AQ60" s="31"/>
      <c r="AR60" s="32"/>
      <c r="BE60" s="31"/>
    </row>
    <row r="61" spans="1:57" ht="11.25">
      <c r="B61" s="19"/>
      <c r="AR61" s="19"/>
    </row>
    <row r="62" spans="1:57" ht="11.25">
      <c r="B62" s="19"/>
      <c r="AR62" s="19"/>
    </row>
    <row r="63" spans="1:57" ht="11.25">
      <c r="B63" s="19"/>
      <c r="AR63" s="19"/>
    </row>
    <row r="64" spans="1:57" s="2" customFormat="1" ht="12.75">
      <c r="A64" s="31"/>
      <c r="B64" s="32"/>
      <c r="C64" s="31"/>
      <c r="D64" s="42" t="s">
        <v>49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2" t="s">
        <v>50</v>
      </c>
      <c r="AI64" s="45"/>
      <c r="AJ64" s="45"/>
      <c r="AK64" s="45"/>
      <c r="AL64" s="45"/>
      <c r="AM64" s="45"/>
      <c r="AN64" s="45"/>
      <c r="AO64" s="45"/>
      <c r="AP64" s="31"/>
      <c r="AQ64" s="31"/>
      <c r="AR64" s="32"/>
      <c r="BE64" s="31"/>
    </row>
    <row r="65" spans="1:57" ht="11.25">
      <c r="B65" s="19"/>
      <c r="AR65" s="19"/>
    </row>
    <row r="66" spans="1:57" ht="11.25">
      <c r="B66" s="19"/>
      <c r="AR66" s="19"/>
    </row>
    <row r="67" spans="1:57" ht="11.25">
      <c r="B67" s="19"/>
      <c r="AR67" s="19"/>
    </row>
    <row r="68" spans="1:57" ht="11.25">
      <c r="B68" s="19"/>
      <c r="AR68" s="19"/>
    </row>
    <row r="69" spans="1:57" ht="11.25">
      <c r="B69" s="19"/>
      <c r="AR69" s="19"/>
    </row>
    <row r="70" spans="1:57" ht="11.25">
      <c r="B70" s="19"/>
      <c r="AR70" s="19"/>
    </row>
    <row r="71" spans="1:57" ht="11.25">
      <c r="B71" s="19"/>
      <c r="AR71" s="19"/>
    </row>
    <row r="72" spans="1:57" ht="11.25">
      <c r="B72" s="19"/>
      <c r="AR72" s="19"/>
    </row>
    <row r="73" spans="1:57" ht="11.25">
      <c r="B73" s="19"/>
      <c r="AR73" s="19"/>
    </row>
    <row r="74" spans="1:57" ht="11.25">
      <c r="B74" s="19"/>
      <c r="AR74" s="19"/>
    </row>
    <row r="75" spans="1:57" s="2" customFormat="1" ht="12.75">
      <c r="A75" s="31"/>
      <c r="B75" s="32"/>
      <c r="C75" s="31"/>
      <c r="D75" s="44" t="s">
        <v>47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4" t="s">
        <v>48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4" t="s">
        <v>47</v>
      </c>
      <c r="AI75" s="34"/>
      <c r="AJ75" s="34"/>
      <c r="AK75" s="34"/>
      <c r="AL75" s="34"/>
      <c r="AM75" s="44" t="s">
        <v>48</v>
      </c>
      <c r="AN75" s="34"/>
      <c r="AO75" s="34"/>
      <c r="AP75" s="31"/>
      <c r="AQ75" s="31"/>
      <c r="AR75" s="32"/>
      <c r="BE75" s="31"/>
    </row>
    <row r="76" spans="1:57" s="2" customFormat="1" ht="11.25">
      <c r="A76" s="31"/>
      <c r="B76" s="32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2"/>
      <c r="BE76" s="31"/>
    </row>
    <row r="77" spans="1:57" s="2" customFormat="1" ht="6.95" customHeight="1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2"/>
      <c r="BE77" s="31"/>
    </row>
    <row r="81" spans="1:91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2"/>
      <c r="BE81" s="31"/>
    </row>
    <row r="82" spans="1:91" s="2" customFormat="1" ht="24.95" customHeight="1">
      <c r="A82" s="31"/>
      <c r="B82" s="32"/>
      <c r="C82" s="20" t="s">
        <v>51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2"/>
      <c r="BE82" s="31"/>
    </row>
    <row r="83" spans="1:9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2"/>
      <c r="BE83" s="31"/>
    </row>
    <row r="84" spans="1:91" s="4" customFormat="1" ht="12" customHeight="1">
      <c r="B84" s="50"/>
      <c r="C84" s="26" t="s">
        <v>13</v>
      </c>
      <c r="L84" s="4" t="str">
        <f>K5</f>
        <v>04_2020</v>
      </c>
      <c r="AR84" s="50"/>
    </row>
    <row r="85" spans="1:91" s="5" customFormat="1" ht="36.950000000000003" customHeight="1">
      <c r="B85" s="51"/>
      <c r="C85" s="52" t="s">
        <v>16</v>
      </c>
      <c r="L85" s="228" t="str">
        <f>K6</f>
        <v>Kosoř - Úprava ulice Štěrková</v>
      </c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  <c r="AJ85" s="229"/>
      <c r="AK85" s="229"/>
      <c r="AL85" s="229"/>
      <c r="AM85" s="229"/>
      <c r="AN85" s="229"/>
      <c r="AO85" s="229"/>
      <c r="AR85" s="51"/>
    </row>
    <row r="86" spans="1:91" s="2" customFormat="1" ht="6.95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2"/>
      <c r="BE86" s="31"/>
    </row>
    <row r="87" spans="1:91" s="2" customFormat="1" ht="12" customHeight="1">
      <c r="A87" s="31"/>
      <c r="B87" s="32"/>
      <c r="C87" s="26" t="s">
        <v>20</v>
      </c>
      <c r="D87" s="31"/>
      <c r="E87" s="31"/>
      <c r="F87" s="31"/>
      <c r="G87" s="31"/>
      <c r="H87" s="31"/>
      <c r="I87" s="31"/>
      <c r="J87" s="31"/>
      <c r="K87" s="31"/>
      <c r="L87" s="53" t="str">
        <f>IF(K8="","",K8)</f>
        <v xml:space="preserve"> 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6" t="s">
        <v>22</v>
      </c>
      <c r="AJ87" s="31"/>
      <c r="AK87" s="31"/>
      <c r="AL87" s="31"/>
      <c r="AM87" s="230">
        <f>IF(AN8= "","",AN8)</f>
        <v>43844</v>
      </c>
      <c r="AN87" s="230"/>
      <c r="AO87" s="31"/>
      <c r="AP87" s="31"/>
      <c r="AQ87" s="31"/>
      <c r="AR87" s="32"/>
      <c r="BE87" s="31"/>
    </row>
    <row r="88" spans="1:91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2"/>
      <c r="BE88" s="31"/>
    </row>
    <row r="89" spans="1:91" s="2" customFormat="1" ht="15.2" customHeight="1">
      <c r="A89" s="31"/>
      <c r="B89" s="32"/>
      <c r="C89" s="26" t="s">
        <v>23</v>
      </c>
      <c r="D89" s="31"/>
      <c r="E89" s="31"/>
      <c r="F89" s="31"/>
      <c r="G89" s="31"/>
      <c r="H89" s="31"/>
      <c r="I89" s="31"/>
      <c r="J89" s="31"/>
      <c r="K89" s="31"/>
      <c r="L89" s="4" t="str">
        <f>IF(E11= "","",E11)</f>
        <v xml:space="preserve"> 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6" t="s">
        <v>28</v>
      </c>
      <c r="AJ89" s="31"/>
      <c r="AK89" s="31"/>
      <c r="AL89" s="31"/>
      <c r="AM89" s="231" t="str">
        <f>IF(E17="","",E17)</f>
        <v xml:space="preserve"> </v>
      </c>
      <c r="AN89" s="232"/>
      <c r="AO89" s="232"/>
      <c r="AP89" s="232"/>
      <c r="AQ89" s="31"/>
      <c r="AR89" s="32"/>
      <c r="AS89" s="233" t="s">
        <v>52</v>
      </c>
      <c r="AT89" s="234"/>
      <c r="AU89" s="55"/>
      <c r="AV89" s="55"/>
      <c r="AW89" s="55"/>
      <c r="AX89" s="55"/>
      <c r="AY89" s="55"/>
      <c r="AZ89" s="55"/>
      <c r="BA89" s="55"/>
      <c r="BB89" s="55"/>
      <c r="BC89" s="55"/>
      <c r="BD89" s="56"/>
      <c r="BE89" s="31"/>
    </row>
    <row r="90" spans="1:91" s="2" customFormat="1" ht="15.2" customHeight="1">
      <c r="A90" s="31"/>
      <c r="B90" s="32"/>
      <c r="C90" s="26" t="s">
        <v>26</v>
      </c>
      <c r="D90" s="31"/>
      <c r="E90" s="31"/>
      <c r="F90" s="31"/>
      <c r="G90" s="31"/>
      <c r="H90" s="31"/>
      <c r="I90" s="31"/>
      <c r="J90" s="31"/>
      <c r="K90" s="31"/>
      <c r="L90" s="4" t="str">
        <f>IF(E14= "Vyplň údaj","",E14)</f>
        <v/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30</v>
      </c>
      <c r="AJ90" s="31"/>
      <c r="AK90" s="31"/>
      <c r="AL90" s="31"/>
      <c r="AM90" s="231" t="str">
        <f>IF(E20="","",E20)</f>
        <v xml:space="preserve"> </v>
      </c>
      <c r="AN90" s="232"/>
      <c r="AO90" s="232"/>
      <c r="AP90" s="232"/>
      <c r="AQ90" s="31"/>
      <c r="AR90" s="32"/>
      <c r="AS90" s="235"/>
      <c r="AT90" s="236"/>
      <c r="AU90" s="57"/>
      <c r="AV90" s="57"/>
      <c r="AW90" s="57"/>
      <c r="AX90" s="57"/>
      <c r="AY90" s="57"/>
      <c r="AZ90" s="57"/>
      <c r="BA90" s="57"/>
      <c r="BB90" s="57"/>
      <c r="BC90" s="57"/>
      <c r="BD90" s="58"/>
      <c r="BE90" s="31"/>
    </row>
    <row r="91" spans="1:91" s="2" customFormat="1" ht="10.9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2"/>
      <c r="AS91" s="235"/>
      <c r="AT91" s="236"/>
      <c r="AU91" s="57"/>
      <c r="AV91" s="57"/>
      <c r="AW91" s="57"/>
      <c r="AX91" s="57"/>
      <c r="AY91" s="57"/>
      <c r="AZ91" s="57"/>
      <c r="BA91" s="57"/>
      <c r="BB91" s="57"/>
      <c r="BC91" s="57"/>
      <c r="BD91" s="58"/>
      <c r="BE91" s="31"/>
    </row>
    <row r="92" spans="1:91" s="2" customFormat="1" ht="29.25" customHeight="1">
      <c r="A92" s="31"/>
      <c r="B92" s="32"/>
      <c r="C92" s="237" t="s">
        <v>53</v>
      </c>
      <c r="D92" s="238"/>
      <c r="E92" s="238"/>
      <c r="F92" s="238"/>
      <c r="G92" s="238"/>
      <c r="H92" s="59"/>
      <c r="I92" s="239" t="s">
        <v>54</v>
      </c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40" t="s">
        <v>55</v>
      </c>
      <c r="AH92" s="238"/>
      <c r="AI92" s="238"/>
      <c r="AJ92" s="238"/>
      <c r="AK92" s="238"/>
      <c r="AL92" s="238"/>
      <c r="AM92" s="238"/>
      <c r="AN92" s="239" t="s">
        <v>56</v>
      </c>
      <c r="AO92" s="238"/>
      <c r="AP92" s="241"/>
      <c r="AQ92" s="60" t="s">
        <v>57</v>
      </c>
      <c r="AR92" s="32"/>
      <c r="AS92" s="61" t="s">
        <v>58</v>
      </c>
      <c r="AT92" s="62" t="s">
        <v>59</v>
      </c>
      <c r="AU92" s="62" t="s">
        <v>60</v>
      </c>
      <c r="AV92" s="62" t="s">
        <v>61</v>
      </c>
      <c r="AW92" s="62" t="s">
        <v>62</v>
      </c>
      <c r="AX92" s="62" t="s">
        <v>63</v>
      </c>
      <c r="AY92" s="62" t="s">
        <v>64</v>
      </c>
      <c r="AZ92" s="62" t="s">
        <v>65</v>
      </c>
      <c r="BA92" s="62" t="s">
        <v>66</v>
      </c>
      <c r="BB92" s="62" t="s">
        <v>67</v>
      </c>
      <c r="BC92" s="62" t="s">
        <v>68</v>
      </c>
      <c r="BD92" s="63" t="s">
        <v>69</v>
      </c>
      <c r="BE92" s="31"/>
    </row>
    <row r="93" spans="1:91" s="2" customFormat="1" ht="10.9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2"/>
      <c r="AS93" s="64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6"/>
      <c r="BE93" s="31"/>
    </row>
    <row r="94" spans="1:91" s="6" customFormat="1" ht="32.450000000000003" customHeight="1">
      <c r="B94" s="67"/>
      <c r="C94" s="68" t="s">
        <v>70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245">
        <f>ROUND(SUM(AG95:AG96),2)</f>
        <v>0</v>
      </c>
      <c r="AH94" s="245"/>
      <c r="AI94" s="245"/>
      <c r="AJ94" s="245"/>
      <c r="AK94" s="245"/>
      <c r="AL94" s="245"/>
      <c r="AM94" s="245"/>
      <c r="AN94" s="246">
        <f>SUM(AG94,AT94)</f>
        <v>0</v>
      </c>
      <c r="AO94" s="246"/>
      <c r="AP94" s="246"/>
      <c r="AQ94" s="71" t="s">
        <v>1</v>
      </c>
      <c r="AR94" s="67"/>
      <c r="AS94" s="72">
        <f>ROUND(SUM(AS95:AS96),2)</f>
        <v>0</v>
      </c>
      <c r="AT94" s="73">
        <f>ROUND(SUM(AV94:AW94),2)</f>
        <v>0</v>
      </c>
      <c r="AU94" s="74">
        <f>ROUND(SUM(AU95:AU96),5)</f>
        <v>0</v>
      </c>
      <c r="AV94" s="73">
        <f>ROUND(AZ94*L29,2)</f>
        <v>0</v>
      </c>
      <c r="AW94" s="73">
        <f>ROUND(BA94*L30,2)</f>
        <v>0</v>
      </c>
      <c r="AX94" s="73">
        <f>ROUND(BB94*L29,2)</f>
        <v>0</v>
      </c>
      <c r="AY94" s="73">
        <f>ROUND(BC94*L30,2)</f>
        <v>0</v>
      </c>
      <c r="AZ94" s="73">
        <f>ROUND(SUM(AZ95:AZ96),2)</f>
        <v>0</v>
      </c>
      <c r="BA94" s="73">
        <f>ROUND(SUM(BA95:BA96),2)</f>
        <v>0</v>
      </c>
      <c r="BB94" s="73">
        <f>ROUND(SUM(BB95:BB96),2)</f>
        <v>0</v>
      </c>
      <c r="BC94" s="73">
        <f>ROUND(SUM(BC95:BC96),2)</f>
        <v>0</v>
      </c>
      <c r="BD94" s="75">
        <f>ROUND(SUM(BD95:BD96),2)</f>
        <v>0</v>
      </c>
      <c r="BS94" s="76" t="s">
        <v>71</v>
      </c>
      <c r="BT94" s="76" t="s">
        <v>72</v>
      </c>
      <c r="BU94" s="77" t="s">
        <v>73</v>
      </c>
      <c r="BV94" s="76" t="s">
        <v>74</v>
      </c>
      <c r="BW94" s="76" t="s">
        <v>4</v>
      </c>
      <c r="BX94" s="76" t="s">
        <v>75</v>
      </c>
      <c r="CL94" s="76" t="s">
        <v>1</v>
      </c>
    </row>
    <row r="95" spans="1:91" s="7" customFormat="1" ht="16.5" customHeight="1">
      <c r="A95" s="78" t="s">
        <v>76</v>
      </c>
      <c r="B95" s="79"/>
      <c r="C95" s="80"/>
      <c r="D95" s="244" t="s">
        <v>77</v>
      </c>
      <c r="E95" s="244"/>
      <c r="F95" s="244"/>
      <c r="G95" s="244"/>
      <c r="H95" s="244"/>
      <c r="I95" s="81"/>
      <c r="J95" s="244" t="s">
        <v>78</v>
      </c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2">
        <f>'01 - SO 01 Komunikace'!J30</f>
        <v>0</v>
      </c>
      <c r="AH95" s="243"/>
      <c r="AI95" s="243"/>
      <c r="AJ95" s="243"/>
      <c r="AK95" s="243"/>
      <c r="AL95" s="243"/>
      <c r="AM95" s="243"/>
      <c r="AN95" s="242">
        <f>SUM(AG95,AT95)</f>
        <v>0</v>
      </c>
      <c r="AO95" s="243"/>
      <c r="AP95" s="243"/>
      <c r="AQ95" s="82" t="s">
        <v>79</v>
      </c>
      <c r="AR95" s="79"/>
      <c r="AS95" s="83">
        <v>0</v>
      </c>
      <c r="AT95" s="84">
        <f>ROUND(SUM(AV95:AW95),2)</f>
        <v>0</v>
      </c>
      <c r="AU95" s="85">
        <f>'01 - SO 01 Komunikace'!P125</f>
        <v>0</v>
      </c>
      <c r="AV95" s="84">
        <f>'01 - SO 01 Komunikace'!J33</f>
        <v>0</v>
      </c>
      <c r="AW95" s="84">
        <f>'01 - SO 01 Komunikace'!J34</f>
        <v>0</v>
      </c>
      <c r="AX95" s="84">
        <f>'01 - SO 01 Komunikace'!J35</f>
        <v>0</v>
      </c>
      <c r="AY95" s="84">
        <f>'01 - SO 01 Komunikace'!J36</f>
        <v>0</v>
      </c>
      <c r="AZ95" s="84">
        <f>'01 - SO 01 Komunikace'!F33</f>
        <v>0</v>
      </c>
      <c r="BA95" s="84">
        <f>'01 - SO 01 Komunikace'!F34</f>
        <v>0</v>
      </c>
      <c r="BB95" s="84">
        <f>'01 - SO 01 Komunikace'!F35</f>
        <v>0</v>
      </c>
      <c r="BC95" s="84">
        <f>'01 - SO 01 Komunikace'!F36</f>
        <v>0</v>
      </c>
      <c r="BD95" s="86">
        <f>'01 - SO 01 Komunikace'!F37</f>
        <v>0</v>
      </c>
      <c r="BT95" s="87" t="s">
        <v>80</v>
      </c>
      <c r="BV95" s="87" t="s">
        <v>74</v>
      </c>
      <c r="BW95" s="87" t="s">
        <v>81</v>
      </c>
      <c r="BX95" s="87" t="s">
        <v>4</v>
      </c>
      <c r="CL95" s="87" t="s">
        <v>1</v>
      </c>
      <c r="CM95" s="87" t="s">
        <v>82</v>
      </c>
    </row>
    <row r="96" spans="1:91" s="7" customFormat="1" ht="16.5" customHeight="1">
      <c r="A96" s="78" t="s">
        <v>76</v>
      </c>
      <c r="B96" s="79"/>
      <c r="C96" s="80"/>
      <c r="D96" s="244" t="s">
        <v>83</v>
      </c>
      <c r="E96" s="244"/>
      <c r="F96" s="244"/>
      <c r="G96" s="244"/>
      <c r="H96" s="244"/>
      <c r="I96" s="81"/>
      <c r="J96" s="244" t="s">
        <v>84</v>
      </c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2">
        <f>'101 - VON'!J30</f>
        <v>0</v>
      </c>
      <c r="AH96" s="243"/>
      <c r="AI96" s="243"/>
      <c r="AJ96" s="243"/>
      <c r="AK96" s="243"/>
      <c r="AL96" s="243"/>
      <c r="AM96" s="243"/>
      <c r="AN96" s="242">
        <f>SUM(AG96,AT96)</f>
        <v>0</v>
      </c>
      <c r="AO96" s="243"/>
      <c r="AP96" s="243"/>
      <c r="AQ96" s="82" t="s">
        <v>84</v>
      </c>
      <c r="AR96" s="79"/>
      <c r="AS96" s="88">
        <v>0</v>
      </c>
      <c r="AT96" s="89">
        <f>ROUND(SUM(AV96:AW96),2)</f>
        <v>0</v>
      </c>
      <c r="AU96" s="90">
        <f>'101 - VON'!P118</f>
        <v>0</v>
      </c>
      <c r="AV96" s="89">
        <f>'101 - VON'!J33</f>
        <v>0</v>
      </c>
      <c r="AW96" s="89">
        <f>'101 - VON'!J34</f>
        <v>0</v>
      </c>
      <c r="AX96" s="89">
        <f>'101 - VON'!J35</f>
        <v>0</v>
      </c>
      <c r="AY96" s="89">
        <f>'101 - VON'!J36</f>
        <v>0</v>
      </c>
      <c r="AZ96" s="89">
        <f>'101 - VON'!F33</f>
        <v>0</v>
      </c>
      <c r="BA96" s="89">
        <f>'101 - VON'!F34</f>
        <v>0</v>
      </c>
      <c r="BB96" s="89">
        <f>'101 - VON'!F35</f>
        <v>0</v>
      </c>
      <c r="BC96" s="89">
        <f>'101 - VON'!F36</f>
        <v>0</v>
      </c>
      <c r="BD96" s="91">
        <f>'101 - VON'!F37</f>
        <v>0</v>
      </c>
      <c r="BT96" s="87" t="s">
        <v>80</v>
      </c>
      <c r="BV96" s="87" t="s">
        <v>74</v>
      </c>
      <c r="BW96" s="87" t="s">
        <v>85</v>
      </c>
      <c r="BX96" s="87" t="s">
        <v>4</v>
      </c>
      <c r="CL96" s="87" t="s">
        <v>1</v>
      </c>
      <c r="CM96" s="87" t="s">
        <v>82</v>
      </c>
    </row>
    <row r="97" spans="1:57" s="2" customFormat="1" ht="30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2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  <row r="98" spans="1:57" s="2" customFormat="1" ht="6.95" customHeight="1">
      <c r="A98" s="31"/>
      <c r="B98" s="46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32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</row>
  </sheetData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1 - SO 01 Komunikace'!C2" display="/" xr:uid="{00000000-0004-0000-0000-000000000000}"/>
    <hyperlink ref="A96" location="'101 - VON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321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2"/>
      <c r="L2" s="247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6" t="s">
        <v>81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93"/>
      <c r="J3" s="18"/>
      <c r="K3" s="18"/>
      <c r="L3" s="19"/>
      <c r="AT3" s="16" t="s">
        <v>82</v>
      </c>
    </row>
    <row r="4" spans="1:46" s="1" customFormat="1" ht="24.95" customHeight="1">
      <c r="B4" s="19"/>
      <c r="D4" s="20" t="s">
        <v>86</v>
      </c>
      <c r="I4" s="92"/>
      <c r="L4" s="19"/>
      <c r="M4" s="94" t="s">
        <v>10</v>
      </c>
      <c r="AT4" s="16" t="s">
        <v>3</v>
      </c>
    </row>
    <row r="5" spans="1:46" s="1" customFormat="1" ht="6.95" customHeight="1">
      <c r="B5" s="19"/>
      <c r="I5" s="92"/>
      <c r="L5" s="19"/>
    </row>
    <row r="6" spans="1:46" s="1" customFormat="1" ht="12" customHeight="1">
      <c r="B6" s="19"/>
      <c r="D6" s="26" t="s">
        <v>16</v>
      </c>
      <c r="I6" s="92"/>
      <c r="L6" s="19"/>
    </row>
    <row r="7" spans="1:46" s="1" customFormat="1" ht="16.5" customHeight="1">
      <c r="B7" s="19"/>
      <c r="E7" s="248" t="str">
        <f>'Rekapitulace stavby'!K6</f>
        <v>Kosoř - Úprava ulice Štěrková</v>
      </c>
      <c r="F7" s="249"/>
      <c r="G7" s="249"/>
      <c r="H7" s="249"/>
      <c r="I7" s="92"/>
      <c r="L7" s="19"/>
    </row>
    <row r="8" spans="1:46" s="2" customFormat="1" ht="12" customHeight="1">
      <c r="A8" s="31"/>
      <c r="B8" s="32"/>
      <c r="C8" s="31"/>
      <c r="D8" s="26" t="s">
        <v>87</v>
      </c>
      <c r="E8" s="31"/>
      <c r="F8" s="31"/>
      <c r="G8" s="31"/>
      <c r="H8" s="31"/>
      <c r="I8" s="95"/>
      <c r="J8" s="31"/>
      <c r="K8" s="31"/>
      <c r="L8" s="4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8" t="s">
        <v>88</v>
      </c>
      <c r="F9" s="250"/>
      <c r="G9" s="250"/>
      <c r="H9" s="250"/>
      <c r="I9" s="95"/>
      <c r="J9" s="31"/>
      <c r="K9" s="31"/>
      <c r="L9" s="4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2"/>
      <c r="C10" s="31"/>
      <c r="D10" s="31"/>
      <c r="E10" s="31"/>
      <c r="F10" s="31"/>
      <c r="G10" s="31"/>
      <c r="H10" s="31"/>
      <c r="I10" s="95"/>
      <c r="J10" s="31"/>
      <c r="K10" s="31"/>
      <c r="L10" s="4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18</v>
      </c>
      <c r="E11" s="31"/>
      <c r="F11" s="24" t="s">
        <v>1</v>
      </c>
      <c r="G11" s="31"/>
      <c r="H11" s="31"/>
      <c r="I11" s="96" t="s">
        <v>19</v>
      </c>
      <c r="J11" s="24" t="s">
        <v>1</v>
      </c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20</v>
      </c>
      <c r="E12" s="31"/>
      <c r="F12" s="24" t="s">
        <v>21</v>
      </c>
      <c r="G12" s="31"/>
      <c r="H12" s="31"/>
      <c r="I12" s="96" t="s">
        <v>22</v>
      </c>
      <c r="J12" s="54">
        <f>'Rekapitulace stavby'!AN8</f>
        <v>43844</v>
      </c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95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23</v>
      </c>
      <c r="E14" s="31"/>
      <c r="F14" s="31"/>
      <c r="G14" s="31"/>
      <c r="H14" s="31"/>
      <c r="I14" s="96" t="s">
        <v>24</v>
      </c>
      <c r="J14" s="24" t="str">
        <f>IF('Rekapitulace stavby'!AN10="","",'Rekapitulace stavby'!AN10)</f>
        <v/>
      </c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tr">
        <f>IF('Rekapitulace stavby'!E11="","",'Rekapitulace stavby'!E11)</f>
        <v xml:space="preserve"> </v>
      </c>
      <c r="F15" s="31"/>
      <c r="G15" s="31"/>
      <c r="H15" s="31"/>
      <c r="I15" s="96" t="s">
        <v>25</v>
      </c>
      <c r="J15" s="24" t="str">
        <f>IF('Rekapitulace stavby'!AN11="","",'Rekapitulace stavby'!AN11)</f>
        <v/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95"/>
      <c r="J16" s="31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26</v>
      </c>
      <c r="E17" s="31"/>
      <c r="F17" s="31"/>
      <c r="G17" s="31"/>
      <c r="H17" s="31"/>
      <c r="I17" s="96" t="s">
        <v>24</v>
      </c>
      <c r="J17" s="27" t="str">
        <f>'Rekapitulace stavby'!AN13</f>
        <v>Vyplň údaj</v>
      </c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51" t="str">
        <f>'Rekapitulace stavby'!E14</f>
        <v>Vyplň údaj</v>
      </c>
      <c r="F18" s="212"/>
      <c r="G18" s="212"/>
      <c r="H18" s="212"/>
      <c r="I18" s="96" t="s">
        <v>25</v>
      </c>
      <c r="J18" s="27" t="str">
        <f>'Rekapitulace stavby'!AN14</f>
        <v>Vyplň údaj</v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95"/>
      <c r="J19" s="31"/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28</v>
      </c>
      <c r="E20" s="31"/>
      <c r="F20" s="31"/>
      <c r="G20" s="31"/>
      <c r="H20" s="31"/>
      <c r="I20" s="96" t="s">
        <v>24</v>
      </c>
      <c r="J20" s="24" t="str">
        <f>IF('Rekapitulace stavby'!AN16="","",'Rekapitulace stavby'!AN16)</f>
        <v/>
      </c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IF('Rekapitulace stavby'!E17="","",'Rekapitulace stavby'!E17)</f>
        <v xml:space="preserve"> </v>
      </c>
      <c r="F21" s="31"/>
      <c r="G21" s="31"/>
      <c r="H21" s="31"/>
      <c r="I21" s="96" t="s">
        <v>25</v>
      </c>
      <c r="J21" s="24" t="str">
        <f>IF('Rekapitulace stavby'!AN17="","",'Rekapitulace stavby'!AN17)</f>
        <v/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95"/>
      <c r="J22" s="31"/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96" t="s">
        <v>24</v>
      </c>
      <c r="J23" s="24" t="str">
        <f>IF('Rekapitulace stavby'!AN19="","",'Rekapitulace stavby'!AN19)</f>
        <v/>
      </c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IF('Rekapitulace stavby'!E20="","",'Rekapitulace stavby'!E20)</f>
        <v xml:space="preserve"> </v>
      </c>
      <c r="F24" s="31"/>
      <c r="G24" s="31"/>
      <c r="H24" s="31"/>
      <c r="I24" s="96" t="s">
        <v>25</v>
      </c>
      <c r="J24" s="24" t="str">
        <f>IF('Rekapitulace stavby'!AN20="","",'Rekapitulace stavby'!AN20)</f>
        <v/>
      </c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95"/>
      <c r="J25" s="31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95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7"/>
      <c r="B27" s="98"/>
      <c r="C27" s="97"/>
      <c r="D27" s="97"/>
      <c r="E27" s="217" t="s">
        <v>1</v>
      </c>
      <c r="F27" s="217"/>
      <c r="G27" s="217"/>
      <c r="H27" s="217"/>
      <c r="I27" s="99"/>
      <c r="J27" s="97"/>
      <c r="K27" s="97"/>
      <c r="L27" s="100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95"/>
      <c r="J28" s="31"/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5"/>
      <c r="E29" s="65"/>
      <c r="F29" s="65"/>
      <c r="G29" s="65"/>
      <c r="H29" s="65"/>
      <c r="I29" s="101"/>
      <c r="J29" s="65"/>
      <c r="K29" s="65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2"/>
      <c r="C30" s="31"/>
      <c r="D30" s="102" t="s">
        <v>32</v>
      </c>
      <c r="E30" s="31"/>
      <c r="F30" s="31"/>
      <c r="G30" s="31"/>
      <c r="H30" s="31"/>
      <c r="I30" s="95"/>
      <c r="J30" s="70">
        <f>ROUND(J125, 2)</f>
        <v>0</v>
      </c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5"/>
      <c r="E31" s="65"/>
      <c r="F31" s="65"/>
      <c r="G31" s="65"/>
      <c r="H31" s="65"/>
      <c r="I31" s="101"/>
      <c r="J31" s="65"/>
      <c r="K31" s="65"/>
      <c r="L31" s="4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31"/>
      <c r="E32" s="31"/>
      <c r="F32" s="35" t="s">
        <v>34</v>
      </c>
      <c r="G32" s="31"/>
      <c r="H32" s="31"/>
      <c r="I32" s="103" t="s">
        <v>33</v>
      </c>
      <c r="J32" s="35" t="s">
        <v>35</v>
      </c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104" t="s">
        <v>36</v>
      </c>
      <c r="E33" s="26" t="s">
        <v>37</v>
      </c>
      <c r="F33" s="105">
        <f>ROUND((SUM(BE125:BE320)),  2)</f>
        <v>0</v>
      </c>
      <c r="G33" s="31"/>
      <c r="H33" s="31"/>
      <c r="I33" s="106">
        <v>0.21</v>
      </c>
      <c r="J33" s="105">
        <f>ROUND(((SUM(BE125:BE320))*I33),  2)</f>
        <v>0</v>
      </c>
      <c r="K33" s="31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26" t="s">
        <v>38</v>
      </c>
      <c r="F34" s="105">
        <f>ROUND((SUM(BF125:BF320)),  2)</f>
        <v>0</v>
      </c>
      <c r="G34" s="31"/>
      <c r="H34" s="31"/>
      <c r="I34" s="106">
        <v>0.15</v>
      </c>
      <c r="J34" s="105">
        <f>ROUND(((SUM(BF125:BF320))*I34),  2)</f>
        <v>0</v>
      </c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2"/>
      <c r="C35" s="31"/>
      <c r="D35" s="31"/>
      <c r="E35" s="26" t="s">
        <v>39</v>
      </c>
      <c r="F35" s="105">
        <f>ROUND((SUM(BG125:BG320)),  2)</f>
        <v>0</v>
      </c>
      <c r="G35" s="31"/>
      <c r="H35" s="31"/>
      <c r="I35" s="106">
        <v>0.21</v>
      </c>
      <c r="J35" s="105">
        <f>0</f>
        <v>0</v>
      </c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2"/>
      <c r="C36" s="31"/>
      <c r="D36" s="31"/>
      <c r="E36" s="26" t="s">
        <v>40</v>
      </c>
      <c r="F36" s="105">
        <f>ROUND((SUM(BH125:BH320)),  2)</f>
        <v>0</v>
      </c>
      <c r="G36" s="31"/>
      <c r="H36" s="31"/>
      <c r="I36" s="106">
        <v>0.15</v>
      </c>
      <c r="J36" s="105">
        <f>0</f>
        <v>0</v>
      </c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41</v>
      </c>
      <c r="F37" s="105">
        <f>ROUND((SUM(BI125:BI320)),  2)</f>
        <v>0</v>
      </c>
      <c r="G37" s="31"/>
      <c r="H37" s="31"/>
      <c r="I37" s="106">
        <v>0</v>
      </c>
      <c r="J37" s="105">
        <f>0</f>
        <v>0</v>
      </c>
      <c r="K37" s="31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2"/>
      <c r="C38" s="31"/>
      <c r="D38" s="31"/>
      <c r="E38" s="31"/>
      <c r="F38" s="31"/>
      <c r="G38" s="31"/>
      <c r="H38" s="31"/>
      <c r="I38" s="95"/>
      <c r="J38" s="31"/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2"/>
      <c r="C39" s="107"/>
      <c r="D39" s="108" t="s">
        <v>42</v>
      </c>
      <c r="E39" s="59"/>
      <c r="F39" s="59"/>
      <c r="G39" s="109" t="s">
        <v>43</v>
      </c>
      <c r="H39" s="110" t="s">
        <v>44</v>
      </c>
      <c r="I39" s="111"/>
      <c r="J39" s="112">
        <f>SUM(J30:J37)</f>
        <v>0</v>
      </c>
      <c r="K39" s="113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2"/>
      <c r="C40" s="31"/>
      <c r="D40" s="31"/>
      <c r="E40" s="31"/>
      <c r="F40" s="31"/>
      <c r="G40" s="31"/>
      <c r="H40" s="31"/>
      <c r="I40" s="95"/>
      <c r="J40" s="31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9"/>
      <c r="I41" s="92"/>
      <c r="L41" s="19"/>
    </row>
    <row r="42" spans="1:31" s="1" customFormat="1" ht="14.45" customHeight="1">
      <c r="B42" s="19"/>
      <c r="I42" s="92"/>
      <c r="L42" s="19"/>
    </row>
    <row r="43" spans="1:31" s="1" customFormat="1" ht="14.45" customHeight="1">
      <c r="B43" s="19"/>
      <c r="I43" s="92"/>
      <c r="L43" s="19"/>
    </row>
    <row r="44" spans="1:31" s="1" customFormat="1" ht="14.45" customHeight="1">
      <c r="B44" s="19"/>
      <c r="I44" s="92"/>
      <c r="L44" s="19"/>
    </row>
    <row r="45" spans="1:31" s="1" customFormat="1" ht="14.45" customHeight="1">
      <c r="B45" s="19"/>
      <c r="I45" s="92"/>
      <c r="L45" s="19"/>
    </row>
    <row r="46" spans="1:31" s="1" customFormat="1" ht="14.45" customHeight="1">
      <c r="B46" s="19"/>
      <c r="I46" s="92"/>
      <c r="L46" s="19"/>
    </row>
    <row r="47" spans="1:31" s="1" customFormat="1" ht="14.45" customHeight="1">
      <c r="B47" s="19"/>
      <c r="I47" s="92"/>
      <c r="L47" s="19"/>
    </row>
    <row r="48" spans="1:31" s="1" customFormat="1" ht="14.45" customHeight="1">
      <c r="B48" s="19"/>
      <c r="I48" s="92"/>
      <c r="L48" s="19"/>
    </row>
    <row r="49" spans="1:31" s="1" customFormat="1" ht="14.45" customHeight="1">
      <c r="B49" s="19"/>
      <c r="I49" s="92"/>
      <c r="L49" s="19"/>
    </row>
    <row r="50" spans="1:31" s="2" customFormat="1" ht="14.45" customHeight="1">
      <c r="B50" s="41"/>
      <c r="D50" s="42" t="s">
        <v>45</v>
      </c>
      <c r="E50" s="43"/>
      <c r="F50" s="43"/>
      <c r="G50" s="42" t="s">
        <v>46</v>
      </c>
      <c r="H50" s="43"/>
      <c r="I50" s="114"/>
      <c r="J50" s="43"/>
      <c r="K50" s="43"/>
      <c r="L50" s="41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4" t="s">
        <v>47</v>
      </c>
      <c r="E61" s="34"/>
      <c r="F61" s="115" t="s">
        <v>48</v>
      </c>
      <c r="G61" s="44" t="s">
        <v>47</v>
      </c>
      <c r="H61" s="34"/>
      <c r="I61" s="116"/>
      <c r="J61" s="117" t="s">
        <v>48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2" t="s">
        <v>49</v>
      </c>
      <c r="E65" s="45"/>
      <c r="F65" s="45"/>
      <c r="G65" s="42" t="s">
        <v>50</v>
      </c>
      <c r="H65" s="45"/>
      <c r="I65" s="118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4" t="s">
        <v>47</v>
      </c>
      <c r="E76" s="34"/>
      <c r="F76" s="115" t="s">
        <v>48</v>
      </c>
      <c r="G76" s="44" t="s">
        <v>47</v>
      </c>
      <c r="H76" s="34"/>
      <c r="I76" s="116"/>
      <c r="J76" s="117" t="s">
        <v>48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6"/>
      <c r="C77" s="47"/>
      <c r="D77" s="47"/>
      <c r="E77" s="47"/>
      <c r="F77" s="47"/>
      <c r="G77" s="47"/>
      <c r="H77" s="47"/>
      <c r="I77" s="119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120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89</v>
      </c>
      <c r="D82" s="31"/>
      <c r="E82" s="31"/>
      <c r="F82" s="31"/>
      <c r="G82" s="31"/>
      <c r="H82" s="31"/>
      <c r="I82" s="95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95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1"/>
      <c r="E84" s="31"/>
      <c r="F84" s="31"/>
      <c r="G84" s="31"/>
      <c r="H84" s="31"/>
      <c r="I84" s="95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48" t="str">
        <f>E7</f>
        <v>Kosoř - Úprava ulice Štěrková</v>
      </c>
      <c r="F85" s="249"/>
      <c r="G85" s="249"/>
      <c r="H85" s="249"/>
      <c r="I85" s="95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87</v>
      </c>
      <c r="D86" s="31"/>
      <c r="E86" s="31"/>
      <c r="F86" s="31"/>
      <c r="G86" s="31"/>
      <c r="H86" s="31"/>
      <c r="I86" s="95"/>
      <c r="J86" s="31"/>
      <c r="K86" s="31"/>
      <c r="L86" s="4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8" t="str">
        <f>E9</f>
        <v>01 - SO 01 Komunikace</v>
      </c>
      <c r="F87" s="250"/>
      <c r="G87" s="250"/>
      <c r="H87" s="250"/>
      <c r="I87" s="95"/>
      <c r="J87" s="31"/>
      <c r="K87" s="31"/>
      <c r="L87" s="4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95"/>
      <c r="J88" s="31"/>
      <c r="K88" s="31"/>
      <c r="L88" s="4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1"/>
      <c r="E89" s="31"/>
      <c r="F89" s="24" t="str">
        <f>F12</f>
        <v xml:space="preserve"> </v>
      </c>
      <c r="G89" s="31"/>
      <c r="H89" s="31"/>
      <c r="I89" s="96" t="s">
        <v>22</v>
      </c>
      <c r="J89" s="54">
        <f>IF(J12="","",J12)</f>
        <v>43844</v>
      </c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95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23</v>
      </c>
      <c r="D91" s="31"/>
      <c r="E91" s="31"/>
      <c r="F91" s="24" t="str">
        <f>E15</f>
        <v xml:space="preserve"> </v>
      </c>
      <c r="G91" s="31"/>
      <c r="H91" s="31"/>
      <c r="I91" s="96" t="s">
        <v>28</v>
      </c>
      <c r="J91" s="29" t="str">
        <f>E21</f>
        <v xml:space="preserve"> </v>
      </c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1"/>
      <c r="E92" s="31"/>
      <c r="F92" s="24" t="str">
        <f>IF(E18="","",E18)</f>
        <v>Vyplň údaj</v>
      </c>
      <c r="G92" s="31"/>
      <c r="H92" s="31"/>
      <c r="I92" s="96" t="s">
        <v>30</v>
      </c>
      <c r="J92" s="29" t="str">
        <f>E24</f>
        <v xml:space="preserve"> </v>
      </c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95"/>
      <c r="J93" s="31"/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21" t="s">
        <v>90</v>
      </c>
      <c r="D94" s="107"/>
      <c r="E94" s="107"/>
      <c r="F94" s="107"/>
      <c r="G94" s="107"/>
      <c r="H94" s="107"/>
      <c r="I94" s="122"/>
      <c r="J94" s="123" t="s">
        <v>91</v>
      </c>
      <c r="K94" s="107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95"/>
      <c r="J95" s="31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24" t="s">
        <v>92</v>
      </c>
      <c r="D96" s="31"/>
      <c r="E96" s="31"/>
      <c r="F96" s="31"/>
      <c r="G96" s="31"/>
      <c r="H96" s="31"/>
      <c r="I96" s="95"/>
      <c r="J96" s="70">
        <f>J125</f>
        <v>0</v>
      </c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93</v>
      </c>
    </row>
    <row r="97" spans="1:31" s="9" customFormat="1" ht="24.95" customHeight="1">
      <c r="B97" s="125"/>
      <c r="D97" s="126" t="s">
        <v>94</v>
      </c>
      <c r="E97" s="127"/>
      <c r="F97" s="127"/>
      <c r="G97" s="127"/>
      <c r="H97" s="127"/>
      <c r="I97" s="128"/>
      <c r="J97" s="129">
        <f>J126</f>
        <v>0</v>
      </c>
      <c r="L97" s="125"/>
    </row>
    <row r="98" spans="1:31" s="10" customFormat="1" ht="19.899999999999999" customHeight="1">
      <c r="B98" s="130"/>
      <c r="D98" s="131" t="s">
        <v>95</v>
      </c>
      <c r="E98" s="132"/>
      <c r="F98" s="132"/>
      <c r="G98" s="132"/>
      <c r="H98" s="132"/>
      <c r="I98" s="133"/>
      <c r="J98" s="134">
        <f>J127</f>
        <v>0</v>
      </c>
      <c r="L98" s="130"/>
    </row>
    <row r="99" spans="1:31" s="10" customFormat="1" ht="19.899999999999999" customHeight="1">
      <c r="B99" s="130"/>
      <c r="D99" s="131" t="s">
        <v>96</v>
      </c>
      <c r="E99" s="132"/>
      <c r="F99" s="132"/>
      <c r="G99" s="132"/>
      <c r="H99" s="132"/>
      <c r="I99" s="133"/>
      <c r="J99" s="134">
        <f>J205</f>
        <v>0</v>
      </c>
      <c r="L99" s="130"/>
    </row>
    <row r="100" spans="1:31" s="10" customFormat="1" ht="19.899999999999999" customHeight="1">
      <c r="B100" s="130"/>
      <c r="D100" s="131" t="s">
        <v>97</v>
      </c>
      <c r="E100" s="132"/>
      <c r="F100" s="132"/>
      <c r="G100" s="132"/>
      <c r="H100" s="132"/>
      <c r="I100" s="133"/>
      <c r="J100" s="134">
        <f>J214</f>
        <v>0</v>
      </c>
      <c r="L100" s="130"/>
    </row>
    <row r="101" spans="1:31" s="10" customFormat="1" ht="19.899999999999999" customHeight="1">
      <c r="B101" s="130"/>
      <c r="D101" s="131" t="s">
        <v>98</v>
      </c>
      <c r="E101" s="132"/>
      <c r="F101" s="132"/>
      <c r="G101" s="132"/>
      <c r="H101" s="132"/>
      <c r="I101" s="133"/>
      <c r="J101" s="134">
        <f>J261</f>
        <v>0</v>
      </c>
      <c r="L101" s="130"/>
    </row>
    <row r="102" spans="1:31" s="10" customFormat="1" ht="19.899999999999999" customHeight="1">
      <c r="B102" s="130"/>
      <c r="D102" s="131" t="s">
        <v>99</v>
      </c>
      <c r="E102" s="132"/>
      <c r="F102" s="132"/>
      <c r="G102" s="132"/>
      <c r="H102" s="132"/>
      <c r="I102" s="133"/>
      <c r="J102" s="134">
        <f>J279</f>
        <v>0</v>
      </c>
      <c r="L102" s="130"/>
    </row>
    <row r="103" spans="1:31" s="10" customFormat="1" ht="19.899999999999999" customHeight="1">
      <c r="B103" s="130"/>
      <c r="D103" s="131" t="s">
        <v>100</v>
      </c>
      <c r="E103" s="132"/>
      <c r="F103" s="132"/>
      <c r="G103" s="132"/>
      <c r="H103" s="132"/>
      <c r="I103" s="133"/>
      <c r="J103" s="134">
        <f>J304</f>
        <v>0</v>
      </c>
      <c r="L103" s="130"/>
    </row>
    <row r="104" spans="1:31" s="9" customFormat="1" ht="24.95" customHeight="1">
      <c r="B104" s="125"/>
      <c r="D104" s="126" t="s">
        <v>101</v>
      </c>
      <c r="E104" s="127"/>
      <c r="F104" s="127"/>
      <c r="G104" s="127"/>
      <c r="H104" s="127"/>
      <c r="I104" s="128"/>
      <c r="J104" s="129">
        <f>J306</f>
        <v>0</v>
      </c>
      <c r="L104" s="125"/>
    </row>
    <row r="105" spans="1:31" s="10" customFormat="1" ht="19.899999999999999" customHeight="1">
      <c r="B105" s="130"/>
      <c r="D105" s="131" t="s">
        <v>102</v>
      </c>
      <c r="E105" s="132"/>
      <c r="F105" s="132"/>
      <c r="G105" s="132"/>
      <c r="H105" s="132"/>
      <c r="I105" s="133"/>
      <c r="J105" s="134">
        <f>J307</f>
        <v>0</v>
      </c>
      <c r="L105" s="130"/>
    </row>
    <row r="106" spans="1:31" s="2" customFormat="1" ht="21.75" customHeight="1">
      <c r="A106" s="31"/>
      <c r="B106" s="32"/>
      <c r="C106" s="31"/>
      <c r="D106" s="31"/>
      <c r="E106" s="31"/>
      <c r="F106" s="31"/>
      <c r="G106" s="31"/>
      <c r="H106" s="31"/>
      <c r="I106" s="95"/>
      <c r="J106" s="31"/>
      <c r="K106" s="31"/>
      <c r="L106" s="4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6.95" customHeight="1">
      <c r="A107" s="31"/>
      <c r="B107" s="46"/>
      <c r="C107" s="47"/>
      <c r="D107" s="47"/>
      <c r="E107" s="47"/>
      <c r="F107" s="47"/>
      <c r="G107" s="47"/>
      <c r="H107" s="47"/>
      <c r="I107" s="119"/>
      <c r="J107" s="47"/>
      <c r="K107" s="47"/>
      <c r="L107" s="4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11" spans="1:31" s="2" customFormat="1" ht="6.95" customHeight="1">
      <c r="A111" s="31"/>
      <c r="B111" s="48"/>
      <c r="C111" s="49"/>
      <c r="D111" s="49"/>
      <c r="E111" s="49"/>
      <c r="F111" s="49"/>
      <c r="G111" s="49"/>
      <c r="H111" s="49"/>
      <c r="I111" s="120"/>
      <c r="J111" s="49"/>
      <c r="K111" s="49"/>
      <c r="L111" s="4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24.95" customHeight="1">
      <c r="A112" s="31"/>
      <c r="B112" s="32"/>
      <c r="C112" s="20" t="s">
        <v>103</v>
      </c>
      <c r="D112" s="31"/>
      <c r="E112" s="31"/>
      <c r="F112" s="31"/>
      <c r="G112" s="31"/>
      <c r="H112" s="31"/>
      <c r="I112" s="95"/>
      <c r="J112" s="31"/>
      <c r="K112" s="31"/>
      <c r="L112" s="4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6.95" customHeight="1">
      <c r="A113" s="31"/>
      <c r="B113" s="32"/>
      <c r="C113" s="31"/>
      <c r="D113" s="31"/>
      <c r="E113" s="31"/>
      <c r="F113" s="31"/>
      <c r="G113" s="31"/>
      <c r="H113" s="31"/>
      <c r="I113" s="95"/>
      <c r="J113" s="31"/>
      <c r="K113" s="31"/>
      <c r="L113" s="4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16</v>
      </c>
      <c r="D114" s="31"/>
      <c r="E114" s="31"/>
      <c r="F114" s="31"/>
      <c r="G114" s="31"/>
      <c r="H114" s="31"/>
      <c r="I114" s="95"/>
      <c r="J114" s="31"/>
      <c r="K114" s="31"/>
      <c r="L114" s="4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6.5" customHeight="1">
      <c r="A115" s="31"/>
      <c r="B115" s="32"/>
      <c r="C115" s="31"/>
      <c r="D115" s="31"/>
      <c r="E115" s="248" t="str">
        <f>E7</f>
        <v>Kosoř - Úprava ulice Štěrková</v>
      </c>
      <c r="F115" s="249"/>
      <c r="G115" s="249"/>
      <c r="H115" s="249"/>
      <c r="I115" s="95"/>
      <c r="J115" s="31"/>
      <c r="K115" s="31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2" customHeight="1">
      <c r="A116" s="31"/>
      <c r="B116" s="32"/>
      <c r="C116" s="26" t="s">
        <v>87</v>
      </c>
      <c r="D116" s="31"/>
      <c r="E116" s="31"/>
      <c r="F116" s="31"/>
      <c r="G116" s="31"/>
      <c r="H116" s="31"/>
      <c r="I116" s="95"/>
      <c r="J116" s="31"/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6.5" customHeight="1">
      <c r="A117" s="31"/>
      <c r="B117" s="32"/>
      <c r="C117" s="31"/>
      <c r="D117" s="31"/>
      <c r="E117" s="228" t="str">
        <f>E9</f>
        <v>01 - SO 01 Komunikace</v>
      </c>
      <c r="F117" s="250"/>
      <c r="G117" s="250"/>
      <c r="H117" s="250"/>
      <c r="I117" s="95"/>
      <c r="J117" s="31"/>
      <c r="K117" s="31"/>
      <c r="L117" s="4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95"/>
      <c r="J118" s="31"/>
      <c r="K118" s="31"/>
      <c r="L118" s="4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2" customHeight="1">
      <c r="A119" s="31"/>
      <c r="B119" s="32"/>
      <c r="C119" s="26" t="s">
        <v>20</v>
      </c>
      <c r="D119" s="31"/>
      <c r="E119" s="31"/>
      <c r="F119" s="24" t="str">
        <f>F12</f>
        <v xml:space="preserve"> </v>
      </c>
      <c r="G119" s="31"/>
      <c r="H119" s="31"/>
      <c r="I119" s="96" t="s">
        <v>22</v>
      </c>
      <c r="J119" s="54">
        <f>IF(J12="","",J12)</f>
        <v>43844</v>
      </c>
      <c r="K119" s="31"/>
      <c r="L119" s="4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6.95" customHeight="1">
      <c r="A120" s="31"/>
      <c r="B120" s="32"/>
      <c r="C120" s="31"/>
      <c r="D120" s="31"/>
      <c r="E120" s="31"/>
      <c r="F120" s="31"/>
      <c r="G120" s="31"/>
      <c r="H120" s="31"/>
      <c r="I120" s="95"/>
      <c r="J120" s="31"/>
      <c r="K120" s="31"/>
      <c r="L120" s="4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15.2" customHeight="1">
      <c r="A121" s="31"/>
      <c r="B121" s="32"/>
      <c r="C121" s="26" t="s">
        <v>23</v>
      </c>
      <c r="D121" s="31"/>
      <c r="E121" s="31"/>
      <c r="F121" s="24" t="str">
        <f>E15</f>
        <v xml:space="preserve"> </v>
      </c>
      <c r="G121" s="31"/>
      <c r="H121" s="31"/>
      <c r="I121" s="96" t="s">
        <v>28</v>
      </c>
      <c r="J121" s="29" t="str">
        <f>E21</f>
        <v xml:space="preserve"> </v>
      </c>
      <c r="K121" s="31"/>
      <c r="L121" s="4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15.2" customHeight="1">
      <c r="A122" s="31"/>
      <c r="B122" s="32"/>
      <c r="C122" s="26" t="s">
        <v>26</v>
      </c>
      <c r="D122" s="31"/>
      <c r="E122" s="31"/>
      <c r="F122" s="24" t="str">
        <f>IF(E18="","",E18)</f>
        <v>Vyplň údaj</v>
      </c>
      <c r="G122" s="31"/>
      <c r="H122" s="31"/>
      <c r="I122" s="96" t="s">
        <v>30</v>
      </c>
      <c r="J122" s="29" t="str">
        <f>E24</f>
        <v xml:space="preserve"> </v>
      </c>
      <c r="K122" s="31"/>
      <c r="L122" s="4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10.35" customHeight="1">
      <c r="A123" s="31"/>
      <c r="B123" s="32"/>
      <c r="C123" s="31"/>
      <c r="D123" s="31"/>
      <c r="E123" s="31"/>
      <c r="F123" s="31"/>
      <c r="G123" s="31"/>
      <c r="H123" s="31"/>
      <c r="I123" s="95"/>
      <c r="J123" s="31"/>
      <c r="K123" s="31"/>
      <c r="L123" s="4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11" customFormat="1" ht="29.25" customHeight="1">
      <c r="A124" s="135"/>
      <c r="B124" s="136"/>
      <c r="C124" s="137" t="s">
        <v>104</v>
      </c>
      <c r="D124" s="138" t="s">
        <v>57</v>
      </c>
      <c r="E124" s="138" t="s">
        <v>53</v>
      </c>
      <c r="F124" s="138" t="s">
        <v>54</v>
      </c>
      <c r="G124" s="138" t="s">
        <v>105</v>
      </c>
      <c r="H124" s="138" t="s">
        <v>106</v>
      </c>
      <c r="I124" s="139" t="s">
        <v>107</v>
      </c>
      <c r="J124" s="140" t="s">
        <v>91</v>
      </c>
      <c r="K124" s="141" t="s">
        <v>108</v>
      </c>
      <c r="L124" s="142"/>
      <c r="M124" s="61" t="s">
        <v>1</v>
      </c>
      <c r="N124" s="62" t="s">
        <v>36</v>
      </c>
      <c r="O124" s="62" t="s">
        <v>109</v>
      </c>
      <c r="P124" s="62" t="s">
        <v>110</v>
      </c>
      <c r="Q124" s="62" t="s">
        <v>111</v>
      </c>
      <c r="R124" s="62" t="s">
        <v>112</v>
      </c>
      <c r="S124" s="62" t="s">
        <v>113</v>
      </c>
      <c r="T124" s="63" t="s">
        <v>114</v>
      </c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</row>
    <row r="125" spans="1:65" s="2" customFormat="1" ht="22.9" customHeight="1">
      <c r="A125" s="31"/>
      <c r="B125" s="32"/>
      <c r="C125" s="68" t="s">
        <v>115</v>
      </c>
      <c r="D125" s="31"/>
      <c r="E125" s="31"/>
      <c r="F125" s="31"/>
      <c r="G125" s="31"/>
      <c r="H125" s="31"/>
      <c r="I125" s="95"/>
      <c r="J125" s="143">
        <f>BK125</f>
        <v>0</v>
      </c>
      <c r="K125" s="31"/>
      <c r="L125" s="32"/>
      <c r="M125" s="64"/>
      <c r="N125" s="55"/>
      <c r="O125" s="65"/>
      <c r="P125" s="144">
        <f>P126+P306</f>
        <v>0</v>
      </c>
      <c r="Q125" s="65"/>
      <c r="R125" s="144">
        <f>R126+R306</f>
        <v>679.26412429999993</v>
      </c>
      <c r="S125" s="65"/>
      <c r="T125" s="145">
        <f>T126+T306</f>
        <v>1032.6480000000001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T125" s="16" t="s">
        <v>71</v>
      </c>
      <c r="AU125" s="16" t="s">
        <v>93</v>
      </c>
      <c r="BK125" s="146">
        <f>BK126+BK306</f>
        <v>0</v>
      </c>
    </row>
    <row r="126" spans="1:65" s="12" customFormat="1" ht="25.9" customHeight="1">
      <c r="B126" s="147"/>
      <c r="D126" s="148" t="s">
        <v>71</v>
      </c>
      <c r="E126" s="149" t="s">
        <v>116</v>
      </c>
      <c r="F126" s="149" t="s">
        <v>117</v>
      </c>
      <c r="I126" s="150"/>
      <c r="J126" s="151">
        <f>BK126</f>
        <v>0</v>
      </c>
      <c r="L126" s="147"/>
      <c r="M126" s="152"/>
      <c r="N126" s="153"/>
      <c r="O126" s="153"/>
      <c r="P126" s="154">
        <f>P127+P205+P214+P261+P279+P304</f>
        <v>0</v>
      </c>
      <c r="Q126" s="153"/>
      <c r="R126" s="154">
        <f>R127+R205+R214+R261+R279+R304</f>
        <v>648.82351559999995</v>
      </c>
      <c r="S126" s="153"/>
      <c r="T126" s="155">
        <f>T127+T205+T214+T261+T279+T304</f>
        <v>1032.6480000000001</v>
      </c>
      <c r="AR126" s="148" t="s">
        <v>80</v>
      </c>
      <c r="AT126" s="156" t="s">
        <v>71</v>
      </c>
      <c r="AU126" s="156" t="s">
        <v>72</v>
      </c>
      <c r="AY126" s="148" t="s">
        <v>118</v>
      </c>
      <c r="BK126" s="157">
        <f>BK127+BK205+BK214+BK261+BK279+BK304</f>
        <v>0</v>
      </c>
    </row>
    <row r="127" spans="1:65" s="12" customFormat="1" ht="22.9" customHeight="1">
      <c r="B127" s="147"/>
      <c r="D127" s="148" t="s">
        <v>71</v>
      </c>
      <c r="E127" s="158" t="s">
        <v>80</v>
      </c>
      <c r="F127" s="158" t="s">
        <v>119</v>
      </c>
      <c r="I127" s="150"/>
      <c r="J127" s="159">
        <f>BK127</f>
        <v>0</v>
      </c>
      <c r="L127" s="147"/>
      <c r="M127" s="152"/>
      <c r="N127" s="153"/>
      <c r="O127" s="153"/>
      <c r="P127" s="154">
        <f>SUM(P128:P204)</f>
        <v>0</v>
      </c>
      <c r="Q127" s="153"/>
      <c r="R127" s="154">
        <f>SUM(R128:R204)</f>
        <v>229.01672499999998</v>
      </c>
      <c r="S127" s="153"/>
      <c r="T127" s="155">
        <f>SUM(T128:T204)</f>
        <v>1032.6480000000001</v>
      </c>
      <c r="AR127" s="148" t="s">
        <v>80</v>
      </c>
      <c r="AT127" s="156" t="s">
        <v>71</v>
      </c>
      <c r="AU127" s="156" t="s">
        <v>80</v>
      </c>
      <c r="AY127" s="148" t="s">
        <v>118</v>
      </c>
      <c r="BK127" s="157">
        <f>SUM(BK128:BK204)</f>
        <v>0</v>
      </c>
    </row>
    <row r="128" spans="1:65" s="2" customFormat="1" ht="21.75" customHeight="1">
      <c r="A128" s="31"/>
      <c r="B128" s="160"/>
      <c r="C128" s="161" t="s">
        <v>80</v>
      </c>
      <c r="D128" s="161" t="s">
        <v>120</v>
      </c>
      <c r="E128" s="162" t="s">
        <v>121</v>
      </c>
      <c r="F128" s="163" t="s">
        <v>122</v>
      </c>
      <c r="G128" s="164" t="s">
        <v>123</v>
      </c>
      <c r="H128" s="165">
        <v>40</v>
      </c>
      <c r="I128" s="166"/>
      <c r="J128" s="167">
        <f>ROUND(I128*H128,2)</f>
        <v>0</v>
      </c>
      <c r="K128" s="168"/>
      <c r="L128" s="32"/>
      <c r="M128" s="169" t="s">
        <v>1</v>
      </c>
      <c r="N128" s="170" t="s">
        <v>37</v>
      </c>
      <c r="O128" s="57"/>
      <c r="P128" s="171">
        <f>O128*H128</f>
        <v>0</v>
      </c>
      <c r="Q128" s="171">
        <v>0</v>
      </c>
      <c r="R128" s="171">
        <f>Q128*H128</f>
        <v>0</v>
      </c>
      <c r="S128" s="171">
        <v>0.26</v>
      </c>
      <c r="T128" s="172">
        <f>S128*H128</f>
        <v>10.4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73" t="s">
        <v>124</v>
      </c>
      <c r="AT128" s="173" t="s">
        <v>120</v>
      </c>
      <c r="AU128" s="173" t="s">
        <v>82</v>
      </c>
      <c r="AY128" s="16" t="s">
        <v>118</v>
      </c>
      <c r="BE128" s="174">
        <f>IF(N128="základní",J128,0)</f>
        <v>0</v>
      </c>
      <c r="BF128" s="174">
        <f>IF(N128="snížená",J128,0)</f>
        <v>0</v>
      </c>
      <c r="BG128" s="174">
        <f>IF(N128="zákl. přenesená",J128,0)</f>
        <v>0</v>
      </c>
      <c r="BH128" s="174">
        <f>IF(N128="sníž. přenesená",J128,0)</f>
        <v>0</v>
      </c>
      <c r="BI128" s="174">
        <f>IF(N128="nulová",J128,0)</f>
        <v>0</v>
      </c>
      <c r="BJ128" s="16" t="s">
        <v>80</v>
      </c>
      <c r="BK128" s="174">
        <f>ROUND(I128*H128,2)</f>
        <v>0</v>
      </c>
      <c r="BL128" s="16" t="s">
        <v>124</v>
      </c>
      <c r="BM128" s="173" t="s">
        <v>125</v>
      </c>
    </row>
    <row r="129" spans="1:65" s="13" customFormat="1" ht="11.25">
      <c r="B129" s="175"/>
      <c r="D129" s="176" t="s">
        <v>126</v>
      </c>
      <c r="E129" s="177" t="s">
        <v>1</v>
      </c>
      <c r="F129" s="178" t="s">
        <v>127</v>
      </c>
      <c r="H129" s="179">
        <v>40</v>
      </c>
      <c r="I129" s="180"/>
      <c r="L129" s="175"/>
      <c r="M129" s="181"/>
      <c r="N129" s="182"/>
      <c r="O129" s="182"/>
      <c r="P129" s="182"/>
      <c r="Q129" s="182"/>
      <c r="R129" s="182"/>
      <c r="S129" s="182"/>
      <c r="T129" s="183"/>
      <c r="AT129" s="177" t="s">
        <v>126</v>
      </c>
      <c r="AU129" s="177" t="s">
        <v>82</v>
      </c>
      <c r="AV129" s="13" t="s">
        <v>82</v>
      </c>
      <c r="AW129" s="13" t="s">
        <v>29</v>
      </c>
      <c r="AX129" s="13" t="s">
        <v>72</v>
      </c>
      <c r="AY129" s="177" t="s">
        <v>118</v>
      </c>
    </row>
    <row r="130" spans="1:65" s="14" customFormat="1" ht="11.25">
      <c r="B130" s="184"/>
      <c r="D130" s="176" t="s">
        <v>126</v>
      </c>
      <c r="E130" s="185" t="s">
        <v>1</v>
      </c>
      <c r="F130" s="186" t="s">
        <v>128</v>
      </c>
      <c r="H130" s="187">
        <v>40</v>
      </c>
      <c r="I130" s="188"/>
      <c r="L130" s="184"/>
      <c r="M130" s="189"/>
      <c r="N130" s="190"/>
      <c r="O130" s="190"/>
      <c r="P130" s="190"/>
      <c r="Q130" s="190"/>
      <c r="R130" s="190"/>
      <c r="S130" s="190"/>
      <c r="T130" s="191"/>
      <c r="AT130" s="185" t="s">
        <v>126</v>
      </c>
      <c r="AU130" s="185" t="s">
        <v>82</v>
      </c>
      <c r="AV130" s="14" t="s">
        <v>124</v>
      </c>
      <c r="AW130" s="14" t="s">
        <v>29</v>
      </c>
      <c r="AX130" s="14" t="s">
        <v>80</v>
      </c>
      <c r="AY130" s="185" t="s">
        <v>118</v>
      </c>
    </row>
    <row r="131" spans="1:65" s="2" customFormat="1" ht="21.75" customHeight="1">
      <c r="A131" s="31"/>
      <c r="B131" s="160"/>
      <c r="C131" s="161" t="s">
        <v>82</v>
      </c>
      <c r="D131" s="161" t="s">
        <v>120</v>
      </c>
      <c r="E131" s="162" t="s">
        <v>129</v>
      </c>
      <c r="F131" s="163" t="s">
        <v>130</v>
      </c>
      <c r="G131" s="164" t="s">
        <v>123</v>
      </c>
      <c r="H131" s="165">
        <v>40</v>
      </c>
      <c r="I131" s="166"/>
      <c r="J131" s="167">
        <f>ROUND(I131*H131,2)</f>
        <v>0</v>
      </c>
      <c r="K131" s="168"/>
      <c r="L131" s="32"/>
      <c r="M131" s="169" t="s">
        <v>1</v>
      </c>
      <c r="N131" s="170" t="s">
        <v>37</v>
      </c>
      <c r="O131" s="57"/>
      <c r="P131" s="171">
        <f>O131*H131</f>
        <v>0</v>
      </c>
      <c r="Q131" s="171">
        <v>0</v>
      </c>
      <c r="R131" s="171">
        <f>Q131*H131</f>
        <v>0</v>
      </c>
      <c r="S131" s="171">
        <v>0.28999999999999998</v>
      </c>
      <c r="T131" s="172">
        <f>S131*H131</f>
        <v>11.6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73" t="s">
        <v>124</v>
      </c>
      <c r="AT131" s="173" t="s">
        <v>120</v>
      </c>
      <c r="AU131" s="173" t="s">
        <v>82</v>
      </c>
      <c r="AY131" s="16" t="s">
        <v>118</v>
      </c>
      <c r="BE131" s="174">
        <f>IF(N131="základní",J131,0)</f>
        <v>0</v>
      </c>
      <c r="BF131" s="174">
        <f>IF(N131="snížená",J131,0)</f>
        <v>0</v>
      </c>
      <c r="BG131" s="174">
        <f>IF(N131="zákl. přenesená",J131,0)</f>
        <v>0</v>
      </c>
      <c r="BH131" s="174">
        <f>IF(N131="sníž. přenesená",J131,0)</f>
        <v>0</v>
      </c>
      <c r="BI131" s="174">
        <f>IF(N131="nulová",J131,0)</f>
        <v>0</v>
      </c>
      <c r="BJ131" s="16" t="s">
        <v>80</v>
      </c>
      <c r="BK131" s="174">
        <f>ROUND(I131*H131,2)</f>
        <v>0</v>
      </c>
      <c r="BL131" s="16" t="s">
        <v>124</v>
      </c>
      <c r="BM131" s="173" t="s">
        <v>131</v>
      </c>
    </row>
    <row r="132" spans="1:65" s="13" customFormat="1" ht="11.25">
      <c r="B132" s="175"/>
      <c r="D132" s="176" t="s">
        <v>126</v>
      </c>
      <c r="E132" s="177" t="s">
        <v>1</v>
      </c>
      <c r="F132" s="178" t="s">
        <v>127</v>
      </c>
      <c r="H132" s="179">
        <v>40</v>
      </c>
      <c r="I132" s="180"/>
      <c r="L132" s="175"/>
      <c r="M132" s="181"/>
      <c r="N132" s="182"/>
      <c r="O132" s="182"/>
      <c r="P132" s="182"/>
      <c r="Q132" s="182"/>
      <c r="R132" s="182"/>
      <c r="S132" s="182"/>
      <c r="T132" s="183"/>
      <c r="AT132" s="177" t="s">
        <v>126</v>
      </c>
      <c r="AU132" s="177" t="s">
        <v>82</v>
      </c>
      <c r="AV132" s="13" t="s">
        <v>82</v>
      </c>
      <c r="AW132" s="13" t="s">
        <v>29</v>
      </c>
      <c r="AX132" s="13" t="s">
        <v>72</v>
      </c>
      <c r="AY132" s="177" t="s">
        <v>118</v>
      </c>
    </row>
    <row r="133" spans="1:65" s="14" customFormat="1" ht="11.25">
      <c r="B133" s="184"/>
      <c r="D133" s="176" t="s">
        <v>126</v>
      </c>
      <c r="E133" s="185" t="s">
        <v>1</v>
      </c>
      <c r="F133" s="186" t="s">
        <v>128</v>
      </c>
      <c r="H133" s="187">
        <v>40</v>
      </c>
      <c r="I133" s="188"/>
      <c r="L133" s="184"/>
      <c r="M133" s="189"/>
      <c r="N133" s="190"/>
      <c r="O133" s="190"/>
      <c r="P133" s="190"/>
      <c r="Q133" s="190"/>
      <c r="R133" s="190"/>
      <c r="S133" s="190"/>
      <c r="T133" s="191"/>
      <c r="AT133" s="185" t="s">
        <v>126</v>
      </c>
      <c r="AU133" s="185" t="s">
        <v>82</v>
      </c>
      <c r="AV133" s="14" t="s">
        <v>124</v>
      </c>
      <c r="AW133" s="14" t="s">
        <v>29</v>
      </c>
      <c r="AX133" s="14" t="s">
        <v>80</v>
      </c>
      <c r="AY133" s="185" t="s">
        <v>118</v>
      </c>
    </row>
    <row r="134" spans="1:65" s="2" customFormat="1" ht="21.75" customHeight="1">
      <c r="A134" s="31"/>
      <c r="B134" s="160"/>
      <c r="C134" s="161" t="s">
        <v>132</v>
      </c>
      <c r="D134" s="161" t="s">
        <v>120</v>
      </c>
      <c r="E134" s="162" t="s">
        <v>133</v>
      </c>
      <c r="F134" s="163" t="s">
        <v>134</v>
      </c>
      <c r="G134" s="164" t="s">
        <v>123</v>
      </c>
      <c r="H134" s="165">
        <v>40</v>
      </c>
      <c r="I134" s="166"/>
      <c r="J134" s="167">
        <f>ROUND(I134*H134,2)</f>
        <v>0</v>
      </c>
      <c r="K134" s="168"/>
      <c r="L134" s="32"/>
      <c r="M134" s="169" t="s">
        <v>1</v>
      </c>
      <c r="N134" s="170" t="s">
        <v>37</v>
      </c>
      <c r="O134" s="57"/>
      <c r="P134" s="171">
        <f>O134*H134</f>
        <v>0</v>
      </c>
      <c r="Q134" s="171">
        <v>0</v>
      </c>
      <c r="R134" s="171">
        <f>Q134*H134</f>
        <v>0</v>
      </c>
      <c r="S134" s="171">
        <v>0.24</v>
      </c>
      <c r="T134" s="172">
        <f>S134*H134</f>
        <v>9.6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3" t="s">
        <v>124</v>
      </c>
      <c r="AT134" s="173" t="s">
        <v>120</v>
      </c>
      <c r="AU134" s="173" t="s">
        <v>82</v>
      </c>
      <c r="AY134" s="16" t="s">
        <v>118</v>
      </c>
      <c r="BE134" s="174">
        <f>IF(N134="základní",J134,0)</f>
        <v>0</v>
      </c>
      <c r="BF134" s="174">
        <f>IF(N134="snížená",J134,0)</f>
        <v>0</v>
      </c>
      <c r="BG134" s="174">
        <f>IF(N134="zákl. přenesená",J134,0)</f>
        <v>0</v>
      </c>
      <c r="BH134" s="174">
        <f>IF(N134="sníž. přenesená",J134,0)</f>
        <v>0</v>
      </c>
      <c r="BI134" s="174">
        <f>IF(N134="nulová",J134,0)</f>
        <v>0</v>
      </c>
      <c r="BJ134" s="16" t="s">
        <v>80</v>
      </c>
      <c r="BK134" s="174">
        <f>ROUND(I134*H134,2)</f>
        <v>0</v>
      </c>
      <c r="BL134" s="16" t="s">
        <v>124</v>
      </c>
      <c r="BM134" s="173" t="s">
        <v>135</v>
      </c>
    </row>
    <row r="135" spans="1:65" s="13" customFormat="1" ht="11.25">
      <c r="B135" s="175"/>
      <c r="D135" s="176" t="s">
        <v>126</v>
      </c>
      <c r="E135" s="177" t="s">
        <v>1</v>
      </c>
      <c r="F135" s="178" t="s">
        <v>127</v>
      </c>
      <c r="H135" s="179">
        <v>40</v>
      </c>
      <c r="I135" s="180"/>
      <c r="L135" s="175"/>
      <c r="M135" s="181"/>
      <c r="N135" s="182"/>
      <c r="O135" s="182"/>
      <c r="P135" s="182"/>
      <c r="Q135" s="182"/>
      <c r="R135" s="182"/>
      <c r="S135" s="182"/>
      <c r="T135" s="183"/>
      <c r="AT135" s="177" t="s">
        <v>126</v>
      </c>
      <c r="AU135" s="177" t="s">
        <v>82</v>
      </c>
      <c r="AV135" s="13" t="s">
        <v>82</v>
      </c>
      <c r="AW135" s="13" t="s">
        <v>29</v>
      </c>
      <c r="AX135" s="13" t="s">
        <v>72</v>
      </c>
      <c r="AY135" s="177" t="s">
        <v>118</v>
      </c>
    </row>
    <row r="136" spans="1:65" s="14" customFormat="1" ht="11.25">
      <c r="B136" s="184"/>
      <c r="D136" s="176" t="s">
        <v>126</v>
      </c>
      <c r="E136" s="185" t="s">
        <v>1</v>
      </c>
      <c r="F136" s="186" t="s">
        <v>128</v>
      </c>
      <c r="H136" s="187">
        <v>40</v>
      </c>
      <c r="I136" s="188"/>
      <c r="L136" s="184"/>
      <c r="M136" s="189"/>
      <c r="N136" s="190"/>
      <c r="O136" s="190"/>
      <c r="P136" s="190"/>
      <c r="Q136" s="190"/>
      <c r="R136" s="190"/>
      <c r="S136" s="190"/>
      <c r="T136" s="191"/>
      <c r="AT136" s="185" t="s">
        <v>126</v>
      </c>
      <c r="AU136" s="185" t="s">
        <v>82</v>
      </c>
      <c r="AV136" s="14" t="s">
        <v>124</v>
      </c>
      <c r="AW136" s="14" t="s">
        <v>29</v>
      </c>
      <c r="AX136" s="14" t="s">
        <v>80</v>
      </c>
      <c r="AY136" s="185" t="s">
        <v>118</v>
      </c>
    </row>
    <row r="137" spans="1:65" s="2" customFormat="1" ht="21.75" customHeight="1">
      <c r="A137" s="31"/>
      <c r="B137" s="160"/>
      <c r="C137" s="161" t="s">
        <v>124</v>
      </c>
      <c r="D137" s="161" t="s">
        <v>120</v>
      </c>
      <c r="E137" s="162" t="s">
        <v>136</v>
      </c>
      <c r="F137" s="163" t="s">
        <v>137</v>
      </c>
      <c r="G137" s="164" t="s">
        <v>123</v>
      </c>
      <c r="H137" s="165">
        <v>143</v>
      </c>
      <c r="I137" s="166"/>
      <c r="J137" s="167">
        <f>ROUND(I137*H137,2)</f>
        <v>0</v>
      </c>
      <c r="K137" s="168"/>
      <c r="L137" s="32"/>
      <c r="M137" s="169" t="s">
        <v>1</v>
      </c>
      <c r="N137" s="170" t="s">
        <v>37</v>
      </c>
      <c r="O137" s="57"/>
      <c r="P137" s="171">
        <f>O137*H137</f>
        <v>0</v>
      </c>
      <c r="Q137" s="171">
        <v>0</v>
      </c>
      <c r="R137" s="171">
        <f>Q137*H137</f>
        <v>0</v>
      </c>
      <c r="S137" s="171">
        <v>0.44</v>
      </c>
      <c r="T137" s="172">
        <f>S137*H137</f>
        <v>62.92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3" t="s">
        <v>124</v>
      </c>
      <c r="AT137" s="173" t="s">
        <v>120</v>
      </c>
      <c r="AU137" s="173" t="s">
        <v>82</v>
      </c>
      <c r="AY137" s="16" t="s">
        <v>118</v>
      </c>
      <c r="BE137" s="174">
        <f>IF(N137="základní",J137,0)</f>
        <v>0</v>
      </c>
      <c r="BF137" s="174">
        <f>IF(N137="snížená",J137,0)</f>
        <v>0</v>
      </c>
      <c r="BG137" s="174">
        <f>IF(N137="zákl. přenesená",J137,0)</f>
        <v>0</v>
      </c>
      <c r="BH137" s="174">
        <f>IF(N137="sníž. přenesená",J137,0)</f>
        <v>0</v>
      </c>
      <c r="BI137" s="174">
        <f>IF(N137="nulová",J137,0)</f>
        <v>0</v>
      </c>
      <c r="BJ137" s="16" t="s">
        <v>80</v>
      </c>
      <c r="BK137" s="174">
        <f>ROUND(I137*H137,2)</f>
        <v>0</v>
      </c>
      <c r="BL137" s="16" t="s">
        <v>124</v>
      </c>
      <c r="BM137" s="173" t="s">
        <v>138</v>
      </c>
    </row>
    <row r="138" spans="1:65" s="13" customFormat="1" ht="11.25">
      <c r="B138" s="175"/>
      <c r="D138" s="176" t="s">
        <v>126</v>
      </c>
      <c r="E138" s="177" t="s">
        <v>1</v>
      </c>
      <c r="F138" s="178" t="s">
        <v>139</v>
      </c>
      <c r="H138" s="179">
        <v>143</v>
      </c>
      <c r="I138" s="180"/>
      <c r="L138" s="175"/>
      <c r="M138" s="181"/>
      <c r="N138" s="182"/>
      <c r="O138" s="182"/>
      <c r="P138" s="182"/>
      <c r="Q138" s="182"/>
      <c r="R138" s="182"/>
      <c r="S138" s="182"/>
      <c r="T138" s="183"/>
      <c r="AT138" s="177" t="s">
        <v>126</v>
      </c>
      <c r="AU138" s="177" t="s">
        <v>82</v>
      </c>
      <c r="AV138" s="13" t="s">
        <v>82</v>
      </c>
      <c r="AW138" s="13" t="s">
        <v>29</v>
      </c>
      <c r="AX138" s="13" t="s">
        <v>72</v>
      </c>
      <c r="AY138" s="177" t="s">
        <v>118</v>
      </c>
    </row>
    <row r="139" spans="1:65" s="14" customFormat="1" ht="11.25">
      <c r="B139" s="184"/>
      <c r="D139" s="176" t="s">
        <v>126</v>
      </c>
      <c r="E139" s="185" t="s">
        <v>1</v>
      </c>
      <c r="F139" s="186" t="s">
        <v>128</v>
      </c>
      <c r="H139" s="187">
        <v>143</v>
      </c>
      <c r="I139" s="188"/>
      <c r="L139" s="184"/>
      <c r="M139" s="189"/>
      <c r="N139" s="190"/>
      <c r="O139" s="190"/>
      <c r="P139" s="190"/>
      <c r="Q139" s="190"/>
      <c r="R139" s="190"/>
      <c r="S139" s="190"/>
      <c r="T139" s="191"/>
      <c r="AT139" s="185" t="s">
        <v>126</v>
      </c>
      <c r="AU139" s="185" t="s">
        <v>82</v>
      </c>
      <c r="AV139" s="14" t="s">
        <v>124</v>
      </c>
      <c r="AW139" s="14" t="s">
        <v>29</v>
      </c>
      <c r="AX139" s="14" t="s">
        <v>80</v>
      </c>
      <c r="AY139" s="185" t="s">
        <v>118</v>
      </c>
    </row>
    <row r="140" spans="1:65" s="2" customFormat="1" ht="21.75" customHeight="1">
      <c r="A140" s="31"/>
      <c r="B140" s="160"/>
      <c r="C140" s="161" t="s">
        <v>140</v>
      </c>
      <c r="D140" s="161" t="s">
        <v>120</v>
      </c>
      <c r="E140" s="162" t="s">
        <v>141</v>
      </c>
      <c r="F140" s="163" t="s">
        <v>142</v>
      </c>
      <c r="G140" s="164" t="s">
        <v>123</v>
      </c>
      <c r="H140" s="165">
        <v>143</v>
      </c>
      <c r="I140" s="166"/>
      <c r="J140" s="167">
        <f>ROUND(I140*H140,2)</f>
        <v>0</v>
      </c>
      <c r="K140" s="168"/>
      <c r="L140" s="32"/>
      <c r="M140" s="169" t="s">
        <v>1</v>
      </c>
      <c r="N140" s="170" t="s">
        <v>37</v>
      </c>
      <c r="O140" s="57"/>
      <c r="P140" s="171">
        <f>O140*H140</f>
        <v>0</v>
      </c>
      <c r="Q140" s="171">
        <v>0</v>
      </c>
      <c r="R140" s="171">
        <f>Q140*H140</f>
        <v>0</v>
      </c>
      <c r="S140" s="171">
        <v>0.316</v>
      </c>
      <c r="T140" s="172">
        <f>S140*H140</f>
        <v>45.188000000000002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3" t="s">
        <v>124</v>
      </c>
      <c r="AT140" s="173" t="s">
        <v>120</v>
      </c>
      <c r="AU140" s="173" t="s">
        <v>82</v>
      </c>
      <c r="AY140" s="16" t="s">
        <v>118</v>
      </c>
      <c r="BE140" s="174">
        <f>IF(N140="základní",J140,0)</f>
        <v>0</v>
      </c>
      <c r="BF140" s="174">
        <f>IF(N140="snížená",J140,0)</f>
        <v>0</v>
      </c>
      <c r="BG140" s="174">
        <f>IF(N140="zákl. přenesená",J140,0)</f>
        <v>0</v>
      </c>
      <c r="BH140" s="174">
        <f>IF(N140="sníž. přenesená",J140,0)</f>
        <v>0</v>
      </c>
      <c r="BI140" s="174">
        <f>IF(N140="nulová",J140,0)</f>
        <v>0</v>
      </c>
      <c r="BJ140" s="16" t="s">
        <v>80</v>
      </c>
      <c r="BK140" s="174">
        <f>ROUND(I140*H140,2)</f>
        <v>0</v>
      </c>
      <c r="BL140" s="16" t="s">
        <v>124</v>
      </c>
      <c r="BM140" s="173" t="s">
        <v>143</v>
      </c>
    </row>
    <row r="141" spans="1:65" s="13" customFormat="1" ht="11.25">
      <c r="B141" s="175"/>
      <c r="D141" s="176" t="s">
        <v>126</v>
      </c>
      <c r="E141" s="177" t="s">
        <v>1</v>
      </c>
      <c r="F141" s="178" t="s">
        <v>139</v>
      </c>
      <c r="H141" s="179">
        <v>143</v>
      </c>
      <c r="I141" s="180"/>
      <c r="L141" s="175"/>
      <c r="M141" s="181"/>
      <c r="N141" s="182"/>
      <c r="O141" s="182"/>
      <c r="P141" s="182"/>
      <c r="Q141" s="182"/>
      <c r="R141" s="182"/>
      <c r="S141" s="182"/>
      <c r="T141" s="183"/>
      <c r="AT141" s="177" t="s">
        <v>126</v>
      </c>
      <c r="AU141" s="177" t="s">
        <v>82</v>
      </c>
      <c r="AV141" s="13" t="s">
        <v>82</v>
      </c>
      <c r="AW141" s="13" t="s">
        <v>29</v>
      </c>
      <c r="AX141" s="13" t="s">
        <v>72</v>
      </c>
      <c r="AY141" s="177" t="s">
        <v>118</v>
      </c>
    </row>
    <row r="142" spans="1:65" s="14" customFormat="1" ht="11.25">
      <c r="B142" s="184"/>
      <c r="D142" s="176" t="s">
        <v>126</v>
      </c>
      <c r="E142" s="185" t="s">
        <v>1</v>
      </c>
      <c r="F142" s="186" t="s">
        <v>128</v>
      </c>
      <c r="H142" s="187">
        <v>143</v>
      </c>
      <c r="I142" s="188"/>
      <c r="L142" s="184"/>
      <c r="M142" s="189"/>
      <c r="N142" s="190"/>
      <c r="O142" s="190"/>
      <c r="P142" s="190"/>
      <c r="Q142" s="190"/>
      <c r="R142" s="190"/>
      <c r="S142" s="190"/>
      <c r="T142" s="191"/>
      <c r="AT142" s="185" t="s">
        <v>126</v>
      </c>
      <c r="AU142" s="185" t="s">
        <v>82</v>
      </c>
      <c r="AV142" s="14" t="s">
        <v>124</v>
      </c>
      <c r="AW142" s="14" t="s">
        <v>29</v>
      </c>
      <c r="AX142" s="14" t="s">
        <v>80</v>
      </c>
      <c r="AY142" s="185" t="s">
        <v>118</v>
      </c>
    </row>
    <row r="143" spans="1:65" s="2" customFormat="1" ht="21.75" customHeight="1">
      <c r="A143" s="31"/>
      <c r="B143" s="160"/>
      <c r="C143" s="161" t="s">
        <v>144</v>
      </c>
      <c r="D143" s="161" t="s">
        <v>120</v>
      </c>
      <c r="E143" s="162" t="s">
        <v>145</v>
      </c>
      <c r="F143" s="163" t="s">
        <v>146</v>
      </c>
      <c r="G143" s="164" t="s">
        <v>123</v>
      </c>
      <c r="H143" s="165">
        <v>2026</v>
      </c>
      <c r="I143" s="166"/>
      <c r="J143" s="167">
        <f>ROUND(I143*H143,2)</f>
        <v>0</v>
      </c>
      <c r="K143" s="168"/>
      <c r="L143" s="32"/>
      <c r="M143" s="169" t="s">
        <v>1</v>
      </c>
      <c r="N143" s="170" t="s">
        <v>37</v>
      </c>
      <c r="O143" s="57"/>
      <c r="P143" s="171">
        <f>O143*H143</f>
        <v>0</v>
      </c>
      <c r="Q143" s="171">
        <v>0</v>
      </c>
      <c r="R143" s="171">
        <f>Q143*H143</f>
        <v>0</v>
      </c>
      <c r="S143" s="171">
        <v>0.44</v>
      </c>
      <c r="T143" s="172">
        <f>S143*H143</f>
        <v>891.44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3" t="s">
        <v>124</v>
      </c>
      <c r="AT143" s="173" t="s">
        <v>120</v>
      </c>
      <c r="AU143" s="173" t="s">
        <v>82</v>
      </c>
      <c r="AY143" s="16" t="s">
        <v>118</v>
      </c>
      <c r="BE143" s="174">
        <f>IF(N143="základní",J143,0)</f>
        <v>0</v>
      </c>
      <c r="BF143" s="174">
        <f>IF(N143="snížená",J143,0)</f>
        <v>0</v>
      </c>
      <c r="BG143" s="174">
        <f>IF(N143="zákl. přenesená",J143,0)</f>
        <v>0</v>
      </c>
      <c r="BH143" s="174">
        <f>IF(N143="sníž. přenesená",J143,0)</f>
        <v>0</v>
      </c>
      <c r="BI143" s="174">
        <f>IF(N143="nulová",J143,0)</f>
        <v>0</v>
      </c>
      <c r="BJ143" s="16" t="s">
        <v>80</v>
      </c>
      <c r="BK143" s="174">
        <f>ROUND(I143*H143,2)</f>
        <v>0</v>
      </c>
      <c r="BL143" s="16" t="s">
        <v>124</v>
      </c>
      <c r="BM143" s="173" t="s">
        <v>147</v>
      </c>
    </row>
    <row r="144" spans="1:65" s="13" customFormat="1" ht="11.25">
      <c r="B144" s="175"/>
      <c r="D144" s="176" t="s">
        <v>126</v>
      </c>
      <c r="E144" s="177" t="s">
        <v>1</v>
      </c>
      <c r="F144" s="178" t="s">
        <v>148</v>
      </c>
      <c r="H144" s="179">
        <v>2026</v>
      </c>
      <c r="I144" s="180"/>
      <c r="L144" s="175"/>
      <c r="M144" s="181"/>
      <c r="N144" s="182"/>
      <c r="O144" s="182"/>
      <c r="P144" s="182"/>
      <c r="Q144" s="182"/>
      <c r="R144" s="182"/>
      <c r="S144" s="182"/>
      <c r="T144" s="183"/>
      <c r="AT144" s="177" t="s">
        <v>126</v>
      </c>
      <c r="AU144" s="177" t="s">
        <v>82</v>
      </c>
      <c r="AV144" s="13" t="s">
        <v>82</v>
      </c>
      <c r="AW144" s="13" t="s">
        <v>29</v>
      </c>
      <c r="AX144" s="13" t="s">
        <v>72</v>
      </c>
      <c r="AY144" s="177" t="s">
        <v>118</v>
      </c>
    </row>
    <row r="145" spans="1:65" s="14" customFormat="1" ht="11.25">
      <c r="B145" s="184"/>
      <c r="D145" s="176" t="s">
        <v>126</v>
      </c>
      <c r="E145" s="185" t="s">
        <v>1</v>
      </c>
      <c r="F145" s="186" t="s">
        <v>128</v>
      </c>
      <c r="H145" s="187">
        <v>2026</v>
      </c>
      <c r="I145" s="188"/>
      <c r="L145" s="184"/>
      <c r="M145" s="189"/>
      <c r="N145" s="190"/>
      <c r="O145" s="190"/>
      <c r="P145" s="190"/>
      <c r="Q145" s="190"/>
      <c r="R145" s="190"/>
      <c r="S145" s="190"/>
      <c r="T145" s="191"/>
      <c r="AT145" s="185" t="s">
        <v>126</v>
      </c>
      <c r="AU145" s="185" t="s">
        <v>82</v>
      </c>
      <c r="AV145" s="14" t="s">
        <v>124</v>
      </c>
      <c r="AW145" s="14" t="s">
        <v>29</v>
      </c>
      <c r="AX145" s="14" t="s">
        <v>80</v>
      </c>
      <c r="AY145" s="185" t="s">
        <v>118</v>
      </c>
    </row>
    <row r="146" spans="1:65" s="2" customFormat="1" ht="16.5" customHeight="1">
      <c r="A146" s="31"/>
      <c r="B146" s="160"/>
      <c r="C146" s="161" t="s">
        <v>149</v>
      </c>
      <c r="D146" s="161" t="s">
        <v>120</v>
      </c>
      <c r="E146" s="162" t="s">
        <v>150</v>
      </c>
      <c r="F146" s="163" t="s">
        <v>151</v>
      </c>
      <c r="G146" s="164" t="s">
        <v>152</v>
      </c>
      <c r="H146" s="165">
        <v>5</v>
      </c>
      <c r="I146" s="166"/>
      <c r="J146" s="167">
        <f>ROUND(I146*H146,2)</f>
        <v>0</v>
      </c>
      <c r="K146" s="168"/>
      <c r="L146" s="32"/>
      <c r="M146" s="169" t="s">
        <v>1</v>
      </c>
      <c r="N146" s="170" t="s">
        <v>37</v>
      </c>
      <c r="O146" s="57"/>
      <c r="P146" s="171">
        <f>O146*H146</f>
        <v>0</v>
      </c>
      <c r="Q146" s="171">
        <v>0</v>
      </c>
      <c r="R146" s="171">
        <f>Q146*H146</f>
        <v>0</v>
      </c>
      <c r="S146" s="171">
        <v>0.3</v>
      </c>
      <c r="T146" s="172">
        <f>S146*H146</f>
        <v>1.5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3" t="s">
        <v>124</v>
      </c>
      <c r="AT146" s="173" t="s">
        <v>120</v>
      </c>
      <c r="AU146" s="173" t="s">
        <v>82</v>
      </c>
      <c r="AY146" s="16" t="s">
        <v>118</v>
      </c>
      <c r="BE146" s="174">
        <f>IF(N146="základní",J146,0)</f>
        <v>0</v>
      </c>
      <c r="BF146" s="174">
        <f>IF(N146="snížená",J146,0)</f>
        <v>0</v>
      </c>
      <c r="BG146" s="174">
        <f>IF(N146="zákl. přenesená",J146,0)</f>
        <v>0</v>
      </c>
      <c r="BH146" s="174">
        <f>IF(N146="sníž. přenesená",J146,0)</f>
        <v>0</v>
      </c>
      <c r="BI146" s="174">
        <f>IF(N146="nulová",J146,0)</f>
        <v>0</v>
      </c>
      <c r="BJ146" s="16" t="s">
        <v>80</v>
      </c>
      <c r="BK146" s="174">
        <f>ROUND(I146*H146,2)</f>
        <v>0</v>
      </c>
      <c r="BL146" s="16" t="s">
        <v>124</v>
      </c>
      <c r="BM146" s="173" t="s">
        <v>153</v>
      </c>
    </row>
    <row r="147" spans="1:65" s="13" customFormat="1" ht="11.25">
      <c r="B147" s="175"/>
      <c r="D147" s="176" t="s">
        <v>126</v>
      </c>
      <c r="E147" s="177" t="s">
        <v>1</v>
      </c>
      <c r="F147" s="178" t="s">
        <v>140</v>
      </c>
      <c r="H147" s="179">
        <v>5</v>
      </c>
      <c r="I147" s="180"/>
      <c r="L147" s="175"/>
      <c r="M147" s="181"/>
      <c r="N147" s="182"/>
      <c r="O147" s="182"/>
      <c r="P147" s="182"/>
      <c r="Q147" s="182"/>
      <c r="R147" s="182"/>
      <c r="S147" s="182"/>
      <c r="T147" s="183"/>
      <c r="AT147" s="177" t="s">
        <v>126</v>
      </c>
      <c r="AU147" s="177" t="s">
        <v>82</v>
      </c>
      <c r="AV147" s="13" t="s">
        <v>82</v>
      </c>
      <c r="AW147" s="13" t="s">
        <v>29</v>
      </c>
      <c r="AX147" s="13" t="s">
        <v>72</v>
      </c>
      <c r="AY147" s="177" t="s">
        <v>118</v>
      </c>
    </row>
    <row r="148" spans="1:65" s="14" customFormat="1" ht="11.25">
      <c r="B148" s="184"/>
      <c r="D148" s="176" t="s">
        <v>126</v>
      </c>
      <c r="E148" s="185" t="s">
        <v>1</v>
      </c>
      <c r="F148" s="186" t="s">
        <v>128</v>
      </c>
      <c r="H148" s="187">
        <v>5</v>
      </c>
      <c r="I148" s="188"/>
      <c r="L148" s="184"/>
      <c r="M148" s="189"/>
      <c r="N148" s="190"/>
      <c r="O148" s="190"/>
      <c r="P148" s="190"/>
      <c r="Q148" s="190"/>
      <c r="R148" s="190"/>
      <c r="S148" s="190"/>
      <c r="T148" s="191"/>
      <c r="AT148" s="185" t="s">
        <v>126</v>
      </c>
      <c r="AU148" s="185" t="s">
        <v>82</v>
      </c>
      <c r="AV148" s="14" t="s">
        <v>124</v>
      </c>
      <c r="AW148" s="14" t="s">
        <v>29</v>
      </c>
      <c r="AX148" s="14" t="s">
        <v>80</v>
      </c>
      <c r="AY148" s="185" t="s">
        <v>118</v>
      </c>
    </row>
    <row r="149" spans="1:65" s="2" customFormat="1" ht="21.75" customHeight="1">
      <c r="A149" s="31"/>
      <c r="B149" s="160"/>
      <c r="C149" s="161" t="s">
        <v>154</v>
      </c>
      <c r="D149" s="161" t="s">
        <v>120</v>
      </c>
      <c r="E149" s="162" t="s">
        <v>155</v>
      </c>
      <c r="F149" s="163" t="s">
        <v>156</v>
      </c>
      <c r="G149" s="164" t="s">
        <v>123</v>
      </c>
      <c r="H149" s="165">
        <v>946</v>
      </c>
      <c r="I149" s="166"/>
      <c r="J149" s="167">
        <f>ROUND(I149*H149,2)</f>
        <v>0</v>
      </c>
      <c r="K149" s="168"/>
      <c r="L149" s="32"/>
      <c r="M149" s="169" t="s">
        <v>1</v>
      </c>
      <c r="N149" s="170" t="s">
        <v>37</v>
      </c>
      <c r="O149" s="57"/>
      <c r="P149" s="171">
        <f>O149*H149</f>
        <v>0</v>
      </c>
      <c r="Q149" s="171">
        <v>0</v>
      </c>
      <c r="R149" s="171">
        <f>Q149*H149</f>
        <v>0</v>
      </c>
      <c r="S149" s="171">
        <v>0</v>
      </c>
      <c r="T149" s="172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3" t="s">
        <v>124</v>
      </c>
      <c r="AT149" s="173" t="s">
        <v>120</v>
      </c>
      <c r="AU149" s="173" t="s">
        <v>82</v>
      </c>
      <c r="AY149" s="16" t="s">
        <v>118</v>
      </c>
      <c r="BE149" s="174">
        <f>IF(N149="základní",J149,0)</f>
        <v>0</v>
      </c>
      <c r="BF149" s="174">
        <f>IF(N149="snížená",J149,0)</f>
        <v>0</v>
      </c>
      <c r="BG149" s="174">
        <f>IF(N149="zákl. přenesená",J149,0)</f>
        <v>0</v>
      </c>
      <c r="BH149" s="174">
        <f>IF(N149="sníž. přenesená",J149,0)</f>
        <v>0</v>
      </c>
      <c r="BI149" s="174">
        <f>IF(N149="nulová",J149,0)</f>
        <v>0</v>
      </c>
      <c r="BJ149" s="16" t="s">
        <v>80</v>
      </c>
      <c r="BK149" s="174">
        <f>ROUND(I149*H149,2)</f>
        <v>0</v>
      </c>
      <c r="BL149" s="16" t="s">
        <v>124</v>
      </c>
      <c r="BM149" s="173" t="s">
        <v>157</v>
      </c>
    </row>
    <row r="150" spans="1:65" s="13" customFormat="1" ht="11.25">
      <c r="B150" s="175"/>
      <c r="D150" s="176" t="s">
        <v>126</v>
      </c>
      <c r="E150" s="177" t="s">
        <v>1</v>
      </c>
      <c r="F150" s="178" t="s">
        <v>158</v>
      </c>
      <c r="H150" s="179">
        <v>946</v>
      </c>
      <c r="I150" s="180"/>
      <c r="L150" s="175"/>
      <c r="M150" s="181"/>
      <c r="N150" s="182"/>
      <c r="O150" s="182"/>
      <c r="P150" s="182"/>
      <c r="Q150" s="182"/>
      <c r="R150" s="182"/>
      <c r="S150" s="182"/>
      <c r="T150" s="183"/>
      <c r="AT150" s="177" t="s">
        <v>126</v>
      </c>
      <c r="AU150" s="177" t="s">
        <v>82</v>
      </c>
      <c r="AV150" s="13" t="s">
        <v>82</v>
      </c>
      <c r="AW150" s="13" t="s">
        <v>29</v>
      </c>
      <c r="AX150" s="13" t="s">
        <v>72</v>
      </c>
      <c r="AY150" s="177" t="s">
        <v>118</v>
      </c>
    </row>
    <row r="151" spans="1:65" s="14" customFormat="1" ht="11.25">
      <c r="B151" s="184"/>
      <c r="D151" s="176" t="s">
        <v>126</v>
      </c>
      <c r="E151" s="185" t="s">
        <v>1</v>
      </c>
      <c r="F151" s="186" t="s">
        <v>128</v>
      </c>
      <c r="H151" s="187">
        <v>946</v>
      </c>
      <c r="I151" s="188"/>
      <c r="L151" s="184"/>
      <c r="M151" s="189"/>
      <c r="N151" s="190"/>
      <c r="O151" s="190"/>
      <c r="P151" s="190"/>
      <c r="Q151" s="190"/>
      <c r="R151" s="190"/>
      <c r="S151" s="190"/>
      <c r="T151" s="191"/>
      <c r="AT151" s="185" t="s">
        <v>126</v>
      </c>
      <c r="AU151" s="185" t="s">
        <v>82</v>
      </c>
      <c r="AV151" s="14" t="s">
        <v>124</v>
      </c>
      <c r="AW151" s="14" t="s">
        <v>29</v>
      </c>
      <c r="AX151" s="14" t="s">
        <v>80</v>
      </c>
      <c r="AY151" s="185" t="s">
        <v>118</v>
      </c>
    </row>
    <row r="152" spans="1:65" s="2" customFormat="1" ht="21.75" customHeight="1">
      <c r="A152" s="31"/>
      <c r="B152" s="160"/>
      <c r="C152" s="161" t="s">
        <v>159</v>
      </c>
      <c r="D152" s="161" t="s">
        <v>120</v>
      </c>
      <c r="E152" s="162" t="s">
        <v>160</v>
      </c>
      <c r="F152" s="163" t="s">
        <v>161</v>
      </c>
      <c r="G152" s="164" t="s">
        <v>162</v>
      </c>
      <c r="H152" s="165">
        <v>636.54</v>
      </c>
      <c r="I152" s="166"/>
      <c r="J152" s="167">
        <f>ROUND(I152*H152,2)</f>
        <v>0</v>
      </c>
      <c r="K152" s="168"/>
      <c r="L152" s="32"/>
      <c r="M152" s="169" t="s">
        <v>1</v>
      </c>
      <c r="N152" s="170" t="s">
        <v>37</v>
      </c>
      <c r="O152" s="57"/>
      <c r="P152" s="171">
        <f>O152*H152</f>
        <v>0</v>
      </c>
      <c r="Q152" s="171">
        <v>0</v>
      </c>
      <c r="R152" s="171">
        <f>Q152*H152</f>
        <v>0</v>
      </c>
      <c r="S152" s="171">
        <v>0</v>
      </c>
      <c r="T152" s="172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3" t="s">
        <v>124</v>
      </c>
      <c r="AT152" s="173" t="s">
        <v>120</v>
      </c>
      <c r="AU152" s="173" t="s">
        <v>82</v>
      </c>
      <c r="AY152" s="16" t="s">
        <v>118</v>
      </c>
      <c r="BE152" s="174">
        <f>IF(N152="základní",J152,0)</f>
        <v>0</v>
      </c>
      <c r="BF152" s="174">
        <f>IF(N152="snížená",J152,0)</f>
        <v>0</v>
      </c>
      <c r="BG152" s="174">
        <f>IF(N152="zákl. přenesená",J152,0)</f>
        <v>0</v>
      </c>
      <c r="BH152" s="174">
        <f>IF(N152="sníž. přenesená",J152,0)</f>
        <v>0</v>
      </c>
      <c r="BI152" s="174">
        <f>IF(N152="nulová",J152,0)</f>
        <v>0</v>
      </c>
      <c r="BJ152" s="16" t="s">
        <v>80</v>
      </c>
      <c r="BK152" s="174">
        <f>ROUND(I152*H152,2)</f>
        <v>0</v>
      </c>
      <c r="BL152" s="16" t="s">
        <v>124</v>
      </c>
      <c r="BM152" s="173" t="s">
        <v>163</v>
      </c>
    </row>
    <row r="153" spans="1:65" s="13" customFormat="1" ht="22.5">
      <c r="B153" s="175"/>
      <c r="D153" s="176" t="s">
        <v>126</v>
      </c>
      <c r="E153" s="177" t="s">
        <v>1</v>
      </c>
      <c r="F153" s="178" t="s">
        <v>164</v>
      </c>
      <c r="H153" s="179">
        <v>486.54</v>
      </c>
      <c r="I153" s="180"/>
      <c r="L153" s="175"/>
      <c r="M153" s="181"/>
      <c r="N153" s="182"/>
      <c r="O153" s="182"/>
      <c r="P153" s="182"/>
      <c r="Q153" s="182"/>
      <c r="R153" s="182"/>
      <c r="S153" s="182"/>
      <c r="T153" s="183"/>
      <c r="AT153" s="177" t="s">
        <v>126</v>
      </c>
      <c r="AU153" s="177" t="s">
        <v>82</v>
      </c>
      <c r="AV153" s="13" t="s">
        <v>82</v>
      </c>
      <c r="AW153" s="13" t="s">
        <v>29</v>
      </c>
      <c r="AX153" s="13" t="s">
        <v>72</v>
      </c>
      <c r="AY153" s="177" t="s">
        <v>118</v>
      </c>
    </row>
    <row r="154" spans="1:65" s="13" customFormat="1" ht="11.25">
      <c r="B154" s="175"/>
      <c r="D154" s="176" t="s">
        <v>126</v>
      </c>
      <c r="E154" s="177" t="s">
        <v>1</v>
      </c>
      <c r="F154" s="178" t="s">
        <v>165</v>
      </c>
      <c r="H154" s="179">
        <v>150</v>
      </c>
      <c r="I154" s="180"/>
      <c r="L154" s="175"/>
      <c r="M154" s="181"/>
      <c r="N154" s="182"/>
      <c r="O154" s="182"/>
      <c r="P154" s="182"/>
      <c r="Q154" s="182"/>
      <c r="R154" s="182"/>
      <c r="S154" s="182"/>
      <c r="T154" s="183"/>
      <c r="AT154" s="177" t="s">
        <v>126</v>
      </c>
      <c r="AU154" s="177" t="s">
        <v>82</v>
      </c>
      <c r="AV154" s="13" t="s">
        <v>82</v>
      </c>
      <c r="AW154" s="13" t="s">
        <v>29</v>
      </c>
      <c r="AX154" s="13" t="s">
        <v>72</v>
      </c>
      <c r="AY154" s="177" t="s">
        <v>118</v>
      </c>
    </row>
    <row r="155" spans="1:65" s="14" customFormat="1" ht="11.25">
      <c r="B155" s="184"/>
      <c r="D155" s="176" t="s">
        <v>126</v>
      </c>
      <c r="E155" s="185" t="s">
        <v>1</v>
      </c>
      <c r="F155" s="186" t="s">
        <v>128</v>
      </c>
      <c r="H155" s="187">
        <v>636.54</v>
      </c>
      <c r="I155" s="188"/>
      <c r="L155" s="184"/>
      <c r="M155" s="189"/>
      <c r="N155" s="190"/>
      <c r="O155" s="190"/>
      <c r="P155" s="190"/>
      <c r="Q155" s="190"/>
      <c r="R155" s="190"/>
      <c r="S155" s="190"/>
      <c r="T155" s="191"/>
      <c r="AT155" s="185" t="s">
        <v>126</v>
      </c>
      <c r="AU155" s="185" t="s">
        <v>82</v>
      </c>
      <c r="AV155" s="14" t="s">
        <v>124</v>
      </c>
      <c r="AW155" s="14" t="s">
        <v>29</v>
      </c>
      <c r="AX155" s="14" t="s">
        <v>80</v>
      </c>
      <c r="AY155" s="185" t="s">
        <v>118</v>
      </c>
    </row>
    <row r="156" spans="1:65" s="2" customFormat="1" ht="21.75" customHeight="1">
      <c r="A156" s="31"/>
      <c r="B156" s="160"/>
      <c r="C156" s="161" t="s">
        <v>166</v>
      </c>
      <c r="D156" s="161" t="s">
        <v>120</v>
      </c>
      <c r="E156" s="162" t="s">
        <v>167</v>
      </c>
      <c r="F156" s="163" t="s">
        <v>168</v>
      </c>
      <c r="G156" s="164" t="s">
        <v>162</v>
      </c>
      <c r="H156" s="165">
        <v>53.2</v>
      </c>
      <c r="I156" s="166"/>
      <c r="J156" s="167">
        <f>ROUND(I156*H156,2)</f>
        <v>0</v>
      </c>
      <c r="K156" s="168"/>
      <c r="L156" s="32"/>
      <c r="M156" s="169" t="s">
        <v>1</v>
      </c>
      <c r="N156" s="170" t="s">
        <v>37</v>
      </c>
      <c r="O156" s="57"/>
      <c r="P156" s="171">
        <f>O156*H156</f>
        <v>0</v>
      </c>
      <c r="Q156" s="171">
        <v>0</v>
      </c>
      <c r="R156" s="171">
        <f>Q156*H156</f>
        <v>0</v>
      </c>
      <c r="S156" s="171">
        <v>0</v>
      </c>
      <c r="T156" s="172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3" t="s">
        <v>124</v>
      </c>
      <c r="AT156" s="173" t="s">
        <v>120</v>
      </c>
      <c r="AU156" s="173" t="s">
        <v>82</v>
      </c>
      <c r="AY156" s="16" t="s">
        <v>118</v>
      </c>
      <c r="BE156" s="174">
        <f>IF(N156="základní",J156,0)</f>
        <v>0</v>
      </c>
      <c r="BF156" s="174">
        <f>IF(N156="snížená",J156,0)</f>
        <v>0</v>
      </c>
      <c r="BG156" s="174">
        <f>IF(N156="zákl. přenesená",J156,0)</f>
        <v>0</v>
      </c>
      <c r="BH156" s="174">
        <f>IF(N156="sníž. přenesená",J156,0)</f>
        <v>0</v>
      </c>
      <c r="BI156" s="174">
        <f>IF(N156="nulová",J156,0)</f>
        <v>0</v>
      </c>
      <c r="BJ156" s="16" t="s">
        <v>80</v>
      </c>
      <c r="BK156" s="174">
        <f>ROUND(I156*H156,2)</f>
        <v>0</v>
      </c>
      <c r="BL156" s="16" t="s">
        <v>124</v>
      </c>
      <c r="BM156" s="173" t="s">
        <v>169</v>
      </c>
    </row>
    <row r="157" spans="1:65" s="13" customFormat="1" ht="11.25">
      <c r="B157" s="175"/>
      <c r="D157" s="176" t="s">
        <v>126</v>
      </c>
      <c r="E157" s="177" t="s">
        <v>1</v>
      </c>
      <c r="F157" s="178" t="s">
        <v>170</v>
      </c>
      <c r="H157" s="179">
        <v>53.2</v>
      </c>
      <c r="I157" s="180"/>
      <c r="L157" s="175"/>
      <c r="M157" s="181"/>
      <c r="N157" s="182"/>
      <c r="O157" s="182"/>
      <c r="P157" s="182"/>
      <c r="Q157" s="182"/>
      <c r="R157" s="182"/>
      <c r="S157" s="182"/>
      <c r="T157" s="183"/>
      <c r="AT157" s="177" t="s">
        <v>126</v>
      </c>
      <c r="AU157" s="177" t="s">
        <v>82</v>
      </c>
      <c r="AV157" s="13" t="s">
        <v>82</v>
      </c>
      <c r="AW157" s="13" t="s">
        <v>29</v>
      </c>
      <c r="AX157" s="13" t="s">
        <v>72</v>
      </c>
      <c r="AY157" s="177" t="s">
        <v>118</v>
      </c>
    </row>
    <row r="158" spans="1:65" s="14" customFormat="1" ht="11.25">
      <c r="B158" s="184"/>
      <c r="D158" s="176" t="s">
        <v>126</v>
      </c>
      <c r="E158" s="185" t="s">
        <v>1</v>
      </c>
      <c r="F158" s="186" t="s">
        <v>128</v>
      </c>
      <c r="H158" s="187">
        <v>53.2</v>
      </c>
      <c r="I158" s="188"/>
      <c r="L158" s="184"/>
      <c r="M158" s="189"/>
      <c r="N158" s="190"/>
      <c r="O158" s="190"/>
      <c r="P158" s="190"/>
      <c r="Q158" s="190"/>
      <c r="R158" s="190"/>
      <c r="S158" s="190"/>
      <c r="T158" s="191"/>
      <c r="AT158" s="185" t="s">
        <v>126</v>
      </c>
      <c r="AU158" s="185" t="s">
        <v>82</v>
      </c>
      <c r="AV158" s="14" t="s">
        <v>124</v>
      </c>
      <c r="AW158" s="14" t="s">
        <v>29</v>
      </c>
      <c r="AX158" s="14" t="s">
        <v>80</v>
      </c>
      <c r="AY158" s="185" t="s">
        <v>118</v>
      </c>
    </row>
    <row r="159" spans="1:65" s="2" customFormat="1" ht="21.75" customHeight="1">
      <c r="A159" s="31"/>
      <c r="B159" s="160"/>
      <c r="C159" s="161" t="s">
        <v>171</v>
      </c>
      <c r="D159" s="161" t="s">
        <v>120</v>
      </c>
      <c r="E159" s="162" t="s">
        <v>172</v>
      </c>
      <c r="F159" s="163" t="s">
        <v>173</v>
      </c>
      <c r="G159" s="164" t="s">
        <v>162</v>
      </c>
      <c r="H159" s="165">
        <v>68.400000000000006</v>
      </c>
      <c r="I159" s="166"/>
      <c r="J159" s="167">
        <f>ROUND(I159*H159,2)</f>
        <v>0</v>
      </c>
      <c r="K159" s="168"/>
      <c r="L159" s="32"/>
      <c r="M159" s="169" t="s">
        <v>1</v>
      </c>
      <c r="N159" s="170" t="s">
        <v>37</v>
      </c>
      <c r="O159" s="57"/>
      <c r="P159" s="171">
        <f>O159*H159</f>
        <v>0</v>
      </c>
      <c r="Q159" s="171">
        <v>0</v>
      </c>
      <c r="R159" s="171">
        <f>Q159*H159</f>
        <v>0</v>
      </c>
      <c r="S159" s="171">
        <v>0</v>
      </c>
      <c r="T159" s="172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3" t="s">
        <v>124</v>
      </c>
      <c r="AT159" s="173" t="s">
        <v>120</v>
      </c>
      <c r="AU159" s="173" t="s">
        <v>82</v>
      </c>
      <c r="AY159" s="16" t="s">
        <v>118</v>
      </c>
      <c r="BE159" s="174">
        <f>IF(N159="základní",J159,0)</f>
        <v>0</v>
      </c>
      <c r="BF159" s="174">
        <f>IF(N159="snížená",J159,0)</f>
        <v>0</v>
      </c>
      <c r="BG159" s="174">
        <f>IF(N159="zákl. přenesená",J159,0)</f>
        <v>0</v>
      </c>
      <c r="BH159" s="174">
        <f>IF(N159="sníž. přenesená",J159,0)</f>
        <v>0</v>
      </c>
      <c r="BI159" s="174">
        <f>IF(N159="nulová",J159,0)</f>
        <v>0</v>
      </c>
      <c r="BJ159" s="16" t="s">
        <v>80</v>
      </c>
      <c r="BK159" s="174">
        <f>ROUND(I159*H159,2)</f>
        <v>0</v>
      </c>
      <c r="BL159" s="16" t="s">
        <v>124</v>
      </c>
      <c r="BM159" s="173" t="s">
        <v>174</v>
      </c>
    </row>
    <row r="160" spans="1:65" s="13" customFormat="1" ht="11.25">
      <c r="B160" s="175"/>
      <c r="D160" s="176" t="s">
        <v>126</v>
      </c>
      <c r="E160" s="177" t="s">
        <v>1</v>
      </c>
      <c r="F160" s="178" t="s">
        <v>175</v>
      </c>
      <c r="H160" s="179">
        <v>68.400000000000006</v>
      </c>
      <c r="I160" s="180"/>
      <c r="L160" s="175"/>
      <c r="M160" s="181"/>
      <c r="N160" s="182"/>
      <c r="O160" s="182"/>
      <c r="P160" s="182"/>
      <c r="Q160" s="182"/>
      <c r="R160" s="182"/>
      <c r="S160" s="182"/>
      <c r="T160" s="183"/>
      <c r="AT160" s="177" t="s">
        <v>126</v>
      </c>
      <c r="AU160" s="177" t="s">
        <v>82</v>
      </c>
      <c r="AV160" s="13" t="s">
        <v>82</v>
      </c>
      <c r="AW160" s="13" t="s">
        <v>29</v>
      </c>
      <c r="AX160" s="13" t="s">
        <v>72</v>
      </c>
      <c r="AY160" s="177" t="s">
        <v>118</v>
      </c>
    </row>
    <row r="161" spans="1:65" s="14" customFormat="1" ht="11.25">
      <c r="B161" s="184"/>
      <c r="D161" s="176" t="s">
        <v>126</v>
      </c>
      <c r="E161" s="185" t="s">
        <v>1</v>
      </c>
      <c r="F161" s="186" t="s">
        <v>128</v>
      </c>
      <c r="H161" s="187">
        <v>68.400000000000006</v>
      </c>
      <c r="I161" s="188"/>
      <c r="L161" s="184"/>
      <c r="M161" s="189"/>
      <c r="N161" s="190"/>
      <c r="O161" s="190"/>
      <c r="P161" s="190"/>
      <c r="Q161" s="190"/>
      <c r="R161" s="190"/>
      <c r="S161" s="190"/>
      <c r="T161" s="191"/>
      <c r="AT161" s="185" t="s">
        <v>126</v>
      </c>
      <c r="AU161" s="185" t="s">
        <v>82</v>
      </c>
      <c r="AV161" s="14" t="s">
        <v>124</v>
      </c>
      <c r="AW161" s="14" t="s">
        <v>29</v>
      </c>
      <c r="AX161" s="14" t="s">
        <v>80</v>
      </c>
      <c r="AY161" s="185" t="s">
        <v>118</v>
      </c>
    </row>
    <row r="162" spans="1:65" s="2" customFormat="1" ht="21.75" customHeight="1">
      <c r="A162" s="31"/>
      <c r="B162" s="160"/>
      <c r="C162" s="161" t="s">
        <v>176</v>
      </c>
      <c r="D162" s="161" t="s">
        <v>120</v>
      </c>
      <c r="E162" s="162" t="s">
        <v>177</v>
      </c>
      <c r="F162" s="163" t="s">
        <v>178</v>
      </c>
      <c r="G162" s="164" t="s">
        <v>162</v>
      </c>
      <c r="H162" s="165">
        <v>1051.69</v>
      </c>
      <c r="I162" s="166"/>
      <c r="J162" s="167">
        <f>ROUND(I162*H162,2)</f>
        <v>0</v>
      </c>
      <c r="K162" s="168"/>
      <c r="L162" s="32"/>
      <c r="M162" s="169" t="s">
        <v>1</v>
      </c>
      <c r="N162" s="170" t="s">
        <v>37</v>
      </c>
      <c r="O162" s="57"/>
      <c r="P162" s="171">
        <f>O162*H162</f>
        <v>0</v>
      </c>
      <c r="Q162" s="171">
        <v>0</v>
      </c>
      <c r="R162" s="171">
        <f>Q162*H162</f>
        <v>0</v>
      </c>
      <c r="S162" s="171">
        <v>0</v>
      </c>
      <c r="T162" s="172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3" t="s">
        <v>124</v>
      </c>
      <c r="AT162" s="173" t="s">
        <v>120</v>
      </c>
      <c r="AU162" s="173" t="s">
        <v>82</v>
      </c>
      <c r="AY162" s="16" t="s">
        <v>118</v>
      </c>
      <c r="BE162" s="174">
        <f>IF(N162="základní",J162,0)</f>
        <v>0</v>
      </c>
      <c r="BF162" s="174">
        <f>IF(N162="snížená",J162,0)</f>
        <v>0</v>
      </c>
      <c r="BG162" s="174">
        <f>IF(N162="zákl. přenesená",J162,0)</f>
        <v>0</v>
      </c>
      <c r="BH162" s="174">
        <f>IF(N162="sníž. přenesená",J162,0)</f>
        <v>0</v>
      </c>
      <c r="BI162" s="174">
        <f>IF(N162="nulová",J162,0)</f>
        <v>0</v>
      </c>
      <c r="BJ162" s="16" t="s">
        <v>80</v>
      </c>
      <c r="BK162" s="174">
        <f>ROUND(I162*H162,2)</f>
        <v>0</v>
      </c>
      <c r="BL162" s="16" t="s">
        <v>124</v>
      </c>
      <c r="BM162" s="173" t="s">
        <v>179</v>
      </c>
    </row>
    <row r="163" spans="1:65" s="13" customFormat="1" ht="11.25">
      <c r="B163" s="175"/>
      <c r="D163" s="176" t="s">
        <v>126</v>
      </c>
      <c r="E163" s="177" t="s">
        <v>1</v>
      </c>
      <c r="F163" s="178" t="s">
        <v>180</v>
      </c>
      <c r="H163" s="179">
        <v>141.9</v>
      </c>
      <c r="I163" s="180"/>
      <c r="L163" s="175"/>
      <c r="M163" s="181"/>
      <c r="N163" s="182"/>
      <c r="O163" s="182"/>
      <c r="P163" s="182"/>
      <c r="Q163" s="182"/>
      <c r="R163" s="182"/>
      <c r="S163" s="182"/>
      <c r="T163" s="183"/>
      <c r="AT163" s="177" t="s">
        <v>126</v>
      </c>
      <c r="AU163" s="177" t="s">
        <v>82</v>
      </c>
      <c r="AV163" s="13" t="s">
        <v>82</v>
      </c>
      <c r="AW163" s="13" t="s">
        <v>29</v>
      </c>
      <c r="AX163" s="13" t="s">
        <v>72</v>
      </c>
      <c r="AY163" s="177" t="s">
        <v>118</v>
      </c>
    </row>
    <row r="164" spans="1:65" s="13" customFormat="1" ht="11.25">
      <c r="B164" s="175"/>
      <c r="D164" s="176" t="s">
        <v>126</v>
      </c>
      <c r="E164" s="177" t="s">
        <v>1</v>
      </c>
      <c r="F164" s="178" t="s">
        <v>181</v>
      </c>
      <c r="H164" s="179">
        <v>486.54</v>
      </c>
      <c r="I164" s="180"/>
      <c r="L164" s="175"/>
      <c r="M164" s="181"/>
      <c r="N164" s="182"/>
      <c r="O164" s="182"/>
      <c r="P164" s="182"/>
      <c r="Q164" s="182"/>
      <c r="R164" s="182"/>
      <c r="S164" s="182"/>
      <c r="T164" s="183"/>
      <c r="AT164" s="177" t="s">
        <v>126</v>
      </c>
      <c r="AU164" s="177" t="s">
        <v>82</v>
      </c>
      <c r="AV164" s="13" t="s">
        <v>82</v>
      </c>
      <c r="AW164" s="13" t="s">
        <v>29</v>
      </c>
      <c r="AX164" s="13" t="s">
        <v>72</v>
      </c>
      <c r="AY164" s="177" t="s">
        <v>118</v>
      </c>
    </row>
    <row r="165" spans="1:65" s="13" customFormat="1" ht="11.25">
      <c r="B165" s="175"/>
      <c r="D165" s="176" t="s">
        <v>126</v>
      </c>
      <c r="E165" s="177" t="s">
        <v>1</v>
      </c>
      <c r="F165" s="178" t="s">
        <v>165</v>
      </c>
      <c r="H165" s="179">
        <v>150</v>
      </c>
      <c r="I165" s="180"/>
      <c r="L165" s="175"/>
      <c r="M165" s="181"/>
      <c r="N165" s="182"/>
      <c r="O165" s="182"/>
      <c r="P165" s="182"/>
      <c r="Q165" s="182"/>
      <c r="R165" s="182"/>
      <c r="S165" s="182"/>
      <c r="T165" s="183"/>
      <c r="AT165" s="177" t="s">
        <v>126</v>
      </c>
      <c r="AU165" s="177" t="s">
        <v>82</v>
      </c>
      <c r="AV165" s="13" t="s">
        <v>82</v>
      </c>
      <c r="AW165" s="13" t="s">
        <v>29</v>
      </c>
      <c r="AX165" s="13" t="s">
        <v>72</v>
      </c>
      <c r="AY165" s="177" t="s">
        <v>118</v>
      </c>
    </row>
    <row r="166" spans="1:65" s="13" customFormat="1" ht="11.25">
      <c r="B166" s="175"/>
      <c r="D166" s="176" t="s">
        <v>126</v>
      </c>
      <c r="E166" s="177" t="s">
        <v>1</v>
      </c>
      <c r="F166" s="178" t="s">
        <v>182</v>
      </c>
      <c r="H166" s="179">
        <v>68.400000000000006</v>
      </c>
      <c r="I166" s="180"/>
      <c r="L166" s="175"/>
      <c r="M166" s="181"/>
      <c r="N166" s="182"/>
      <c r="O166" s="182"/>
      <c r="P166" s="182"/>
      <c r="Q166" s="182"/>
      <c r="R166" s="182"/>
      <c r="S166" s="182"/>
      <c r="T166" s="183"/>
      <c r="AT166" s="177" t="s">
        <v>126</v>
      </c>
      <c r="AU166" s="177" t="s">
        <v>82</v>
      </c>
      <c r="AV166" s="13" t="s">
        <v>82</v>
      </c>
      <c r="AW166" s="13" t="s">
        <v>29</v>
      </c>
      <c r="AX166" s="13" t="s">
        <v>72</v>
      </c>
      <c r="AY166" s="177" t="s">
        <v>118</v>
      </c>
    </row>
    <row r="167" spans="1:65" s="13" customFormat="1" ht="11.25">
      <c r="B167" s="175"/>
      <c r="D167" s="176" t="s">
        <v>126</v>
      </c>
      <c r="E167" s="177" t="s">
        <v>1</v>
      </c>
      <c r="F167" s="178" t="s">
        <v>183</v>
      </c>
      <c r="H167" s="179">
        <v>53.2</v>
      </c>
      <c r="I167" s="180"/>
      <c r="L167" s="175"/>
      <c r="M167" s="181"/>
      <c r="N167" s="182"/>
      <c r="O167" s="182"/>
      <c r="P167" s="182"/>
      <c r="Q167" s="182"/>
      <c r="R167" s="182"/>
      <c r="S167" s="182"/>
      <c r="T167" s="183"/>
      <c r="AT167" s="177" t="s">
        <v>126</v>
      </c>
      <c r="AU167" s="177" t="s">
        <v>82</v>
      </c>
      <c r="AV167" s="13" t="s">
        <v>82</v>
      </c>
      <c r="AW167" s="13" t="s">
        <v>29</v>
      </c>
      <c r="AX167" s="13" t="s">
        <v>72</v>
      </c>
      <c r="AY167" s="177" t="s">
        <v>118</v>
      </c>
    </row>
    <row r="168" spans="1:65" s="13" customFormat="1" ht="11.25">
      <c r="B168" s="175"/>
      <c r="D168" s="176" t="s">
        <v>126</v>
      </c>
      <c r="E168" s="177" t="s">
        <v>1</v>
      </c>
      <c r="F168" s="178" t="s">
        <v>184</v>
      </c>
      <c r="H168" s="179">
        <v>111.75</v>
      </c>
      <c r="I168" s="180"/>
      <c r="L168" s="175"/>
      <c r="M168" s="181"/>
      <c r="N168" s="182"/>
      <c r="O168" s="182"/>
      <c r="P168" s="182"/>
      <c r="Q168" s="182"/>
      <c r="R168" s="182"/>
      <c r="S168" s="182"/>
      <c r="T168" s="183"/>
      <c r="AT168" s="177" t="s">
        <v>126</v>
      </c>
      <c r="AU168" s="177" t="s">
        <v>82</v>
      </c>
      <c r="AV168" s="13" t="s">
        <v>82</v>
      </c>
      <c r="AW168" s="13" t="s">
        <v>29</v>
      </c>
      <c r="AX168" s="13" t="s">
        <v>72</v>
      </c>
      <c r="AY168" s="177" t="s">
        <v>118</v>
      </c>
    </row>
    <row r="169" spans="1:65" s="13" customFormat="1" ht="11.25">
      <c r="B169" s="175"/>
      <c r="D169" s="176" t="s">
        <v>126</v>
      </c>
      <c r="E169" s="177" t="s">
        <v>1</v>
      </c>
      <c r="F169" s="178" t="s">
        <v>185</v>
      </c>
      <c r="H169" s="179">
        <v>39.9</v>
      </c>
      <c r="I169" s="180"/>
      <c r="L169" s="175"/>
      <c r="M169" s="181"/>
      <c r="N169" s="182"/>
      <c r="O169" s="182"/>
      <c r="P169" s="182"/>
      <c r="Q169" s="182"/>
      <c r="R169" s="182"/>
      <c r="S169" s="182"/>
      <c r="T169" s="183"/>
      <c r="AT169" s="177" t="s">
        <v>126</v>
      </c>
      <c r="AU169" s="177" t="s">
        <v>82</v>
      </c>
      <c r="AV169" s="13" t="s">
        <v>82</v>
      </c>
      <c r="AW169" s="13" t="s">
        <v>29</v>
      </c>
      <c r="AX169" s="13" t="s">
        <v>72</v>
      </c>
      <c r="AY169" s="177" t="s">
        <v>118</v>
      </c>
    </row>
    <row r="170" spans="1:65" s="14" customFormat="1" ht="11.25">
      <c r="B170" s="184"/>
      <c r="D170" s="176" t="s">
        <v>126</v>
      </c>
      <c r="E170" s="185" t="s">
        <v>1</v>
      </c>
      <c r="F170" s="186" t="s">
        <v>128</v>
      </c>
      <c r="H170" s="187">
        <v>1051.69</v>
      </c>
      <c r="I170" s="188"/>
      <c r="L170" s="184"/>
      <c r="M170" s="189"/>
      <c r="N170" s="190"/>
      <c r="O170" s="190"/>
      <c r="P170" s="190"/>
      <c r="Q170" s="190"/>
      <c r="R170" s="190"/>
      <c r="S170" s="190"/>
      <c r="T170" s="191"/>
      <c r="AT170" s="185" t="s">
        <v>126</v>
      </c>
      <c r="AU170" s="185" t="s">
        <v>82</v>
      </c>
      <c r="AV170" s="14" t="s">
        <v>124</v>
      </c>
      <c r="AW170" s="14" t="s">
        <v>29</v>
      </c>
      <c r="AX170" s="14" t="s">
        <v>80</v>
      </c>
      <c r="AY170" s="185" t="s">
        <v>118</v>
      </c>
    </row>
    <row r="171" spans="1:65" s="2" customFormat="1" ht="33" customHeight="1">
      <c r="A171" s="31"/>
      <c r="B171" s="160"/>
      <c r="C171" s="161" t="s">
        <v>186</v>
      </c>
      <c r="D171" s="161" t="s">
        <v>120</v>
      </c>
      <c r="E171" s="162" t="s">
        <v>187</v>
      </c>
      <c r="F171" s="163" t="s">
        <v>188</v>
      </c>
      <c r="G171" s="164" t="s">
        <v>162</v>
      </c>
      <c r="H171" s="165">
        <v>15775.35</v>
      </c>
      <c r="I171" s="166"/>
      <c r="J171" s="167">
        <f>ROUND(I171*H171,2)</f>
        <v>0</v>
      </c>
      <c r="K171" s="168"/>
      <c r="L171" s="32"/>
      <c r="M171" s="169" t="s">
        <v>1</v>
      </c>
      <c r="N171" s="170" t="s">
        <v>37</v>
      </c>
      <c r="O171" s="57"/>
      <c r="P171" s="171">
        <f>O171*H171</f>
        <v>0</v>
      </c>
      <c r="Q171" s="171">
        <v>0</v>
      </c>
      <c r="R171" s="171">
        <f>Q171*H171</f>
        <v>0</v>
      </c>
      <c r="S171" s="171">
        <v>0</v>
      </c>
      <c r="T171" s="172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3" t="s">
        <v>124</v>
      </c>
      <c r="AT171" s="173" t="s">
        <v>120</v>
      </c>
      <c r="AU171" s="173" t="s">
        <v>82</v>
      </c>
      <c r="AY171" s="16" t="s">
        <v>118</v>
      </c>
      <c r="BE171" s="174">
        <f>IF(N171="základní",J171,0)</f>
        <v>0</v>
      </c>
      <c r="BF171" s="174">
        <f>IF(N171="snížená",J171,0)</f>
        <v>0</v>
      </c>
      <c r="BG171" s="174">
        <f>IF(N171="zákl. přenesená",J171,0)</f>
        <v>0</v>
      </c>
      <c r="BH171" s="174">
        <f>IF(N171="sníž. přenesená",J171,0)</f>
        <v>0</v>
      </c>
      <c r="BI171" s="174">
        <f>IF(N171="nulová",J171,0)</f>
        <v>0</v>
      </c>
      <c r="BJ171" s="16" t="s">
        <v>80</v>
      </c>
      <c r="BK171" s="174">
        <f>ROUND(I171*H171,2)</f>
        <v>0</v>
      </c>
      <c r="BL171" s="16" t="s">
        <v>124</v>
      </c>
      <c r="BM171" s="173" t="s">
        <v>189</v>
      </c>
    </row>
    <row r="172" spans="1:65" s="13" customFormat="1" ht="11.25">
      <c r="B172" s="175"/>
      <c r="D172" s="176" t="s">
        <v>126</v>
      </c>
      <c r="F172" s="178" t="s">
        <v>190</v>
      </c>
      <c r="H172" s="179">
        <v>15775.35</v>
      </c>
      <c r="I172" s="180"/>
      <c r="L172" s="175"/>
      <c r="M172" s="181"/>
      <c r="N172" s="182"/>
      <c r="O172" s="182"/>
      <c r="P172" s="182"/>
      <c r="Q172" s="182"/>
      <c r="R172" s="182"/>
      <c r="S172" s="182"/>
      <c r="T172" s="183"/>
      <c r="AT172" s="177" t="s">
        <v>126</v>
      </c>
      <c r="AU172" s="177" t="s">
        <v>82</v>
      </c>
      <c r="AV172" s="13" t="s">
        <v>82</v>
      </c>
      <c r="AW172" s="13" t="s">
        <v>3</v>
      </c>
      <c r="AX172" s="13" t="s">
        <v>80</v>
      </c>
      <c r="AY172" s="177" t="s">
        <v>118</v>
      </c>
    </row>
    <row r="173" spans="1:65" s="2" customFormat="1" ht="21.75" customHeight="1">
      <c r="A173" s="31"/>
      <c r="B173" s="160"/>
      <c r="C173" s="161" t="s">
        <v>191</v>
      </c>
      <c r="D173" s="161" t="s">
        <v>120</v>
      </c>
      <c r="E173" s="162" t="s">
        <v>192</v>
      </c>
      <c r="F173" s="163" t="s">
        <v>193</v>
      </c>
      <c r="G173" s="164" t="s">
        <v>162</v>
      </c>
      <c r="H173" s="165">
        <v>151.65</v>
      </c>
      <c r="I173" s="166"/>
      <c r="J173" s="167">
        <f>ROUND(I173*H173,2)</f>
        <v>0</v>
      </c>
      <c r="K173" s="168"/>
      <c r="L173" s="32"/>
      <c r="M173" s="169" t="s">
        <v>1</v>
      </c>
      <c r="N173" s="170" t="s">
        <v>37</v>
      </c>
      <c r="O173" s="57"/>
      <c r="P173" s="171">
        <f>O173*H173</f>
        <v>0</v>
      </c>
      <c r="Q173" s="171">
        <v>0</v>
      </c>
      <c r="R173" s="171">
        <f>Q173*H173</f>
        <v>0</v>
      </c>
      <c r="S173" s="171">
        <v>0</v>
      </c>
      <c r="T173" s="172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3" t="s">
        <v>124</v>
      </c>
      <c r="AT173" s="173" t="s">
        <v>120</v>
      </c>
      <c r="AU173" s="173" t="s">
        <v>82</v>
      </c>
      <c r="AY173" s="16" t="s">
        <v>118</v>
      </c>
      <c r="BE173" s="174">
        <f>IF(N173="základní",J173,0)</f>
        <v>0</v>
      </c>
      <c r="BF173" s="174">
        <f>IF(N173="snížená",J173,0)</f>
        <v>0</v>
      </c>
      <c r="BG173" s="174">
        <f>IF(N173="zákl. přenesená",J173,0)</f>
        <v>0</v>
      </c>
      <c r="BH173" s="174">
        <f>IF(N173="sníž. přenesená",J173,0)</f>
        <v>0</v>
      </c>
      <c r="BI173" s="174">
        <f>IF(N173="nulová",J173,0)</f>
        <v>0</v>
      </c>
      <c r="BJ173" s="16" t="s">
        <v>80</v>
      </c>
      <c r="BK173" s="174">
        <f>ROUND(I173*H173,2)</f>
        <v>0</v>
      </c>
      <c r="BL173" s="16" t="s">
        <v>124</v>
      </c>
      <c r="BM173" s="173" t="s">
        <v>194</v>
      </c>
    </row>
    <row r="174" spans="1:65" s="13" customFormat="1" ht="11.25">
      <c r="B174" s="175"/>
      <c r="D174" s="176" t="s">
        <v>126</v>
      </c>
      <c r="E174" s="177" t="s">
        <v>1</v>
      </c>
      <c r="F174" s="178" t="s">
        <v>195</v>
      </c>
      <c r="H174" s="179">
        <v>111.75</v>
      </c>
      <c r="I174" s="180"/>
      <c r="L174" s="175"/>
      <c r="M174" s="181"/>
      <c r="N174" s="182"/>
      <c r="O174" s="182"/>
      <c r="P174" s="182"/>
      <c r="Q174" s="182"/>
      <c r="R174" s="182"/>
      <c r="S174" s="182"/>
      <c r="T174" s="183"/>
      <c r="AT174" s="177" t="s">
        <v>126</v>
      </c>
      <c r="AU174" s="177" t="s">
        <v>82</v>
      </c>
      <c r="AV174" s="13" t="s">
        <v>82</v>
      </c>
      <c r="AW174" s="13" t="s">
        <v>29</v>
      </c>
      <c r="AX174" s="13" t="s">
        <v>72</v>
      </c>
      <c r="AY174" s="177" t="s">
        <v>118</v>
      </c>
    </row>
    <row r="175" spans="1:65" s="13" customFormat="1" ht="11.25">
      <c r="B175" s="175"/>
      <c r="D175" s="176" t="s">
        <v>126</v>
      </c>
      <c r="E175" s="177" t="s">
        <v>1</v>
      </c>
      <c r="F175" s="178" t="s">
        <v>196</v>
      </c>
      <c r="H175" s="179">
        <v>39.9</v>
      </c>
      <c r="I175" s="180"/>
      <c r="L175" s="175"/>
      <c r="M175" s="181"/>
      <c r="N175" s="182"/>
      <c r="O175" s="182"/>
      <c r="P175" s="182"/>
      <c r="Q175" s="182"/>
      <c r="R175" s="182"/>
      <c r="S175" s="182"/>
      <c r="T175" s="183"/>
      <c r="AT175" s="177" t="s">
        <v>126</v>
      </c>
      <c r="AU175" s="177" t="s">
        <v>82</v>
      </c>
      <c r="AV175" s="13" t="s">
        <v>82</v>
      </c>
      <c r="AW175" s="13" t="s">
        <v>29</v>
      </c>
      <c r="AX175" s="13" t="s">
        <v>72</v>
      </c>
      <c r="AY175" s="177" t="s">
        <v>118</v>
      </c>
    </row>
    <row r="176" spans="1:65" s="14" customFormat="1" ht="11.25">
      <c r="B176" s="184"/>
      <c r="D176" s="176" t="s">
        <v>126</v>
      </c>
      <c r="E176" s="185" t="s">
        <v>1</v>
      </c>
      <c r="F176" s="186" t="s">
        <v>128</v>
      </c>
      <c r="H176" s="187">
        <v>151.65</v>
      </c>
      <c r="I176" s="188"/>
      <c r="L176" s="184"/>
      <c r="M176" s="189"/>
      <c r="N176" s="190"/>
      <c r="O176" s="190"/>
      <c r="P176" s="190"/>
      <c r="Q176" s="190"/>
      <c r="R176" s="190"/>
      <c r="S176" s="190"/>
      <c r="T176" s="191"/>
      <c r="AT176" s="185" t="s">
        <v>126</v>
      </c>
      <c r="AU176" s="185" t="s">
        <v>82</v>
      </c>
      <c r="AV176" s="14" t="s">
        <v>124</v>
      </c>
      <c r="AW176" s="14" t="s">
        <v>29</v>
      </c>
      <c r="AX176" s="14" t="s">
        <v>80</v>
      </c>
      <c r="AY176" s="185" t="s">
        <v>118</v>
      </c>
    </row>
    <row r="177" spans="1:65" s="2" customFormat="1" ht="21.75" customHeight="1">
      <c r="A177" s="31"/>
      <c r="B177" s="160"/>
      <c r="C177" s="161" t="s">
        <v>8</v>
      </c>
      <c r="D177" s="161" t="s">
        <v>120</v>
      </c>
      <c r="E177" s="162" t="s">
        <v>197</v>
      </c>
      <c r="F177" s="163" t="s">
        <v>198</v>
      </c>
      <c r="G177" s="164" t="s">
        <v>199</v>
      </c>
      <c r="H177" s="165">
        <v>1440.0640000000001</v>
      </c>
      <c r="I177" s="166"/>
      <c r="J177" s="167">
        <f>ROUND(I177*H177,2)</f>
        <v>0</v>
      </c>
      <c r="K177" s="168"/>
      <c r="L177" s="32"/>
      <c r="M177" s="169" t="s">
        <v>1</v>
      </c>
      <c r="N177" s="170" t="s">
        <v>37</v>
      </c>
      <c r="O177" s="57"/>
      <c r="P177" s="171">
        <f>O177*H177</f>
        <v>0</v>
      </c>
      <c r="Q177" s="171">
        <v>0</v>
      </c>
      <c r="R177" s="171">
        <f>Q177*H177</f>
        <v>0</v>
      </c>
      <c r="S177" s="171">
        <v>0</v>
      </c>
      <c r="T177" s="172">
        <f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3" t="s">
        <v>124</v>
      </c>
      <c r="AT177" s="173" t="s">
        <v>120</v>
      </c>
      <c r="AU177" s="173" t="s">
        <v>82</v>
      </c>
      <c r="AY177" s="16" t="s">
        <v>118</v>
      </c>
      <c r="BE177" s="174">
        <f>IF(N177="základní",J177,0)</f>
        <v>0</v>
      </c>
      <c r="BF177" s="174">
        <f>IF(N177="snížená",J177,0)</f>
        <v>0</v>
      </c>
      <c r="BG177" s="174">
        <f>IF(N177="zákl. přenesená",J177,0)</f>
        <v>0</v>
      </c>
      <c r="BH177" s="174">
        <f>IF(N177="sníž. přenesená",J177,0)</f>
        <v>0</v>
      </c>
      <c r="BI177" s="174">
        <f>IF(N177="nulová",J177,0)</f>
        <v>0</v>
      </c>
      <c r="BJ177" s="16" t="s">
        <v>80</v>
      </c>
      <c r="BK177" s="174">
        <f>ROUND(I177*H177,2)</f>
        <v>0</v>
      </c>
      <c r="BL177" s="16" t="s">
        <v>124</v>
      </c>
      <c r="BM177" s="173" t="s">
        <v>200</v>
      </c>
    </row>
    <row r="178" spans="1:65" s="13" customFormat="1" ht="11.25">
      <c r="B178" s="175"/>
      <c r="D178" s="176" t="s">
        <v>126</v>
      </c>
      <c r="E178" s="177" t="s">
        <v>1</v>
      </c>
      <c r="F178" s="178" t="s">
        <v>201</v>
      </c>
      <c r="H178" s="179">
        <v>1440.0640000000001</v>
      </c>
      <c r="I178" s="180"/>
      <c r="L178" s="175"/>
      <c r="M178" s="181"/>
      <c r="N178" s="182"/>
      <c r="O178" s="182"/>
      <c r="P178" s="182"/>
      <c r="Q178" s="182"/>
      <c r="R178" s="182"/>
      <c r="S178" s="182"/>
      <c r="T178" s="183"/>
      <c r="AT178" s="177" t="s">
        <v>126</v>
      </c>
      <c r="AU178" s="177" t="s">
        <v>82</v>
      </c>
      <c r="AV178" s="13" t="s">
        <v>82</v>
      </c>
      <c r="AW178" s="13" t="s">
        <v>29</v>
      </c>
      <c r="AX178" s="13" t="s">
        <v>72</v>
      </c>
      <c r="AY178" s="177" t="s">
        <v>118</v>
      </c>
    </row>
    <row r="179" spans="1:65" s="14" customFormat="1" ht="11.25">
      <c r="B179" s="184"/>
      <c r="D179" s="176" t="s">
        <v>126</v>
      </c>
      <c r="E179" s="185" t="s">
        <v>1</v>
      </c>
      <c r="F179" s="186" t="s">
        <v>128</v>
      </c>
      <c r="H179" s="187">
        <v>1440.0640000000001</v>
      </c>
      <c r="I179" s="188"/>
      <c r="L179" s="184"/>
      <c r="M179" s="189"/>
      <c r="N179" s="190"/>
      <c r="O179" s="190"/>
      <c r="P179" s="190"/>
      <c r="Q179" s="190"/>
      <c r="R179" s="190"/>
      <c r="S179" s="190"/>
      <c r="T179" s="191"/>
      <c r="AT179" s="185" t="s">
        <v>126</v>
      </c>
      <c r="AU179" s="185" t="s">
        <v>82</v>
      </c>
      <c r="AV179" s="14" t="s">
        <v>124</v>
      </c>
      <c r="AW179" s="14" t="s">
        <v>29</v>
      </c>
      <c r="AX179" s="14" t="s">
        <v>80</v>
      </c>
      <c r="AY179" s="185" t="s">
        <v>118</v>
      </c>
    </row>
    <row r="180" spans="1:65" s="2" customFormat="1" ht="21.75" customHeight="1">
      <c r="A180" s="31"/>
      <c r="B180" s="160"/>
      <c r="C180" s="161" t="s">
        <v>202</v>
      </c>
      <c r="D180" s="161" t="s">
        <v>120</v>
      </c>
      <c r="E180" s="162" t="s">
        <v>203</v>
      </c>
      <c r="F180" s="163" t="s">
        <v>204</v>
      </c>
      <c r="G180" s="164" t="s">
        <v>162</v>
      </c>
      <c r="H180" s="165">
        <v>39.9</v>
      </c>
      <c r="I180" s="166"/>
      <c r="J180" s="167">
        <f>ROUND(I180*H180,2)</f>
        <v>0</v>
      </c>
      <c r="K180" s="168"/>
      <c r="L180" s="32"/>
      <c r="M180" s="169" t="s">
        <v>1</v>
      </c>
      <c r="N180" s="170" t="s">
        <v>37</v>
      </c>
      <c r="O180" s="57"/>
      <c r="P180" s="171">
        <f>O180*H180</f>
        <v>0</v>
      </c>
      <c r="Q180" s="171">
        <v>0</v>
      </c>
      <c r="R180" s="171">
        <f>Q180*H180</f>
        <v>0</v>
      </c>
      <c r="S180" s="171">
        <v>0</v>
      </c>
      <c r="T180" s="172">
        <f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3" t="s">
        <v>124</v>
      </c>
      <c r="AT180" s="173" t="s">
        <v>120</v>
      </c>
      <c r="AU180" s="173" t="s">
        <v>82</v>
      </c>
      <c r="AY180" s="16" t="s">
        <v>118</v>
      </c>
      <c r="BE180" s="174">
        <f>IF(N180="základní",J180,0)</f>
        <v>0</v>
      </c>
      <c r="BF180" s="174">
        <f>IF(N180="snížená",J180,0)</f>
        <v>0</v>
      </c>
      <c r="BG180" s="174">
        <f>IF(N180="zákl. přenesená",J180,0)</f>
        <v>0</v>
      </c>
      <c r="BH180" s="174">
        <f>IF(N180="sníž. přenesená",J180,0)</f>
        <v>0</v>
      </c>
      <c r="BI180" s="174">
        <f>IF(N180="nulová",J180,0)</f>
        <v>0</v>
      </c>
      <c r="BJ180" s="16" t="s">
        <v>80</v>
      </c>
      <c r="BK180" s="174">
        <f>ROUND(I180*H180,2)</f>
        <v>0</v>
      </c>
      <c r="BL180" s="16" t="s">
        <v>124</v>
      </c>
      <c r="BM180" s="173" t="s">
        <v>205</v>
      </c>
    </row>
    <row r="181" spans="1:65" s="13" customFormat="1" ht="11.25">
      <c r="B181" s="175"/>
      <c r="D181" s="176" t="s">
        <v>126</v>
      </c>
      <c r="E181" s="177" t="s">
        <v>1</v>
      </c>
      <c r="F181" s="178" t="s">
        <v>206</v>
      </c>
      <c r="H181" s="179">
        <v>39.9</v>
      </c>
      <c r="I181" s="180"/>
      <c r="L181" s="175"/>
      <c r="M181" s="181"/>
      <c r="N181" s="182"/>
      <c r="O181" s="182"/>
      <c r="P181" s="182"/>
      <c r="Q181" s="182"/>
      <c r="R181" s="182"/>
      <c r="S181" s="182"/>
      <c r="T181" s="183"/>
      <c r="AT181" s="177" t="s">
        <v>126</v>
      </c>
      <c r="AU181" s="177" t="s">
        <v>82</v>
      </c>
      <c r="AV181" s="13" t="s">
        <v>82</v>
      </c>
      <c r="AW181" s="13" t="s">
        <v>29</v>
      </c>
      <c r="AX181" s="13" t="s">
        <v>72</v>
      </c>
      <c r="AY181" s="177" t="s">
        <v>118</v>
      </c>
    </row>
    <row r="182" spans="1:65" s="14" customFormat="1" ht="11.25">
      <c r="B182" s="184"/>
      <c r="D182" s="176" t="s">
        <v>126</v>
      </c>
      <c r="E182" s="185" t="s">
        <v>1</v>
      </c>
      <c r="F182" s="186" t="s">
        <v>128</v>
      </c>
      <c r="H182" s="187">
        <v>39.9</v>
      </c>
      <c r="I182" s="188"/>
      <c r="L182" s="184"/>
      <c r="M182" s="189"/>
      <c r="N182" s="190"/>
      <c r="O182" s="190"/>
      <c r="P182" s="190"/>
      <c r="Q182" s="190"/>
      <c r="R182" s="190"/>
      <c r="S182" s="190"/>
      <c r="T182" s="191"/>
      <c r="AT182" s="185" t="s">
        <v>126</v>
      </c>
      <c r="AU182" s="185" t="s">
        <v>82</v>
      </c>
      <c r="AV182" s="14" t="s">
        <v>124</v>
      </c>
      <c r="AW182" s="14" t="s">
        <v>29</v>
      </c>
      <c r="AX182" s="14" t="s">
        <v>80</v>
      </c>
      <c r="AY182" s="185" t="s">
        <v>118</v>
      </c>
    </row>
    <row r="183" spans="1:65" s="2" customFormat="1" ht="21.75" customHeight="1">
      <c r="A183" s="31"/>
      <c r="B183" s="160"/>
      <c r="C183" s="161" t="s">
        <v>207</v>
      </c>
      <c r="D183" s="161" t="s">
        <v>120</v>
      </c>
      <c r="E183" s="162" t="s">
        <v>208</v>
      </c>
      <c r="F183" s="163" t="s">
        <v>209</v>
      </c>
      <c r="G183" s="164" t="s">
        <v>123</v>
      </c>
      <c r="H183" s="165">
        <v>745</v>
      </c>
      <c r="I183" s="166"/>
      <c r="J183" s="167">
        <f>ROUND(I183*H183,2)</f>
        <v>0</v>
      </c>
      <c r="K183" s="168"/>
      <c r="L183" s="32"/>
      <c r="M183" s="169" t="s">
        <v>1</v>
      </c>
      <c r="N183" s="170" t="s">
        <v>37</v>
      </c>
      <c r="O183" s="57"/>
      <c r="P183" s="171">
        <f>O183*H183</f>
        <v>0</v>
      </c>
      <c r="Q183" s="171">
        <v>0</v>
      </c>
      <c r="R183" s="171">
        <f>Q183*H183</f>
        <v>0</v>
      </c>
      <c r="S183" s="171">
        <v>0</v>
      </c>
      <c r="T183" s="172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3" t="s">
        <v>124</v>
      </c>
      <c r="AT183" s="173" t="s">
        <v>120</v>
      </c>
      <c r="AU183" s="173" t="s">
        <v>82</v>
      </c>
      <c r="AY183" s="16" t="s">
        <v>118</v>
      </c>
      <c r="BE183" s="174">
        <f>IF(N183="základní",J183,0)</f>
        <v>0</v>
      </c>
      <c r="BF183" s="174">
        <f>IF(N183="snížená",J183,0)</f>
        <v>0</v>
      </c>
      <c r="BG183" s="174">
        <f>IF(N183="zákl. přenesená",J183,0)</f>
        <v>0</v>
      </c>
      <c r="BH183" s="174">
        <f>IF(N183="sníž. přenesená",J183,0)</f>
        <v>0</v>
      </c>
      <c r="BI183" s="174">
        <f>IF(N183="nulová",J183,0)</f>
        <v>0</v>
      </c>
      <c r="BJ183" s="16" t="s">
        <v>80</v>
      </c>
      <c r="BK183" s="174">
        <f>ROUND(I183*H183,2)</f>
        <v>0</v>
      </c>
      <c r="BL183" s="16" t="s">
        <v>124</v>
      </c>
      <c r="BM183" s="173" t="s">
        <v>210</v>
      </c>
    </row>
    <row r="184" spans="1:65" s="2" customFormat="1" ht="21.75" customHeight="1">
      <c r="A184" s="31"/>
      <c r="B184" s="160"/>
      <c r="C184" s="161" t="s">
        <v>211</v>
      </c>
      <c r="D184" s="161" t="s">
        <v>120</v>
      </c>
      <c r="E184" s="162" t="s">
        <v>212</v>
      </c>
      <c r="F184" s="163" t="s">
        <v>213</v>
      </c>
      <c r="G184" s="164" t="s">
        <v>123</v>
      </c>
      <c r="H184" s="165">
        <v>745</v>
      </c>
      <c r="I184" s="166"/>
      <c r="J184" s="167">
        <f>ROUND(I184*H184,2)</f>
        <v>0</v>
      </c>
      <c r="K184" s="168"/>
      <c r="L184" s="32"/>
      <c r="M184" s="169" t="s">
        <v>1</v>
      </c>
      <c r="N184" s="170" t="s">
        <v>37</v>
      </c>
      <c r="O184" s="57"/>
      <c r="P184" s="171">
        <f>O184*H184</f>
        <v>0</v>
      </c>
      <c r="Q184" s="171">
        <v>0</v>
      </c>
      <c r="R184" s="171">
        <f>Q184*H184</f>
        <v>0</v>
      </c>
      <c r="S184" s="171">
        <v>0</v>
      </c>
      <c r="T184" s="172">
        <f>S184*H184</f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3" t="s">
        <v>124</v>
      </c>
      <c r="AT184" s="173" t="s">
        <v>120</v>
      </c>
      <c r="AU184" s="173" t="s">
        <v>82</v>
      </c>
      <c r="AY184" s="16" t="s">
        <v>118</v>
      </c>
      <c r="BE184" s="174">
        <f>IF(N184="základní",J184,0)</f>
        <v>0</v>
      </c>
      <c r="BF184" s="174">
        <f>IF(N184="snížená",J184,0)</f>
        <v>0</v>
      </c>
      <c r="BG184" s="174">
        <f>IF(N184="zákl. přenesená",J184,0)</f>
        <v>0</v>
      </c>
      <c r="BH184" s="174">
        <f>IF(N184="sníž. přenesená",J184,0)</f>
        <v>0</v>
      </c>
      <c r="BI184" s="174">
        <f>IF(N184="nulová",J184,0)</f>
        <v>0</v>
      </c>
      <c r="BJ184" s="16" t="s">
        <v>80</v>
      </c>
      <c r="BK184" s="174">
        <f>ROUND(I184*H184,2)</f>
        <v>0</v>
      </c>
      <c r="BL184" s="16" t="s">
        <v>124</v>
      </c>
      <c r="BM184" s="173" t="s">
        <v>214</v>
      </c>
    </row>
    <row r="185" spans="1:65" s="13" customFormat="1" ht="11.25">
      <c r="B185" s="175"/>
      <c r="D185" s="176" t="s">
        <v>126</v>
      </c>
      <c r="E185" s="177" t="s">
        <v>1</v>
      </c>
      <c r="F185" s="178" t="s">
        <v>215</v>
      </c>
      <c r="H185" s="179">
        <v>745</v>
      </c>
      <c r="I185" s="180"/>
      <c r="L185" s="175"/>
      <c r="M185" s="181"/>
      <c r="N185" s="182"/>
      <c r="O185" s="182"/>
      <c r="P185" s="182"/>
      <c r="Q185" s="182"/>
      <c r="R185" s="182"/>
      <c r="S185" s="182"/>
      <c r="T185" s="183"/>
      <c r="AT185" s="177" t="s">
        <v>126</v>
      </c>
      <c r="AU185" s="177" t="s">
        <v>82</v>
      </c>
      <c r="AV185" s="13" t="s">
        <v>82</v>
      </c>
      <c r="AW185" s="13" t="s">
        <v>29</v>
      </c>
      <c r="AX185" s="13" t="s">
        <v>72</v>
      </c>
      <c r="AY185" s="177" t="s">
        <v>118</v>
      </c>
    </row>
    <row r="186" spans="1:65" s="14" customFormat="1" ht="11.25">
      <c r="B186" s="184"/>
      <c r="D186" s="176" t="s">
        <v>126</v>
      </c>
      <c r="E186" s="185" t="s">
        <v>1</v>
      </c>
      <c r="F186" s="186" t="s">
        <v>128</v>
      </c>
      <c r="H186" s="187">
        <v>745</v>
      </c>
      <c r="I186" s="188"/>
      <c r="L186" s="184"/>
      <c r="M186" s="189"/>
      <c r="N186" s="190"/>
      <c r="O186" s="190"/>
      <c r="P186" s="190"/>
      <c r="Q186" s="190"/>
      <c r="R186" s="190"/>
      <c r="S186" s="190"/>
      <c r="T186" s="191"/>
      <c r="AT186" s="185" t="s">
        <v>126</v>
      </c>
      <c r="AU186" s="185" t="s">
        <v>82</v>
      </c>
      <c r="AV186" s="14" t="s">
        <v>124</v>
      </c>
      <c r="AW186" s="14" t="s">
        <v>29</v>
      </c>
      <c r="AX186" s="14" t="s">
        <v>80</v>
      </c>
      <c r="AY186" s="185" t="s">
        <v>118</v>
      </c>
    </row>
    <row r="187" spans="1:65" s="2" customFormat="1" ht="16.5" customHeight="1">
      <c r="A187" s="31"/>
      <c r="B187" s="160"/>
      <c r="C187" s="192" t="s">
        <v>216</v>
      </c>
      <c r="D187" s="192" t="s">
        <v>217</v>
      </c>
      <c r="E187" s="193" t="s">
        <v>218</v>
      </c>
      <c r="F187" s="194" t="s">
        <v>219</v>
      </c>
      <c r="G187" s="195" t="s">
        <v>199</v>
      </c>
      <c r="H187" s="196">
        <v>219.92400000000001</v>
      </c>
      <c r="I187" s="197"/>
      <c r="J187" s="198">
        <f>ROUND(I187*H187,2)</f>
        <v>0</v>
      </c>
      <c r="K187" s="199"/>
      <c r="L187" s="200"/>
      <c r="M187" s="201" t="s">
        <v>1</v>
      </c>
      <c r="N187" s="202" t="s">
        <v>37</v>
      </c>
      <c r="O187" s="57"/>
      <c r="P187" s="171">
        <f>O187*H187</f>
        <v>0</v>
      </c>
      <c r="Q187" s="171">
        <v>1</v>
      </c>
      <c r="R187" s="171">
        <f>Q187*H187</f>
        <v>219.92400000000001</v>
      </c>
      <c r="S187" s="171">
        <v>0</v>
      </c>
      <c r="T187" s="172">
        <f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3" t="s">
        <v>154</v>
      </c>
      <c r="AT187" s="173" t="s">
        <v>217</v>
      </c>
      <c r="AU187" s="173" t="s">
        <v>82</v>
      </c>
      <c r="AY187" s="16" t="s">
        <v>118</v>
      </c>
      <c r="BE187" s="174">
        <f>IF(N187="základní",J187,0)</f>
        <v>0</v>
      </c>
      <c r="BF187" s="174">
        <f>IF(N187="snížená",J187,0)</f>
        <v>0</v>
      </c>
      <c r="BG187" s="174">
        <f>IF(N187="zákl. přenesená",J187,0)</f>
        <v>0</v>
      </c>
      <c r="BH187" s="174">
        <f>IF(N187="sníž. přenesená",J187,0)</f>
        <v>0</v>
      </c>
      <c r="BI187" s="174">
        <f>IF(N187="nulová",J187,0)</f>
        <v>0</v>
      </c>
      <c r="BJ187" s="16" t="s">
        <v>80</v>
      </c>
      <c r="BK187" s="174">
        <f>ROUND(I187*H187,2)</f>
        <v>0</v>
      </c>
      <c r="BL187" s="16" t="s">
        <v>124</v>
      </c>
      <c r="BM187" s="173" t="s">
        <v>220</v>
      </c>
    </row>
    <row r="188" spans="1:65" s="13" customFormat="1" ht="11.25">
      <c r="B188" s="175"/>
      <c r="D188" s="176" t="s">
        <v>126</v>
      </c>
      <c r="E188" s="177" t="s">
        <v>1</v>
      </c>
      <c r="F188" s="178" t="s">
        <v>221</v>
      </c>
      <c r="H188" s="179">
        <v>219.92400000000001</v>
      </c>
      <c r="I188" s="180"/>
      <c r="L188" s="175"/>
      <c r="M188" s="181"/>
      <c r="N188" s="182"/>
      <c r="O188" s="182"/>
      <c r="P188" s="182"/>
      <c r="Q188" s="182"/>
      <c r="R188" s="182"/>
      <c r="S188" s="182"/>
      <c r="T188" s="183"/>
      <c r="AT188" s="177" t="s">
        <v>126</v>
      </c>
      <c r="AU188" s="177" t="s">
        <v>82</v>
      </c>
      <c r="AV188" s="13" t="s">
        <v>82</v>
      </c>
      <c r="AW188" s="13" t="s">
        <v>29</v>
      </c>
      <c r="AX188" s="13" t="s">
        <v>72</v>
      </c>
      <c r="AY188" s="177" t="s">
        <v>118</v>
      </c>
    </row>
    <row r="189" spans="1:65" s="14" customFormat="1" ht="11.25">
      <c r="B189" s="184"/>
      <c r="D189" s="176" t="s">
        <v>126</v>
      </c>
      <c r="E189" s="185" t="s">
        <v>1</v>
      </c>
      <c r="F189" s="186" t="s">
        <v>128</v>
      </c>
      <c r="H189" s="187">
        <v>219.92400000000001</v>
      </c>
      <c r="I189" s="188"/>
      <c r="L189" s="184"/>
      <c r="M189" s="189"/>
      <c r="N189" s="190"/>
      <c r="O189" s="190"/>
      <c r="P189" s="190"/>
      <c r="Q189" s="190"/>
      <c r="R189" s="190"/>
      <c r="S189" s="190"/>
      <c r="T189" s="191"/>
      <c r="AT189" s="185" t="s">
        <v>126</v>
      </c>
      <c r="AU189" s="185" t="s">
        <v>82</v>
      </c>
      <c r="AV189" s="14" t="s">
        <v>124</v>
      </c>
      <c r="AW189" s="14" t="s">
        <v>29</v>
      </c>
      <c r="AX189" s="14" t="s">
        <v>80</v>
      </c>
      <c r="AY189" s="185" t="s">
        <v>118</v>
      </c>
    </row>
    <row r="190" spans="1:65" s="2" customFormat="1" ht="21.75" customHeight="1">
      <c r="A190" s="31"/>
      <c r="B190" s="160"/>
      <c r="C190" s="161" t="s">
        <v>222</v>
      </c>
      <c r="D190" s="161" t="s">
        <v>120</v>
      </c>
      <c r="E190" s="162" t="s">
        <v>223</v>
      </c>
      <c r="F190" s="163" t="s">
        <v>224</v>
      </c>
      <c r="G190" s="164" t="s">
        <v>123</v>
      </c>
      <c r="H190" s="165">
        <v>745</v>
      </c>
      <c r="I190" s="166"/>
      <c r="J190" s="167">
        <f>ROUND(I190*H190,2)</f>
        <v>0</v>
      </c>
      <c r="K190" s="168"/>
      <c r="L190" s="32"/>
      <c r="M190" s="169" t="s">
        <v>1</v>
      </c>
      <c r="N190" s="170" t="s">
        <v>37</v>
      </c>
      <c r="O190" s="57"/>
      <c r="P190" s="171">
        <f>O190*H190</f>
        <v>0</v>
      </c>
      <c r="Q190" s="171">
        <v>0</v>
      </c>
      <c r="R190" s="171">
        <f>Q190*H190</f>
        <v>0</v>
      </c>
      <c r="S190" s="171">
        <v>0</v>
      </c>
      <c r="T190" s="172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3" t="s">
        <v>124</v>
      </c>
      <c r="AT190" s="173" t="s">
        <v>120</v>
      </c>
      <c r="AU190" s="173" t="s">
        <v>82</v>
      </c>
      <c r="AY190" s="16" t="s">
        <v>118</v>
      </c>
      <c r="BE190" s="174">
        <f>IF(N190="základní",J190,0)</f>
        <v>0</v>
      </c>
      <c r="BF190" s="174">
        <f>IF(N190="snížená",J190,0)</f>
        <v>0</v>
      </c>
      <c r="BG190" s="174">
        <f>IF(N190="zákl. přenesená",J190,0)</f>
        <v>0</v>
      </c>
      <c r="BH190" s="174">
        <f>IF(N190="sníž. přenesená",J190,0)</f>
        <v>0</v>
      </c>
      <c r="BI190" s="174">
        <f>IF(N190="nulová",J190,0)</f>
        <v>0</v>
      </c>
      <c r="BJ190" s="16" t="s">
        <v>80</v>
      </c>
      <c r="BK190" s="174">
        <f>ROUND(I190*H190,2)</f>
        <v>0</v>
      </c>
      <c r="BL190" s="16" t="s">
        <v>124</v>
      </c>
      <c r="BM190" s="173" t="s">
        <v>225</v>
      </c>
    </row>
    <row r="191" spans="1:65" s="2" customFormat="1" ht="16.5" customHeight="1">
      <c r="A191" s="31"/>
      <c r="B191" s="160"/>
      <c r="C191" s="192" t="s">
        <v>7</v>
      </c>
      <c r="D191" s="192" t="s">
        <v>217</v>
      </c>
      <c r="E191" s="193" t="s">
        <v>226</v>
      </c>
      <c r="F191" s="194" t="s">
        <v>227</v>
      </c>
      <c r="G191" s="195" t="s">
        <v>228</v>
      </c>
      <c r="H191" s="196">
        <v>18.625</v>
      </c>
      <c r="I191" s="197"/>
      <c r="J191" s="198">
        <f>ROUND(I191*H191,2)</f>
        <v>0</v>
      </c>
      <c r="K191" s="199"/>
      <c r="L191" s="200"/>
      <c r="M191" s="201" t="s">
        <v>1</v>
      </c>
      <c r="N191" s="202" t="s">
        <v>37</v>
      </c>
      <c r="O191" s="57"/>
      <c r="P191" s="171">
        <f>O191*H191</f>
        <v>0</v>
      </c>
      <c r="Q191" s="171">
        <v>1E-3</v>
      </c>
      <c r="R191" s="171">
        <f>Q191*H191</f>
        <v>1.8624999999999999E-2</v>
      </c>
      <c r="S191" s="171">
        <v>0</v>
      </c>
      <c r="T191" s="172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3" t="s">
        <v>154</v>
      </c>
      <c r="AT191" s="173" t="s">
        <v>217</v>
      </c>
      <c r="AU191" s="173" t="s">
        <v>82</v>
      </c>
      <c r="AY191" s="16" t="s">
        <v>118</v>
      </c>
      <c r="BE191" s="174">
        <f>IF(N191="základní",J191,0)</f>
        <v>0</v>
      </c>
      <c r="BF191" s="174">
        <f>IF(N191="snížená",J191,0)</f>
        <v>0</v>
      </c>
      <c r="BG191" s="174">
        <f>IF(N191="zákl. přenesená",J191,0)</f>
        <v>0</v>
      </c>
      <c r="BH191" s="174">
        <f>IF(N191="sníž. přenesená",J191,0)</f>
        <v>0</v>
      </c>
      <c r="BI191" s="174">
        <f>IF(N191="nulová",J191,0)</f>
        <v>0</v>
      </c>
      <c r="BJ191" s="16" t="s">
        <v>80</v>
      </c>
      <c r="BK191" s="174">
        <f>ROUND(I191*H191,2)</f>
        <v>0</v>
      </c>
      <c r="BL191" s="16" t="s">
        <v>124</v>
      </c>
      <c r="BM191" s="173" t="s">
        <v>229</v>
      </c>
    </row>
    <row r="192" spans="1:65" s="13" customFormat="1" ht="11.25">
      <c r="B192" s="175"/>
      <c r="D192" s="176" t="s">
        <v>126</v>
      </c>
      <c r="F192" s="178" t="s">
        <v>230</v>
      </c>
      <c r="H192" s="179">
        <v>18.625</v>
      </c>
      <c r="I192" s="180"/>
      <c r="L192" s="175"/>
      <c r="M192" s="181"/>
      <c r="N192" s="182"/>
      <c r="O192" s="182"/>
      <c r="P192" s="182"/>
      <c r="Q192" s="182"/>
      <c r="R192" s="182"/>
      <c r="S192" s="182"/>
      <c r="T192" s="183"/>
      <c r="AT192" s="177" t="s">
        <v>126</v>
      </c>
      <c r="AU192" s="177" t="s">
        <v>82</v>
      </c>
      <c r="AV192" s="13" t="s">
        <v>82</v>
      </c>
      <c r="AW192" s="13" t="s">
        <v>3</v>
      </c>
      <c r="AX192" s="13" t="s">
        <v>80</v>
      </c>
      <c r="AY192" s="177" t="s">
        <v>118</v>
      </c>
    </row>
    <row r="193" spans="1:65" s="2" customFormat="1" ht="21.75" customHeight="1">
      <c r="A193" s="31"/>
      <c r="B193" s="160"/>
      <c r="C193" s="161" t="s">
        <v>231</v>
      </c>
      <c r="D193" s="161" t="s">
        <v>120</v>
      </c>
      <c r="E193" s="162" t="s">
        <v>232</v>
      </c>
      <c r="F193" s="163" t="s">
        <v>233</v>
      </c>
      <c r="G193" s="164" t="s">
        <v>123</v>
      </c>
      <c r="H193" s="165">
        <v>745</v>
      </c>
      <c r="I193" s="166"/>
      <c r="J193" s="167">
        <f>ROUND(I193*H193,2)</f>
        <v>0</v>
      </c>
      <c r="K193" s="168"/>
      <c r="L193" s="32"/>
      <c r="M193" s="169" t="s">
        <v>1</v>
      </c>
      <c r="N193" s="170" t="s">
        <v>37</v>
      </c>
      <c r="O193" s="57"/>
      <c r="P193" s="171">
        <f>O193*H193</f>
        <v>0</v>
      </c>
      <c r="Q193" s="171">
        <v>0</v>
      </c>
      <c r="R193" s="171">
        <f>Q193*H193</f>
        <v>0</v>
      </c>
      <c r="S193" s="171">
        <v>0</v>
      </c>
      <c r="T193" s="172">
        <f>S193*H193</f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3" t="s">
        <v>124</v>
      </c>
      <c r="AT193" s="173" t="s">
        <v>120</v>
      </c>
      <c r="AU193" s="173" t="s">
        <v>82</v>
      </c>
      <c r="AY193" s="16" t="s">
        <v>118</v>
      </c>
      <c r="BE193" s="174">
        <f>IF(N193="základní",J193,0)</f>
        <v>0</v>
      </c>
      <c r="BF193" s="174">
        <f>IF(N193="snížená",J193,0)</f>
        <v>0</v>
      </c>
      <c r="BG193" s="174">
        <f>IF(N193="zákl. přenesená",J193,0)</f>
        <v>0</v>
      </c>
      <c r="BH193" s="174">
        <f>IF(N193="sníž. přenesená",J193,0)</f>
        <v>0</v>
      </c>
      <c r="BI193" s="174">
        <f>IF(N193="nulová",J193,0)</f>
        <v>0</v>
      </c>
      <c r="BJ193" s="16" t="s">
        <v>80</v>
      </c>
      <c r="BK193" s="174">
        <f>ROUND(I193*H193,2)</f>
        <v>0</v>
      </c>
      <c r="BL193" s="16" t="s">
        <v>124</v>
      </c>
      <c r="BM193" s="173" t="s">
        <v>234</v>
      </c>
    </row>
    <row r="194" spans="1:65" s="13" customFormat="1" ht="11.25">
      <c r="B194" s="175"/>
      <c r="D194" s="176" t="s">
        <v>126</v>
      </c>
      <c r="E194" s="177" t="s">
        <v>1</v>
      </c>
      <c r="F194" s="178" t="s">
        <v>235</v>
      </c>
      <c r="H194" s="179">
        <v>745</v>
      </c>
      <c r="I194" s="180"/>
      <c r="L194" s="175"/>
      <c r="M194" s="181"/>
      <c r="N194" s="182"/>
      <c r="O194" s="182"/>
      <c r="P194" s="182"/>
      <c r="Q194" s="182"/>
      <c r="R194" s="182"/>
      <c r="S194" s="182"/>
      <c r="T194" s="183"/>
      <c r="AT194" s="177" t="s">
        <v>126</v>
      </c>
      <c r="AU194" s="177" t="s">
        <v>82</v>
      </c>
      <c r="AV194" s="13" t="s">
        <v>82</v>
      </c>
      <c r="AW194" s="13" t="s">
        <v>29</v>
      </c>
      <c r="AX194" s="13" t="s">
        <v>72</v>
      </c>
      <c r="AY194" s="177" t="s">
        <v>118</v>
      </c>
    </row>
    <row r="195" spans="1:65" s="14" customFormat="1" ht="11.25">
      <c r="B195" s="184"/>
      <c r="D195" s="176" t="s">
        <v>126</v>
      </c>
      <c r="E195" s="185" t="s">
        <v>1</v>
      </c>
      <c r="F195" s="186" t="s">
        <v>128</v>
      </c>
      <c r="H195" s="187">
        <v>745</v>
      </c>
      <c r="I195" s="188"/>
      <c r="L195" s="184"/>
      <c r="M195" s="189"/>
      <c r="N195" s="190"/>
      <c r="O195" s="190"/>
      <c r="P195" s="190"/>
      <c r="Q195" s="190"/>
      <c r="R195" s="190"/>
      <c r="S195" s="190"/>
      <c r="T195" s="191"/>
      <c r="AT195" s="185" t="s">
        <v>126</v>
      </c>
      <c r="AU195" s="185" t="s">
        <v>82</v>
      </c>
      <c r="AV195" s="14" t="s">
        <v>124</v>
      </c>
      <c r="AW195" s="14" t="s">
        <v>29</v>
      </c>
      <c r="AX195" s="14" t="s">
        <v>80</v>
      </c>
      <c r="AY195" s="185" t="s">
        <v>118</v>
      </c>
    </row>
    <row r="196" spans="1:65" s="2" customFormat="1" ht="21.75" customHeight="1">
      <c r="A196" s="31"/>
      <c r="B196" s="160"/>
      <c r="C196" s="161" t="s">
        <v>236</v>
      </c>
      <c r="D196" s="161" t="s">
        <v>120</v>
      </c>
      <c r="E196" s="162" t="s">
        <v>237</v>
      </c>
      <c r="F196" s="163" t="s">
        <v>238</v>
      </c>
      <c r="G196" s="164" t="s">
        <v>123</v>
      </c>
      <c r="H196" s="165">
        <v>2732</v>
      </c>
      <c r="I196" s="166"/>
      <c r="J196" s="167">
        <f>ROUND(I196*H196,2)</f>
        <v>0</v>
      </c>
      <c r="K196" s="168"/>
      <c r="L196" s="32"/>
      <c r="M196" s="169" t="s">
        <v>1</v>
      </c>
      <c r="N196" s="170" t="s">
        <v>37</v>
      </c>
      <c r="O196" s="57"/>
      <c r="P196" s="171">
        <f>O196*H196</f>
        <v>0</v>
      </c>
      <c r="Q196" s="171">
        <v>0</v>
      </c>
      <c r="R196" s="171">
        <f>Q196*H196</f>
        <v>0</v>
      </c>
      <c r="S196" s="171">
        <v>0</v>
      </c>
      <c r="T196" s="172">
        <f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3" t="s">
        <v>124</v>
      </c>
      <c r="AT196" s="173" t="s">
        <v>120</v>
      </c>
      <c r="AU196" s="173" t="s">
        <v>82</v>
      </c>
      <c r="AY196" s="16" t="s">
        <v>118</v>
      </c>
      <c r="BE196" s="174">
        <f>IF(N196="základní",J196,0)</f>
        <v>0</v>
      </c>
      <c r="BF196" s="174">
        <f>IF(N196="snížená",J196,0)</f>
        <v>0</v>
      </c>
      <c r="BG196" s="174">
        <f>IF(N196="zákl. přenesená",J196,0)</f>
        <v>0</v>
      </c>
      <c r="BH196" s="174">
        <f>IF(N196="sníž. přenesená",J196,0)</f>
        <v>0</v>
      </c>
      <c r="BI196" s="174">
        <f>IF(N196="nulová",J196,0)</f>
        <v>0</v>
      </c>
      <c r="BJ196" s="16" t="s">
        <v>80</v>
      </c>
      <c r="BK196" s="174">
        <f>ROUND(I196*H196,2)</f>
        <v>0</v>
      </c>
      <c r="BL196" s="16" t="s">
        <v>124</v>
      </c>
      <c r="BM196" s="173" t="s">
        <v>239</v>
      </c>
    </row>
    <row r="197" spans="1:65" s="13" customFormat="1" ht="11.25">
      <c r="B197" s="175"/>
      <c r="D197" s="176" t="s">
        <v>126</v>
      </c>
      <c r="E197" s="177" t="s">
        <v>1</v>
      </c>
      <c r="F197" s="178" t="s">
        <v>240</v>
      </c>
      <c r="H197" s="179">
        <v>2732</v>
      </c>
      <c r="I197" s="180"/>
      <c r="L197" s="175"/>
      <c r="M197" s="181"/>
      <c r="N197" s="182"/>
      <c r="O197" s="182"/>
      <c r="P197" s="182"/>
      <c r="Q197" s="182"/>
      <c r="R197" s="182"/>
      <c r="S197" s="182"/>
      <c r="T197" s="183"/>
      <c r="AT197" s="177" t="s">
        <v>126</v>
      </c>
      <c r="AU197" s="177" t="s">
        <v>82</v>
      </c>
      <c r="AV197" s="13" t="s">
        <v>82</v>
      </c>
      <c r="AW197" s="13" t="s">
        <v>29</v>
      </c>
      <c r="AX197" s="13" t="s">
        <v>72</v>
      </c>
      <c r="AY197" s="177" t="s">
        <v>118</v>
      </c>
    </row>
    <row r="198" spans="1:65" s="14" customFormat="1" ht="11.25">
      <c r="B198" s="184"/>
      <c r="D198" s="176" t="s">
        <v>126</v>
      </c>
      <c r="E198" s="185" t="s">
        <v>1</v>
      </c>
      <c r="F198" s="186" t="s">
        <v>128</v>
      </c>
      <c r="H198" s="187">
        <v>2732</v>
      </c>
      <c r="I198" s="188"/>
      <c r="L198" s="184"/>
      <c r="M198" s="189"/>
      <c r="N198" s="190"/>
      <c r="O198" s="190"/>
      <c r="P198" s="190"/>
      <c r="Q198" s="190"/>
      <c r="R198" s="190"/>
      <c r="S198" s="190"/>
      <c r="T198" s="191"/>
      <c r="AT198" s="185" t="s">
        <v>126</v>
      </c>
      <c r="AU198" s="185" t="s">
        <v>82</v>
      </c>
      <c r="AV198" s="14" t="s">
        <v>124</v>
      </c>
      <c r="AW198" s="14" t="s">
        <v>29</v>
      </c>
      <c r="AX198" s="14" t="s">
        <v>80</v>
      </c>
      <c r="AY198" s="185" t="s">
        <v>118</v>
      </c>
    </row>
    <row r="199" spans="1:65" s="2" customFormat="1" ht="33" customHeight="1">
      <c r="A199" s="31"/>
      <c r="B199" s="160"/>
      <c r="C199" s="161" t="s">
        <v>241</v>
      </c>
      <c r="D199" s="161" t="s">
        <v>120</v>
      </c>
      <c r="E199" s="162" t="s">
        <v>242</v>
      </c>
      <c r="F199" s="163" t="s">
        <v>243</v>
      </c>
      <c r="G199" s="164" t="s">
        <v>123</v>
      </c>
      <c r="H199" s="165">
        <v>745</v>
      </c>
      <c r="I199" s="166"/>
      <c r="J199" s="167">
        <f>ROUND(I199*H199,2)</f>
        <v>0</v>
      </c>
      <c r="K199" s="168"/>
      <c r="L199" s="32"/>
      <c r="M199" s="169" t="s">
        <v>1</v>
      </c>
      <c r="N199" s="170" t="s">
        <v>37</v>
      </c>
      <c r="O199" s="57"/>
      <c r="P199" s="171">
        <f>O199*H199</f>
        <v>0</v>
      </c>
      <c r="Q199" s="171">
        <v>0</v>
      </c>
      <c r="R199" s="171">
        <f>Q199*H199</f>
        <v>0</v>
      </c>
      <c r="S199" s="171">
        <v>0</v>
      </c>
      <c r="T199" s="172">
        <f>S199*H199</f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3" t="s">
        <v>124</v>
      </c>
      <c r="AT199" s="173" t="s">
        <v>120</v>
      </c>
      <c r="AU199" s="173" t="s">
        <v>82</v>
      </c>
      <c r="AY199" s="16" t="s">
        <v>118</v>
      </c>
      <c r="BE199" s="174">
        <f>IF(N199="základní",J199,0)</f>
        <v>0</v>
      </c>
      <c r="BF199" s="174">
        <f>IF(N199="snížená",J199,0)</f>
        <v>0</v>
      </c>
      <c r="BG199" s="174">
        <f>IF(N199="zákl. přenesená",J199,0)</f>
        <v>0</v>
      </c>
      <c r="BH199" s="174">
        <f>IF(N199="sníž. přenesená",J199,0)</f>
        <v>0</v>
      </c>
      <c r="BI199" s="174">
        <f>IF(N199="nulová",J199,0)</f>
        <v>0</v>
      </c>
      <c r="BJ199" s="16" t="s">
        <v>80</v>
      </c>
      <c r="BK199" s="174">
        <f>ROUND(I199*H199,2)</f>
        <v>0</v>
      </c>
      <c r="BL199" s="16" t="s">
        <v>124</v>
      </c>
      <c r="BM199" s="173" t="s">
        <v>244</v>
      </c>
    </row>
    <row r="200" spans="1:65" s="13" customFormat="1" ht="11.25">
      <c r="B200" s="175"/>
      <c r="D200" s="176" t="s">
        <v>126</v>
      </c>
      <c r="E200" s="177" t="s">
        <v>1</v>
      </c>
      <c r="F200" s="178" t="s">
        <v>215</v>
      </c>
      <c r="H200" s="179">
        <v>745</v>
      </c>
      <c r="I200" s="180"/>
      <c r="L200" s="175"/>
      <c r="M200" s="181"/>
      <c r="N200" s="182"/>
      <c r="O200" s="182"/>
      <c r="P200" s="182"/>
      <c r="Q200" s="182"/>
      <c r="R200" s="182"/>
      <c r="S200" s="182"/>
      <c r="T200" s="183"/>
      <c r="AT200" s="177" t="s">
        <v>126</v>
      </c>
      <c r="AU200" s="177" t="s">
        <v>82</v>
      </c>
      <c r="AV200" s="13" t="s">
        <v>82</v>
      </c>
      <c r="AW200" s="13" t="s">
        <v>29</v>
      </c>
      <c r="AX200" s="13" t="s">
        <v>72</v>
      </c>
      <c r="AY200" s="177" t="s">
        <v>118</v>
      </c>
    </row>
    <row r="201" spans="1:65" s="14" customFormat="1" ht="11.25">
      <c r="B201" s="184"/>
      <c r="D201" s="176" t="s">
        <v>126</v>
      </c>
      <c r="E201" s="185" t="s">
        <v>1</v>
      </c>
      <c r="F201" s="186" t="s">
        <v>128</v>
      </c>
      <c r="H201" s="187">
        <v>745</v>
      </c>
      <c r="I201" s="188"/>
      <c r="L201" s="184"/>
      <c r="M201" s="189"/>
      <c r="N201" s="190"/>
      <c r="O201" s="190"/>
      <c r="P201" s="190"/>
      <c r="Q201" s="190"/>
      <c r="R201" s="190"/>
      <c r="S201" s="190"/>
      <c r="T201" s="191"/>
      <c r="AT201" s="185" t="s">
        <v>126</v>
      </c>
      <c r="AU201" s="185" t="s">
        <v>82</v>
      </c>
      <c r="AV201" s="14" t="s">
        <v>124</v>
      </c>
      <c r="AW201" s="14" t="s">
        <v>29</v>
      </c>
      <c r="AX201" s="14" t="s">
        <v>80</v>
      </c>
      <c r="AY201" s="185" t="s">
        <v>118</v>
      </c>
    </row>
    <row r="202" spans="1:65" s="2" customFormat="1" ht="21.75" customHeight="1">
      <c r="A202" s="31"/>
      <c r="B202" s="160"/>
      <c r="C202" s="161" t="s">
        <v>245</v>
      </c>
      <c r="D202" s="161" t="s">
        <v>120</v>
      </c>
      <c r="E202" s="162" t="s">
        <v>246</v>
      </c>
      <c r="F202" s="163" t="s">
        <v>247</v>
      </c>
      <c r="G202" s="164" t="s">
        <v>123</v>
      </c>
      <c r="H202" s="165">
        <v>745</v>
      </c>
      <c r="I202" s="166"/>
      <c r="J202" s="167">
        <f>ROUND(I202*H202,2)</f>
        <v>0</v>
      </c>
      <c r="K202" s="168"/>
      <c r="L202" s="32"/>
      <c r="M202" s="169" t="s">
        <v>1</v>
      </c>
      <c r="N202" s="170" t="s">
        <v>37</v>
      </c>
      <c r="O202" s="57"/>
      <c r="P202" s="171">
        <f>O202*H202</f>
        <v>0</v>
      </c>
      <c r="Q202" s="171">
        <v>0</v>
      </c>
      <c r="R202" s="171">
        <f>Q202*H202</f>
        <v>0</v>
      </c>
      <c r="S202" s="171">
        <v>0</v>
      </c>
      <c r="T202" s="172">
        <f>S202*H202</f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3" t="s">
        <v>124</v>
      </c>
      <c r="AT202" s="173" t="s">
        <v>120</v>
      </c>
      <c r="AU202" s="173" t="s">
        <v>82</v>
      </c>
      <c r="AY202" s="16" t="s">
        <v>118</v>
      </c>
      <c r="BE202" s="174">
        <f>IF(N202="základní",J202,0)</f>
        <v>0</v>
      </c>
      <c r="BF202" s="174">
        <f>IF(N202="snížená",J202,0)</f>
        <v>0</v>
      </c>
      <c r="BG202" s="174">
        <f>IF(N202="zákl. přenesená",J202,0)</f>
        <v>0</v>
      </c>
      <c r="BH202" s="174">
        <f>IF(N202="sníž. přenesená",J202,0)</f>
        <v>0</v>
      </c>
      <c r="BI202" s="174">
        <f>IF(N202="nulová",J202,0)</f>
        <v>0</v>
      </c>
      <c r="BJ202" s="16" t="s">
        <v>80</v>
      </c>
      <c r="BK202" s="174">
        <f>ROUND(I202*H202,2)</f>
        <v>0</v>
      </c>
      <c r="BL202" s="16" t="s">
        <v>124</v>
      </c>
      <c r="BM202" s="173" t="s">
        <v>248</v>
      </c>
    </row>
    <row r="203" spans="1:65" s="2" customFormat="1" ht="16.5" customHeight="1">
      <c r="A203" s="31"/>
      <c r="B203" s="160"/>
      <c r="C203" s="192" t="s">
        <v>249</v>
      </c>
      <c r="D203" s="192" t="s">
        <v>217</v>
      </c>
      <c r="E203" s="193" t="s">
        <v>250</v>
      </c>
      <c r="F203" s="194" t="s">
        <v>251</v>
      </c>
      <c r="G203" s="195" t="s">
        <v>162</v>
      </c>
      <c r="H203" s="196">
        <v>43.21</v>
      </c>
      <c r="I203" s="197"/>
      <c r="J203" s="198">
        <f>ROUND(I203*H203,2)</f>
        <v>0</v>
      </c>
      <c r="K203" s="199"/>
      <c r="L203" s="200"/>
      <c r="M203" s="201" t="s">
        <v>1</v>
      </c>
      <c r="N203" s="202" t="s">
        <v>37</v>
      </c>
      <c r="O203" s="57"/>
      <c r="P203" s="171">
        <f>O203*H203</f>
        <v>0</v>
      </c>
      <c r="Q203" s="171">
        <v>0.21</v>
      </c>
      <c r="R203" s="171">
        <f>Q203*H203</f>
        <v>9.0740999999999996</v>
      </c>
      <c r="S203" s="171">
        <v>0</v>
      </c>
      <c r="T203" s="172">
        <f>S203*H203</f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3" t="s">
        <v>154</v>
      </c>
      <c r="AT203" s="173" t="s">
        <v>217</v>
      </c>
      <c r="AU203" s="173" t="s">
        <v>82</v>
      </c>
      <c r="AY203" s="16" t="s">
        <v>118</v>
      </c>
      <c r="BE203" s="174">
        <f>IF(N203="základní",J203,0)</f>
        <v>0</v>
      </c>
      <c r="BF203" s="174">
        <f>IF(N203="snížená",J203,0)</f>
        <v>0</v>
      </c>
      <c r="BG203" s="174">
        <f>IF(N203="zákl. přenesená",J203,0)</f>
        <v>0</v>
      </c>
      <c r="BH203" s="174">
        <f>IF(N203="sníž. přenesená",J203,0)</f>
        <v>0</v>
      </c>
      <c r="BI203" s="174">
        <f>IF(N203="nulová",J203,0)</f>
        <v>0</v>
      </c>
      <c r="BJ203" s="16" t="s">
        <v>80</v>
      </c>
      <c r="BK203" s="174">
        <f>ROUND(I203*H203,2)</f>
        <v>0</v>
      </c>
      <c r="BL203" s="16" t="s">
        <v>124</v>
      </c>
      <c r="BM203" s="173" t="s">
        <v>252</v>
      </c>
    </row>
    <row r="204" spans="1:65" s="13" customFormat="1" ht="11.25">
      <c r="B204" s="175"/>
      <c r="D204" s="176" t="s">
        <v>126</v>
      </c>
      <c r="F204" s="178" t="s">
        <v>253</v>
      </c>
      <c r="H204" s="179">
        <v>43.21</v>
      </c>
      <c r="I204" s="180"/>
      <c r="L204" s="175"/>
      <c r="M204" s="181"/>
      <c r="N204" s="182"/>
      <c r="O204" s="182"/>
      <c r="P204" s="182"/>
      <c r="Q204" s="182"/>
      <c r="R204" s="182"/>
      <c r="S204" s="182"/>
      <c r="T204" s="183"/>
      <c r="AT204" s="177" t="s">
        <v>126</v>
      </c>
      <c r="AU204" s="177" t="s">
        <v>82</v>
      </c>
      <c r="AV204" s="13" t="s">
        <v>82</v>
      </c>
      <c r="AW204" s="13" t="s">
        <v>3</v>
      </c>
      <c r="AX204" s="13" t="s">
        <v>80</v>
      </c>
      <c r="AY204" s="177" t="s">
        <v>118</v>
      </c>
    </row>
    <row r="205" spans="1:65" s="12" customFormat="1" ht="22.9" customHeight="1">
      <c r="B205" s="147"/>
      <c r="D205" s="148" t="s">
        <v>71</v>
      </c>
      <c r="E205" s="158" t="s">
        <v>82</v>
      </c>
      <c r="F205" s="158" t="s">
        <v>254</v>
      </c>
      <c r="I205" s="150"/>
      <c r="J205" s="159">
        <f>BK205</f>
        <v>0</v>
      </c>
      <c r="L205" s="147"/>
      <c r="M205" s="152"/>
      <c r="N205" s="153"/>
      <c r="O205" s="153"/>
      <c r="P205" s="154">
        <f>SUM(P206:P213)</f>
        <v>0</v>
      </c>
      <c r="Q205" s="153"/>
      <c r="R205" s="154">
        <f>SUM(R206:R213)</f>
        <v>0.21583999999999998</v>
      </c>
      <c r="S205" s="153"/>
      <c r="T205" s="155">
        <f>SUM(T206:T213)</f>
        <v>0</v>
      </c>
      <c r="AR205" s="148" t="s">
        <v>80</v>
      </c>
      <c r="AT205" s="156" t="s">
        <v>71</v>
      </c>
      <c r="AU205" s="156" t="s">
        <v>80</v>
      </c>
      <c r="AY205" s="148" t="s">
        <v>118</v>
      </c>
      <c r="BK205" s="157">
        <f>SUM(BK206:BK213)</f>
        <v>0</v>
      </c>
    </row>
    <row r="206" spans="1:65" s="2" customFormat="1" ht="21.75" customHeight="1">
      <c r="A206" s="31"/>
      <c r="B206" s="160"/>
      <c r="C206" s="161" t="s">
        <v>255</v>
      </c>
      <c r="D206" s="161" t="s">
        <v>120</v>
      </c>
      <c r="E206" s="162" t="s">
        <v>256</v>
      </c>
      <c r="F206" s="163" t="s">
        <v>257</v>
      </c>
      <c r="G206" s="164" t="s">
        <v>162</v>
      </c>
      <c r="H206" s="165">
        <v>76</v>
      </c>
      <c r="I206" s="166"/>
      <c r="J206" s="167">
        <f>ROUND(I206*H206,2)</f>
        <v>0</v>
      </c>
      <c r="K206" s="168"/>
      <c r="L206" s="32"/>
      <c r="M206" s="169" t="s">
        <v>1</v>
      </c>
      <c r="N206" s="170" t="s">
        <v>37</v>
      </c>
      <c r="O206" s="57"/>
      <c r="P206" s="171">
        <f>O206*H206</f>
        <v>0</v>
      </c>
      <c r="Q206" s="171">
        <v>0</v>
      </c>
      <c r="R206" s="171">
        <f>Q206*H206</f>
        <v>0</v>
      </c>
      <c r="S206" s="171">
        <v>0</v>
      </c>
      <c r="T206" s="172">
        <f>S206*H206</f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3" t="s">
        <v>124</v>
      </c>
      <c r="AT206" s="173" t="s">
        <v>120</v>
      </c>
      <c r="AU206" s="173" t="s">
        <v>82</v>
      </c>
      <c r="AY206" s="16" t="s">
        <v>118</v>
      </c>
      <c r="BE206" s="174">
        <f>IF(N206="základní",J206,0)</f>
        <v>0</v>
      </c>
      <c r="BF206" s="174">
        <f>IF(N206="snížená",J206,0)</f>
        <v>0</v>
      </c>
      <c r="BG206" s="174">
        <f>IF(N206="zákl. přenesená",J206,0)</f>
        <v>0</v>
      </c>
      <c r="BH206" s="174">
        <f>IF(N206="sníž. přenesená",J206,0)</f>
        <v>0</v>
      </c>
      <c r="BI206" s="174">
        <f>IF(N206="nulová",J206,0)</f>
        <v>0</v>
      </c>
      <c r="BJ206" s="16" t="s">
        <v>80</v>
      </c>
      <c r="BK206" s="174">
        <f>ROUND(I206*H206,2)</f>
        <v>0</v>
      </c>
      <c r="BL206" s="16" t="s">
        <v>124</v>
      </c>
      <c r="BM206" s="173" t="s">
        <v>258</v>
      </c>
    </row>
    <row r="207" spans="1:65" s="13" customFormat="1" ht="11.25">
      <c r="B207" s="175"/>
      <c r="D207" s="176" t="s">
        <v>126</v>
      </c>
      <c r="E207" s="177" t="s">
        <v>1</v>
      </c>
      <c r="F207" s="178" t="s">
        <v>259</v>
      </c>
      <c r="H207" s="179">
        <v>76</v>
      </c>
      <c r="I207" s="180"/>
      <c r="L207" s="175"/>
      <c r="M207" s="181"/>
      <c r="N207" s="182"/>
      <c r="O207" s="182"/>
      <c r="P207" s="182"/>
      <c r="Q207" s="182"/>
      <c r="R207" s="182"/>
      <c r="S207" s="182"/>
      <c r="T207" s="183"/>
      <c r="AT207" s="177" t="s">
        <v>126</v>
      </c>
      <c r="AU207" s="177" t="s">
        <v>82</v>
      </c>
      <c r="AV207" s="13" t="s">
        <v>82</v>
      </c>
      <c r="AW207" s="13" t="s">
        <v>29</v>
      </c>
      <c r="AX207" s="13" t="s">
        <v>72</v>
      </c>
      <c r="AY207" s="177" t="s">
        <v>118</v>
      </c>
    </row>
    <row r="208" spans="1:65" s="14" customFormat="1" ht="11.25">
      <c r="B208" s="184"/>
      <c r="D208" s="176" t="s">
        <v>126</v>
      </c>
      <c r="E208" s="185" t="s">
        <v>1</v>
      </c>
      <c r="F208" s="186" t="s">
        <v>128</v>
      </c>
      <c r="H208" s="187">
        <v>76</v>
      </c>
      <c r="I208" s="188"/>
      <c r="L208" s="184"/>
      <c r="M208" s="189"/>
      <c r="N208" s="190"/>
      <c r="O208" s="190"/>
      <c r="P208" s="190"/>
      <c r="Q208" s="190"/>
      <c r="R208" s="190"/>
      <c r="S208" s="190"/>
      <c r="T208" s="191"/>
      <c r="AT208" s="185" t="s">
        <v>126</v>
      </c>
      <c r="AU208" s="185" t="s">
        <v>82</v>
      </c>
      <c r="AV208" s="14" t="s">
        <v>124</v>
      </c>
      <c r="AW208" s="14" t="s">
        <v>29</v>
      </c>
      <c r="AX208" s="14" t="s">
        <v>80</v>
      </c>
      <c r="AY208" s="185" t="s">
        <v>118</v>
      </c>
    </row>
    <row r="209" spans="1:65" s="2" customFormat="1" ht="21.75" customHeight="1">
      <c r="A209" s="31"/>
      <c r="B209" s="160"/>
      <c r="C209" s="161" t="s">
        <v>260</v>
      </c>
      <c r="D209" s="161" t="s">
        <v>120</v>
      </c>
      <c r="E209" s="162" t="s">
        <v>261</v>
      </c>
      <c r="F209" s="163" t="s">
        <v>262</v>
      </c>
      <c r="G209" s="164" t="s">
        <v>123</v>
      </c>
      <c r="H209" s="165">
        <v>304</v>
      </c>
      <c r="I209" s="166"/>
      <c r="J209" s="167">
        <f>ROUND(I209*H209,2)</f>
        <v>0</v>
      </c>
      <c r="K209" s="168"/>
      <c r="L209" s="32"/>
      <c r="M209" s="169" t="s">
        <v>1</v>
      </c>
      <c r="N209" s="170" t="s">
        <v>37</v>
      </c>
      <c r="O209" s="57"/>
      <c r="P209" s="171">
        <f>O209*H209</f>
        <v>0</v>
      </c>
      <c r="Q209" s="171">
        <v>2.7E-4</v>
      </c>
      <c r="R209" s="171">
        <f>Q209*H209</f>
        <v>8.208E-2</v>
      </c>
      <c r="S209" s="171">
        <v>0</v>
      </c>
      <c r="T209" s="172">
        <f>S209*H209</f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3" t="s">
        <v>124</v>
      </c>
      <c r="AT209" s="173" t="s">
        <v>120</v>
      </c>
      <c r="AU209" s="173" t="s">
        <v>82</v>
      </c>
      <c r="AY209" s="16" t="s">
        <v>118</v>
      </c>
      <c r="BE209" s="174">
        <f>IF(N209="základní",J209,0)</f>
        <v>0</v>
      </c>
      <c r="BF209" s="174">
        <f>IF(N209="snížená",J209,0)</f>
        <v>0</v>
      </c>
      <c r="BG209" s="174">
        <f>IF(N209="zákl. přenesená",J209,0)</f>
        <v>0</v>
      </c>
      <c r="BH209" s="174">
        <f>IF(N209="sníž. přenesená",J209,0)</f>
        <v>0</v>
      </c>
      <c r="BI209" s="174">
        <f>IF(N209="nulová",J209,0)</f>
        <v>0</v>
      </c>
      <c r="BJ209" s="16" t="s">
        <v>80</v>
      </c>
      <c r="BK209" s="174">
        <f>ROUND(I209*H209,2)</f>
        <v>0</v>
      </c>
      <c r="BL209" s="16" t="s">
        <v>124</v>
      </c>
      <c r="BM209" s="173" t="s">
        <v>263</v>
      </c>
    </row>
    <row r="210" spans="1:65" s="13" customFormat="1" ht="11.25">
      <c r="B210" s="175"/>
      <c r="D210" s="176" t="s">
        <v>126</v>
      </c>
      <c r="E210" s="177" t="s">
        <v>1</v>
      </c>
      <c r="F210" s="178" t="s">
        <v>264</v>
      </c>
      <c r="H210" s="179">
        <v>304</v>
      </c>
      <c r="I210" s="180"/>
      <c r="L210" s="175"/>
      <c r="M210" s="181"/>
      <c r="N210" s="182"/>
      <c r="O210" s="182"/>
      <c r="P210" s="182"/>
      <c r="Q210" s="182"/>
      <c r="R210" s="182"/>
      <c r="S210" s="182"/>
      <c r="T210" s="183"/>
      <c r="AT210" s="177" t="s">
        <v>126</v>
      </c>
      <c r="AU210" s="177" t="s">
        <v>82</v>
      </c>
      <c r="AV210" s="13" t="s">
        <v>82</v>
      </c>
      <c r="AW210" s="13" t="s">
        <v>29</v>
      </c>
      <c r="AX210" s="13" t="s">
        <v>72</v>
      </c>
      <c r="AY210" s="177" t="s">
        <v>118</v>
      </c>
    </row>
    <row r="211" spans="1:65" s="14" customFormat="1" ht="11.25">
      <c r="B211" s="184"/>
      <c r="D211" s="176" t="s">
        <v>126</v>
      </c>
      <c r="E211" s="185" t="s">
        <v>1</v>
      </c>
      <c r="F211" s="186" t="s">
        <v>128</v>
      </c>
      <c r="H211" s="187">
        <v>304</v>
      </c>
      <c r="I211" s="188"/>
      <c r="L211" s="184"/>
      <c r="M211" s="189"/>
      <c r="N211" s="190"/>
      <c r="O211" s="190"/>
      <c r="P211" s="190"/>
      <c r="Q211" s="190"/>
      <c r="R211" s="190"/>
      <c r="S211" s="190"/>
      <c r="T211" s="191"/>
      <c r="AT211" s="185" t="s">
        <v>126</v>
      </c>
      <c r="AU211" s="185" t="s">
        <v>82</v>
      </c>
      <c r="AV211" s="14" t="s">
        <v>124</v>
      </c>
      <c r="AW211" s="14" t="s">
        <v>29</v>
      </c>
      <c r="AX211" s="14" t="s">
        <v>80</v>
      </c>
      <c r="AY211" s="185" t="s">
        <v>118</v>
      </c>
    </row>
    <row r="212" spans="1:65" s="2" customFormat="1" ht="16.5" customHeight="1">
      <c r="A212" s="31"/>
      <c r="B212" s="160"/>
      <c r="C212" s="192" t="s">
        <v>265</v>
      </c>
      <c r="D212" s="192" t="s">
        <v>217</v>
      </c>
      <c r="E212" s="193" t="s">
        <v>266</v>
      </c>
      <c r="F212" s="194" t="s">
        <v>267</v>
      </c>
      <c r="G212" s="195" t="s">
        <v>123</v>
      </c>
      <c r="H212" s="196">
        <v>334.4</v>
      </c>
      <c r="I212" s="197"/>
      <c r="J212" s="198">
        <f>ROUND(I212*H212,2)</f>
        <v>0</v>
      </c>
      <c r="K212" s="199"/>
      <c r="L212" s="200"/>
      <c r="M212" s="201" t="s">
        <v>1</v>
      </c>
      <c r="N212" s="202" t="s">
        <v>37</v>
      </c>
      <c r="O212" s="57"/>
      <c r="P212" s="171">
        <f>O212*H212</f>
        <v>0</v>
      </c>
      <c r="Q212" s="171">
        <v>4.0000000000000002E-4</v>
      </c>
      <c r="R212" s="171">
        <f>Q212*H212</f>
        <v>0.13375999999999999</v>
      </c>
      <c r="S212" s="171">
        <v>0</v>
      </c>
      <c r="T212" s="172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3" t="s">
        <v>154</v>
      </c>
      <c r="AT212" s="173" t="s">
        <v>217</v>
      </c>
      <c r="AU212" s="173" t="s">
        <v>82</v>
      </c>
      <c r="AY212" s="16" t="s">
        <v>118</v>
      </c>
      <c r="BE212" s="174">
        <f>IF(N212="základní",J212,0)</f>
        <v>0</v>
      </c>
      <c r="BF212" s="174">
        <f>IF(N212="snížená",J212,0)</f>
        <v>0</v>
      </c>
      <c r="BG212" s="174">
        <f>IF(N212="zákl. přenesená",J212,0)</f>
        <v>0</v>
      </c>
      <c r="BH212" s="174">
        <f>IF(N212="sníž. přenesená",J212,0)</f>
        <v>0</v>
      </c>
      <c r="BI212" s="174">
        <f>IF(N212="nulová",J212,0)</f>
        <v>0</v>
      </c>
      <c r="BJ212" s="16" t="s">
        <v>80</v>
      </c>
      <c r="BK212" s="174">
        <f>ROUND(I212*H212,2)</f>
        <v>0</v>
      </c>
      <c r="BL212" s="16" t="s">
        <v>124</v>
      </c>
      <c r="BM212" s="173" t="s">
        <v>268</v>
      </c>
    </row>
    <row r="213" spans="1:65" s="13" customFormat="1" ht="11.25">
      <c r="B213" s="175"/>
      <c r="D213" s="176" t="s">
        <v>126</v>
      </c>
      <c r="F213" s="178" t="s">
        <v>269</v>
      </c>
      <c r="H213" s="179">
        <v>334.4</v>
      </c>
      <c r="I213" s="180"/>
      <c r="L213" s="175"/>
      <c r="M213" s="181"/>
      <c r="N213" s="182"/>
      <c r="O213" s="182"/>
      <c r="P213" s="182"/>
      <c r="Q213" s="182"/>
      <c r="R213" s="182"/>
      <c r="S213" s="182"/>
      <c r="T213" s="183"/>
      <c r="AT213" s="177" t="s">
        <v>126</v>
      </c>
      <c r="AU213" s="177" t="s">
        <v>82</v>
      </c>
      <c r="AV213" s="13" t="s">
        <v>82</v>
      </c>
      <c r="AW213" s="13" t="s">
        <v>3</v>
      </c>
      <c r="AX213" s="13" t="s">
        <v>80</v>
      </c>
      <c r="AY213" s="177" t="s">
        <v>118</v>
      </c>
    </row>
    <row r="214" spans="1:65" s="12" customFormat="1" ht="22.9" customHeight="1">
      <c r="B214" s="147"/>
      <c r="D214" s="148" t="s">
        <v>71</v>
      </c>
      <c r="E214" s="158" t="s">
        <v>140</v>
      </c>
      <c r="F214" s="158" t="s">
        <v>270</v>
      </c>
      <c r="I214" s="150"/>
      <c r="J214" s="159">
        <f>BK214</f>
        <v>0</v>
      </c>
      <c r="L214" s="147"/>
      <c r="M214" s="152"/>
      <c r="N214" s="153"/>
      <c r="O214" s="153"/>
      <c r="P214" s="154">
        <f>SUM(P215:P260)</f>
        <v>0</v>
      </c>
      <c r="Q214" s="153"/>
      <c r="R214" s="154">
        <f>SUM(R215:R260)</f>
        <v>87.301699999999997</v>
      </c>
      <c r="S214" s="153"/>
      <c r="T214" s="155">
        <f>SUM(T215:T260)</f>
        <v>0</v>
      </c>
      <c r="AR214" s="148" t="s">
        <v>80</v>
      </c>
      <c r="AT214" s="156" t="s">
        <v>71</v>
      </c>
      <c r="AU214" s="156" t="s">
        <v>80</v>
      </c>
      <c r="AY214" s="148" t="s">
        <v>118</v>
      </c>
      <c r="BK214" s="157">
        <f>SUM(BK215:BK260)</f>
        <v>0</v>
      </c>
    </row>
    <row r="215" spans="1:65" s="2" customFormat="1" ht="21.75" customHeight="1">
      <c r="A215" s="31"/>
      <c r="B215" s="160"/>
      <c r="C215" s="161" t="s">
        <v>271</v>
      </c>
      <c r="D215" s="161" t="s">
        <v>120</v>
      </c>
      <c r="E215" s="162" t="s">
        <v>272</v>
      </c>
      <c r="F215" s="163" t="s">
        <v>273</v>
      </c>
      <c r="G215" s="164" t="s">
        <v>123</v>
      </c>
      <c r="H215" s="165">
        <v>152</v>
      </c>
      <c r="I215" s="166"/>
      <c r="J215" s="167">
        <f>ROUND(I215*H215,2)</f>
        <v>0</v>
      </c>
      <c r="K215" s="168"/>
      <c r="L215" s="32"/>
      <c r="M215" s="169" t="s">
        <v>1</v>
      </c>
      <c r="N215" s="170" t="s">
        <v>37</v>
      </c>
      <c r="O215" s="57"/>
      <c r="P215" s="171">
        <f>O215*H215</f>
        <v>0</v>
      </c>
      <c r="Q215" s="171">
        <v>0</v>
      </c>
      <c r="R215" s="171">
        <f>Q215*H215</f>
        <v>0</v>
      </c>
      <c r="S215" s="171">
        <v>0</v>
      </c>
      <c r="T215" s="172">
        <f>S215*H215</f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3" t="s">
        <v>124</v>
      </c>
      <c r="AT215" s="173" t="s">
        <v>120</v>
      </c>
      <c r="AU215" s="173" t="s">
        <v>82</v>
      </c>
      <c r="AY215" s="16" t="s">
        <v>118</v>
      </c>
      <c r="BE215" s="174">
        <f>IF(N215="základní",J215,0)</f>
        <v>0</v>
      </c>
      <c r="BF215" s="174">
        <f>IF(N215="snížená",J215,0)</f>
        <v>0</v>
      </c>
      <c r="BG215" s="174">
        <f>IF(N215="zákl. přenesená",J215,0)</f>
        <v>0</v>
      </c>
      <c r="BH215" s="174">
        <f>IF(N215="sníž. přenesená",J215,0)</f>
        <v>0</v>
      </c>
      <c r="BI215" s="174">
        <f>IF(N215="nulová",J215,0)</f>
        <v>0</v>
      </c>
      <c r="BJ215" s="16" t="s">
        <v>80</v>
      </c>
      <c r="BK215" s="174">
        <f>ROUND(I215*H215,2)</f>
        <v>0</v>
      </c>
      <c r="BL215" s="16" t="s">
        <v>124</v>
      </c>
      <c r="BM215" s="173" t="s">
        <v>274</v>
      </c>
    </row>
    <row r="216" spans="1:65" s="13" customFormat="1" ht="11.25">
      <c r="B216" s="175"/>
      <c r="D216" s="176" t="s">
        <v>126</v>
      </c>
      <c r="E216" s="177" t="s">
        <v>1</v>
      </c>
      <c r="F216" s="178" t="s">
        <v>275</v>
      </c>
      <c r="H216" s="179">
        <v>152</v>
      </c>
      <c r="I216" s="180"/>
      <c r="L216" s="175"/>
      <c r="M216" s="181"/>
      <c r="N216" s="182"/>
      <c r="O216" s="182"/>
      <c r="P216" s="182"/>
      <c r="Q216" s="182"/>
      <c r="R216" s="182"/>
      <c r="S216" s="182"/>
      <c r="T216" s="183"/>
      <c r="AT216" s="177" t="s">
        <v>126</v>
      </c>
      <c r="AU216" s="177" t="s">
        <v>82</v>
      </c>
      <c r="AV216" s="13" t="s">
        <v>82</v>
      </c>
      <c r="AW216" s="13" t="s">
        <v>29</v>
      </c>
      <c r="AX216" s="13" t="s">
        <v>72</v>
      </c>
      <c r="AY216" s="177" t="s">
        <v>118</v>
      </c>
    </row>
    <row r="217" spans="1:65" s="14" customFormat="1" ht="11.25">
      <c r="B217" s="184"/>
      <c r="D217" s="176" t="s">
        <v>126</v>
      </c>
      <c r="E217" s="185" t="s">
        <v>1</v>
      </c>
      <c r="F217" s="186" t="s">
        <v>128</v>
      </c>
      <c r="H217" s="187">
        <v>152</v>
      </c>
      <c r="I217" s="188"/>
      <c r="L217" s="184"/>
      <c r="M217" s="189"/>
      <c r="N217" s="190"/>
      <c r="O217" s="190"/>
      <c r="P217" s="190"/>
      <c r="Q217" s="190"/>
      <c r="R217" s="190"/>
      <c r="S217" s="190"/>
      <c r="T217" s="191"/>
      <c r="AT217" s="185" t="s">
        <v>126</v>
      </c>
      <c r="AU217" s="185" t="s">
        <v>82</v>
      </c>
      <c r="AV217" s="14" t="s">
        <v>124</v>
      </c>
      <c r="AW217" s="14" t="s">
        <v>29</v>
      </c>
      <c r="AX217" s="14" t="s">
        <v>80</v>
      </c>
      <c r="AY217" s="185" t="s">
        <v>118</v>
      </c>
    </row>
    <row r="218" spans="1:65" s="2" customFormat="1" ht="16.5" customHeight="1">
      <c r="A218" s="31"/>
      <c r="B218" s="160"/>
      <c r="C218" s="161" t="s">
        <v>276</v>
      </c>
      <c r="D218" s="161" t="s">
        <v>120</v>
      </c>
      <c r="E218" s="162" t="s">
        <v>277</v>
      </c>
      <c r="F218" s="163" t="s">
        <v>278</v>
      </c>
      <c r="G218" s="164" t="s">
        <v>123</v>
      </c>
      <c r="H218" s="165">
        <v>207</v>
      </c>
      <c r="I218" s="166"/>
      <c r="J218" s="167">
        <f>ROUND(I218*H218,2)</f>
        <v>0</v>
      </c>
      <c r="K218" s="168"/>
      <c r="L218" s="32"/>
      <c r="M218" s="169" t="s">
        <v>1</v>
      </c>
      <c r="N218" s="170" t="s">
        <v>37</v>
      </c>
      <c r="O218" s="57"/>
      <c r="P218" s="171">
        <f>O218*H218</f>
        <v>0</v>
      </c>
      <c r="Q218" s="171">
        <v>0</v>
      </c>
      <c r="R218" s="171">
        <f>Q218*H218</f>
        <v>0</v>
      </c>
      <c r="S218" s="171">
        <v>0</v>
      </c>
      <c r="T218" s="172">
        <f>S218*H218</f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3" t="s">
        <v>124</v>
      </c>
      <c r="AT218" s="173" t="s">
        <v>120</v>
      </c>
      <c r="AU218" s="173" t="s">
        <v>82</v>
      </c>
      <c r="AY218" s="16" t="s">
        <v>118</v>
      </c>
      <c r="BE218" s="174">
        <f>IF(N218="základní",J218,0)</f>
        <v>0</v>
      </c>
      <c r="BF218" s="174">
        <f>IF(N218="snížená",J218,0)</f>
        <v>0</v>
      </c>
      <c r="BG218" s="174">
        <f>IF(N218="zákl. přenesená",J218,0)</f>
        <v>0</v>
      </c>
      <c r="BH218" s="174">
        <f>IF(N218="sníž. přenesená",J218,0)</f>
        <v>0</v>
      </c>
      <c r="BI218" s="174">
        <f>IF(N218="nulová",J218,0)</f>
        <v>0</v>
      </c>
      <c r="BJ218" s="16" t="s">
        <v>80</v>
      </c>
      <c r="BK218" s="174">
        <f>ROUND(I218*H218,2)</f>
        <v>0</v>
      </c>
      <c r="BL218" s="16" t="s">
        <v>124</v>
      </c>
      <c r="BM218" s="173" t="s">
        <v>279</v>
      </c>
    </row>
    <row r="219" spans="1:65" s="13" customFormat="1" ht="11.25">
      <c r="B219" s="175"/>
      <c r="D219" s="176" t="s">
        <v>126</v>
      </c>
      <c r="E219" s="177" t="s">
        <v>1</v>
      </c>
      <c r="F219" s="178" t="s">
        <v>280</v>
      </c>
      <c r="H219" s="179">
        <v>22</v>
      </c>
      <c r="I219" s="180"/>
      <c r="L219" s="175"/>
      <c r="M219" s="181"/>
      <c r="N219" s="182"/>
      <c r="O219" s="182"/>
      <c r="P219" s="182"/>
      <c r="Q219" s="182"/>
      <c r="R219" s="182"/>
      <c r="S219" s="182"/>
      <c r="T219" s="183"/>
      <c r="AT219" s="177" t="s">
        <v>126</v>
      </c>
      <c r="AU219" s="177" t="s">
        <v>82</v>
      </c>
      <c r="AV219" s="13" t="s">
        <v>82</v>
      </c>
      <c r="AW219" s="13" t="s">
        <v>29</v>
      </c>
      <c r="AX219" s="13" t="s">
        <v>72</v>
      </c>
      <c r="AY219" s="177" t="s">
        <v>118</v>
      </c>
    </row>
    <row r="220" spans="1:65" s="13" customFormat="1" ht="11.25">
      <c r="B220" s="175"/>
      <c r="D220" s="176" t="s">
        <v>126</v>
      </c>
      <c r="E220" s="177" t="s">
        <v>1</v>
      </c>
      <c r="F220" s="178" t="s">
        <v>281</v>
      </c>
      <c r="H220" s="179">
        <v>185</v>
      </c>
      <c r="I220" s="180"/>
      <c r="L220" s="175"/>
      <c r="M220" s="181"/>
      <c r="N220" s="182"/>
      <c r="O220" s="182"/>
      <c r="P220" s="182"/>
      <c r="Q220" s="182"/>
      <c r="R220" s="182"/>
      <c r="S220" s="182"/>
      <c r="T220" s="183"/>
      <c r="AT220" s="177" t="s">
        <v>126</v>
      </c>
      <c r="AU220" s="177" t="s">
        <v>82</v>
      </c>
      <c r="AV220" s="13" t="s">
        <v>82</v>
      </c>
      <c r="AW220" s="13" t="s">
        <v>29</v>
      </c>
      <c r="AX220" s="13" t="s">
        <v>72</v>
      </c>
      <c r="AY220" s="177" t="s">
        <v>118</v>
      </c>
    </row>
    <row r="221" spans="1:65" s="14" customFormat="1" ht="11.25">
      <c r="B221" s="184"/>
      <c r="D221" s="176" t="s">
        <v>126</v>
      </c>
      <c r="E221" s="185" t="s">
        <v>1</v>
      </c>
      <c r="F221" s="186" t="s">
        <v>128</v>
      </c>
      <c r="H221" s="187">
        <v>207</v>
      </c>
      <c r="I221" s="188"/>
      <c r="L221" s="184"/>
      <c r="M221" s="189"/>
      <c r="N221" s="190"/>
      <c r="O221" s="190"/>
      <c r="P221" s="190"/>
      <c r="Q221" s="190"/>
      <c r="R221" s="190"/>
      <c r="S221" s="190"/>
      <c r="T221" s="191"/>
      <c r="AT221" s="185" t="s">
        <v>126</v>
      </c>
      <c r="AU221" s="185" t="s">
        <v>82</v>
      </c>
      <c r="AV221" s="14" t="s">
        <v>124</v>
      </c>
      <c r="AW221" s="14" t="s">
        <v>29</v>
      </c>
      <c r="AX221" s="14" t="s">
        <v>80</v>
      </c>
      <c r="AY221" s="185" t="s">
        <v>118</v>
      </c>
    </row>
    <row r="222" spans="1:65" s="2" customFormat="1" ht="16.5" customHeight="1">
      <c r="A222" s="31"/>
      <c r="B222" s="160"/>
      <c r="C222" s="161" t="s">
        <v>282</v>
      </c>
      <c r="D222" s="161" t="s">
        <v>120</v>
      </c>
      <c r="E222" s="162" t="s">
        <v>283</v>
      </c>
      <c r="F222" s="163" t="s">
        <v>284</v>
      </c>
      <c r="G222" s="164" t="s">
        <v>123</v>
      </c>
      <c r="H222" s="165">
        <v>2373</v>
      </c>
      <c r="I222" s="166"/>
      <c r="J222" s="167">
        <f>ROUND(I222*H222,2)</f>
        <v>0</v>
      </c>
      <c r="K222" s="168"/>
      <c r="L222" s="32"/>
      <c r="M222" s="169" t="s">
        <v>1</v>
      </c>
      <c r="N222" s="170" t="s">
        <v>37</v>
      </c>
      <c r="O222" s="57"/>
      <c r="P222" s="171">
        <f>O222*H222</f>
        <v>0</v>
      </c>
      <c r="Q222" s="171">
        <v>0</v>
      </c>
      <c r="R222" s="171">
        <f>Q222*H222</f>
        <v>0</v>
      </c>
      <c r="S222" s="171">
        <v>0</v>
      </c>
      <c r="T222" s="172">
        <f>S222*H222</f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73" t="s">
        <v>124</v>
      </c>
      <c r="AT222" s="173" t="s">
        <v>120</v>
      </c>
      <c r="AU222" s="173" t="s">
        <v>82</v>
      </c>
      <c r="AY222" s="16" t="s">
        <v>118</v>
      </c>
      <c r="BE222" s="174">
        <f>IF(N222="základní",J222,0)</f>
        <v>0</v>
      </c>
      <c r="BF222" s="174">
        <f>IF(N222="snížená",J222,0)</f>
        <v>0</v>
      </c>
      <c r="BG222" s="174">
        <f>IF(N222="zákl. přenesená",J222,0)</f>
        <v>0</v>
      </c>
      <c r="BH222" s="174">
        <f>IF(N222="sníž. přenesená",J222,0)</f>
        <v>0</v>
      </c>
      <c r="BI222" s="174">
        <f>IF(N222="nulová",J222,0)</f>
        <v>0</v>
      </c>
      <c r="BJ222" s="16" t="s">
        <v>80</v>
      </c>
      <c r="BK222" s="174">
        <f>ROUND(I222*H222,2)</f>
        <v>0</v>
      </c>
      <c r="BL222" s="16" t="s">
        <v>124</v>
      </c>
      <c r="BM222" s="173" t="s">
        <v>285</v>
      </c>
    </row>
    <row r="223" spans="1:65" s="13" customFormat="1" ht="11.25">
      <c r="B223" s="175"/>
      <c r="D223" s="176" t="s">
        <v>126</v>
      </c>
      <c r="E223" s="177" t="s">
        <v>1</v>
      </c>
      <c r="F223" s="178" t="s">
        <v>286</v>
      </c>
      <c r="H223" s="179">
        <v>2373</v>
      </c>
      <c r="I223" s="180"/>
      <c r="L223" s="175"/>
      <c r="M223" s="181"/>
      <c r="N223" s="182"/>
      <c r="O223" s="182"/>
      <c r="P223" s="182"/>
      <c r="Q223" s="182"/>
      <c r="R223" s="182"/>
      <c r="S223" s="182"/>
      <c r="T223" s="183"/>
      <c r="AT223" s="177" t="s">
        <v>126</v>
      </c>
      <c r="AU223" s="177" t="s">
        <v>82</v>
      </c>
      <c r="AV223" s="13" t="s">
        <v>82</v>
      </c>
      <c r="AW223" s="13" t="s">
        <v>29</v>
      </c>
      <c r="AX223" s="13" t="s">
        <v>72</v>
      </c>
      <c r="AY223" s="177" t="s">
        <v>118</v>
      </c>
    </row>
    <row r="224" spans="1:65" s="14" customFormat="1" ht="11.25">
      <c r="B224" s="184"/>
      <c r="D224" s="176" t="s">
        <v>126</v>
      </c>
      <c r="E224" s="185" t="s">
        <v>1</v>
      </c>
      <c r="F224" s="186" t="s">
        <v>128</v>
      </c>
      <c r="H224" s="187">
        <v>2373</v>
      </c>
      <c r="I224" s="188"/>
      <c r="L224" s="184"/>
      <c r="M224" s="189"/>
      <c r="N224" s="190"/>
      <c r="O224" s="190"/>
      <c r="P224" s="190"/>
      <c r="Q224" s="190"/>
      <c r="R224" s="190"/>
      <c r="S224" s="190"/>
      <c r="T224" s="191"/>
      <c r="AT224" s="185" t="s">
        <v>126</v>
      </c>
      <c r="AU224" s="185" t="s">
        <v>82</v>
      </c>
      <c r="AV224" s="14" t="s">
        <v>124</v>
      </c>
      <c r="AW224" s="14" t="s">
        <v>29</v>
      </c>
      <c r="AX224" s="14" t="s">
        <v>80</v>
      </c>
      <c r="AY224" s="185" t="s">
        <v>118</v>
      </c>
    </row>
    <row r="225" spans="1:65" s="2" customFormat="1" ht="16.5" customHeight="1">
      <c r="A225" s="31"/>
      <c r="B225" s="160"/>
      <c r="C225" s="161" t="s">
        <v>287</v>
      </c>
      <c r="D225" s="161" t="s">
        <v>120</v>
      </c>
      <c r="E225" s="162" t="s">
        <v>288</v>
      </c>
      <c r="F225" s="163" t="s">
        <v>289</v>
      </c>
      <c r="G225" s="164" t="s">
        <v>123</v>
      </c>
      <c r="H225" s="165">
        <v>500</v>
      </c>
      <c r="I225" s="166"/>
      <c r="J225" s="167">
        <f>ROUND(I225*H225,2)</f>
        <v>0</v>
      </c>
      <c r="K225" s="168"/>
      <c r="L225" s="32"/>
      <c r="M225" s="169" t="s">
        <v>1</v>
      </c>
      <c r="N225" s="170" t="s">
        <v>37</v>
      </c>
      <c r="O225" s="57"/>
      <c r="P225" s="171">
        <f>O225*H225</f>
        <v>0</v>
      </c>
      <c r="Q225" s="171">
        <v>0</v>
      </c>
      <c r="R225" s="171">
        <f>Q225*H225</f>
        <v>0</v>
      </c>
      <c r="S225" s="171">
        <v>0</v>
      </c>
      <c r="T225" s="172">
        <f>S225*H225</f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73" t="s">
        <v>124</v>
      </c>
      <c r="AT225" s="173" t="s">
        <v>120</v>
      </c>
      <c r="AU225" s="173" t="s">
        <v>82</v>
      </c>
      <c r="AY225" s="16" t="s">
        <v>118</v>
      </c>
      <c r="BE225" s="174">
        <f>IF(N225="základní",J225,0)</f>
        <v>0</v>
      </c>
      <c r="BF225" s="174">
        <f>IF(N225="snížená",J225,0)</f>
        <v>0</v>
      </c>
      <c r="BG225" s="174">
        <f>IF(N225="zákl. přenesená",J225,0)</f>
        <v>0</v>
      </c>
      <c r="BH225" s="174">
        <f>IF(N225="sníž. přenesená",J225,0)</f>
        <v>0</v>
      </c>
      <c r="BI225" s="174">
        <f>IF(N225="nulová",J225,0)</f>
        <v>0</v>
      </c>
      <c r="BJ225" s="16" t="s">
        <v>80</v>
      </c>
      <c r="BK225" s="174">
        <f>ROUND(I225*H225,2)</f>
        <v>0</v>
      </c>
      <c r="BL225" s="16" t="s">
        <v>124</v>
      </c>
      <c r="BM225" s="173" t="s">
        <v>290</v>
      </c>
    </row>
    <row r="226" spans="1:65" s="13" customFormat="1" ht="11.25">
      <c r="B226" s="175"/>
      <c r="D226" s="176" t="s">
        <v>126</v>
      </c>
      <c r="E226" s="177" t="s">
        <v>1</v>
      </c>
      <c r="F226" s="178" t="s">
        <v>291</v>
      </c>
      <c r="H226" s="179">
        <v>500</v>
      </c>
      <c r="I226" s="180"/>
      <c r="L226" s="175"/>
      <c r="M226" s="181"/>
      <c r="N226" s="182"/>
      <c r="O226" s="182"/>
      <c r="P226" s="182"/>
      <c r="Q226" s="182"/>
      <c r="R226" s="182"/>
      <c r="S226" s="182"/>
      <c r="T226" s="183"/>
      <c r="AT226" s="177" t="s">
        <v>126</v>
      </c>
      <c r="AU226" s="177" t="s">
        <v>82</v>
      </c>
      <c r="AV226" s="13" t="s">
        <v>82</v>
      </c>
      <c r="AW226" s="13" t="s">
        <v>29</v>
      </c>
      <c r="AX226" s="13" t="s">
        <v>72</v>
      </c>
      <c r="AY226" s="177" t="s">
        <v>118</v>
      </c>
    </row>
    <row r="227" spans="1:65" s="14" customFormat="1" ht="11.25">
      <c r="B227" s="184"/>
      <c r="D227" s="176" t="s">
        <v>126</v>
      </c>
      <c r="E227" s="185" t="s">
        <v>1</v>
      </c>
      <c r="F227" s="186" t="s">
        <v>128</v>
      </c>
      <c r="H227" s="187">
        <v>500</v>
      </c>
      <c r="I227" s="188"/>
      <c r="L227" s="184"/>
      <c r="M227" s="189"/>
      <c r="N227" s="190"/>
      <c r="O227" s="190"/>
      <c r="P227" s="190"/>
      <c r="Q227" s="190"/>
      <c r="R227" s="190"/>
      <c r="S227" s="190"/>
      <c r="T227" s="191"/>
      <c r="AT227" s="185" t="s">
        <v>126</v>
      </c>
      <c r="AU227" s="185" t="s">
        <v>82</v>
      </c>
      <c r="AV227" s="14" t="s">
        <v>124</v>
      </c>
      <c r="AW227" s="14" t="s">
        <v>29</v>
      </c>
      <c r="AX227" s="14" t="s">
        <v>80</v>
      </c>
      <c r="AY227" s="185" t="s">
        <v>118</v>
      </c>
    </row>
    <row r="228" spans="1:65" s="2" customFormat="1" ht="21.75" customHeight="1">
      <c r="A228" s="31"/>
      <c r="B228" s="160"/>
      <c r="C228" s="161" t="s">
        <v>292</v>
      </c>
      <c r="D228" s="161" t="s">
        <v>120</v>
      </c>
      <c r="E228" s="162" t="s">
        <v>293</v>
      </c>
      <c r="F228" s="163" t="s">
        <v>294</v>
      </c>
      <c r="G228" s="164" t="s">
        <v>123</v>
      </c>
      <c r="H228" s="165">
        <v>2373</v>
      </c>
      <c r="I228" s="166"/>
      <c r="J228" s="167">
        <f>ROUND(I228*H228,2)</f>
        <v>0</v>
      </c>
      <c r="K228" s="168"/>
      <c r="L228" s="32"/>
      <c r="M228" s="169" t="s">
        <v>1</v>
      </c>
      <c r="N228" s="170" t="s">
        <v>37</v>
      </c>
      <c r="O228" s="57"/>
      <c r="P228" s="171">
        <f>O228*H228</f>
        <v>0</v>
      </c>
      <c r="Q228" s="171">
        <v>0</v>
      </c>
      <c r="R228" s="171">
        <f>Q228*H228</f>
        <v>0</v>
      </c>
      <c r="S228" s="171">
        <v>0</v>
      </c>
      <c r="T228" s="172">
        <f>S228*H228</f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73" t="s">
        <v>124</v>
      </c>
      <c r="AT228" s="173" t="s">
        <v>120</v>
      </c>
      <c r="AU228" s="173" t="s">
        <v>82</v>
      </c>
      <c r="AY228" s="16" t="s">
        <v>118</v>
      </c>
      <c r="BE228" s="174">
        <f>IF(N228="základní",J228,0)</f>
        <v>0</v>
      </c>
      <c r="BF228" s="174">
        <f>IF(N228="snížená",J228,0)</f>
        <v>0</v>
      </c>
      <c r="BG228" s="174">
        <f>IF(N228="zákl. přenesená",J228,0)</f>
        <v>0</v>
      </c>
      <c r="BH228" s="174">
        <f>IF(N228="sníž. přenesená",J228,0)</f>
        <v>0</v>
      </c>
      <c r="BI228" s="174">
        <f>IF(N228="nulová",J228,0)</f>
        <v>0</v>
      </c>
      <c r="BJ228" s="16" t="s">
        <v>80</v>
      </c>
      <c r="BK228" s="174">
        <f>ROUND(I228*H228,2)</f>
        <v>0</v>
      </c>
      <c r="BL228" s="16" t="s">
        <v>124</v>
      </c>
      <c r="BM228" s="173" t="s">
        <v>295</v>
      </c>
    </row>
    <row r="229" spans="1:65" s="13" customFormat="1" ht="11.25">
      <c r="B229" s="175"/>
      <c r="D229" s="176" t="s">
        <v>126</v>
      </c>
      <c r="E229" s="177" t="s">
        <v>1</v>
      </c>
      <c r="F229" s="178" t="s">
        <v>286</v>
      </c>
      <c r="H229" s="179">
        <v>2373</v>
      </c>
      <c r="I229" s="180"/>
      <c r="L229" s="175"/>
      <c r="M229" s="181"/>
      <c r="N229" s="182"/>
      <c r="O229" s="182"/>
      <c r="P229" s="182"/>
      <c r="Q229" s="182"/>
      <c r="R229" s="182"/>
      <c r="S229" s="182"/>
      <c r="T229" s="183"/>
      <c r="AT229" s="177" t="s">
        <v>126</v>
      </c>
      <c r="AU229" s="177" t="s">
        <v>82</v>
      </c>
      <c r="AV229" s="13" t="s">
        <v>82</v>
      </c>
      <c r="AW229" s="13" t="s">
        <v>29</v>
      </c>
      <c r="AX229" s="13" t="s">
        <v>72</v>
      </c>
      <c r="AY229" s="177" t="s">
        <v>118</v>
      </c>
    </row>
    <row r="230" spans="1:65" s="14" customFormat="1" ht="11.25">
      <c r="B230" s="184"/>
      <c r="D230" s="176" t="s">
        <v>126</v>
      </c>
      <c r="E230" s="185" t="s">
        <v>1</v>
      </c>
      <c r="F230" s="186" t="s">
        <v>128</v>
      </c>
      <c r="H230" s="187">
        <v>2373</v>
      </c>
      <c r="I230" s="188"/>
      <c r="L230" s="184"/>
      <c r="M230" s="189"/>
      <c r="N230" s="190"/>
      <c r="O230" s="190"/>
      <c r="P230" s="190"/>
      <c r="Q230" s="190"/>
      <c r="R230" s="190"/>
      <c r="S230" s="190"/>
      <c r="T230" s="191"/>
      <c r="AT230" s="185" t="s">
        <v>126</v>
      </c>
      <c r="AU230" s="185" t="s">
        <v>82</v>
      </c>
      <c r="AV230" s="14" t="s">
        <v>124</v>
      </c>
      <c r="AW230" s="14" t="s">
        <v>29</v>
      </c>
      <c r="AX230" s="14" t="s">
        <v>80</v>
      </c>
      <c r="AY230" s="185" t="s">
        <v>118</v>
      </c>
    </row>
    <row r="231" spans="1:65" s="2" customFormat="1" ht="21.75" customHeight="1">
      <c r="A231" s="31"/>
      <c r="B231" s="160"/>
      <c r="C231" s="161" t="s">
        <v>296</v>
      </c>
      <c r="D231" s="161" t="s">
        <v>120</v>
      </c>
      <c r="E231" s="162" t="s">
        <v>297</v>
      </c>
      <c r="F231" s="163" t="s">
        <v>298</v>
      </c>
      <c r="G231" s="164" t="s">
        <v>123</v>
      </c>
      <c r="H231" s="165">
        <v>185</v>
      </c>
      <c r="I231" s="166"/>
      <c r="J231" s="167">
        <f>ROUND(I231*H231,2)</f>
        <v>0</v>
      </c>
      <c r="K231" s="168"/>
      <c r="L231" s="32"/>
      <c r="M231" s="169" t="s">
        <v>1</v>
      </c>
      <c r="N231" s="170" t="s">
        <v>37</v>
      </c>
      <c r="O231" s="57"/>
      <c r="P231" s="171">
        <f>O231*H231</f>
        <v>0</v>
      </c>
      <c r="Q231" s="171">
        <v>0</v>
      </c>
      <c r="R231" s="171">
        <f>Q231*H231</f>
        <v>0</v>
      </c>
      <c r="S231" s="171">
        <v>0</v>
      </c>
      <c r="T231" s="172">
        <f>S231*H231</f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73" t="s">
        <v>124</v>
      </c>
      <c r="AT231" s="173" t="s">
        <v>120</v>
      </c>
      <c r="AU231" s="173" t="s">
        <v>82</v>
      </c>
      <c r="AY231" s="16" t="s">
        <v>118</v>
      </c>
      <c r="BE231" s="174">
        <f>IF(N231="základní",J231,0)</f>
        <v>0</v>
      </c>
      <c r="BF231" s="174">
        <f>IF(N231="snížená",J231,0)</f>
        <v>0</v>
      </c>
      <c r="BG231" s="174">
        <f>IF(N231="zákl. přenesená",J231,0)</f>
        <v>0</v>
      </c>
      <c r="BH231" s="174">
        <f>IF(N231="sníž. přenesená",J231,0)</f>
        <v>0</v>
      </c>
      <c r="BI231" s="174">
        <f>IF(N231="nulová",J231,0)</f>
        <v>0</v>
      </c>
      <c r="BJ231" s="16" t="s">
        <v>80</v>
      </c>
      <c r="BK231" s="174">
        <f>ROUND(I231*H231,2)</f>
        <v>0</v>
      </c>
      <c r="BL231" s="16" t="s">
        <v>124</v>
      </c>
      <c r="BM231" s="173" t="s">
        <v>299</v>
      </c>
    </row>
    <row r="232" spans="1:65" s="13" customFormat="1" ht="11.25">
      <c r="B232" s="175"/>
      <c r="D232" s="176" t="s">
        <v>126</v>
      </c>
      <c r="E232" s="177" t="s">
        <v>1</v>
      </c>
      <c r="F232" s="178" t="s">
        <v>281</v>
      </c>
      <c r="H232" s="179">
        <v>185</v>
      </c>
      <c r="I232" s="180"/>
      <c r="L232" s="175"/>
      <c r="M232" s="181"/>
      <c r="N232" s="182"/>
      <c r="O232" s="182"/>
      <c r="P232" s="182"/>
      <c r="Q232" s="182"/>
      <c r="R232" s="182"/>
      <c r="S232" s="182"/>
      <c r="T232" s="183"/>
      <c r="AT232" s="177" t="s">
        <v>126</v>
      </c>
      <c r="AU232" s="177" t="s">
        <v>82</v>
      </c>
      <c r="AV232" s="13" t="s">
        <v>82</v>
      </c>
      <c r="AW232" s="13" t="s">
        <v>29</v>
      </c>
      <c r="AX232" s="13" t="s">
        <v>72</v>
      </c>
      <c r="AY232" s="177" t="s">
        <v>118</v>
      </c>
    </row>
    <row r="233" spans="1:65" s="14" customFormat="1" ht="11.25">
      <c r="B233" s="184"/>
      <c r="D233" s="176" t="s">
        <v>126</v>
      </c>
      <c r="E233" s="185" t="s">
        <v>1</v>
      </c>
      <c r="F233" s="186" t="s">
        <v>128</v>
      </c>
      <c r="H233" s="187">
        <v>185</v>
      </c>
      <c r="I233" s="188"/>
      <c r="L233" s="184"/>
      <c r="M233" s="189"/>
      <c r="N233" s="190"/>
      <c r="O233" s="190"/>
      <c r="P233" s="190"/>
      <c r="Q233" s="190"/>
      <c r="R233" s="190"/>
      <c r="S233" s="190"/>
      <c r="T233" s="191"/>
      <c r="AT233" s="185" t="s">
        <v>126</v>
      </c>
      <c r="AU233" s="185" t="s">
        <v>82</v>
      </c>
      <c r="AV233" s="14" t="s">
        <v>124</v>
      </c>
      <c r="AW233" s="14" t="s">
        <v>29</v>
      </c>
      <c r="AX233" s="14" t="s">
        <v>80</v>
      </c>
      <c r="AY233" s="185" t="s">
        <v>118</v>
      </c>
    </row>
    <row r="234" spans="1:65" s="2" customFormat="1" ht="21.75" customHeight="1">
      <c r="A234" s="31"/>
      <c r="B234" s="160"/>
      <c r="C234" s="161" t="s">
        <v>300</v>
      </c>
      <c r="D234" s="161" t="s">
        <v>120</v>
      </c>
      <c r="E234" s="162" t="s">
        <v>301</v>
      </c>
      <c r="F234" s="163" t="s">
        <v>302</v>
      </c>
      <c r="G234" s="164" t="s">
        <v>123</v>
      </c>
      <c r="H234" s="165">
        <v>2373</v>
      </c>
      <c r="I234" s="166"/>
      <c r="J234" s="167">
        <f>ROUND(I234*H234,2)</f>
        <v>0</v>
      </c>
      <c r="K234" s="168"/>
      <c r="L234" s="32"/>
      <c r="M234" s="169" t="s">
        <v>1</v>
      </c>
      <c r="N234" s="170" t="s">
        <v>37</v>
      </c>
      <c r="O234" s="57"/>
      <c r="P234" s="171">
        <f>O234*H234</f>
        <v>0</v>
      </c>
      <c r="Q234" s="171">
        <v>0</v>
      </c>
      <c r="R234" s="171">
        <f>Q234*H234</f>
        <v>0</v>
      </c>
      <c r="S234" s="171">
        <v>0</v>
      </c>
      <c r="T234" s="172">
        <f>S234*H234</f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73" t="s">
        <v>124</v>
      </c>
      <c r="AT234" s="173" t="s">
        <v>120</v>
      </c>
      <c r="AU234" s="173" t="s">
        <v>82</v>
      </c>
      <c r="AY234" s="16" t="s">
        <v>118</v>
      </c>
      <c r="BE234" s="174">
        <f>IF(N234="základní",J234,0)</f>
        <v>0</v>
      </c>
      <c r="BF234" s="174">
        <f>IF(N234="snížená",J234,0)</f>
        <v>0</v>
      </c>
      <c r="BG234" s="174">
        <f>IF(N234="zákl. přenesená",J234,0)</f>
        <v>0</v>
      </c>
      <c r="BH234" s="174">
        <f>IF(N234="sníž. přenesená",J234,0)</f>
        <v>0</v>
      </c>
      <c r="BI234" s="174">
        <f>IF(N234="nulová",J234,0)</f>
        <v>0</v>
      </c>
      <c r="BJ234" s="16" t="s">
        <v>80</v>
      </c>
      <c r="BK234" s="174">
        <f>ROUND(I234*H234,2)</f>
        <v>0</v>
      </c>
      <c r="BL234" s="16" t="s">
        <v>124</v>
      </c>
      <c r="BM234" s="173" t="s">
        <v>303</v>
      </c>
    </row>
    <row r="235" spans="1:65" s="13" customFormat="1" ht="11.25">
      <c r="B235" s="175"/>
      <c r="D235" s="176" t="s">
        <v>126</v>
      </c>
      <c r="E235" s="177" t="s">
        <v>1</v>
      </c>
      <c r="F235" s="178" t="s">
        <v>286</v>
      </c>
      <c r="H235" s="179">
        <v>2373</v>
      </c>
      <c r="I235" s="180"/>
      <c r="L235" s="175"/>
      <c r="M235" s="181"/>
      <c r="N235" s="182"/>
      <c r="O235" s="182"/>
      <c r="P235" s="182"/>
      <c r="Q235" s="182"/>
      <c r="R235" s="182"/>
      <c r="S235" s="182"/>
      <c r="T235" s="183"/>
      <c r="AT235" s="177" t="s">
        <v>126</v>
      </c>
      <c r="AU235" s="177" t="s">
        <v>82</v>
      </c>
      <c r="AV235" s="13" t="s">
        <v>82</v>
      </c>
      <c r="AW235" s="13" t="s">
        <v>29</v>
      </c>
      <c r="AX235" s="13" t="s">
        <v>72</v>
      </c>
      <c r="AY235" s="177" t="s">
        <v>118</v>
      </c>
    </row>
    <row r="236" spans="1:65" s="14" customFormat="1" ht="11.25">
      <c r="B236" s="184"/>
      <c r="D236" s="176" t="s">
        <v>126</v>
      </c>
      <c r="E236" s="185" t="s">
        <v>1</v>
      </c>
      <c r="F236" s="186" t="s">
        <v>128</v>
      </c>
      <c r="H236" s="187">
        <v>2373</v>
      </c>
      <c r="I236" s="188"/>
      <c r="L236" s="184"/>
      <c r="M236" s="189"/>
      <c r="N236" s="190"/>
      <c r="O236" s="190"/>
      <c r="P236" s="190"/>
      <c r="Q236" s="190"/>
      <c r="R236" s="190"/>
      <c r="S236" s="190"/>
      <c r="T236" s="191"/>
      <c r="AT236" s="185" t="s">
        <v>126</v>
      </c>
      <c r="AU236" s="185" t="s">
        <v>82</v>
      </c>
      <c r="AV236" s="14" t="s">
        <v>124</v>
      </c>
      <c r="AW236" s="14" t="s">
        <v>29</v>
      </c>
      <c r="AX236" s="14" t="s">
        <v>80</v>
      </c>
      <c r="AY236" s="185" t="s">
        <v>118</v>
      </c>
    </row>
    <row r="237" spans="1:65" s="2" customFormat="1" ht="21.75" customHeight="1">
      <c r="A237" s="31"/>
      <c r="B237" s="160"/>
      <c r="C237" s="161" t="s">
        <v>304</v>
      </c>
      <c r="D237" s="161" t="s">
        <v>120</v>
      </c>
      <c r="E237" s="162" t="s">
        <v>305</v>
      </c>
      <c r="F237" s="163" t="s">
        <v>306</v>
      </c>
      <c r="G237" s="164" t="s">
        <v>123</v>
      </c>
      <c r="H237" s="165">
        <v>2373</v>
      </c>
      <c r="I237" s="166"/>
      <c r="J237" s="167">
        <f>ROUND(I237*H237,2)</f>
        <v>0</v>
      </c>
      <c r="K237" s="168"/>
      <c r="L237" s="32"/>
      <c r="M237" s="169" t="s">
        <v>1</v>
      </c>
      <c r="N237" s="170" t="s">
        <v>37</v>
      </c>
      <c r="O237" s="57"/>
      <c r="P237" s="171">
        <f>O237*H237</f>
        <v>0</v>
      </c>
      <c r="Q237" s="171">
        <v>0</v>
      </c>
      <c r="R237" s="171">
        <f>Q237*H237</f>
        <v>0</v>
      </c>
      <c r="S237" s="171">
        <v>0</v>
      </c>
      <c r="T237" s="172">
        <f>S237*H237</f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73" t="s">
        <v>124</v>
      </c>
      <c r="AT237" s="173" t="s">
        <v>120</v>
      </c>
      <c r="AU237" s="173" t="s">
        <v>82</v>
      </c>
      <c r="AY237" s="16" t="s">
        <v>118</v>
      </c>
      <c r="BE237" s="174">
        <f>IF(N237="základní",J237,0)</f>
        <v>0</v>
      </c>
      <c r="BF237" s="174">
        <f>IF(N237="snížená",J237,0)</f>
        <v>0</v>
      </c>
      <c r="BG237" s="174">
        <f>IF(N237="zákl. přenesená",J237,0)</f>
        <v>0</v>
      </c>
      <c r="BH237" s="174">
        <f>IF(N237="sníž. přenesená",J237,0)</f>
        <v>0</v>
      </c>
      <c r="BI237" s="174">
        <f>IF(N237="nulová",J237,0)</f>
        <v>0</v>
      </c>
      <c r="BJ237" s="16" t="s">
        <v>80</v>
      </c>
      <c r="BK237" s="174">
        <f>ROUND(I237*H237,2)</f>
        <v>0</v>
      </c>
      <c r="BL237" s="16" t="s">
        <v>124</v>
      </c>
      <c r="BM237" s="173" t="s">
        <v>307</v>
      </c>
    </row>
    <row r="238" spans="1:65" s="13" customFormat="1" ht="11.25">
      <c r="B238" s="175"/>
      <c r="D238" s="176" t="s">
        <v>126</v>
      </c>
      <c r="E238" s="177" t="s">
        <v>1</v>
      </c>
      <c r="F238" s="178" t="s">
        <v>286</v>
      </c>
      <c r="H238" s="179">
        <v>2373</v>
      </c>
      <c r="I238" s="180"/>
      <c r="L238" s="175"/>
      <c r="M238" s="181"/>
      <c r="N238" s="182"/>
      <c r="O238" s="182"/>
      <c r="P238" s="182"/>
      <c r="Q238" s="182"/>
      <c r="R238" s="182"/>
      <c r="S238" s="182"/>
      <c r="T238" s="183"/>
      <c r="AT238" s="177" t="s">
        <v>126</v>
      </c>
      <c r="AU238" s="177" t="s">
        <v>82</v>
      </c>
      <c r="AV238" s="13" t="s">
        <v>82</v>
      </c>
      <c r="AW238" s="13" t="s">
        <v>29</v>
      </c>
      <c r="AX238" s="13" t="s">
        <v>72</v>
      </c>
      <c r="AY238" s="177" t="s">
        <v>118</v>
      </c>
    </row>
    <row r="239" spans="1:65" s="14" customFormat="1" ht="11.25">
      <c r="B239" s="184"/>
      <c r="D239" s="176" t="s">
        <v>126</v>
      </c>
      <c r="E239" s="185" t="s">
        <v>1</v>
      </c>
      <c r="F239" s="186" t="s">
        <v>128</v>
      </c>
      <c r="H239" s="187">
        <v>2373</v>
      </c>
      <c r="I239" s="188"/>
      <c r="L239" s="184"/>
      <c r="M239" s="189"/>
      <c r="N239" s="190"/>
      <c r="O239" s="190"/>
      <c r="P239" s="190"/>
      <c r="Q239" s="190"/>
      <c r="R239" s="190"/>
      <c r="S239" s="190"/>
      <c r="T239" s="191"/>
      <c r="AT239" s="185" t="s">
        <v>126</v>
      </c>
      <c r="AU239" s="185" t="s">
        <v>82</v>
      </c>
      <c r="AV239" s="14" t="s">
        <v>124</v>
      </c>
      <c r="AW239" s="14" t="s">
        <v>29</v>
      </c>
      <c r="AX239" s="14" t="s">
        <v>80</v>
      </c>
      <c r="AY239" s="185" t="s">
        <v>118</v>
      </c>
    </row>
    <row r="240" spans="1:65" s="2" customFormat="1" ht="16.5" customHeight="1">
      <c r="A240" s="31"/>
      <c r="B240" s="160"/>
      <c r="C240" s="161" t="s">
        <v>308</v>
      </c>
      <c r="D240" s="161" t="s">
        <v>120</v>
      </c>
      <c r="E240" s="162" t="s">
        <v>309</v>
      </c>
      <c r="F240" s="163" t="s">
        <v>310</v>
      </c>
      <c r="G240" s="164" t="s">
        <v>123</v>
      </c>
      <c r="H240" s="165">
        <v>2373</v>
      </c>
      <c r="I240" s="166"/>
      <c r="J240" s="167">
        <f>ROUND(I240*H240,2)</f>
        <v>0</v>
      </c>
      <c r="K240" s="168"/>
      <c r="L240" s="32"/>
      <c r="M240" s="169" t="s">
        <v>1</v>
      </c>
      <c r="N240" s="170" t="s">
        <v>37</v>
      </c>
      <c r="O240" s="57"/>
      <c r="P240" s="171">
        <f>O240*H240</f>
        <v>0</v>
      </c>
      <c r="Q240" s="171">
        <v>0</v>
      </c>
      <c r="R240" s="171">
        <f>Q240*H240</f>
        <v>0</v>
      </c>
      <c r="S240" s="171">
        <v>0</v>
      </c>
      <c r="T240" s="172">
        <f>S240*H240</f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73" t="s">
        <v>124</v>
      </c>
      <c r="AT240" s="173" t="s">
        <v>120</v>
      </c>
      <c r="AU240" s="173" t="s">
        <v>82</v>
      </c>
      <c r="AY240" s="16" t="s">
        <v>118</v>
      </c>
      <c r="BE240" s="174">
        <f>IF(N240="základní",J240,0)</f>
        <v>0</v>
      </c>
      <c r="BF240" s="174">
        <f>IF(N240="snížená",J240,0)</f>
        <v>0</v>
      </c>
      <c r="BG240" s="174">
        <f>IF(N240="zákl. přenesená",J240,0)</f>
        <v>0</v>
      </c>
      <c r="BH240" s="174">
        <f>IF(N240="sníž. přenesená",J240,0)</f>
        <v>0</v>
      </c>
      <c r="BI240" s="174">
        <f>IF(N240="nulová",J240,0)</f>
        <v>0</v>
      </c>
      <c r="BJ240" s="16" t="s">
        <v>80</v>
      </c>
      <c r="BK240" s="174">
        <f>ROUND(I240*H240,2)</f>
        <v>0</v>
      </c>
      <c r="BL240" s="16" t="s">
        <v>124</v>
      </c>
      <c r="BM240" s="173" t="s">
        <v>311</v>
      </c>
    </row>
    <row r="241" spans="1:65" s="13" customFormat="1" ht="11.25">
      <c r="B241" s="175"/>
      <c r="D241" s="176" t="s">
        <v>126</v>
      </c>
      <c r="E241" s="177" t="s">
        <v>1</v>
      </c>
      <c r="F241" s="178" t="s">
        <v>286</v>
      </c>
      <c r="H241" s="179">
        <v>2373</v>
      </c>
      <c r="I241" s="180"/>
      <c r="L241" s="175"/>
      <c r="M241" s="181"/>
      <c r="N241" s="182"/>
      <c r="O241" s="182"/>
      <c r="P241" s="182"/>
      <c r="Q241" s="182"/>
      <c r="R241" s="182"/>
      <c r="S241" s="182"/>
      <c r="T241" s="183"/>
      <c r="AT241" s="177" t="s">
        <v>126</v>
      </c>
      <c r="AU241" s="177" t="s">
        <v>82</v>
      </c>
      <c r="AV241" s="13" t="s">
        <v>82</v>
      </c>
      <c r="AW241" s="13" t="s">
        <v>29</v>
      </c>
      <c r="AX241" s="13" t="s">
        <v>72</v>
      </c>
      <c r="AY241" s="177" t="s">
        <v>118</v>
      </c>
    </row>
    <row r="242" spans="1:65" s="14" customFormat="1" ht="11.25">
      <c r="B242" s="184"/>
      <c r="D242" s="176" t="s">
        <v>126</v>
      </c>
      <c r="E242" s="185" t="s">
        <v>1</v>
      </c>
      <c r="F242" s="186" t="s">
        <v>128</v>
      </c>
      <c r="H242" s="187">
        <v>2373</v>
      </c>
      <c r="I242" s="188"/>
      <c r="L242" s="184"/>
      <c r="M242" s="189"/>
      <c r="N242" s="190"/>
      <c r="O242" s="190"/>
      <c r="P242" s="190"/>
      <c r="Q242" s="190"/>
      <c r="R242" s="190"/>
      <c r="S242" s="190"/>
      <c r="T242" s="191"/>
      <c r="AT242" s="185" t="s">
        <v>126</v>
      </c>
      <c r="AU242" s="185" t="s">
        <v>82</v>
      </c>
      <c r="AV242" s="14" t="s">
        <v>124</v>
      </c>
      <c r="AW242" s="14" t="s">
        <v>29</v>
      </c>
      <c r="AX242" s="14" t="s">
        <v>80</v>
      </c>
      <c r="AY242" s="185" t="s">
        <v>118</v>
      </c>
    </row>
    <row r="243" spans="1:65" s="2" customFormat="1" ht="21.75" customHeight="1">
      <c r="A243" s="31"/>
      <c r="B243" s="160"/>
      <c r="C243" s="161" t="s">
        <v>312</v>
      </c>
      <c r="D243" s="161" t="s">
        <v>120</v>
      </c>
      <c r="E243" s="162" t="s">
        <v>313</v>
      </c>
      <c r="F243" s="163" t="s">
        <v>314</v>
      </c>
      <c r="G243" s="164" t="s">
        <v>123</v>
      </c>
      <c r="H243" s="165">
        <v>2373</v>
      </c>
      <c r="I243" s="166"/>
      <c r="J243" s="167">
        <f>ROUND(I243*H243,2)</f>
        <v>0</v>
      </c>
      <c r="K243" s="168"/>
      <c r="L243" s="32"/>
      <c r="M243" s="169" t="s">
        <v>1</v>
      </c>
      <c r="N243" s="170" t="s">
        <v>37</v>
      </c>
      <c r="O243" s="57"/>
      <c r="P243" s="171">
        <f>O243*H243</f>
        <v>0</v>
      </c>
      <c r="Q243" s="171">
        <v>0</v>
      </c>
      <c r="R243" s="171">
        <f>Q243*H243</f>
        <v>0</v>
      </c>
      <c r="S243" s="171">
        <v>0</v>
      </c>
      <c r="T243" s="172">
        <f>S243*H243</f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73" t="s">
        <v>124</v>
      </c>
      <c r="AT243" s="173" t="s">
        <v>120</v>
      </c>
      <c r="AU243" s="173" t="s">
        <v>82</v>
      </c>
      <c r="AY243" s="16" t="s">
        <v>118</v>
      </c>
      <c r="BE243" s="174">
        <f>IF(N243="základní",J243,0)</f>
        <v>0</v>
      </c>
      <c r="BF243" s="174">
        <f>IF(N243="snížená",J243,0)</f>
        <v>0</v>
      </c>
      <c r="BG243" s="174">
        <f>IF(N243="zákl. přenesená",J243,0)</f>
        <v>0</v>
      </c>
      <c r="BH243" s="174">
        <f>IF(N243="sníž. přenesená",J243,0)</f>
        <v>0</v>
      </c>
      <c r="BI243" s="174">
        <f>IF(N243="nulová",J243,0)</f>
        <v>0</v>
      </c>
      <c r="BJ243" s="16" t="s">
        <v>80</v>
      </c>
      <c r="BK243" s="174">
        <f>ROUND(I243*H243,2)</f>
        <v>0</v>
      </c>
      <c r="BL243" s="16" t="s">
        <v>124</v>
      </c>
      <c r="BM243" s="173" t="s">
        <v>315</v>
      </c>
    </row>
    <row r="244" spans="1:65" s="13" customFormat="1" ht="11.25">
      <c r="B244" s="175"/>
      <c r="D244" s="176" t="s">
        <v>126</v>
      </c>
      <c r="E244" s="177" t="s">
        <v>1</v>
      </c>
      <c r="F244" s="178" t="s">
        <v>286</v>
      </c>
      <c r="H244" s="179">
        <v>2373</v>
      </c>
      <c r="I244" s="180"/>
      <c r="L244" s="175"/>
      <c r="M244" s="181"/>
      <c r="N244" s="182"/>
      <c r="O244" s="182"/>
      <c r="P244" s="182"/>
      <c r="Q244" s="182"/>
      <c r="R244" s="182"/>
      <c r="S244" s="182"/>
      <c r="T244" s="183"/>
      <c r="AT244" s="177" t="s">
        <v>126</v>
      </c>
      <c r="AU244" s="177" t="s">
        <v>82</v>
      </c>
      <c r="AV244" s="13" t="s">
        <v>82</v>
      </c>
      <c r="AW244" s="13" t="s">
        <v>29</v>
      </c>
      <c r="AX244" s="13" t="s">
        <v>72</v>
      </c>
      <c r="AY244" s="177" t="s">
        <v>118</v>
      </c>
    </row>
    <row r="245" spans="1:65" s="14" customFormat="1" ht="11.25">
      <c r="B245" s="184"/>
      <c r="D245" s="176" t="s">
        <v>126</v>
      </c>
      <c r="E245" s="185" t="s">
        <v>1</v>
      </c>
      <c r="F245" s="186" t="s">
        <v>128</v>
      </c>
      <c r="H245" s="187">
        <v>2373</v>
      </c>
      <c r="I245" s="188"/>
      <c r="L245" s="184"/>
      <c r="M245" s="189"/>
      <c r="N245" s="190"/>
      <c r="O245" s="190"/>
      <c r="P245" s="190"/>
      <c r="Q245" s="190"/>
      <c r="R245" s="190"/>
      <c r="S245" s="190"/>
      <c r="T245" s="191"/>
      <c r="AT245" s="185" t="s">
        <v>126</v>
      </c>
      <c r="AU245" s="185" t="s">
        <v>82</v>
      </c>
      <c r="AV245" s="14" t="s">
        <v>124</v>
      </c>
      <c r="AW245" s="14" t="s">
        <v>29</v>
      </c>
      <c r="AX245" s="14" t="s">
        <v>80</v>
      </c>
      <c r="AY245" s="185" t="s">
        <v>118</v>
      </c>
    </row>
    <row r="246" spans="1:65" s="2" customFormat="1" ht="21.75" customHeight="1">
      <c r="A246" s="31"/>
      <c r="B246" s="160"/>
      <c r="C246" s="161" t="s">
        <v>316</v>
      </c>
      <c r="D246" s="161" t="s">
        <v>120</v>
      </c>
      <c r="E246" s="162" t="s">
        <v>317</v>
      </c>
      <c r="F246" s="163" t="s">
        <v>318</v>
      </c>
      <c r="G246" s="164" t="s">
        <v>123</v>
      </c>
      <c r="H246" s="165">
        <v>22</v>
      </c>
      <c r="I246" s="166"/>
      <c r="J246" s="167">
        <f>ROUND(I246*H246,2)</f>
        <v>0</v>
      </c>
      <c r="K246" s="168"/>
      <c r="L246" s="32"/>
      <c r="M246" s="169" t="s">
        <v>1</v>
      </c>
      <c r="N246" s="170" t="s">
        <v>37</v>
      </c>
      <c r="O246" s="57"/>
      <c r="P246" s="171">
        <f>O246*H246</f>
        <v>0</v>
      </c>
      <c r="Q246" s="171">
        <v>8.4250000000000005E-2</v>
      </c>
      <c r="R246" s="171">
        <f>Q246*H246</f>
        <v>1.8535000000000001</v>
      </c>
      <c r="S246" s="171">
        <v>0</v>
      </c>
      <c r="T246" s="172">
        <f>S246*H246</f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73" t="s">
        <v>124</v>
      </c>
      <c r="AT246" s="173" t="s">
        <v>120</v>
      </c>
      <c r="AU246" s="173" t="s">
        <v>82</v>
      </c>
      <c r="AY246" s="16" t="s">
        <v>118</v>
      </c>
      <c r="BE246" s="174">
        <f>IF(N246="základní",J246,0)</f>
        <v>0</v>
      </c>
      <c r="BF246" s="174">
        <f>IF(N246="snížená",J246,0)</f>
        <v>0</v>
      </c>
      <c r="BG246" s="174">
        <f>IF(N246="zákl. přenesená",J246,0)</f>
        <v>0</v>
      </c>
      <c r="BH246" s="174">
        <f>IF(N246="sníž. přenesená",J246,0)</f>
        <v>0</v>
      </c>
      <c r="BI246" s="174">
        <f>IF(N246="nulová",J246,0)</f>
        <v>0</v>
      </c>
      <c r="BJ246" s="16" t="s">
        <v>80</v>
      </c>
      <c r="BK246" s="174">
        <f>ROUND(I246*H246,2)</f>
        <v>0</v>
      </c>
      <c r="BL246" s="16" t="s">
        <v>124</v>
      </c>
      <c r="BM246" s="173" t="s">
        <v>319</v>
      </c>
    </row>
    <row r="247" spans="1:65" s="13" customFormat="1" ht="11.25">
      <c r="B247" s="175"/>
      <c r="D247" s="176" t="s">
        <v>126</v>
      </c>
      <c r="E247" s="177" t="s">
        <v>1</v>
      </c>
      <c r="F247" s="178" t="s">
        <v>280</v>
      </c>
      <c r="H247" s="179">
        <v>22</v>
      </c>
      <c r="I247" s="180"/>
      <c r="L247" s="175"/>
      <c r="M247" s="181"/>
      <c r="N247" s="182"/>
      <c r="O247" s="182"/>
      <c r="P247" s="182"/>
      <c r="Q247" s="182"/>
      <c r="R247" s="182"/>
      <c r="S247" s="182"/>
      <c r="T247" s="183"/>
      <c r="AT247" s="177" t="s">
        <v>126</v>
      </c>
      <c r="AU247" s="177" t="s">
        <v>82</v>
      </c>
      <c r="AV247" s="13" t="s">
        <v>82</v>
      </c>
      <c r="AW247" s="13" t="s">
        <v>29</v>
      </c>
      <c r="AX247" s="13" t="s">
        <v>72</v>
      </c>
      <c r="AY247" s="177" t="s">
        <v>118</v>
      </c>
    </row>
    <row r="248" spans="1:65" s="14" customFormat="1" ht="11.25">
      <c r="B248" s="184"/>
      <c r="D248" s="176" t="s">
        <v>126</v>
      </c>
      <c r="E248" s="185" t="s">
        <v>1</v>
      </c>
      <c r="F248" s="186" t="s">
        <v>128</v>
      </c>
      <c r="H248" s="187">
        <v>22</v>
      </c>
      <c r="I248" s="188"/>
      <c r="L248" s="184"/>
      <c r="M248" s="189"/>
      <c r="N248" s="190"/>
      <c r="O248" s="190"/>
      <c r="P248" s="190"/>
      <c r="Q248" s="190"/>
      <c r="R248" s="190"/>
      <c r="S248" s="190"/>
      <c r="T248" s="191"/>
      <c r="AT248" s="185" t="s">
        <v>126</v>
      </c>
      <c r="AU248" s="185" t="s">
        <v>82</v>
      </c>
      <c r="AV248" s="14" t="s">
        <v>124</v>
      </c>
      <c r="AW248" s="14" t="s">
        <v>29</v>
      </c>
      <c r="AX248" s="14" t="s">
        <v>80</v>
      </c>
      <c r="AY248" s="185" t="s">
        <v>118</v>
      </c>
    </row>
    <row r="249" spans="1:65" s="2" customFormat="1" ht="16.5" customHeight="1">
      <c r="A249" s="31"/>
      <c r="B249" s="160"/>
      <c r="C249" s="192" t="s">
        <v>320</v>
      </c>
      <c r="D249" s="192" t="s">
        <v>217</v>
      </c>
      <c r="E249" s="193" t="s">
        <v>321</v>
      </c>
      <c r="F249" s="194" t="s">
        <v>322</v>
      </c>
      <c r="G249" s="195" t="s">
        <v>123</v>
      </c>
      <c r="H249" s="196">
        <v>22.44</v>
      </c>
      <c r="I249" s="197"/>
      <c r="J249" s="198">
        <f>ROUND(I249*H249,2)</f>
        <v>0</v>
      </c>
      <c r="K249" s="199"/>
      <c r="L249" s="200"/>
      <c r="M249" s="201" t="s">
        <v>1</v>
      </c>
      <c r="N249" s="202" t="s">
        <v>37</v>
      </c>
      <c r="O249" s="57"/>
      <c r="P249" s="171">
        <f>O249*H249</f>
        <v>0</v>
      </c>
      <c r="Q249" s="171">
        <v>0.12</v>
      </c>
      <c r="R249" s="171">
        <f>Q249*H249</f>
        <v>2.6928000000000001</v>
      </c>
      <c r="S249" s="171">
        <v>0</v>
      </c>
      <c r="T249" s="172">
        <f>S249*H249</f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73" t="s">
        <v>154</v>
      </c>
      <c r="AT249" s="173" t="s">
        <v>217</v>
      </c>
      <c r="AU249" s="173" t="s">
        <v>82</v>
      </c>
      <c r="AY249" s="16" t="s">
        <v>118</v>
      </c>
      <c r="BE249" s="174">
        <f>IF(N249="základní",J249,0)</f>
        <v>0</v>
      </c>
      <c r="BF249" s="174">
        <f>IF(N249="snížená",J249,0)</f>
        <v>0</v>
      </c>
      <c r="BG249" s="174">
        <f>IF(N249="zákl. přenesená",J249,0)</f>
        <v>0</v>
      </c>
      <c r="BH249" s="174">
        <f>IF(N249="sníž. přenesená",J249,0)</f>
        <v>0</v>
      </c>
      <c r="BI249" s="174">
        <f>IF(N249="nulová",J249,0)</f>
        <v>0</v>
      </c>
      <c r="BJ249" s="16" t="s">
        <v>80</v>
      </c>
      <c r="BK249" s="174">
        <f>ROUND(I249*H249,2)</f>
        <v>0</v>
      </c>
      <c r="BL249" s="16" t="s">
        <v>124</v>
      </c>
      <c r="BM249" s="173" t="s">
        <v>323</v>
      </c>
    </row>
    <row r="250" spans="1:65" s="13" customFormat="1" ht="11.25">
      <c r="B250" s="175"/>
      <c r="D250" s="176" t="s">
        <v>126</v>
      </c>
      <c r="F250" s="178" t="s">
        <v>324</v>
      </c>
      <c r="H250" s="179">
        <v>22.44</v>
      </c>
      <c r="I250" s="180"/>
      <c r="L250" s="175"/>
      <c r="M250" s="181"/>
      <c r="N250" s="182"/>
      <c r="O250" s="182"/>
      <c r="P250" s="182"/>
      <c r="Q250" s="182"/>
      <c r="R250" s="182"/>
      <c r="S250" s="182"/>
      <c r="T250" s="183"/>
      <c r="AT250" s="177" t="s">
        <v>126</v>
      </c>
      <c r="AU250" s="177" t="s">
        <v>82</v>
      </c>
      <c r="AV250" s="13" t="s">
        <v>82</v>
      </c>
      <c r="AW250" s="13" t="s">
        <v>3</v>
      </c>
      <c r="AX250" s="13" t="s">
        <v>80</v>
      </c>
      <c r="AY250" s="177" t="s">
        <v>118</v>
      </c>
    </row>
    <row r="251" spans="1:65" s="2" customFormat="1" ht="21.75" customHeight="1">
      <c r="A251" s="31"/>
      <c r="B251" s="160"/>
      <c r="C251" s="161" t="s">
        <v>325</v>
      </c>
      <c r="D251" s="161" t="s">
        <v>120</v>
      </c>
      <c r="E251" s="162" t="s">
        <v>326</v>
      </c>
      <c r="F251" s="163" t="s">
        <v>327</v>
      </c>
      <c r="G251" s="164" t="s">
        <v>123</v>
      </c>
      <c r="H251" s="165">
        <v>185</v>
      </c>
      <c r="I251" s="166"/>
      <c r="J251" s="167">
        <f>ROUND(I251*H251,2)</f>
        <v>0</v>
      </c>
      <c r="K251" s="168"/>
      <c r="L251" s="32"/>
      <c r="M251" s="169" t="s">
        <v>1</v>
      </c>
      <c r="N251" s="170" t="s">
        <v>37</v>
      </c>
      <c r="O251" s="57"/>
      <c r="P251" s="171">
        <f>O251*H251</f>
        <v>0</v>
      </c>
      <c r="Q251" s="171">
        <v>0.10362</v>
      </c>
      <c r="R251" s="171">
        <f>Q251*H251</f>
        <v>19.169700000000002</v>
      </c>
      <c r="S251" s="171">
        <v>0</v>
      </c>
      <c r="T251" s="172">
        <f>S251*H251</f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73" t="s">
        <v>124</v>
      </c>
      <c r="AT251" s="173" t="s">
        <v>120</v>
      </c>
      <c r="AU251" s="173" t="s">
        <v>82</v>
      </c>
      <c r="AY251" s="16" t="s">
        <v>118</v>
      </c>
      <c r="BE251" s="174">
        <f>IF(N251="základní",J251,0)</f>
        <v>0</v>
      </c>
      <c r="BF251" s="174">
        <f>IF(N251="snížená",J251,0)</f>
        <v>0</v>
      </c>
      <c r="BG251" s="174">
        <f>IF(N251="zákl. přenesená",J251,0)</f>
        <v>0</v>
      </c>
      <c r="BH251" s="174">
        <f>IF(N251="sníž. přenesená",J251,0)</f>
        <v>0</v>
      </c>
      <c r="BI251" s="174">
        <f>IF(N251="nulová",J251,0)</f>
        <v>0</v>
      </c>
      <c r="BJ251" s="16" t="s">
        <v>80</v>
      </c>
      <c r="BK251" s="174">
        <f>ROUND(I251*H251,2)</f>
        <v>0</v>
      </c>
      <c r="BL251" s="16" t="s">
        <v>124</v>
      </c>
      <c r="BM251" s="173" t="s">
        <v>328</v>
      </c>
    </row>
    <row r="252" spans="1:65" s="13" customFormat="1" ht="11.25">
      <c r="B252" s="175"/>
      <c r="D252" s="176" t="s">
        <v>126</v>
      </c>
      <c r="E252" s="177" t="s">
        <v>1</v>
      </c>
      <c r="F252" s="178" t="s">
        <v>281</v>
      </c>
      <c r="H252" s="179">
        <v>185</v>
      </c>
      <c r="I252" s="180"/>
      <c r="L252" s="175"/>
      <c r="M252" s="181"/>
      <c r="N252" s="182"/>
      <c r="O252" s="182"/>
      <c r="P252" s="182"/>
      <c r="Q252" s="182"/>
      <c r="R252" s="182"/>
      <c r="S252" s="182"/>
      <c r="T252" s="183"/>
      <c r="AT252" s="177" t="s">
        <v>126</v>
      </c>
      <c r="AU252" s="177" t="s">
        <v>82</v>
      </c>
      <c r="AV252" s="13" t="s">
        <v>82</v>
      </c>
      <c r="AW252" s="13" t="s">
        <v>29</v>
      </c>
      <c r="AX252" s="13" t="s">
        <v>72</v>
      </c>
      <c r="AY252" s="177" t="s">
        <v>118</v>
      </c>
    </row>
    <row r="253" spans="1:65" s="14" customFormat="1" ht="11.25">
      <c r="B253" s="184"/>
      <c r="D253" s="176" t="s">
        <v>126</v>
      </c>
      <c r="E253" s="185" t="s">
        <v>1</v>
      </c>
      <c r="F253" s="186" t="s">
        <v>128</v>
      </c>
      <c r="H253" s="187">
        <v>185</v>
      </c>
      <c r="I253" s="188"/>
      <c r="L253" s="184"/>
      <c r="M253" s="189"/>
      <c r="N253" s="190"/>
      <c r="O253" s="190"/>
      <c r="P253" s="190"/>
      <c r="Q253" s="190"/>
      <c r="R253" s="190"/>
      <c r="S253" s="190"/>
      <c r="T253" s="191"/>
      <c r="AT253" s="185" t="s">
        <v>126</v>
      </c>
      <c r="AU253" s="185" t="s">
        <v>82</v>
      </c>
      <c r="AV253" s="14" t="s">
        <v>124</v>
      </c>
      <c r="AW253" s="14" t="s">
        <v>29</v>
      </c>
      <c r="AX253" s="14" t="s">
        <v>80</v>
      </c>
      <c r="AY253" s="185" t="s">
        <v>118</v>
      </c>
    </row>
    <row r="254" spans="1:65" s="2" customFormat="1" ht="16.5" customHeight="1">
      <c r="A254" s="31"/>
      <c r="B254" s="160"/>
      <c r="C254" s="192" t="s">
        <v>329</v>
      </c>
      <c r="D254" s="192" t="s">
        <v>217</v>
      </c>
      <c r="E254" s="193" t="s">
        <v>330</v>
      </c>
      <c r="F254" s="194" t="s">
        <v>331</v>
      </c>
      <c r="G254" s="195" t="s">
        <v>123</v>
      </c>
      <c r="H254" s="196">
        <v>188.7</v>
      </c>
      <c r="I254" s="197"/>
      <c r="J254" s="198">
        <f>ROUND(I254*H254,2)</f>
        <v>0</v>
      </c>
      <c r="K254" s="199"/>
      <c r="L254" s="200"/>
      <c r="M254" s="201" t="s">
        <v>1</v>
      </c>
      <c r="N254" s="202" t="s">
        <v>37</v>
      </c>
      <c r="O254" s="57"/>
      <c r="P254" s="171">
        <f>O254*H254</f>
        <v>0</v>
      </c>
      <c r="Q254" s="171">
        <v>0.14299999999999999</v>
      </c>
      <c r="R254" s="171">
        <f>Q254*H254</f>
        <v>26.984099999999994</v>
      </c>
      <c r="S254" s="171">
        <v>0</v>
      </c>
      <c r="T254" s="172">
        <f>S254*H254</f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73" t="s">
        <v>154</v>
      </c>
      <c r="AT254" s="173" t="s">
        <v>217</v>
      </c>
      <c r="AU254" s="173" t="s">
        <v>82</v>
      </c>
      <c r="AY254" s="16" t="s">
        <v>118</v>
      </c>
      <c r="BE254" s="174">
        <f>IF(N254="základní",J254,0)</f>
        <v>0</v>
      </c>
      <c r="BF254" s="174">
        <f>IF(N254="snížená",J254,0)</f>
        <v>0</v>
      </c>
      <c r="BG254" s="174">
        <f>IF(N254="zákl. přenesená",J254,0)</f>
        <v>0</v>
      </c>
      <c r="BH254" s="174">
        <f>IF(N254="sníž. přenesená",J254,0)</f>
        <v>0</v>
      </c>
      <c r="BI254" s="174">
        <f>IF(N254="nulová",J254,0)</f>
        <v>0</v>
      </c>
      <c r="BJ254" s="16" t="s">
        <v>80</v>
      </c>
      <c r="BK254" s="174">
        <f>ROUND(I254*H254,2)</f>
        <v>0</v>
      </c>
      <c r="BL254" s="16" t="s">
        <v>124</v>
      </c>
      <c r="BM254" s="173" t="s">
        <v>332</v>
      </c>
    </row>
    <row r="255" spans="1:65" s="13" customFormat="1" ht="11.25">
      <c r="B255" s="175"/>
      <c r="D255" s="176" t="s">
        <v>126</v>
      </c>
      <c r="F255" s="178" t="s">
        <v>333</v>
      </c>
      <c r="H255" s="179">
        <v>188.7</v>
      </c>
      <c r="I255" s="180"/>
      <c r="L255" s="175"/>
      <c r="M255" s="181"/>
      <c r="N255" s="182"/>
      <c r="O255" s="182"/>
      <c r="P255" s="182"/>
      <c r="Q255" s="182"/>
      <c r="R255" s="182"/>
      <c r="S255" s="182"/>
      <c r="T255" s="183"/>
      <c r="AT255" s="177" t="s">
        <v>126</v>
      </c>
      <c r="AU255" s="177" t="s">
        <v>82</v>
      </c>
      <c r="AV255" s="13" t="s">
        <v>82</v>
      </c>
      <c r="AW255" s="13" t="s">
        <v>3</v>
      </c>
      <c r="AX255" s="13" t="s">
        <v>80</v>
      </c>
      <c r="AY255" s="177" t="s">
        <v>118</v>
      </c>
    </row>
    <row r="256" spans="1:65" s="2" customFormat="1" ht="21.75" customHeight="1">
      <c r="A256" s="31"/>
      <c r="B256" s="160"/>
      <c r="C256" s="161" t="s">
        <v>334</v>
      </c>
      <c r="D256" s="161" t="s">
        <v>120</v>
      </c>
      <c r="E256" s="162" t="s">
        <v>335</v>
      </c>
      <c r="F256" s="163" t="s">
        <v>336</v>
      </c>
      <c r="G256" s="164" t="s">
        <v>123</v>
      </c>
      <c r="H256" s="165">
        <v>152</v>
      </c>
      <c r="I256" s="166"/>
      <c r="J256" s="167">
        <f>ROUND(I256*H256,2)</f>
        <v>0</v>
      </c>
      <c r="K256" s="168"/>
      <c r="L256" s="32"/>
      <c r="M256" s="169" t="s">
        <v>1</v>
      </c>
      <c r="N256" s="170" t="s">
        <v>37</v>
      </c>
      <c r="O256" s="57"/>
      <c r="P256" s="171">
        <f>O256*H256</f>
        <v>0</v>
      </c>
      <c r="Q256" s="171">
        <v>9.8000000000000004E-2</v>
      </c>
      <c r="R256" s="171">
        <f>Q256*H256</f>
        <v>14.896000000000001</v>
      </c>
      <c r="S256" s="171">
        <v>0</v>
      </c>
      <c r="T256" s="172">
        <f>S256*H256</f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73" t="s">
        <v>124</v>
      </c>
      <c r="AT256" s="173" t="s">
        <v>120</v>
      </c>
      <c r="AU256" s="173" t="s">
        <v>82</v>
      </c>
      <c r="AY256" s="16" t="s">
        <v>118</v>
      </c>
      <c r="BE256" s="174">
        <f>IF(N256="základní",J256,0)</f>
        <v>0</v>
      </c>
      <c r="BF256" s="174">
        <f>IF(N256="snížená",J256,0)</f>
        <v>0</v>
      </c>
      <c r="BG256" s="174">
        <f>IF(N256="zákl. přenesená",J256,0)</f>
        <v>0</v>
      </c>
      <c r="BH256" s="174">
        <f>IF(N256="sníž. přenesená",J256,0)</f>
        <v>0</v>
      </c>
      <c r="BI256" s="174">
        <f>IF(N256="nulová",J256,0)</f>
        <v>0</v>
      </c>
      <c r="BJ256" s="16" t="s">
        <v>80</v>
      </c>
      <c r="BK256" s="174">
        <f>ROUND(I256*H256,2)</f>
        <v>0</v>
      </c>
      <c r="BL256" s="16" t="s">
        <v>124</v>
      </c>
      <c r="BM256" s="173" t="s">
        <v>337</v>
      </c>
    </row>
    <row r="257" spans="1:65" s="13" customFormat="1" ht="11.25">
      <c r="B257" s="175"/>
      <c r="D257" s="176" t="s">
        <v>126</v>
      </c>
      <c r="E257" s="177" t="s">
        <v>1</v>
      </c>
      <c r="F257" s="178" t="s">
        <v>275</v>
      </c>
      <c r="H257" s="179">
        <v>152</v>
      </c>
      <c r="I257" s="180"/>
      <c r="L257" s="175"/>
      <c r="M257" s="181"/>
      <c r="N257" s="182"/>
      <c r="O257" s="182"/>
      <c r="P257" s="182"/>
      <c r="Q257" s="182"/>
      <c r="R257" s="182"/>
      <c r="S257" s="182"/>
      <c r="T257" s="183"/>
      <c r="AT257" s="177" t="s">
        <v>126</v>
      </c>
      <c r="AU257" s="177" t="s">
        <v>82</v>
      </c>
      <c r="AV257" s="13" t="s">
        <v>82</v>
      </c>
      <c r="AW257" s="13" t="s">
        <v>29</v>
      </c>
      <c r="AX257" s="13" t="s">
        <v>72</v>
      </c>
      <c r="AY257" s="177" t="s">
        <v>118</v>
      </c>
    </row>
    <row r="258" spans="1:65" s="14" customFormat="1" ht="11.25">
      <c r="B258" s="184"/>
      <c r="D258" s="176" t="s">
        <v>126</v>
      </c>
      <c r="E258" s="185" t="s">
        <v>1</v>
      </c>
      <c r="F258" s="186" t="s">
        <v>128</v>
      </c>
      <c r="H258" s="187">
        <v>152</v>
      </c>
      <c r="I258" s="188"/>
      <c r="L258" s="184"/>
      <c r="M258" s="189"/>
      <c r="N258" s="190"/>
      <c r="O258" s="190"/>
      <c r="P258" s="190"/>
      <c r="Q258" s="190"/>
      <c r="R258" s="190"/>
      <c r="S258" s="190"/>
      <c r="T258" s="191"/>
      <c r="AT258" s="185" t="s">
        <v>126</v>
      </c>
      <c r="AU258" s="185" t="s">
        <v>82</v>
      </c>
      <c r="AV258" s="14" t="s">
        <v>124</v>
      </c>
      <c r="AW258" s="14" t="s">
        <v>29</v>
      </c>
      <c r="AX258" s="14" t="s">
        <v>80</v>
      </c>
      <c r="AY258" s="185" t="s">
        <v>118</v>
      </c>
    </row>
    <row r="259" spans="1:65" s="2" customFormat="1" ht="16.5" customHeight="1">
      <c r="A259" s="31"/>
      <c r="B259" s="160"/>
      <c r="C259" s="192" t="s">
        <v>338</v>
      </c>
      <c r="D259" s="192" t="s">
        <v>217</v>
      </c>
      <c r="E259" s="193" t="s">
        <v>339</v>
      </c>
      <c r="F259" s="194" t="s">
        <v>340</v>
      </c>
      <c r="G259" s="195" t="s">
        <v>123</v>
      </c>
      <c r="H259" s="196">
        <v>155.04</v>
      </c>
      <c r="I259" s="197"/>
      <c r="J259" s="198">
        <f>ROUND(I259*H259,2)</f>
        <v>0</v>
      </c>
      <c r="K259" s="199"/>
      <c r="L259" s="200"/>
      <c r="M259" s="201" t="s">
        <v>1</v>
      </c>
      <c r="N259" s="202" t="s">
        <v>37</v>
      </c>
      <c r="O259" s="57"/>
      <c r="P259" s="171">
        <f>O259*H259</f>
        <v>0</v>
      </c>
      <c r="Q259" s="171">
        <v>0.14000000000000001</v>
      </c>
      <c r="R259" s="171">
        <f>Q259*H259</f>
        <v>21.7056</v>
      </c>
      <c r="S259" s="171">
        <v>0</v>
      </c>
      <c r="T259" s="172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73" t="s">
        <v>154</v>
      </c>
      <c r="AT259" s="173" t="s">
        <v>217</v>
      </c>
      <c r="AU259" s="173" t="s">
        <v>82</v>
      </c>
      <c r="AY259" s="16" t="s">
        <v>118</v>
      </c>
      <c r="BE259" s="174">
        <f>IF(N259="základní",J259,0)</f>
        <v>0</v>
      </c>
      <c r="BF259" s="174">
        <f>IF(N259="snížená",J259,0)</f>
        <v>0</v>
      </c>
      <c r="BG259" s="174">
        <f>IF(N259="zákl. přenesená",J259,0)</f>
        <v>0</v>
      </c>
      <c r="BH259" s="174">
        <f>IF(N259="sníž. přenesená",J259,0)</f>
        <v>0</v>
      </c>
      <c r="BI259" s="174">
        <f>IF(N259="nulová",J259,0)</f>
        <v>0</v>
      </c>
      <c r="BJ259" s="16" t="s">
        <v>80</v>
      </c>
      <c r="BK259" s="174">
        <f>ROUND(I259*H259,2)</f>
        <v>0</v>
      </c>
      <c r="BL259" s="16" t="s">
        <v>124</v>
      </c>
      <c r="BM259" s="173" t="s">
        <v>341</v>
      </c>
    </row>
    <row r="260" spans="1:65" s="13" customFormat="1" ht="11.25">
      <c r="B260" s="175"/>
      <c r="D260" s="176" t="s">
        <v>126</v>
      </c>
      <c r="F260" s="178" t="s">
        <v>342</v>
      </c>
      <c r="H260" s="179">
        <v>155.04</v>
      </c>
      <c r="I260" s="180"/>
      <c r="L260" s="175"/>
      <c r="M260" s="181"/>
      <c r="N260" s="182"/>
      <c r="O260" s="182"/>
      <c r="P260" s="182"/>
      <c r="Q260" s="182"/>
      <c r="R260" s="182"/>
      <c r="S260" s="182"/>
      <c r="T260" s="183"/>
      <c r="AT260" s="177" t="s">
        <v>126</v>
      </c>
      <c r="AU260" s="177" t="s">
        <v>82</v>
      </c>
      <c r="AV260" s="13" t="s">
        <v>82</v>
      </c>
      <c r="AW260" s="13" t="s">
        <v>3</v>
      </c>
      <c r="AX260" s="13" t="s">
        <v>80</v>
      </c>
      <c r="AY260" s="177" t="s">
        <v>118</v>
      </c>
    </row>
    <row r="261" spans="1:65" s="12" customFormat="1" ht="22.9" customHeight="1">
      <c r="B261" s="147"/>
      <c r="D261" s="148" t="s">
        <v>71</v>
      </c>
      <c r="E261" s="158" t="s">
        <v>159</v>
      </c>
      <c r="F261" s="158" t="s">
        <v>343</v>
      </c>
      <c r="I261" s="150"/>
      <c r="J261" s="159">
        <f>BK261</f>
        <v>0</v>
      </c>
      <c r="L261" s="147"/>
      <c r="M261" s="152"/>
      <c r="N261" s="153"/>
      <c r="O261" s="153"/>
      <c r="P261" s="154">
        <f>SUM(P262:P278)</f>
        <v>0</v>
      </c>
      <c r="Q261" s="153"/>
      <c r="R261" s="154">
        <f>SUM(R262:R278)</f>
        <v>332.2892506</v>
      </c>
      <c r="S261" s="153"/>
      <c r="T261" s="155">
        <f>SUM(T262:T278)</f>
        <v>0</v>
      </c>
      <c r="AR261" s="148" t="s">
        <v>80</v>
      </c>
      <c r="AT261" s="156" t="s">
        <v>71</v>
      </c>
      <c r="AU261" s="156" t="s">
        <v>80</v>
      </c>
      <c r="AY261" s="148" t="s">
        <v>118</v>
      </c>
      <c r="BK261" s="157">
        <f>SUM(BK262:BK278)</f>
        <v>0</v>
      </c>
    </row>
    <row r="262" spans="1:65" s="2" customFormat="1" ht="21.75" customHeight="1">
      <c r="A262" s="31"/>
      <c r="B262" s="160"/>
      <c r="C262" s="161" t="s">
        <v>344</v>
      </c>
      <c r="D262" s="161" t="s">
        <v>120</v>
      </c>
      <c r="E262" s="162" t="s">
        <v>345</v>
      </c>
      <c r="F262" s="163" t="s">
        <v>346</v>
      </c>
      <c r="G262" s="164" t="s">
        <v>347</v>
      </c>
      <c r="H262" s="165">
        <v>1281</v>
      </c>
      <c r="I262" s="166"/>
      <c r="J262" s="167">
        <f>ROUND(I262*H262,2)</f>
        <v>0</v>
      </c>
      <c r="K262" s="168"/>
      <c r="L262" s="32"/>
      <c r="M262" s="169" t="s">
        <v>1</v>
      </c>
      <c r="N262" s="170" t="s">
        <v>37</v>
      </c>
      <c r="O262" s="57"/>
      <c r="P262" s="171">
        <f>O262*H262</f>
        <v>0</v>
      </c>
      <c r="Q262" s="171">
        <v>0.15540000000000001</v>
      </c>
      <c r="R262" s="171">
        <f>Q262*H262</f>
        <v>199.06740000000002</v>
      </c>
      <c r="S262" s="171">
        <v>0</v>
      </c>
      <c r="T262" s="172">
        <f>S262*H262</f>
        <v>0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73" t="s">
        <v>124</v>
      </c>
      <c r="AT262" s="173" t="s">
        <v>120</v>
      </c>
      <c r="AU262" s="173" t="s">
        <v>82</v>
      </c>
      <c r="AY262" s="16" t="s">
        <v>118</v>
      </c>
      <c r="BE262" s="174">
        <f>IF(N262="základní",J262,0)</f>
        <v>0</v>
      </c>
      <c r="BF262" s="174">
        <f>IF(N262="snížená",J262,0)</f>
        <v>0</v>
      </c>
      <c r="BG262" s="174">
        <f>IF(N262="zákl. přenesená",J262,0)</f>
        <v>0</v>
      </c>
      <c r="BH262" s="174">
        <f>IF(N262="sníž. přenesená",J262,0)</f>
        <v>0</v>
      </c>
      <c r="BI262" s="174">
        <f>IF(N262="nulová",J262,0)</f>
        <v>0</v>
      </c>
      <c r="BJ262" s="16" t="s">
        <v>80</v>
      </c>
      <c r="BK262" s="174">
        <f>ROUND(I262*H262,2)</f>
        <v>0</v>
      </c>
      <c r="BL262" s="16" t="s">
        <v>124</v>
      </c>
      <c r="BM262" s="173" t="s">
        <v>348</v>
      </c>
    </row>
    <row r="263" spans="1:65" s="13" customFormat="1" ht="11.25">
      <c r="B263" s="175"/>
      <c r="D263" s="176" t="s">
        <v>126</v>
      </c>
      <c r="E263" s="177" t="s">
        <v>1</v>
      </c>
      <c r="F263" s="178" t="s">
        <v>349</v>
      </c>
      <c r="H263" s="179">
        <v>1252</v>
      </c>
      <c r="I263" s="180"/>
      <c r="L263" s="175"/>
      <c r="M263" s="181"/>
      <c r="N263" s="182"/>
      <c r="O263" s="182"/>
      <c r="P263" s="182"/>
      <c r="Q263" s="182"/>
      <c r="R263" s="182"/>
      <c r="S263" s="182"/>
      <c r="T263" s="183"/>
      <c r="AT263" s="177" t="s">
        <v>126</v>
      </c>
      <c r="AU263" s="177" t="s">
        <v>82</v>
      </c>
      <c r="AV263" s="13" t="s">
        <v>82</v>
      </c>
      <c r="AW263" s="13" t="s">
        <v>29</v>
      </c>
      <c r="AX263" s="13" t="s">
        <v>72</v>
      </c>
      <c r="AY263" s="177" t="s">
        <v>118</v>
      </c>
    </row>
    <row r="264" spans="1:65" s="13" customFormat="1" ht="11.25">
      <c r="B264" s="175"/>
      <c r="D264" s="176" t="s">
        <v>126</v>
      </c>
      <c r="E264" s="177" t="s">
        <v>1</v>
      </c>
      <c r="F264" s="178" t="s">
        <v>350</v>
      </c>
      <c r="H264" s="179">
        <v>14</v>
      </c>
      <c r="I264" s="180"/>
      <c r="L264" s="175"/>
      <c r="M264" s="181"/>
      <c r="N264" s="182"/>
      <c r="O264" s="182"/>
      <c r="P264" s="182"/>
      <c r="Q264" s="182"/>
      <c r="R264" s="182"/>
      <c r="S264" s="182"/>
      <c r="T264" s="183"/>
      <c r="AT264" s="177" t="s">
        <v>126</v>
      </c>
      <c r="AU264" s="177" t="s">
        <v>82</v>
      </c>
      <c r="AV264" s="13" t="s">
        <v>82</v>
      </c>
      <c r="AW264" s="13" t="s">
        <v>29</v>
      </c>
      <c r="AX264" s="13" t="s">
        <v>72</v>
      </c>
      <c r="AY264" s="177" t="s">
        <v>118</v>
      </c>
    </row>
    <row r="265" spans="1:65" s="13" customFormat="1" ht="11.25">
      <c r="B265" s="175"/>
      <c r="D265" s="176" t="s">
        <v>126</v>
      </c>
      <c r="E265" s="177" t="s">
        <v>1</v>
      </c>
      <c r="F265" s="178" t="s">
        <v>351</v>
      </c>
      <c r="H265" s="179">
        <v>15</v>
      </c>
      <c r="I265" s="180"/>
      <c r="L265" s="175"/>
      <c r="M265" s="181"/>
      <c r="N265" s="182"/>
      <c r="O265" s="182"/>
      <c r="P265" s="182"/>
      <c r="Q265" s="182"/>
      <c r="R265" s="182"/>
      <c r="S265" s="182"/>
      <c r="T265" s="183"/>
      <c r="AT265" s="177" t="s">
        <v>126</v>
      </c>
      <c r="AU265" s="177" t="s">
        <v>82</v>
      </c>
      <c r="AV265" s="13" t="s">
        <v>82</v>
      </c>
      <c r="AW265" s="13" t="s">
        <v>29</v>
      </c>
      <c r="AX265" s="13" t="s">
        <v>72</v>
      </c>
      <c r="AY265" s="177" t="s">
        <v>118</v>
      </c>
    </row>
    <row r="266" spans="1:65" s="14" customFormat="1" ht="11.25">
      <c r="B266" s="184"/>
      <c r="D266" s="176" t="s">
        <v>126</v>
      </c>
      <c r="E266" s="185" t="s">
        <v>1</v>
      </c>
      <c r="F266" s="186" t="s">
        <v>128</v>
      </c>
      <c r="H266" s="187">
        <v>1281</v>
      </c>
      <c r="I266" s="188"/>
      <c r="L266" s="184"/>
      <c r="M266" s="189"/>
      <c r="N266" s="190"/>
      <c r="O266" s="190"/>
      <c r="P266" s="190"/>
      <c r="Q266" s="190"/>
      <c r="R266" s="190"/>
      <c r="S266" s="190"/>
      <c r="T266" s="191"/>
      <c r="AT266" s="185" t="s">
        <v>126</v>
      </c>
      <c r="AU266" s="185" t="s">
        <v>82</v>
      </c>
      <c r="AV266" s="14" t="s">
        <v>124</v>
      </c>
      <c r="AW266" s="14" t="s">
        <v>29</v>
      </c>
      <c r="AX266" s="14" t="s">
        <v>80</v>
      </c>
      <c r="AY266" s="185" t="s">
        <v>118</v>
      </c>
    </row>
    <row r="267" spans="1:65" s="2" customFormat="1" ht="21.75" customHeight="1">
      <c r="A267" s="31"/>
      <c r="B267" s="160"/>
      <c r="C267" s="192" t="s">
        <v>352</v>
      </c>
      <c r="D267" s="192" t="s">
        <v>217</v>
      </c>
      <c r="E267" s="193" t="s">
        <v>353</v>
      </c>
      <c r="F267" s="194" t="s">
        <v>354</v>
      </c>
      <c r="G267" s="195" t="s">
        <v>152</v>
      </c>
      <c r="H267" s="196">
        <v>15.15</v>
      </c>
      <c r="I267" s="197"/>
      <c r="J267" s="198">
        <f>ROUND(I267*H267,2)</f>
        <v>0</v>
      </c>
      <c r="K267" s="199"/>
      <c r="L267" s="200"/>
      <c r="M267" s="201" t="s">
        <v>1</v>
      </c>
      <c r="N267" s="202" t="s">
        <v>37</v>
      </c>
      <c r="O267" s="57"/>
      <c r="P267" s="171">
        <f>O267*H267</f>
        <v>0</v>
      </c>
      <c r="Q267" s="171">
        <v>4.8300000000000003E-2</v>
      </c>
      <c r="R267" s="171">
        <f>Q267*H267</f>
        <v>0.73174500000000009</v>
      </c>
      <c r="S267" s="171">
        <v>0</v>
      </c>
      <c r="T267" s="172">
        <f>S267*H267</f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73" t="s">
        <v>154</v>
      </c>
      <c r="AT267" s="173" t="s">
        <v>217</v>
      </c>
      <c r="AU267" s="173" t="s">
        <v>82</v>
      </c>
      <c r="AY267" s="16" t="s">
        <v>118</v>
      </c>
      <c r="BE267" s="174">
        <f>IF(N267="základní",J267,0)</f>
        <v>0</v>
      </c>
      <c r="BF267" s="174">
        <f>IF(N267="snížená",J267,0)</f>
        <v>0</v>
      </c>
      <c r="BG267" s="174">
        <f>IF(N267="zákl. přenesená",J267,0)</f>
        <v>0</v>
      </c>
      <c r="BH267" s="174">
        <f>IF(N267="sníž. přenesená",J267,0)</f>
        <v>0</v>
      </c>
      <c r="BI267" s="174">
        <f>IF(N267="nulová",J267,0)</f>
        <v>0</v>
      </c>
      <c r="BJ267" s="16" t="s">
        <v>80</v>
      </c>
      <c r="BK267" s="174">
        <f>ROUND(I267*H267,2)</f>
        <v>0</v>
      </c>
      <c r="BL267" s="16" t="s">
        <v>124</v>
      </c>
      <c r="BM267" s="173" t="s">
        <v>355</v>
      </c>
    </row>
    <row r="268" spans="1:65" s="13" customFormat="1" ht="11.25">
      <c r="B268" s="175"/>
      <c r="D268" s="176" t="s">
        <v>126</v>
      </c>
      <c r="F268" s="178" t="s">
        <v>356</v>
      </c>
      <c r="H268" s="179">
        <v>15.15</v>
      </c>
      <c r="I268" s="180"/>
      <c r="L268" s="175"/>
      <c r="M268" s="181"/>
      <c r="N268" s="182"/>
      <c r="O268" s="182"/>
      <c r="P268" s="182"/>
      <c r="Q268" s="182"/>
      <c r="R268" s="182"/>
      <c r="S268" s="182"/>
      <c r="T268" s="183"/>
      <c r="AT268" s="177" t="s">
        <v>126</v>
      </c>
      <c r="AU268" s="177" t="s">
        <v>82</v>
      </c>
      <c r="AV268" s="13" t="s">
        <v>82</v>
      </c>
      <c r="AW268" s="13" t="s">
        <v>3</v>
      </c>
      <c r="AX268" s="13" t="s">
        <v>80</v>
      </c>
      <c r="AY268" s="177" t="s">
        <v>118</v>
      </c>
    </row>
    <row r="269" spans="1:65" s="2" customFormat="1" ht="16.5" customHeight="1">
      <c r="A269" s="31"/>
      <c r="B269" s="160"/>
      <c r="C269" s="192" t="s">
        <v>357</v>
      </c>
      <c r="D269" s="192" t="s">
        <v>217</v>
      </c>
      <c r="E269" s="193" t="s">
        <v>358</v>
      </c>
      <c r="F269" s="194" t="s">
        <v>359</v>
      </c>
      <c r="G269" s="195" t="s">
        <v>152</v>
      </c>
      <c r="H269" s="196">
        <v>1264.52</v>
      </c>
      <c r="I269" s="197"/>
      <c r="J269" s="198">
        <f>ROUND(I269*H269,2)</f>
        <v>0</v>
      </c>
      <c r="K269" s="199"/>
      <c r="L269" s="200"/>
      <c r="M269" s="201" t="s">
        <v>1</v>
      </c>
      <c r="N269" s="202" t="s">
        <v>37</v>
      </c>
      <c r="O269" s="57"/>
      <c r="P269" s="171">
        <f>O269*H269</f>
        <v>0</v>
      </c>
      <c r="Q269" s="171">
        <v>0.01</v>
      </c>
      <c r="R269" s="171">
        <f>Q269*H269</f>
        <v>12.645200000000001</v>
      </c>
      <c r="S269" s="171">
        <v>0</v>
      </c>
      <c r="T269" s="172">
        <f>S269*H269</f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73" t="s">
        <v>154</v>
      </c>
      <c r="AT269" s="173" t="s">
        <v>217</v>
      </c>
      <c r="AU269" s="173" t="s">
        <v>82</v>
      </c>
      <c r="AY269" s="16" t="s">
        <v>118</v>
      </c>
      <c r="BE269" s="174">
        <f>IF(N269="základní",J269,0)</f>
        <v>0</v>
      </c>
      <c r="BF269" s="174">
        <f>IF(N269="snížená",J269,0)</f>
        <v>0</v>
      </c>
      <c r="BG269" s="174">
        <f>IF(N269="zákl. přenesená",J269,0)</f>
        <v>0</v>
      </c>
      <c r="BH269" s="174">
        <f>IF(N269="sníž. přenesená",J269,0)</f>
        <v>0</v>
      </c>
      <c r="BI269" s="174">
        <f>IF(N269="nulová",J269,0)</f>
        <v>0</v>
      </c>
      <c r="BJ269" s="16" t="s">
        <v>80</v>
      </c>
      <c r="BK269" s="174">
        <f>ROUND(I269*H269,2)</f>
        <v>0</v>
      </c>
      <c r="BL269" s="16" t="s">
        <v>124</v>
      </c>
      <c r="BM269" s="173" t="s">
        <v>360</v>
      </c>
    </row>
    <row r="270" spans="1:65" s="13" customFormat="1" ht="11.25">
      <c r="B270" s="175"/>
      <c r="D270" s="176" t="s">
        <v>126</v>
      </c>
      <c r="F270" s="178" t="s">
        <v>361</v>
      </c>
      <c r="H270" s="179">
        <v>1264.52</v>
      </c>
      <c r="I270" s="180"/>
      <c r="L270" s="175"/>
      <c r="M270" s="181"/>
      <c r="N270" s="182"/>
      <c r="O270" s="182"/>
      <c r="P270" s="182"/>
      <c r="Q270" s="182"/>
      <c r="R270" s="182"/>
      <c r="S270" s="182"/>
      <c r="T270" s="183"/>
      <c r="AT270" s="177" t="s">
        <v>126</v>
      </c>
      <c r="AU270" s="177" t="s">
        <v>82</v>
      </c>
      <c r="AV270" s="13" t="s">
        <v>82</v>
      </c>
      <c r="AW270" s="13" t="s">
        <v>3</v>
      </c>
      <c r="AX270" s="13" t="s">
        <v>80</v>
      </c>
      <c r="AY270" s="177" t="s">
        <v>118</v>
      </c>
    </row>
    <row r="271" spans="1:65" s="2" customFormat="1" ht="16.5" customHeight="1">
      <c r="A271" s="31"/>
      <c r="B271" s="160"/>
      <c r="C271" s="192" t="s">
        <v>362</v>
      </c>
      <c r="D271" s="192" t="s">
        <v>217</v>
      </c>
      <c r="E271" s="193" t="s">
        <v>363</v>
      </c>
      <c r="F271" s="194" t="s">
        <v>364</v>
      </c>
      <c r="G271" s="195" t="s">
        <v>152</v>
      </c>
      <c r="H271" s="196">
        <v>14.14</v>
      </c>
      <c r="I271" s="197"/>
      <c r="J271" s="198">
        <f>ROUND(I271*H271,2)</f>
        <v>0</v>
      </c>
      <c r="K271" s="199"/>
      <c r="L271" s="200"/>
      <c r="M271" s="201" t="s">
        <v>1</v>
      </c>
      <c r="N271" s="202" t="s">
        <v>37</v>
      </c>
      <c r="O271" s="57"/>
      <c r="P271" s="171">
        <f>O271*H271</f>
        <v>0</v>
      </c>
      <c r="Q271" s="171">
        <v>8.3000000000000004E-2</v>
      </c>
      <c r="R271" s="171">
        <f>Q271*H271</f>
        <v>1.1736200000000001</v>
      </c>
      <c r="S271" s="171">
        <v>0</v>
      </c>
      <c r="T271" s="172">
        <f>S271*H271</f>
        <v>0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73" t="s">
        <v>154</v>
      </c>
      <c r="AT271" s="173" t="s">
        <v>217</v>
      </c>
      <c r="AU271" s="173" t="s">
        <v>82</v>
      </c>
      <c r="AY271" s="16" t="s">
        <v>118</v>
      </c>
      <c r="BE271" s="174">
        <f>IF(N271="základní",J271,0)</f>
        <v>0</v>
      </c>
      <c r="BF271" s="174">
        <f>IF(N271="snížená",J271,0)</f>
        <v>0</v>
      </c>
      <c r="BG271" s="174">
        <f>IF(N271="zákl. přenesená",J271,0)</f>
        <v>0</v>
      </c>
      <c r="BH271" s="174">
        <f>IF(N271="sníž. přenesená",J271,0)</f>
        <v>0</v>
      </c>
      <c r="BI271" s="174">
        <f>IF(N271="nulová",J271,0)</f>
        <v>0</v>
      </c>
      <c r="BJ271" s="16" t="s">
        <v>80</v>
      </c>
      <c r="BK271" s="174">
        <f>ROUND(I271*H271,2)</f>
        <v>0</v>
      </c>
      <c r="BL271" s="16" t="s">
        <v>124</v>
      </c>
      <c r="BM271" s="173" t="s">
        <v>365</v>
      </c>
    </row>
    <row r="272" spans="1:65" s="13" customFormat="1" ht="11.25">
      <c r="B272" s="175"/>
      <c r="D272" s="176" t="s">
        <v>126</v>
      </c>
      <c r="F272" s="178" t="s">
        <v>366</v>
      </c>
      <c r="H272" s="179">
        <v>14.14</v>
      </c>
      <c r="I272" s="180"/>
      <c r="L272" s="175"/>
      <c r="M272" s="181"/>
      <c r="N272" s="182"/>
      <c r="O272" s="182"/>
      <c r="P272" s="182"/>
      <c r="Q272" s="182"/>
      <c r="R272" s="182"/>
      <c r="S272" s="182"/>
      <c r="T272" s="183"/>
      <c r="AT272" s="177" t="s">
        <v>126</v>
      </c>
      <c r="AU272" s="177" t="s">
        <v>82</v>
      </c>
      <c r="AV272" s="13" t="s">
        <v>82</v>
      </c>
      <c r="AW272" s="13" t="s">
        <v>3</v>
      </c>
      <c r="AX272" s="13" t="s">
        <v>80</v>
      </c>
      <c r="AY272" s="177" t="s">
        <v>118</v>
      </c>
    </row>
    <row r="273" spans="1:65" s="2" customFormat="1" ht="21.75" customHeight="1">
      <c r="A273" s="31"/>
      <c r="B273" s="160"/>
      <c r="C273" s="161" t="s">
        <v>367</v>
      </c>
      <c r="D273" s="161" t="s">
        <v>120</v>
      </c>
      <c r="E273" s="162" t="s">
        <v>368</v>
      </c>
      <c r="F273" s="163" t="s">
        <v>369</v>
      </c>
      <c r="G273" s="164" t="s">
        <v>162</v>
      </c>
      <c r="H273" s="165">
        <v>51.24</v>
      </c>
      <c r="I273" s="166"/>
      <c r="J273" s="167">
        <f>ROUND(I273*H273,2)</f>
        <v>0</v>
      </c>
      <c r="K273" s="168"/>
      <c r="L273" s="32"/>
      <c r="M273" s="169" t="s">
        <v>1</v>
      </c>
      <c r="N273" s="170" t="s">
        <v>37</v>
      </c>
      <c r="O273" s="57"/>
      <c r="P273" s="171">
        <f>O273*H273</f>
        <v>0</v>
      </c>
      <c r="Q273" s="171">
        <v>2.2563399999999998</v>
      </c>
      <c r="R273" s="171">
        <f>Q273*H273</f>
        <v>115.6148616</v>
      </c>
      <c r="S273" s="171">
        <v>0</v>
      </c>
      <c r="T273" s="172">
        <f>S273*H273</f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73" t="s">
        <v>124</v>
      </c>
      <c r="AT273" s="173" t="s">
        <v>120</v>
      </c>
      <c r="AU273" s="173" t="s">
        <v>82</v>
      </c>
      <c r="AY273" s="16" t="s">
        <v>118</v>
      </c>
      <c r="BE273" s="174">
        <f>IF(N273="základní",J273,0)</f>
        <v>0</v>
      </c>
      <c r="BF273" s="174">
        <f>IF(N273="snížená",J273,0)</f>
        <v>0</v>
      </c>
      <c r="BG273" s="174">
        <f>IF(N273="zákl. přenesená",J273,0)</f>
        <v>0</v>
      </c>
      <c r="BH273" s="174">
        <f>IF(N273="sníž. přenesená",J273,0)</f>
        <v>0</v>
      </c>
      <c r="BI273" s="174">
        <f>IF(N273="nulová",J273,0)</f>
        <v>0</v>
      </c>
      <c r="BJ273" s="16" t="s">
        <v>80</v>
      </c>
      <c r="BK273" s="174">
        <f>ROUND(I273*H273,2)</f>
        <v>0</v>
      </c>
      <c r="BL273" s="16" t="s">
        <v>124</v>
      </c>
      <c r="BM273" s="173" t="s">
        <v>370</v>
      </c>
    </row>
    <row r="274" spans="1:65" s="13" customFormat="1" ht="11.25">
      <c r="B274" s="175"/>
      <c r="D274" s="176" t="s">
        <v>126</v>
      </c>
      <c r="E274" s="177" t="s">
        <v>1</v>
      </c>
      <c r="F274" s="178" t="s">
        <v>371</v>
      </c>
      <c r="H274" s="179">
        <v>51.24</v>
      </c>
      <c r="I274" s="180"/>
      <c r="L274" s="175"/>
      <c r="M274" s="181"/>
      <c r="N274" s="182"/>
      <c r="O274" s="182"/>
      <c r="P274" s="182"/>
      <c r="Q274" s="182"/>
      <c r="R274" s="182"/>
      <c r="S274" s="182"/>
      <c r="T274" s="183"/>
      <c r="AT274" s="177" t="s">
        <v>126</v>
      </c>
      <c r="AU274" s="177" t="s">
        <v>82</v>
      </c>
      <c r="AV274" s="13" t="s">
        <v>82</v>
      </c>
      <c r="AW274" s="13" t="s">
        <v>29</v>
      </c>
      <c r="AX274" s="13" t="s">
        <v>72</v>
      </c>
      <c r="AY274" s="177" t="s">
        <v>118</v>
      </c>
    </row>
    <row r="275" spans="1:65" s="14" customFormat="1" ht="11.25">
      <c r="B275" s="184"/>
      <c r="D275" s="176" t="s">
        <v>126</v>
      </c>
      <c r="E275" s="185" t="s">
        <v>1</v>
      </c>
      <c r="F275" s="186" t="s">
        <v>128</v>
      </c>
      <c r="H275" s="187">
        <v>51.24</v>
      </c>
      <c r="I275" s="188"/>
      <c r="L275" s="184"/>
      <c r="M275" s="189"/>
      <c r="N275" s="190"/>
      <c r="O275" s="190"/>
      <c r="P275" s="190"/>
      <c r="Q275" s="190"/>
      <c r="R275" s="190"/>
      <c r="S275" s="190"/>
      <c r="T275" s="191"/>
      <c r="AT275" s="185" t="s">
        <v>126</v>
      </c>
      <c r="AU275" s="185" t="s">
        <v>82</v>
      </c>
      <c r="AV275" s="14" t="s">
        <v>124</v>
      </c>
      <c r="AW275" s="14" t="s">
        <v>29</v>
      </c>
      <c r="AX275" s="14" t="s">
        <v>80</v>
      </c>
      <c r="AY275" s="185" t="s">
        <v>118</v>
      </c>
    </row>
    <row r="276" spans="1:65" s="2" customFormat="1" ht="21.75" customHeight="1">
      <c r="A276" s="31"/>
      <c r="B276" s="160"/>
      <c r="C276" s="161" t="s">
        <v>372</v>
      </c>
      <c r="D276" s="161" t="s">
        <v>120</v>
      </c>
      <c r="E276" s="162" t="s">
        <v>373</v>
      </c>
      <c r="F276" s="163" t="s">
        <v>374</v>
      </c>
      <c r="G276" s="164" t="s">
        <v>123</v>
      </c>
      <c r="H276" s="165">
        <v>2728.95</v>
      </c>
      <c r="I276" s="166"/>
      <c r="J276" s="167">
        <f>ROUND(I276*H276,2)</f>
        <v>0</v>
      </c>
      <c r="K276" s="168"/>
      <c r="L276" s="32"/>
      <c r="M276" s="169" t="s">
        <v>1</v>
      </c>
      <c r="N276" s="170" t="s">
        <v>37</v>
      </c>
      <c r="O276" s="57"/>
      <c r="P276" s="171">
        <f>O276*H276</f>
        <v>0</v>
      </c>
      <c r="Q276" s="171">
        <v>1.1199999999999999E-3</v>
      </c>
      <c r="R276" s="171">
        <f>Q276*H276</f>
        <v>3.0564239999999994</v>
      </c>
      <c r="S276" s="171">
        <v>0</v>
      </c>
      <c r="T276" s="172">
        <f>S276*H276</f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73" t="s">
        <v>124</v>
      </c>
      <c r="AT276" s="173" t="s">
        <v>120</v>
      </c>
      <c r="AU276" s="173" t="s">
        <v>82</v>
      </c>
      <c r="AY276" s="16" t="s">
        <v>118</v>
      </c>
      <c r="BE276" s="174">
        <f>IF(N276="základní",J276,0)</f>
        <v>0</v>
      </c>
      <c r="BF276" s="174">
        <f>IF(N276="snížená",J276,0)</f>
        <v>0</v>
      </c>
      <c r="BG276" s="174">
        <f>IF(N276="zákl. přenesená",J276,0)</f>
        <v>0</v>
      </c>
      <c r="BH276" s="174">
        <f>IF(N276="sníž. přenesená",J276,0)</f>
        <v>0</v>
      </c>
      <c r="BI276" s="174">
        <f>IF(N276="nulová",J276,0)</f>
        <v>0</v>
      </c>
      <c r="BJ276" s="16" t="s">
        <v>80</v>
      </c>
      <c r="BK276" s="174">
        <f>ROUND(I276*H276,2)</f>
        <v>0</v>
      </c>
      <c r="BL276" s="16" t="s">
        <v>124</v>
      </c>
      <c r="BM276" s="173" t="s">
        <v>375</v>
      </c>
    </row>
    <row r="277" spans="1:65" s="13" customFormat="1" ht="11.25">
      <c r="B277" s="175"/>
      <c r="D277" s="176" t="s">
        <v>126</v>
      </c>
      <c r="E277" s="177" t="s">
        <v>1</v>
      </c>
      <c r="F277" s="178" t="s">
        <v>376</v>
      </c>
      <c r="H277" s="179">
        <v>2728.95</v>
      </c>
      <c r="I277" s="180"/>
      <c r="L277" s="175"/>
      <c r="M277" s="181"/>
      <c r="N277" s="182"/>
      <c r="O277" s="182"/>
      <c r="P277" s="182"/>
      <c r="Q277" s="182"/>
      <c r="R277" s="182"/>
      <c r="S277" s="182"/>
      <c r="T277" s="183"/>
      <c r="AT277" s="177" t="s">
        <v>126</v>
      </c>
      <c r="AU277" s="177" t="s">
        <v>82</v>
      </c>
      <c r="AV277" s="13" t="s">
        <v>82</v>
      </c>
      <c r="AW277" s="13" t="s">
        <v>29</v>
      </c>
      <c r="AX277" s="13" t="s">
        <v>72</v>
      </c>
      <c r="AY277" s="177" t="s">
        <v>118</v>
      </c>
    </row>
    <row r="278" spans="1:65" s="14" customFormat="1" ht="11.25">
      <c r="B278" s="184"/>
      <c r="D278" s="176" t="s">
        <v>126</v>
      </c>
      <c r="E278" s="185" t="s">
        <v>1</v>
      </c>
      <c r="F278" s="186" t="s">
        <v>128</v>
      </c>
      <c r="H278" s="187">
        <v>2728.95</v>
      </c>
      <c r="I278" s="188"/>
      <c r="L278" s="184"/>
      <c r="M278" s="189"/>
      <c r="N278" s="190"/>
      <c r="O278" s="190"/>
      <c r="P278" s="190"/>
      <c r="Q278" s="190"/>
      <c r="R278" s="190"/>
      <c r="S278" s="190"/>
      <c r="T278" s="191"/>
      <c r="AT278" s="185" t="s">
        <v>126</v>
      </c>
      <c r="AU278" s="185" t="s">
        <v>82</v>
      </c>
      <c r="AV278" s="14" t="s">
        <v>124</v>
      </c>
      <c r="AW278" s="14" t="s">
        <v>29</v>
      </c>
      <c r="AX278" s="14" t="s">
        <v>80</v>
      </c>
      <c r="AY278" s="185" t="s">
        <v>118</v>
      </c>
    </row>
    <row r="279" spans="1:65" s="12" customFormat="1" ht="22.9" customHeight="1">
      <c r="B279" s="147"/>
      <c r="D279" s="148" t="s">
        <v>71</v>
      </c>
      <c r="E279" s="158" t="s">
        <v>377</v>
      </c>
      <c r="F279" s="158" t="s">
        <v>378</v>
      </c>
      <c r="I279" s="150"/>
      <c r="J279" s="159">
        <f>BK279</f>
        <v>0</v>
      </c>
      <c r="L279" s="147"/>
      <c r="M279" s="152"/>
      <c r="N279" s="153"/>
      <c r="O279" s="153"/>
      <c r="P279" s="154">
        <f>SUM(P280:P303)</f>
        <v>0</v>
      </c>
      <c r="Q279" s="153"/>
      <c r="R279" s="154">
        <f>SUM(R280:R303)</f>
        <v>0</v>
      </c>
      <c r="S279" s="153"/>
      <c r="T279" s="155">
        <f>SUM(T280:T303)</f>
        <v>0</v>
      </c>
      <c r="AR279" s="148" t="s">
        <v>80</v>
      </c>
      <c r="AT279" s="156" t="s">
        <v>71</v>
      </c>
      <c r="AU279" s="156" t="s">
        <v>80</v>
      </c>
      <c r="AY279" s="148" t="s">
        <v>118</v>
      </c>
      <c r="BK279" s="157">
        <f>SUM(BK280:BK303)</f>
        <v>0</v>
      </c>
    </row>
    <row r="280" spans="1:65" s="2" customFormat="1" ht="16.5" customHeight="1">
      <c r="A280" s="31"/>
      <c r="B280" s="160"/>
      <c r="C280" s="161" t="s">
        <v>379</v>
      </c>
      <c r="D280" s="161" t="s">
        <v>120</v>
      </c>
      <c r="E280" s="162" t="s">
        <v>380</v>
      </c>
      <c r="F280" s="163" t="s">
        <v>381</v>
      </c>
      <c r="G280" s="164" t="s">
        <v>199</v>
      </c>
      <c r="H280" s="165">
        <v>965.96</v>
      </c>
      <c r="I280" s="166"/>
      <c r="J280" s="167">
        <f>ROUND(I280*H280,2)</f>
        <v>0</v>
      </c>
      <c r="K280" s="168"/>
      <c r="L280" s="32"/>
      <c r="M280" s="169" t="s">
        <v>1</v>
      </c>
      <c r="N280" s="170" t="s">
        <v>37</v>
      </c>
      <c r="O280" s="57"/>
      <c r="P280" s="171">
        <f>O280*H280</f>
        <v>0</v>
      </c>
      <c r="Q280" s="171">
        <v>0</v>
      </c>
      <c r="R280" s="171">
        <f>Q280*H280</f>
        <v>0</v>
      </c>
      <c r="S280" s="171">
        <v>0</v>
      </c>
      <c r="T280" s="172">
        <f>S280*H280</f>
        <v>0</v>
      </c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73" t="s">
        <v>124</v>
      </c>
      <c r="AT280" s="173" t="s">
        <v>120</v>
      </c>
      <c r="AU280" s="173" t="s">
        <v>82</v>
      </c>
      <c r="AY280" s="16" t="s">
        <v>118</v>
      </c>
      <c r="BE280" s="174">
        <f>IF(N280="základní",J280,0)</f>
        <v>0</v>
      </c>
      <c r="BF280" s="174">
        <f>IF(N280="snížená",J280,0)</f>
        <v>0</v>
      </c>
      <c r="BG280" s="174">
        <f>IF(N280="zákl. přenesená",J280,0)</f>
        <v>0</v>
      </c>
      <c r="BH280" s="174">
        <f>IF(N280="sníž. přenesená",J280,0)</f>
        <v>0</v>
      </c>
      <c r="BI280" s="174">
        <f>IF(N280="nulová",J280,0)</f>
        <v>0</v>
      </c>
      <c r="BJ280" s="16" t="s">
        <v>80</v>
      </c>
      <c r="BK280" s="174">
        <f>ROUND(I280*H280,2)</f>
        <v>0</v>
      </c>
      <c r="BL280" s="16" t="s">
        <v>124</v>
      </c>
      <c r="BM280" s="173" t="s">
        <v>382</v>
      </c>
    </row>
    <row r="281" spans="1:65" s="13" customFormat="1" ht="11.25">
      <c r="B281" s="175"/>
      <c r="D281" s="176" t="s">
        <v>126</v>
      </c>
      <c r="E281" s="177" t="s">
        <v>1</v>
      </c>
      <c r="F281" s="178" t="s">
        <v>383</v>
      </c>
      <c r="H281" s="179">
        <v>965.96</v>
      </c>
      <c r="I281" s="180"/>
      <c r="L281" s="175"/>
      <c r="M281" s="181"/>
      <c r="N281" s="182"/>
      <c r="O281" s="182"/>
      <c r="P281" s="182"/>
      <c r="Q281" s="182"/>
      <c r="R281" s="182"/>
      <c r="S281" s="182"/>
      <c r="T281" s="183"/>
      <c r="AT281" s="177" t="s">
        <v>126</v>
      </c>
      <c r="AU281" s="177" t="s">
        <v>82</v>
      </c>
      <c r="AV281" s="13" t="s">
        <v>82</v>
      </c>
      <c r="AW281" s="13" t="s">
        <v>29</v>
      </c>
      <c r="AX281" s="13" t="s">
        <v>72</v>
      </c>
      <c r="AY281" s="177" t="s">
        <v>118</v>
      </c>
    </row>
    <row r="282" spans="1:65" s="14" customFormat="1" ht="11.25">
      <c r="B282" s="184"/>
      <c r="D282" s="176" t="s">
        <v>126</v>
      </c>
      <c r="E282" s="185" t="s">
        <v>1</v>
      </c>
      <c r="F282" s="186" t="s">
        <v>128</v>
      </c>
      <c r="H282" s="187">
        <v>965.96</v>
      </c>
      <c r="I282" s="188"/>
      <c r="L282" s="184"/>
      <c r="M282" s="189"/>
      <c r="N282" s="190"/>
      <c r="O282" s="190"/>
      <c r="P282" s="190"/>
      <c r="Q282" s="190"/>
      <c r="R282" s="190"/>
      <c r="S282" s="190"/>
      <c r="T282" s="191"/>
      <c r="AT282" s="185" t="s">
        <v>126</v>
      </c>
      <c r="AU282" s="185" t="s">
        <v>82</v>
      </c>
      <c r="AV282" s="14" t="s">
        <v>124</v>
      </c>
      <c r="AW282" s="14" t="s">
        <v>29</v>
      </c>
      <c r="AX282" s="14" t="s">
        <v>80</v>
      </c>
      <c r="AY282" s="185" t="s">
        <v>118</v>
      </c>
    </row>
    <row r="283" spans="1:65" s="2" customFormat="1" ht="21.75" customHeight="1">
      <c r="A283" s="31"/>
      <c r="B283" s="160"/>
      <c r="C283" s="161" t="s">
        <v>384</v>
      </c>
      <c r="D283" s="161" t="s">
        <v>120</v>
      </c>
      <c r="E283" s="162" t="s">
        <v>385</v>
      </c>
      <c r="F283" s="163" t="s">
        <v>386</v>
      </c>
      <c r="G283" s="164" t="s">
        <v>199</v>
      </c>
      <c r="H283" s="165">
        <v>23183.040000000001</v>
      </c>
      <c r="I283" s="166"/>
      <c r="J283" s="167">
        <f>ROUND(I283*H283,2)</f>
        <v>0</v>
      </c>
      <c r="K283" s="168"/>
      <c r="L283" s="32"/>
      <c r="M283" s="169" t="s">
        <v>1</v>
      </c>
      <c r="N283" s="170" t="s">
        <v>37</v>
      </c>
      <c r="O283" s="57"/>
      <c r="P283" s="171">
        <f>O283*H283</f>
        <v>0</v>
      </c>
      <c r="Q283" s="171">
        <v>0</v>
      </c>
      <c r="R283" s="171">
        <f>Q283*H283</f>
        <v>0</v>
      </c>
      <c r="S283" s="171">
        <v>0</v>
      </c>
      <c r="T283" s="172">
        <f>S283*H283</f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73" t="s">
        <v>124</v>
      </c>
      <c r="AT283" s="173" t="s">
        <v>120</v>
      </c>
      <c r="AU283" s="173" t="s">
        <v>82</v>
      </c>
      <c r="AY283" s="16" t="s">
        <v>118</v>
      </c>
      <c r="BE283" s="174">
        <f>IF(N283="základní",J283,0)</f>
        <v>0</v>
      </c>
      <c r="BF283" s="174">
        <f>IF(N283="snížená",J283,0)</f>
        <v>0</v>
      </c>
      <c r="BG283" s="174">
        <f>IF(N283="zákl. přenesená",J283,0)</f>
        <v>0</v>
      </c>
      <c r="BH283" s="174">
        <f>IF(N283="sníž. přenesená",J283,0)</f>
        <v>0</v>
      </c>
      <c r="BI283" s="174">
        <f>IF(N283="nulová",J283,0)</f>
        <v>0</v>
      </c>
      <c r="BJ283" s="16" t="s">
        <v>80</v>
      </c>
      <c r="BK283" s="174">
        <f>ROUND(I283*H283,2)</f>
        <v>0</v>
      </c>
      <c r="BL283" s="16" t="s">
        <v>124</v>
      </c>
      <c r="BM283" s="173" t="s">
        <v>387</v>
      </c>
    </row>
    <row r="284" spans="1:65" s="13" customFormat="1" ht="11.25">
      <c r="B284" s="175"/>
      <c r="D284" s="176" t="s">
        <v>126</v>
      </c>
      <c r="F284" s="178" t="s">
        <v>388</v>
      </c>
      <c r="H284" s="179">
        <v>23183.040000000001</v>
      </c>
      <c r="I284" s="180"/>
      <c r="L284" s="175"/>
      <c r="M284" s="181"/>
      <c r="N284" s="182"/>
      <c r="O284" s="182"/>
      <c r="P284" s="182"/>
      <c r="Q284" s="182"/>
      <c r="R284" s="182"/>
      <c r="S284" s="182"/>
      <c r="T284" s="183"/>
      <c r="AT284" s="177" t="s">
        <v>126</v>
      </c>
      <c r="AU284" s="177" t="s">
        <v>82</v>
      </c>
      <c r="AV284" s="13" t="s">
        <v>82</v>
      </c>
      <c r="AW284" s="13" t="s">
        <v>3</v>
      </c>
      <c r="AX284" s="13" t="s">
        <v>80</v>
      </c>
      <c r="AY284" s="177" t="s">
        <v>118</v>
      </c>
    </row>
    <row r="285" spans="1:65" s="2" customFormat="1" ht="16.5" customHeight="1">
      <c r="A285" s="31"/>
      <c r="B285" s="160"/>
      <c r="C285" s="161" t="s">
        <v>389</v>
      </c>
      <c r="D285" s="161" t="s">
        <v>120</v>
      </c>
      <c r="E285" s="162" t="s">
        <v>390</v>
      </c>
      <c r="F285" s="163" t="s">
        <v>391</v>
      </c>
      <c r="G285" s="164" t="s">
        <v>199</v>
      </c>
      <c r="H285" s="165">
        <v>66.688000000000002</v>
      </c>
      <c r="I285" s="166"/>
      <c r="J285" s="167">
        <f>ROUND(I285*H285,2)</f>
        <v>0</v>
      </c>
      <c r="K285" s="168"/>
      <c r="L285" s="32"/>
      <c r="M285" s="169" t="s">
        <v>1</v>
      </c>
      <c r="N285" s="170" t="s">
        <v>37</v>
      </c>
      <c r="O285" s="57"/>
      <c r="P285" s="171">
        <f>O285*H285</f>
        <v>0</v>
      </c>
      <c r="Q285" s="171">
        <v>0</v>
      </c>
      <c r="R285" s="171">
        <f>Q285*H285</f>
        <v>0</v>
      </c>
      <c r="S285" s="171">
        <v>0</v>
      </c>
      <c r="T285" s="172">
        <f>S285*H285</f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73" t="s">
        <v>124</v>
      </c>
      <c r="AT285" s="173" t="s">
        <v>120</v>
      </c>
      <c r="AU285" s="173" t="s">
        <v>82</v>
      </c>
      <c r="AY285" s="16" t="s">
        <v>118</v>
      </c>
      <c r="BE285" s="174">
        <f>IF(N285="základní",J285,0)</f>
        <v>0</v>
      </c>
      <c r="BF285" s="174">
        <f>IF(N285="snížená",J285,0)</f>
        <v>0</v>
      </c>
      <c r="BG285" s="174">
        <f>IF(N285="zákl. přenesená",J285,0)</f>
        <v>0</v>
      </c>
      <c r="BH285" s="174">
        <f>IF(N285="sníž. přenesená",J285,0)</f>
        <v>0</v>
      </c>
      <c r="BI285" s="174">
        <f>IF(N285="nulová",J285,0)</f>
        <v>0</v>
      </c>
      <c r="BJ285" s="16" t="s">
        <v>80</v>
      </c>
      <c r="BK285" s="174">
        <f>ROUND(I285*H285,2)</f>
        <v>0</v>
      </c>
      <c r="BL285" s="16" t="s">
        <v>124</v>
      </c>
      <c r="BM285" s="173" t="s">
        <v>392</v>
      </c>
    </row>
    <row r="286" spans="1:65" s="13" customFormat="1" ht="11.25">
      <c r="B286" s="175"/>
      <c r="D286" s="176" t="s">
        <v>126</v>
      </c>
      <c r="E286" s="177" t="s">
        <v>1</v>
      </c>
      <c r="F286" s="178" t="s">
        <v>393</v>
      </c>
      <c r="H286" s="179">
        <v>9.6</v>
      </c>
      <c r="I286" s="180"/>
      <c r="L286" s="175"/>
      <c r="M286" s="181"/>
      <c r="N286" s="182"/>
      <c r="O286" s="182"/>
      <c r="P286" s="182"/>
      <c r="Q286" s="182"/>
      <c r="R286" s="182"/>
      <c r="S286" s="182"/>
      <c r="T286" s="183"/>
      <c r="AT286" s="177" t="s">
        <v>126</v>
      </c>
      <c r="AU286" s="177" t="s">
        <v>82</v>
      </c>
      <c r="AV286" s="13" t="s">
        <v>82</v>
      </c>
      <c r="AW286" s="13" t="s">
        <v>29</v>
      </c>
      <c r="AX286" s="13" t="s">
        <v>72</v>
      </c>
      <c r="AY286" s="177" t="s">
        <v>118</v>
      </c>
    </row>
    <row r="287" spans="1:65" s="13" customFormat="1" ht="11.25">
      <c r="B287" s="175"/>
      <c r="D287" s="176" t="s">
        <v>126</v>
      </c>
      <c r="E287" s="177" t="s">
        <v>1</v>
      </c>
      <c r="F287" s="178" t="s">
        <v>394</v>
      </c>
      <c r="H287" s="179">
        <v>1.5</v>
      </c>
      <c r="I287" s="180"/>
      <c r="L287" s="175"/>
      <c r="M287" s="181"/>
      <c r="N287" s="182"/>
      <c r="O287" s="182"/>
      <c r="P287" s="182"/>
      <c r="Q287" s="182"/>
      <c r="R287" s="182"/>
      <c r="S287" s="182"/>
      <c r="T287" s="183"/>
      <c r="AT287" s="177" t="s">
        <v>126</v>
      </c>
      <c r="AU287" s="177" t="s">
        <v>82</v>
      </c>
      <c r="AV287" s="13" t="s">
        <v>82</v>
      </c>
      <c r="AW287" s="13" t="s">
        <v>29</v>
      </c>
      <c r="AX287" s="13" t="s">
        <v>72</v>
      </c>
      <c r="AY287" s="177" t="s">
        <v>118</v>
      </c>
    </row>
    <row r="288" spans="1:65" s="13" customFormat="1" ht="11.25">
      <c r="B288" s="175"/>
      <c r="D288" s="176" t="s">
        <v>126</v>
      </c>
      <c r="E288" s="177" t="s">
        <v>1</v>
      </c>
      <c r="F288" s="178" t="s">
        <v>395</v>
      </c>
      <c r="H288" s="179">
        <v>10.4</v>
      </c>
      <c r="I288" s="180"/>
      <c r="L288" s="175"/>
      <c r="M288" s="181"/>
      <c r="N288" s="182"/>
      <c r="O288" s="182"/>
      <c r="P288" s="182"/>
      <c r="Q288" s="182"/>
      <c r="R288" s="182"/>
      <c r="S288" s="182"/>
      <c r="T288" s="183"/>
      <c r="AT288" s="177" t="s">
        <v>126</v>
      </c>
      <c r="AU288" s="177" t="s">
        <v>82</v>
      </c>
      <c r="AV288" s="13" t="s">
        <v>82</v>
      </c>
      <c r="AW288" s="13" t="s">
        <v>29</v>
      </c>
      <c r="AX288" s="13" t="s">
        <v>72</v>
      </c>
      <c r="AY288" s="177" t="s">
        <v>118</v>
      </c>
    </row>
    <row r="289" spans="1:65" s="13" customFormat="1" ht="11.25">
      <c r="B289" s="175"/>
      <c r="D289" s="176" t="s">
        <v>126</v>
      </c>
      <c r="E289" s="177" t="s">
        <v>1</v>
      </c>
      <c r="F289" s="178" t="s">
        <v>396</v>
      </c>
      <c r="H289" s="179">
        <v>45.188000000000002</v>
      </c>
      <c r="I289" s="180"/>
      <c r="L289" s="175"/>
      <c r="M289" s="181"/>
      <c r="N289" s="182"/>
      <c r="O289" s="182"/>
      <c r="P289" s="182"/>
      <c r="Q289" s="182"/>
      <c r="R289" s="182"/>
      <c r="S289" s="182"/>
      <c r="T289" s="183"/>
      <c r="AT289" s="177" t="s">
        <v>126</v>
      </c>
      <c r="AU289" s="177" t="s">
        <v>82</v>
      </c>
      <c r="AV289" s="13" t="s">
        <v>82</v>
      </c>
      <c r="AW289" s="13" t="s">
        <v>29</v>
      </c>
      <c r="AX289" s="13" t="s">
        <v>72</v>
      </c>
      <c r="AY289" s="177" t="s">
        <v>118</v>
      </c>
    </row>
    <row r="290" spans="1:65" s="14" customFormat="1" ht="11.25">
      <c r="B290" s="184"/>
      <c r="D290" s="176" t="s">
        <v>126</v>
      </c>
      <c r="E290" s="185" t="s">
        <v>1</v>
      </c>
      <c r="F290" s="186" t="s">
        <v>128</v>
      </c>
      <c r="H290" s="187">
        <v>66.688000000000002</v>
      </c>
      <c r="I290" s="188"/>
      <c r="L290" s="184"/>
      <c r="M290" s="189"/>
      <c r="N290" s="190"/>
      <c r="O290" s="190"/>
      <c r="P290" s="190"/>
      <c r="Q290" s="190"/>
      <c r="R290" s="190"/>
      <c r="S290" s="190"/>
      <c r="T290" s="191"/>
      <c r="AT290" s="185" t="s">
        <v>126</v>
      </c>
      <c r="AU290" s="185" t="s">
        <v>82</v>
      </c>
      <c r="AV290" s="14" t="s">
        <v>124</v>
      </c>
      <c r="AW290" s="14" t="s">
        <v>29</v>
      </c>
      <c r="AX290" s="14" t="s">
        <v>80</v>
      </c>
      <c r="AY290" s="185" t="s">
        <v>118</v>
      </c>
    </row>
    <row r="291" spans="1:65" s="2" customFormat="1" ht="21.75" customHeight="1">
      <c r="A291" s="31"/>
      <c r="B291" s="160"/>
      <c r="C291" s="161" t="s">
        <v>397</v>
      </c>
      <c r="D291" s="161" t="s">
        <v>120</v>
      </c>
      <c r="E291" s="162" t="s">
        <v>398</v>
      </c>
      <c r="F291" s="163" t="s">
        <v>399</v>
      </c>
      <c r="G291" s="164" t="s">
        <v>199</v>
      </c>
      <c r="H291" s="165">
        <v>1600.5119999999999</v>
      </c>
      <c r="I291" s="166"/>
      <c r="J291" s="167">
        <f>ROUND(I291*H291,2)</f>
        <v>0</v>
      </c>
      <c r="K291" s="168"/>
      <c r="L291" s="32"/>
      <c r="M291" s="169" t="s">
        <v>1</v>
      </c>
      <c r="N291" s="170" t="s">
        <v>37</v>
      </c>
      <c r="O291" s="57"/>
      <c r="P291" s="171">
        <f>O291*H291</f>
        <v>0</v>
      </c>
      <c r="Q291" s="171">
        <v>0</v>
      </c>
      <c r="R291" s="171">
        <f>Q291*H291</f>
        <v>0</v>
      </c>
      <c r="S291" s="171">
        <v>0</v>
      </c>
      <c r="T291" s="172">
        <f>S291*H291</f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73" t="s">
        <v>124</v>
      </c>
      <c r="AT291" s="173" t="s">
        <v>120</v>
      </c>
      <c r="AU291" s="173" t="s">
        <v>82</v>
      </c>
      <c r="AY291" s="16" t="s">
        <v>118</v>
      </c>
      <c r="BE291" s="174">
        <f>IF(N291="základní",J291,0)</f>
        <v>0</v>
      </c>
      <c r="BF291" s="174">
        <f>IF(N291="snížená",J291,0)</f>
        <v>0</v>
      </c>
      <c r="BG291" s="174">
        <f>IF(N291="zákl. přenesená",J291,0)</f>
        <v>0</v>
      </c>
      <c r="BH291" s="174">
        <f>IF(N291="sníž. přenesená",J291,0)</f>
        <v>0</v>
      </c>
      <c r="BI291" s="174">
        <f>IF(N291="nulová",J291,0)</f>
        <v>0</v>
      </c>
      <c r="BJ291" s="16" t="s">
        <v>80</v>
      </c>
      <c r="BK291" s="174">
        <f>ROUND(I291*H291,2)</f>
        <v>0</v>
      </c>
      <c r="BL291" s="16" t="s">
        <v>124</v>
      </c>
      <c r="BM291" s="173" t="s">
        <v>400</v>
      </c>
    </row>
    <row r="292" spans="1:65" s="13" customFormat="1" ht="11.25">
      <c r="B292" s="175"/>
      <c r="D292" s="176" t="s">
        <v>126</v>
      </c>
      <c r="F292" s="178" t="s">
        <v>401</v>
      </c>
      <c r="H292" s="179">
        <v>1600.5119999999999</v>
      </c>
      <c r="I292" s="180"/>
      <c r="L292" s="175"/>
      <c r="M292" s="181"/>
      <c r="N292" s="182"/>
      <c r="O292" s="182"/>
      <c r="P292" s="182"/>
      <c r="Q292" s="182"/>
      <c r="R292" s="182"/>
      <c r="S292" s="182"/>
      <c r="T292" s="183"/>
      <c r="AT292" s="177" t="s">
        <v>126</v>
      </c>
      <c r="AU292" s="177" t="s">
        <v>82</v>
      </c>
      <c r="AV292" s="13" t="s">
        <v>82</v>
      </c>
      <c r="AW292" s="13" t="s">
        <v>3</v>
      </c>
      <c r="AX292" s="13" t="s">
        <v>80</v>
      </c>
      <c r="AY292" s="177" t="s">
        <v>118</v>
      </c>
    </row>
    <row r="293" spans="1:65" s="2" customFormat="1" ht="33" customHeight="1">
      <c r="A293" s="31"/>
      <c r="B293" s="160"/>
      <c r="C293" s="161" t="s">
        <v>402</v>
      </c>
      <c r="D293" s="161" t="s">
        <v>120</v>
      </c>
      <c r="E293" s="162" t="s">
        <v>403</v>
      </c>
      <c r="F293" s="163" t="s">
        <v>404</v>
      </c>
      <c r="G293" s="164" t="s">
        <v>199</v>
      </c>
      <c r="H293" s="165">
        <v>21.5</v>
      </c>
      <c r="I293" s="166"/>
      <c r="J293" s="167">
        <f>ROUND(I293*H293,2)</f>
        <v>0</v>
      </c>
      <c r="K293" s="168"/>
      <c r="L293" s="32"/>
      <c r="M293" s="169" t="s">
        <v>1</v>
      </c>
      <c r="N293" s="170" t="s">
        <v>37</v>
      </c>
      <c r="O293" s="57"/>
      <c r="P293" s="171">
        <f>O293*H293</f>
        <v>0</v>
      </c>
      <c r="Q293" s="171">
        <v>0</v>
      </c>
      <c r="R293" s="171">
        <f>Q293*H293</f>
        <v>0</v>
      </c>
      <c r="S293" s="171">
        <v>0</v>
      </c>
      <c r="T293" s="172">
        <f>S293*H293</f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73" t="s">
        <v>124</v>
      </c>
      <c r="AT293" s="173" t="s">
        <v>120</v>
      </c>
      <c r="AU293" s="173" t="s">
        <v>82</v>
      </c>
      <c r="AY293" s="16" t="s">
        <v>118</v>
      </c>
      <c r="BE293" s="174">
        <f>IF(N293="základní",J293,0)</f>
        <v>0</v>
      </c>
      <c r="BF293" s="174">
        <f>IF(N293="snížená",J293,0)</f>
        <v>0</v>
      </c>
      <c r="BG293" s="174">
        <f>IF(N293="zákl. přenesená",J293,0)</f>
        <v>0</v>
      </c>
      <c r="BH293" s="174">
        <f>IF(N293="sníž. přenesená",J293,0)</f>
        <v>0</v>
      </c>
      <c r="BI293" s="174">
        <f>IF(N293="nulová",J293,0)</f>
        <v>0</v>
      </c>
      <c r="BJ293" s="16" t="s">
        <v>80</v>
      </c>
      <c r="BK293" s="174">
        <f>ROUND(I293*H293,2)</f>
        <v>0</v>
      </c>
      <c r="BL293" s="16" t="s">
        <v>124</v>
      </c>
      <c r="BM293" s="173" t="s">
        <v>405</v>
      </c>
    </row>
    <row r="294" spans="1:65" s="13" customFormat="1" ht="11.25">
      <c r="B294" s="175"/>
      <c r="D294" s="176" t="s">
        <v>126</v>
      </c>
      <c r="E294" s="177" t="s">
        <v>1</v>
      </c>
      <c r="F294" s="178" t="s">
        <v>393</v>
      </c>
      <c r="H294" s="179">
        <v>9.6</v>
      </c>
      <c r="I294" s="180"/>
      <c r="L294" s="175"/>
      <c r="M294" s="181"/>
      <c r="N294" s="182"/>
      <c r="O294" s="182"/>
      <c r="P294" s="182"/>
      <c r="Q294" s="182"/>
      <c r="R294" s="182"/>
      <c r="S294" s="182"/>
      <c r="T294" s="183"/>
      <c r="AT294" s="177" t="s">
        <v>126</v>
      </c>
      <c r="AU294" s="177" t="s">
        <v>82</v>
      </c>
      <c r="AV294" s="13" t="s">
        <v>82</v>
      </c>
      <c r="AW294" s="13" t="s">
        <v>29</v>
      </c>
      <c r="AX294" s="13" t="s">
        <v>72</v>
      </c>
      <c r="AY294" s="177" t="s">
        <v>118</v>
      </c>
    </row>
    <row r="295" spans="1:65" s="13" customFormat="1" ht="11.25">
      <c r="B295" s="175"/>
      <c r="D295" s="176" t="s">
        <v>126</v>
      </c>
      <c r="E295" s="177" t="s">
        <v>1</v>
      </c>
      <c r="F295" s="178" t="s">
        <v>394</v>
      </c>
      <c r="H295" s="179">
        <v>1.5</v>
      </c>
      <c r="I295" s="180"/>
      <c r="L295" s="175"/>
      <c r="M295" s="181"/>
      <c r="N295" s="182"/>
      <c r="O295" s="182"/>
      <c r="P295" s="182"/>
      <c r="Q295" s="182"/>
      <c r="R295" s="182"/>
      <c r="S295" s="182"/>
      <c r="T295" s="183"/>
      <c r="AT295" s="177" t="s">
        <v>126</v>
      </c>
      <c r="AU295" s="177" t="s">
        <v>82</v>
      </c>
      <c r="AV295" s="13" t="s">
        <v>82</v>
      </c>
      <c r="AW295" s="13" t="s">
        <v>29</v>
      </c>
      <c r="AX295" s="13" t="s">
        <v>72</v>
      </c>
      <c r="AY295" s="177" t="s">
        <v>118</v>
      </c>
    </row>
    <row r="296" spans="1:65" s="13" customFormat="1" ht="11.25">
      <c r="B296" s="175"/>
      <c r="D296" s="176" t="s">
        <v>126</v>
      </c>
      <c r="E296" s="177" t="s">
        <v>1</v>
      </c>
      <c r="F296" s="178" t="s">
        <v>395</v>
      </c>
      <c r="H296" s="179">
        <v>10.4</v>
      </c>
      <c r="I296" s="180"/>
      <c r="L296" s="175"/>
      <c r="M296" s="181"/>
      <c r="N296" s="182"/>
      <c r="O296" s="182"/>
      <c r="P296" s="182"/>
      <c r="Q296" s="182"/>
      <c r="R296" s="182"/>
      <c r="S296" s="182"/>
      <c r="T296" s="183"/>
      <c r="AT296" s="177" t="s">
        <v>126</v>
      </c>
      <c r="AU296" s="177" t="s">
        <v>82</v>
      </c>
      <c r="AV296" s="13" t="s">
        <v>82</v>
      </c>
      <c r="AW296" s="13" t="s">
        <v>29</v>
      </c>
      <c r="AX296" s="13" t="s">
        <v>72</v>
      </c>
      <c r="AY296" s="177" t="s">
        <v>118</v>
      </c>
    </row>
    <row r="297" spans="1:65" s="14" customFormat="1" ht="11.25">
      <c r="B297" s="184"/>
      <c r="D297" s="176" t="s">
        <v>126</v>
      </c>
      <c r="E297" s="185" t="s">
        <v>1</v>
      </c>
      <c r="F297" s="186" t="s">
        <v>128</v>
      </c>
      <c r="H297" s="187">
        <v>21.5</v>
      </c>
      <c r="I297" s="188"/>
      <c r="L297" s="184"/>
      <c r="M297" s="189"/>
      <c r="N297" s="190"/>
      <c r="O297" s="190"/>
      <c r="P297" s="190"/>
      <c r="Q297" s="190"/>
      <c r="R297" s="190"/>
      <c r="S297" s="190"/>
      <c r="T297" s="191"/>
      <c r="AT297" s="185" t="s">
        <v>126</v>
      </c>
      <c r="AU297" s="185" t="s">
        <v>82</v>
      </c>
      <c r="AV297" s="14" t="s">
        <v>124</v>
      </c>
      <c r="AW297" s="14" t="s">
        <v>29</v>
      </c>
      <c r="AX297" s="14" t="s">
        <v>80</v>
      </c>
      <c r="AY297" s="185" t="s">
        <v>118</v>
      </c>
    </row>
    <row r="298" spans="1:65" s="2" customFormat="1" ht="33" customHeight="1">
      <c r="A298" s="31"/>
      <c r="B298" s="160"/>
      <c r="C298" s="161" t="s">
        <v>406</v>
      </c>
      <c r="D298" s="161" t="s">
        <v>120</v>
      </c>
      <c r="E298" s="162" t="s">
        <v>407</v>
      </c>
      <c r="F298" s="163" t="s">
        <v>408</v>
      </c>
      <c r="G298" s="164" t="s">
        <v>199</v>
      </c>
      <c r="H298" s="165">
        <v>965.96</v>
      </c>
      <c r="I298" s="166"/>
      <c r="J298" s="167">
        <f>ROUND(I298*H298,2)</f>
        <v>0</v>
      </c>
      <c r="K298" s="168"/>
      <c r="L298" s="32"/>
      <c r="M298" s="169" t="s">
        <v>1</v>
      </c>
      <c r="N298" s="170" t="s">
        <v>37</v>
      </c>
      <c r="O298" s="57"/>
      <c r="P298" s="171">
        <f>O298*H298</f>
        <v>0</v>
      </c>
      <c r="Q298" s="171">
        <v>0</v>
      </c>
      <c r="R298" s="171">
        <f>Q298*H298</f>
        <v>0</v>
      </c>
      <c r="S298" s="171">
        <v>0</v>
      </c>
      <c r="T298" s="172">
        <f>S298*H298</f>
        <v>0</v>
      </c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R298" s="173" t="s">
        <v>124</v>
      </c>
      <c r="AT298" s="173" t="s">
        <v>120</v>
      </c>
      <c r="AU298" s="173" t="s">
        <v>82</v>
      </c>
      <c r="AY298" s="16" t="s">
        <v>118</v>
      </c>
      <c r="BE298" s="174">
        <f>IF(N298="základní",J298,0)</f>
        <v>0</v>
      </c>
      <c r="BF298" s="174">
        <f>IF(N298="snížená",J298,0)</f>
        <v>0</v>
      </c>
      <c r="BG298" s="174">
        <f>IF(N298="zákl. přenesená",J298,0)</f>
        <v>0</v>
      </c>
      <c r="BH298" s="174">
        <f>IF(N298="sníž. přenesená",J298,0)</f>
        <v>0</v>
      </c>
      <c r="BI298" s="174">
        <f>IF(N298="nulová",J298,0)</f>
        <v>0</v>
      </c>
      <c r="BJ298" s="16" t="s">
        <v>80</v>
      </c>
      <c r="BK298" s="174">
        <f>ROUND(I298*H298,2)</f>
        <v>0</v>
      </c>
      <c r="BL298" s="16" t="s">
        <v>124</v>
      </c>
      <c r="BM298" s="173" t="s">
        <v>409</v>
      </c>
    </row>
    <row r="299" spans="1:65" s="13" customFormat="1" ht="11.25">
      <c r="B299" s="175"/>
      <c r="D299" s="176" t="s">
        <v>126</v>
      </c>
      <c r="E299" s="177" t="s">
        <v>1</v>
      </c>
      <c r="F299" s="178" t="s">
        <v>383</v>
      </c>
      <c r="H299" s="179">
        <v>965.96</v>
      </c>
      <c r="I299" s="180"/>
      <c r="L299" s="175"/>
      <c r="M299" s="181"/>
      <c r="N299" s="182"/>
      <c r="O299" s="182"/>
      <c r="P299" s="182"/>
      <c r="Q299" s="182"/>
      <c r="R299" s="182"/>
      <c r="S299" s="182"/>
      <c r="T299" s="183"/>
      <c r="AT299" s="177" t="s">
        <v>126</v>
      </c>
      <c r="AU299" s="177" t="s">
        <v>82</v>
      </c>
      <c r="AV299" s="13" t="s">
        <v>82</v>
      </c>
      <c r="AW299" s="13" t="s">
        <v>29</v>
      </c>
      <c r="AX299" s="13" t="s">
        <v>72</v>
      </c>
      <c r="AY299" s="177" t="s">
        <v>118</v>
      </c>
    </row>
    <row r="300" spans="1:65" s="14" customFormat="1" ht="11.25">
      <c r="B300" s="184"/>
      <c r="D300" s="176" t="s">
        <v>126</v>
      </c>
      <c r="E300" s="185" t="s">
        <v>1</v>
      </c>
      <c r="F300" s="186" t="s">
        <v>128</v>
      </c>
      <c r="H300" s="187">
        <v>965.96</v>
      </c>
      <c r="I300" s="188"/>
      <c r="L300" s="184"/>
      <c r="M300" s="189"/>
      <c r="N300" s="190"/>
      <c r="O300" s="190"/>
      <c r="P300" s="190"/>
      <c r="Q300" s="190"/>
      <c r="R300" s="190"/>
      <c r="S300" s="190"/>
      <c r="T300" s="191"/>
      <c r="AT300" s="185" t="s">
        <v>126</v>
      </c>
      <c r="AU300" s="185" t="s">
        <v>82</v>
      </c>
      <c r="AV300" s="14" t="s">
        <v>124</v>
      </c>
      <c r="AW300" s="14" t="s">
        <v>29</v>
      </c>
      <c r="AX300" s="14" t="s">
        <v>80</v>
      </c>
      <c r="AY300" s="185" t="s">
        <v>118</v>
      </c>
    </row>
    <row r="301" spans="1:65" s="2" customFormat="1" ht="33" customHeight="1">
      <c r="A301" s="31"/>
      <c r="B301" s="160"/>
      <c r="C301" s="161" t="s">
        <v>410</v>
      </c>
      <c r="D301" s="161" t="s">
        <v>120</v>
      </c>
      <c r="E301" s="162" t="s">
        <v>411</v>
      </c>
      <c r="F301" s="163" t="s">
        <v>412</v>
      </c>
      <c r="G301" s="164" t="s">
        <v>199</v>
      </c>
      <c r="H301" s="165">
        <v>45.188000000000002</v>
      </c>
      <c r="I301" s="166"/>
      <c r="J301" s="167">
        <f>ROUND(I301*H301,2)</f>
        <v>0</v>
      </c>
      <c r="K301" s="168"/>
      <c r="L301" s="32"/>
      <c r="M301" s="169" t="s">
        <v>1</v>
      </c>
      <c r="N301" s="170" t="s">
        <v>37</v>
      </c>
      <c r="O301" s="57"/>
      <c r="P301" s="171">
        <f>O301*H301</f>
        <v>0</v>
      </c>
      <c r="Q301" s="171">
        <v>0</v>
      </c>
      <c r="R301" s="171">
        <f>Q301*H301</f>
        <v>0</v>
      </c>
      <c r="S301" s="171">
        <v>0</v>
      </c>
      <c r="T301" s="172">
        <f>S301*H301</f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73" t="s">
        <v>124</v>
      </c>
      <c r="AT301" s="173" t="s">
        <v>120</v>
      </c>
      <c r="AU301" s="173" t="s">
        <v>82</v>
      </c>
      <c r="AY301" s="16" t="s">
        <v>118</v>
      </c>
      <c r="BE301" s="174">
        <f>IF(N301="základní",J301,0)</f>
        <v>0</v>
      </c>
      <c r="BF301" s="174">
        <f>IF(N301="snížená",J301,0)</f>
        <v>0</v>
      </c>
      <c r="BG301" s="174">
        <f>IF(N301="zákl. přenesená",J301,0)</f>
        <v>0</v>
      </c>
      <c r="BH301" s="174">
        <f>IF(N301="sníž. přenesená",J301,0)</f>
        <v>0</v>
      </c>
      <c r="BI301" s="174">
        <f>IF(N301="nulová",J301,0)</f>
        <v>0</v>
      </c>
      <c r="BJ301" s="16" t="s">
        <v>80</v>
      </c>
      <c r="BK301" s="174">
        <f>ROUND(I301*H301,2)</f>
        <v>0</v>
      </c>
      <c r="BL301" s="16" t="s">
        <v>124</v>
      </c>
      <c r="BM301" s="173" t="s">
        <v>413</v>
      </c>
    </row>
    <row r="302" spans="1:65" s="13" customFormat="1" ht="11.25">
      <c r="B302" s="175"/>
      <c r="D302" s="176" t="s">
        <v>126</v>
      </c>
      <c r="E302" s="177" t="s">
        <v>1</v>
      </c>
      <c r="F302" s="178" t="s">
        <v>396</v>
      </c>
      <c r="H302" s="179">
        <v>45.188000000000002</v>
      </c>
      <c r="I302" s="180"/>
      <c r="L302" s="175"/>
      <c r="M302" s="181"/>
      <c r="N302" s="182"/>
      <c r="O302" s="182"/>
      <c r="P302" s="182"/>
      <c r="Q302" s="182"/>
      <c r="R302" s="182"/>
      <c r="S302" s="182"/>
      <c r="T302" s="183"/>
      <c r="AT302" s="177" t="s">
        <v>126</v>
      </c>
      <c r="AU302" s="177" t="s">
        <v>82</v>
      </c>
      <c r="AV302" s="13" t="s">
        <v>82</v>
      </c>
      <c r="AW302" s="13" t="s">
        <v>29</v>
      </c>
      <c r="AX302" s="13" t="s">
        <v>72</v>
      </c>
      <c r="AY302" s="177" t="s">
        <v>118</v>
      </c>
    </row>
    <row r="303" spans="1:65" s="14" customFormat="1" ht="11.25">
      <c r="B303" s="184"/>
      <c r="D303" s="176" t="s">
        <v>126</v>
      </c>
      <c r="E303" s="185" t="s">
        <v>1</v>
      </c>
      <c r="F303" s="186" t="s">
        <v>128</v>
      </c>
      <c r="H303" s="187">
        <v>45.188000000000002</v>
      </c>
      <c r="I303" s="188"/>
      <c r="L303" s="184"/>
      <c r="M303" s="189"/>
      <c r="N303" s="190"/>
      <c r="O303" s="190"/>
      <c r="P303" s="190"/>
      <c r="Q303" s="190"/>
      <c r="R303" s="190"/>
      <c r="S303" s="190"/>
      <c r="T303" s="191"/>
      <c r="AT303" s="185" t="s">
        <v>126</v>
      </c>
      <c r="AU303" s="185" t="s">
        <v>82</v>
      </c>
      <c r="AV303" s="14" t="s">
        <v>124</v>
      </c>
      <c r="AW303" s="14" t="s">
        <v>29</v>
      </c>
      <c r="AX303" s="14" t="s">
        <v>80</v>
      </c>
      <c r="AY303" s="185" t="s">
        <v>118</v>
      </c>
    </row>
    <row r="304" spans="1:65" s="12" customFormat="1" ht="22.9" customHeight="1">
      <c r="B304" s="147"/>
      <c r="D304" s="148" t="s">
        <v>71</v>
      </c>
      <c r="E304" s="158" t="s">
        <v>414</v>
      </c>
      <c r="F304" s="158" t="s">
        <v>415</v>
      </c>
      <c r="I304" s="150"/>
      <c r="J304" s="159">
        <f>BK304</f>
        <v>0</v>
      </c>
      <c r="L304" s="147"/>
      <c r="M304" s="152"/>
      <c r="N304" s="153"/>
      <c r="O304" s="153"/>
      <c r="P304" s="154">
        <f>P305</f>
        <v>0</v>
      </c>
      <c r="Q304" s="153"/>
      <c r="R304" s="154">
        <f>R305</f>
        <v>0</v>
      </c>
      <c r="S304" s="153"/>
      <c r="T304" s="155">
        <f>T305</f>
        <v>0</v>
      </c>
      <c r="AR304" s="148" t="s">
        <v>80</v>
      </c>
      <c r="AT304" s="156" t="s">
        <v>71</v>
      </c>
      <c r="AU304" s="156" t="s">
        <v>80</v>
      </c>
      <c r="AY304" s="148" t="s">
        <v>118</v>
      </c>
      <c r="BK304" s="157">
        <f>BK305</f>
        <v>0</v>
      </c>
    </row>
    <row r="305" spans="1:65" s="2" customFormat="1" ht="21.75" customHeight="1">
      <c r="A305" s="31"/>
      <c r="B305" s="160"/>
      <c r="C305" s="161" t="s">
        <v>416</v>
      </c>
      <c r="D305" s="161" t="s">
        <v>120</v>
      </c>
      <c r="E305" s="162" t="s">
        <v>417</v>
      </c>
      <c r="F305" s="163" t="s">
        <v>418</v>
      </c>
      <c r="G305" s="164" t="s">
        <v>199</v>
      </c>
      <c r="H305" s="165">
        <v>648.82399999999996</v>
      </c>
      <c r="I305" s="166"/>
      <c r="J305" s="167">
        <f>ROUND(I305*H305,2)</f>
        <v>0</v>
      </c>
      <c r="K305" s="168"/>
      <c r="L305" s="32"/>
      <c r="M305" s="169" t="s">
        <v>1</v>
      </c>
      <c r="N305" s="170" t="s">
        <v>37</v>
      </c>
      <c r="O305" s="57"/>
      <c r="P305" s="171">
        <f>O305*H305</f>
        <v>0</v>
      </c>
      <c r="Q305" s="171">
        <v>0</v>
      </c>
      <c r="R305" s="171">
        <f>Q305*H305</f>
        <v>0</v>
      </c>
      <c r="S305" s="171">
        <v>0</v>
      </c>
      <c r="T305" s="172">
        <f>S305*H305</f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73" t="s">
        <v>124</v>
      </c>
      <c r="AT305" s="173" t="s">
        <v>120</v>
      </c>
      <c r="AU305" s="173" t="s">
        <v>82</v>
      </c>
      <c r="AY305" s="16" t="s">
        <v>118</v>
      </c>
      <c r="BE305" s="174">
        <f>IF(N305="základní",J305,0)</f>
        <v>0</v>
      </c>
      <c r="BF305" s="174">
        <f>IF(N305="snížená",J305,0)</f>
        <v>0</v>
      </c>
      <c r="BG305" s="174">
        <f>IF(N305="zákl. přenesená",J305,0)</f>
        <v>0</v>
      </c>
      <c r="BH305" s="174">
        <f>IF(N305="sníž. přenesená",J305,0)</f>
        <v>0</v>
      </c>
      <c r="BI305" s="174">
        <f>IF(N305="nulová",J305,0)</f>
        <v>0</v>
      </c>
      <c r="BJ305" s="16" t="s">
        <v>80</v>
      </c>
      <c r="BK305" s="174">
        <f>ROUND(I305*H305,2)</f>
        <v>0</v>
      </c>
      <c r="BL305" s="16" t="s">
        <v>124</v>
      </c>
      <c r="BM305" s="173" t="s">
        <v>419</v>
      </c>
    </row>
    <row r="306" spans="1:65" s="12" customFormat="1" ht="25.9" customHeight="1">
      <c r="B306" s="147"/>
      <c r="D306" s="148" t="s">
        <v>71</v>
      </c>
      <c r="E306" s="149" t="s">
        <v>217</v>
      </c>
      <c r="F306" s="149" t="s">
        <v>420</v>
      </c>
      <c r="I306" s="150"/>
      <c r="J306" s="151">
        <f>BK306</f>
        <v>0</v>
      </c>
      <c r="L306" s="147"/>
      <c r="M306" s="152"/>
      <c r="N306" s="153"/>
      <c r="O306" s="153"/>
      <c r="P306" s="154">
        <f>P307</f>
        <v>0</v>
      </c>
      <c r="Q306" s="153"/>
      <c r="R306" s="154">
        <f>R307</f>
        <v>30.440608699999999</v>
      </c>
      <c r="S306" s="153"/>
      <c r="T306" s="155">
        <f>T307</f>
        <v>0</v>
      </c>
      <c r="AR306" s="148" t="s">
        <v>132</v>
      </c>
      <c r="AT306" s="156" t="s">
        <v>71</v>
      </c>
      <c r="AU306" s="156" t="s">
        <v>72</v>
      </c>
      <c r="AY306" s="148" t="s">
        <v>118</v>
      </c>
      <c r="BK306" s="157">
        <f>BK307</f>
        <v>0</v>
      </c>
    </row>
    <row r="307" spans="1:65" s="12" customFormat="1" ht="22.9" customHeight="1">
      <c r="B307" s="147"/>
      <c r="D307" s="148" t="s">
        <v>71</v>
      </c>
      <c r="E307" s="158" t="s">
        <v>421</v>
      </c>
      <c r="F307" s="158" t="s">
        <v>422</v>
      </c>
      <c r="I307" s="150"/>
      <c r="J307" s="159">
        <f>BK307</f>
        <v>0</v>
      </c>
      <c r="L307" s="147"/>
      <c r="M307" s="152"/>
      <c r="N307" s="153"/>
      <c r="O307" s="153"/>
      <c r="P307" s="154">
        <f>SUM(P308:P320)</f>
        <v>0</v>
      </c>
      <c r="Q307" s="153"/>
      <c r="R307" s="154">
        <f>SUM(R308:R320)</f>
        <v>30.440608699999999</v>
      </c>
      <c r="S307" s="153"/>
      <c r="T307" s="155">
        <f>SUM(T308:T320)</f>
        <v>0</v>
      </c>
      <c r="AR307" s="148" t="s">
        <v>132</v>
      </c>
      <c r="AT307" s="156" t="s">
        <v>71</v>
      </c>
      <c r="AU307" s="156" t="s">
        <v>80</v>
      </c>
      <c r="AY307" s="148" t="s">
        <v>118</v>
      </c>
      <c r="BK307" s="157">
        <f>SUM(BK308:BK320)</f>
        <v>0</v>
      </c>
    </row>
    <row r="308" spans="1:65" s="2" customFormat="1" ht="21.75" customHeight="1">
      <c r="A308" s="31"/>
      <c r="B308" s="160"/>
      <c r="C308" s="161" t="s">
        <v>423</v>
      </c>
      <c r="D308" s="161" t="s">
        <v>120</v>
      </c>
      <c r="E308" s="162" t="s">
        <v>424</v>
      </c>
      <c r="F308" s="163" t="s">
        <v>425</v>
      </c>
      <c r="G308" s="164" t="s">
        <v>426</v>
      </c>
      <c r="H308" s="165">
        <v>0.19</v>
      </c>
      <c r="I308" s="166"/>
      <c r="J308" s="167">
        <f>ROUND(I308*H308,2)</f>
        <v>0</v>
      </c>
      <c r="K308" s="168"/>
      <c r="L308" s="32"/>
      <c r="M308" s="169" t="s">
        <v>1</v>
      </c>
      <c r="N308" s="170" t="s">
        <v>37</v>
      </c>
      <c r="O308" s="57"/>
      <c r="P308" s="171">
        <f>O308*H308</f>
        <v>0</v>
      </c>
      <c r="Q308" s="171">
        <v>1.9300000000000001E-3</v>
      </c>
      <c r="R308" s="171">
        <f>Q308*H308</f>
        <v>3.6670000000000002E-4</v>
      </c>
      <c r="S308" s="171">
        <v>0</v>
      </c>
      <c r="T308" s="172">
        <f>S308*H308</f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73" t="s">
        <v>427</v>
      </c>
      <c r="AT308" s="173" t="s">
        <v>120</v>
      </c>
      <c r="AU308" s="173" t="s">
        <v>82</v>
      </c>
      <c r="AY308" s="16" t="s">
        <v>118</v>
      </c>
      <c r="BE308" s="174">
        <f>IF(N308="základní",J308,0)</f>
        <v>0</v>
      </c>
      <c r="BF308" s="174">
        <f>IF(N308="snížená",J308,0)</f>
        <v>0</v>
      </c>
      <c r="BG308" s="174">
        <f>IF(N308="zákl. přenesená",J308,0)</f>
        <v>0</v>
      </c>
      <c r="BH308" s="174">
        <f>IF(N308="sníž. přenesená",J308,0)</f>
        <v>0</v>
      </c>
      <c r="BI308" s="174">
        <f>IF(N308="nulová",J308,0)</f>
        <v>0</v>
      </c>
      <c r="BJ308" s="16" t="s">
        <v>80</v>
      </c>
      <c r="BK308" s="174">
        <f>ROUND(I308*H308,2)</f>
        <v>0</v>
      </c>
      <c r="BL308" s="16" t="s">
        <v>427</v>
      </c>
      <c r="BM308" s="173" t="s">
        <v>428</v>
      </c>
    </row>
    <row r="309" spans="1:65" s="2" customFormat="1" ht="21.75" customHeight="1">
      <c r="A309" s="31"/>
      <c r="B309" s="160"/>
      <c r="C309" s="161" t="s">
        <v>429</v>
      </c>
      <c r="D309" s="161" t="s">
        <v>120</v>
      </c>
      <c r="E309" s="162" t="s">
        <v>430</v>
      </c>
      <c r="F309" s="163" t="s">
        <v>431</v>
      </c>
      <c r="G309" s="164" t="s">
        <v>347</v>
      </c>
      <c r="H309" s="165">
        <v>190</v>
      </c>
      <c r="I309" s="166"/>
      <c r="J309" s="167">
        <f>ROUND(I309*H309,2)</f>
        <v>0</v>
      </c>
      <c r="K309" s="168"/>
      <c r="L309" s="32"/>
      <c r="M309" s="169" t="s">
        <v>1</v>
      </c>
      <c r="N309" s="170" t="s">
        <v>37</v>
      </c>
      <c r="O309" s="57"/>
      <c r="P309" s="171">
        <f>O309*H309</f>
        <v>0</v>
      </c>
      <c r="Q309" s="171">
        <v>0</v>
      </c>
      <c r="R309" s="171">
        <f>Q309*H309</f>
        <v>0</v>
      </c>
      <c r="S309" s="171">
        <v>0</v>
      </c>
      <c r="T309" s="172">
        <f>S309*H309</f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73" t="s">
        <v>427</v>
      </c>
      <c r="AT309" s="173" t="s">
        <v>120</v>
      </c>
      <c r="AU309" s="173" t="s">
        <v>82</v>
      </c>
      <c r="AY309" s="16" t="s">
        <v>118</v>
      </c>
      <c r="BE309" s="174">
        <f>IF(N309="základní",J309,0)</f>
        <v>0</v>
      </c>
      <c r="BF309" s="174">
        <f>IF(N309="snížená",J309,0)</f>
        <v>0</v>
      </c>
      <c r="BG309" s="174">
        <f>IF(N309="zákl. přenesená",J309,0)</f>
        <v>0</v>
      </c>
      <c r="BH309" s="174">
        <f>IF(N309="sníž. přenesená",J309,0)</f>
        <v>0</v>
      </c>
      <c r="BI309" s="174">
        <f>IF(N309="nulová",J309,0)</f>
        <v>0</v>
      </c>
      <c r="BJ309" s="16" t="s">
        <v>80</v>
      </c>
      <c r="BK309" s="174">
        <f>ROUND(I309*H309,2)</f>
        <v>0</v>
      </c>
      <c r="BL309" s="16" t="s">
        <v>427</v>
      </c>
      <c r="BM309" s="173" t="s">
        <v>432</v>
      </c>
    </row>
    <row r="310" spans="1:65" s="13" customFormat="1" ht="11.25">
      <c r="B310" s="175"/>
      <c r="D310" s="176" t="s">
        <v>126</v>
      </c>
      <c r="E310" s="177" t="s">
        <v>1</v>
      </c>
      <c r="F310" s="178" t="s">
        <v>433</v>
      </c>
      <c r="H310" s="179">
        <v>10</v>
      </c>
      <c r="I310" s="180"/>
      <c r="L310" s="175"/>
      <c r="M310" s="181"/>
      <c r="N310" s="182"/>
      <c r="O310" s="182"/>
      <c r="P310" s="182"/>
      <c r="Q310" s="182"/>
      <c r="R310" s="182"/>
      <c r="S310" s="182"/>
      <c r="T310" s="183"/>
      <c r="AT310" s="177" t="s">
        <v>126</v>
      </c>
      <c r="AU310" s="177" t="s">
        <v>82</v>
      </c>
      <c r="AV310" s="13" t="s">
        <v>82</v>
      </c>
      <c r="AW310" s="13" t="s">
        <v>29</v>
      </c>
      <c r="AX310" s="13" t="s">
        <v>72</v>
      </c>
      <c r="AY310" s="177" t="s">
        <v>118</v>
      </c>
    </row>
    <row r="311" spans="1:65" s="13" customFormat="1" ht="11.25">
      <c r="B311" s="175"/>
      <c r="D311" s="176" t="s">
        <v>126</v>
      </c>
      <c r="E311" s="177" t="s">
        <v>1</v>
      </c>
      <c r="F311" s="178" t="s">
        <v>434</v>
      </c>
      <c r="H311" s="179">
        <v>80</v>
      </c>
      <c r="I311" s="180"/>
      <c r="L311" s="175"/>
      <c r="M311" s="181"/>
      <c r="N311" s="182"/>
      <c r="O311" s="182"/>
      <c r="P311" s="182"/>
      <c r="Q311" s="182"/>
      <c r="R311" s="182"/>
      <c r="S311" s="182"/>
      <c r="T311" s="183"/>
      <c r="AT311" s="177" t="s">
        <v>126</v>
      </c>
      <c r="AU311" s="177" t="s">
        <v>82</v>
      </c>
      <c r="AV311" s="13" t="s">
        <v>82</v>
      </c>
      <c r="AW311" s="13" t="s">
        <v>29</v>
      </c>
      <c r="AX311" s="13" t="s">
        <v>72</v>
      </c>
      <c r="AY311" s="177" t="s">
        <v>118</v>
      </c>
    </row>
    <row r="312" spans="1:65" s="13" customFormat="1" ht="11.25">
      <c r="B312" s="175"/>
      <c r="D312" s="176" t="s">
        <v>126</v>
      </c>
      <c r="E312" s="177" t="s">
        <v>1</v>
      </c>
      <c r="F312" s="178" t="s">
        <v>435</v>
      </c>
      <c r="H312" s="179">
        <v>90</v>
      </c>
      <c r="I312" s="180"/>
      <c r="L312" s="175"/>
      <c r="M312" s="181"/>
      <c r="N312" s="182"/>
      <c r="O312" s="182"/>
      <c r="P312" s="182"/>
      <c r="Q312" s="182"/>
      <c r="R312" s="182"/>
      <c r="S312" s="182"/>
      <c r="T312" s="183"/>
      <c r="AT312" s="177" t="s">
        <v>126</v>
      </c>
      <c r="AU312" s="177" t="s">
        <v>82</v>
      </c>
      <c r="AV312" s="13" t="s">
        <v>82</v>
      </c>
      <c r="AW312" s="13" t="s">
        <v>29</v>
      </c>
      <c r="AX312" s="13" t="s">
        <v>72</v>
      </c>
      <c r="AY312" s="177" t="s">
        <v>118</v>
      </c>
    </row>
    <row r="313" spans="1:65" s="13" customFormat="1" ht="11.25">
      <c r="B313" s="175"/>
      <c r="D313" s="176" t="s">
        <v>126</v>
      </c>
      <c r="E313" s="177" t="s">
        <v>1</v>
      </c>
      <c r="F313" s="178" t="s">
        <v>436</v>
      </c>
      <c r="H313" s="179">
        <v>10</v>
      </c>
      <c r="I313" s="180"/>
      <c r="L313" s="175"/>
      <c r="M313" s="181"/>
      <c r="N313" s="182"/>
      <c r="O313" s="182"/>
      <c r="P313" s="182"/>
      <c r="Q313" s="182"/>
      <c r="R313" s="182"/>
      <c r="S313" s="182"/>
      <c r="T313" s="183"/>
      <c r="AT313" s="177" t="s">
        <v>126</v>
      </c>
      <c r="AU313" s="177" t="s">
        <v>82</v>
      </c>
      <c r="AV313" s="13" t="s">
        <v>82</v>
      </c>
      <c r="AW313" s="13" t="s">
        <v>29</v>
      </c>
      <c r="AX313" s="13" t="s">
        <v>72</v>
      </c>
      <c r="AY313" s="177" t="s">
        <v>118</v>
      </c>
    </row>
    <row r="314" spans="1:65" s="14" customFormat="1" ht="11.25">
      <c r="B314" s="184"/>
      <c r="D314" s="176" t="s">
        <v>126</v>
      </c>
      <c r="E314" s="185" t="s">
        <v>1</v>
      </c>
      <c r="F314" s="186" t="s">
        <v>128</v>
      </c>
      <c r="H314" s="187">
        <v>190</v>
      </c>
      <c r="I314" s="188"/>
      <c r="L314" s="184"/>
      <c r="M314" s="189"/>
      <c r="N314" s="190"/>
      <c r="O314" s="190"/>
      <c r="P314" s="190"/>
      <c r="Q314" s="190"/>
      <c r="R314" s="190"/>
      <c r="S314" s="190"/>
      <c r="T314" s="191"/>
      <c r="AT314" s="185" t="s">
        <v>126</v>
      </c>
      <c r="AU314" s="185" t="s">
        <v>82</v>
      </c>
      <c r="AV314" s="14" t="s">
        <v>124</v>
      </c>
      <c r="AW314" s="14" t="s">
        <v>29</v>
      </c>
      <c r="AX314" s="14" t="s">
        <v>80</v>
      </c>
      <c r="AY314" s="185" t="s">
        <v>118</v>
      </c>
    </row>
    <row r="315" spans="1:65" s="2" customFormat="1" ht="16.5" customHeight="1">
      <c r="A315" s="31"/>
      <c r="B315" s="160"/>
      <c r="C315" s="192" t="s">
        <v>437</v>
      </c>
      <c r="D315" s="192" t="s">
        <v>217</v>
      </c>
      <c r="E315" s="193" t="s">
        <v>438</v>
      </c>
      <c r="F315" s="194" t="s">
        <v>439</v>
      </c>
      <c r="G315" s="195" t="s">
        <v>347</v>
      </c>
      <c r="H315" s="196">
        <v>205.2</v>
      </c>
      <c r="I315" s="197"/>
      <c r="J315" s="198">
        <f>ROUND(I315*H315,2)</f>
        <v>0</v>
      </c>
      <c r="K315" s="199"/>
      <c r="L315" s="200"/>
      <c r="M315" s="201" t="s">
        <v>1</v>
      </c>
      <c r="N315" s="202" t="s">
        <v>37</v>
      </c>
      <c r="O315" s="57"/>
      <c r="P315" s="171">
        <f>O315*H315</f>
        <v>0</v>
      </c>
      <c r="Q315" s="171">
        <v>2.0999999999999999E-3</v>
      </c>
      <c r="R315" s="171">
        <f>Q315*H315</f>
        <v>0.43091999999999997</v>
      </c>
      <c r="S315" s="171">
        <v>0</v>
      </c>
      <c r="T315" s="172">
        <f>S315*H315</f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73" t="s">
        <v>440</v>
      </c>
      <c r="AT315" s="173" t="s">
        <v>217</v>
      </c>
      <c r="AU315" s="173" t="s">
        <v>82</v>
      </c>
      <c r="AY315" s="16" t="s">
        <v>118</v>
      </c>
      <c r="BE315" s="174">
        <f>IF(N315="základní",J315,0)</f>
        <v>0</v>
      </c>
      <c r="BF315" s="174">
        <f>IF(N315="snížená",J315,0)</f>
        <v>0</v>
      </c>
      <c r="BG315" s="174">
        <f>IF(N315="zákl. přenesená",J315,0)</f>
        <v>0</v>
      </c>
      <c r="BH315" s="174">
        <f>IF(N315="sníž. přenesená",J315,0)</f>
        <v>0</v>
      </c>
      <c r="BI315" s="174">
        <f>IF(N315="nulová",J315,0)</f>
        <v>0</v>
      </c>
      <c r="BJ315" s="16" t="s">
        <v>80</v>
      </c>
      <c r="BK315" s="174">
        <f>ROUND(I315*H315,2)</f>
        <v>0</v>
      </c>
      <c r="BL315" s="16" t="s">
        <v>440</v>
      </c>
      <c r="BM315" s="173" t="s">
        <v>441</v>
      </c>
    </row>
    <row r="316" spans="1:65" s="13" customFormat="1" ht="11.25">
      <c r="B316" s="175"/>
      <c r="D316" s="176" t="s">
        <v>126</v>
      </c>
      <c r="F316" s="178" t="s">
        <v>442</v>
      </c>
      <c r="H316" s="179">
        <v>205.2</v>
      </c>
      <c r="I316" s="180"/>
      <c r="L316" s="175"/>
      <c r="M316" s="181"/>
      <c r="N316" s="182"/>
      <c r="O316" s="182"/>
      <c r="P316" s="182"/>
      <c r="Q316" s="182"/>
      <c r="R316" s="182"/>
      <c r="S316" s="182"/>
      <c r="T316" s="183"/>
      <c r="AT316" s="177" t="s">
        <v>126</v>
      </c>
      <c r="AU316" s="177" t="s">
        <v>82</v>
      </c>
      <c r="AV316" s="13" t="s">
        <v>82</v>
      </c>
      <c r="AW316" s="13" t="s">
        <v>3</v>
      </c>
      <c r="AX316" s="13" t="s">
        <v>80</v>
      </c>
      <c r="AY316" s="177" t="s">
        <v>118</v>
      </c>
    </row>
    <row r="317" spans="1:65" s="2" customFormat="1" ht="21.75" customHeight="1">
      <c r="A317" s="31"/>
      <c r="B317" s="160"/>
      <c r="C317" s="161" t="s">
        <v>443</v>
      </c>
      <c r="D317" s="161" t="s">
        <v>120</v>
      </c>
      <c r="E317" s="162" t="s">
        <v>444</v>
      </c>
      <c r="F317" s="163" t="s">
        <v>445</v>
      </c>
      <c r="G317" s="164" t="s">
        <v>162</v>
      </c>
      <c r="H317" s="165">
        <v>13.3</v>
      </c>
      <c r="I317" s="166"/>
      <c r="J317" s="167">
        <f>ROUND(I317*H317,2)</f>
        <v>0</v>
      </c>
      <c r="K317" s="168"/>
      <c r="L317" s="32"/>
      <c r="M317" s="169" t="s">
        <v>1</v>
      </c>
      <c r="N317" s="170" t="s">
        <v>37</v>
      </c>
      <c r="O317" s="57"/>
      <c r="P317" s="171">
        <f>O317*H317</f>
        <v>0</v>
      </c>
      <c r="Q317" s="171">
        <v>2.2563399999999998</v>
      </c>
      <c r="R317" s="171">
        <f>Q317*H317</f>
        <v>30.009321999999997</v>
      </c>
      <c r="S317" s="171">
        <v>0</v>
      </c>
      <c r="T317" s="172">
        <f>S317*H317</f>
        <v>0</v>
      </c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R317" s="173" t="s">
        <v>427</v>
      </c>
      <c r="AT317" s="173" t="s">
        <v>120</v>
      </c>
      <c r="AU317" s="173" t="s">
        <v>82</v>
      </c>
      <c r="AY317" s="16" t="s">
        <v>118</v>
      </c>
      <c r="BE317" s="174">
        <f>IF(N317="základní",J317,0)</f>
        <v>0</v>
      </c>
      <c r="BF317" s="174">
        <f>IF(N317="snížená",J317,0)</f>
        <v>0</v>
      </c>
      <c r="BG317" s="174">
        <f>IF(N317="zákl. přenesená",J317,0)</f>
        <v>0</v>
      </c>
      <c r="BH317" s="174">
        <f>IF(N317="sníž. přenesená",J317,0)</f>
        <v>0</v>
      </c>
      <c r="BI317" s="174">
        <f>IF(N317="nulová",J317,0)</f>
        <v>0</v>
      </c>
      <c r="BJ317" s="16" t="s">
        <v>80</v>
      </c>
      <c r="BK317" s="174">
        <f>ROUND(I317*H317,2)</f>
        <v>0</v>
      </c>
      <c r="BL317" s="16" t="s">
        <v>427</v>
      </c>
      <c r="BM317" s="173" t="s">
        <v>446</v>
      </c>
    </row>
    <row r="318" spans="1:65" s="13" customFormat="1" ht="11.25">
      <c r="B318" s="175"/>
      <c r="D318" s="176" t="s">
        <v>126</v>
      </c>
      <c r="E318" s="177" t="s">
        <v>1</v>
      </c>
      <c r="F318" s="178" t="s">
        <v>447</v>
      </c>
      <c r="H318" s="179">
        <v>13.3</v>
      </c>
      <c r="I318" s="180"/>
      <c r="L318" s="175"/>
      <c r="M318" s="181"/>
      <c r="N318" s="182"/>
      <c r="O318" s="182"/>
      <c r="P318" s="182"/>
      <c r="Q318" s="182"/>
      <c r="R318" s="182"/>
      <c r="S318" s="182"/>
      <c r="T318" s="183"/>
      <c r="AT318" s="177" t="s">
        <v>126</v>
      </c>
      <c r="AU318" s="177" t="s">
        <v>82</v>
      </c>
      <c r="AV318" s="13" t="s">
        <v>82</v>
      </c>
      <c r="AW318" s="13" t="s">
        <v>29</v>
      </c>
      <c r="AX318" s="13" t="s">
        <v>72</v>
      </c>
      <c r="AY318" s="177" t="s">
        <v>118</v>
      </c>
    </row>
    <row r="319" spans="1:65" s="14" customFormat="1" ht="11.25">
      <c r="B319" s="184"/>
      <c r="D319" s="176" t="s">
        <v>126</v>
      </c>
      <c r="E319" s="185" t="s">
        <v>1</v>
      </c>
      <c r="F319" s="186" t="s">
        <v>128</v>
      </c>
      <c r="H319" s="187">
        <v>13.3</v>
      </c>
      <c r="I319" s="188"/>
      <c r="L319" s="184"/>
      <c r="M319" s="189"/>
      <c r="N319" s="190"/>
      <c r="O319" s="190"/>
      <c r="P319" s="190"/>
      <c r="Q319" s="190"/>
      <c r="R319" s="190"/>
      <c r="S319" s="190"/>
      <c r="T319" s="191"/>
      <c r="AT319" s="185" t="s">
        <v>126</v>
      </c>
      <c r="AU319" s="185" t="s">
        <v>82</v>
      </c>
      <c r="AV319" s="14" t="s">
        <v>124</v>
      </c>
      <c r="AW319" s="14" t="s">
        <v>29</v>
      </c>
      <c r="AX319" s="14" t="s">
        <v>80</v>
      </c>
      <c r="AY319" s="185" t="s">
        <v>118</v>
      </c>
    </row>
    <row r="320" spans="1:65" s="2" customFormat="1" ht="16.5" customHeight="1">
      <c r="A320" s="31"/>
      <c r="B320" s="160"/>
      <c r="C320" s="161" t="s">
        <v>427</v>
      </c>
      <c r="D320" s="161" t="s">
        <v>120</v>
      </c>
      <c r="E320" s="162" t="s">
        <v>448</v>
      </c>
      <c r="F320" s="163" t="s">
        <v>449</v>
      </c>
      <c r="G320" s="164" t="s">
        <v>347</v>
      </c>
      <c r="H320" s="165">
        <v>190</v>
      </c>
      <c r="I320" s="166"/>
      <c r="J320" s="167">
        <f>ROUND(I320*H320,2)</f>
        <v>0</v>
      </c>
      <c r="K320" s="168"/>
      <c r="L320" s="32"/>
      <c r="M320" s="203" t="s">
        <v>1</v>
      </c>
      <c r="N320" s="204" t="s">
        <v>37</v>
      </c>
      <c r="O320" s="205"/>
      <c r="P320" s="206">
        <f>O320*H320</f>
        <v>0</v>
      </c>
      <c r="Q320" s="206">
        <v>0</v>
      </c>
      <c r="R320" s="206">
        <f>Q320*H320</f>
        <v>0</v>
      </c>
      <c r="S320" s="206">
        <v>0</v>
      </c>
      <c r="T320" s="207">
        <f>S320*H320</f>
        <v>0</v>
      </c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R320" s="173" t="s">
        <v>427</v>
      </c>
      <c r="AT320" s="173" t="s">
        <v>120</v>
      </c>
      <c r="AU320" s="173" t="s">
        <v>82</v>
      </c>
      <c r="AY320" s="16" t="s">
        <v>118</v>
      </c>
      <c r="BE320" s="174">
        <f>IF(N320="základní",J320,0)</f>
        <v>0</v>
      </c>
      <c r="BF320" s="174">
        <f>IF(N320="snížená",J320,0)</f>
        <v>0</v>
      </c>
      <c r="BG320" s="174">
        <f>IF(N320="zákl. přenesená",J320,0)</f>
        <v>0</v>
      </c>
      <c r="BH320" s="174">
        <f>IF(N320="sníž. přenesená",J320,0)</f>
        <v>0</v>
      </c>
      <c r="BI320" s="174">
        <f>IF(N320="nulová",J320,0)</f>
        <v>0</v>
      </c>
      <c r="BJ320" s="16" t="s">
        <v>80</v>
      </c>
      <c r="BK320" s="174">
        <f>ROUND(I320*H320,2)</f>
        <v>0</v>
      </c>
      <c r="BL320" s="16" t="s">
        <v>427</v>
      </c>
      <c r="BM320" s="173" t="s">
        <v>450</v>
      </c>
    </row>
    <row r="321" spans="1:31" s="2" customFormat="1" ht="6.95" customHeight="1">
      <c r="A321" s="31"/>
      <c r="B321" s="46"/>
      <c r="C321" s="47"/>
      <c r="D321" s="47"/>
      <c r="E321" s="47"/>
      <c r="F321" s="47"/>
      <c r="G321" s="47"/>
      <c r="H321" s="47"/>
      <c r="I321" s="119"/>
      <c r="J321" s="47"/>
      <c r="K321" s="47"/>
      <c r="L321" s="32"/>
      <c r="M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</row>
  </sheetData>
  <autoFilter ref="C124:K320" xr:uid="{00000000-0009-0000-0000-000001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31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2"/>
      <c r="L2" s="247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6" t="s">
        <v>85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93"/>
      <c r="J3" s="18"/>
      <c r="K3" s="18"/>
      <c r="L3" s="19"/>
      <c r="AT3" s="16" t="s">
        <v>82</v>
      </c>
    </row>
    <row r="4" spans="1:46" s="1" customFormat="1" ht="24.95" customHeight="1">
      <c r="B4" s="19"/>
      <c r="D4" s="20" t="s">
        <v>86</v>
      </c>
      <c r="I4" s="92"/>
      <c r="L4" s="19"/>
      <c r="M4" s="94" t="s">
        <v>10</v>
      </c>
      <c r="AT4" s="16" t="s">
        <v>3</v>
      </c>
    </row>
    <row r="5" spans="1:46" s="1" customFormat="1" ht="6.95" customHeight="1">
      <c r="B5" s="19"/>
      <c r="I5" s="92"/>
      <c r="L5" s="19"/>
    </row>
    <row r="6" spans="1:46" s="1" customFormat="1" ht="12" customHeight="1">
      <c r="B6" s="19"/>
      <c r="D6" s="26" t="s">
        <v>16</v>
      </c>
      <c r="I6" s="92"/>
      <c r="L6" s="19"/>
    </row>
    <row r="7" spans="1:46" s="1" customFormat="1" ht="16.5" customHeight="1">
      <c r="B7" s="19"/>
      <c r="E7" s="248" t="str">
        <f>'Rekapitulace stavby'!K6</f>
        <v>Kosoř - Úprava ulice Štěrková</v>
      </c>
      <c r="F7" s="249"/>
      <c r="G7" s="249"/>
      <c r="H7" s="249"/>
      <c r="I7" s="92"/>
      <c r="L7" s="19"/>
    </row>
    <row r="8" spans="1:46" s="2" customFormat="1" ht="12" customHeight="1">
      <c r="A8" s="31"/>
      <c r="B8" s="32"/>
      <c r="C8" s="31"/>
      <c r="D8" s="26" t="s">
        <v>87</v>
      </c>
      <c r="E8" s="31"/>
      <c r="F8" s="31"/>
      <c r="G8" s="31"/>
      <c r="H8" s="31"/>
      <c r="I8" s="95"/>
      <c r="J8" s="31"/>
      <c r="K8" s="31"/>
      <c r="L8" s="4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8" t="s">
        <v>451</v>
      </c>
      <c r="F9" s="250"/>
      <c r="G9" s="250"/>
      <c r="H9" s="250"/>
      <c r="I9" s="95"/>
      <c r="J9" s="31"/>
      <c r="K9" s="31"/>
      <c r="L9" s="4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2"/>
      <c r="C10" s="31"/>
      <c r="D10" s="31"/>
      <c r="E10" s="31"/>
      <c r="F10" s="31"/>
      <c r="G10" s="31"/>
      <c r="H10" s="31"/>
      <c r="I10" s="95"/>
      <c r="J10" s="31"/>
      <c r="K10" s="31"/>
      <c r="L10" s="4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18</v>
      </c>
      <c r="E11" s="31"/>
      <c r="F11" s="24" t="s">
        <v>1</v>
      </c>
      <c r="G11" s="31"/>
      <c r="H11" s="31"/>
      <c r="I11" s="96" t="s">
        <v>19</v>
      </c>
      <c r="J11" s="24" t="s">
        <v>1</v>
      </c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20</v>
      </c>
      <c r="E12" s="31"/>
      <c r="F12" s="24" t="s">
        <v>21</v>
      </c>
      <c r="G12" s="31"/>
      <c r="H12" s="31"/>
      <c r="I12" s="96" t="s">
        <v>22</v>
      </c>
      <c r="J12" s="54">
        <f>'Rekapitulace stavby'!AN8</f>
        <v>43844</v>
      </c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95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23</v>
      </c>
      <c r="E14" s="31"/>
      <c r="F14" s="31"/>
      <c r="G14" s="31"/>
      <c r="H14" s="31"/>
      <c r="I14" s="96" t="s">
        <v>24</v>
      </c>
      <c r="J14" s="24" t="str">
        <f>IF('Rekapitulace stavby'!AN10="","",'Rekapitulace stavby'!AN10)</f>
        <v/>
      </c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tr">
        <f>IF('Rekapitulace stavby'!E11="","",'Rekapitulace stavby'!E11)</f>
        <v xml:space="preserve"> </v>
      </c>
      <c r="F15" s="31"/>
      <c r="G15" s="31"/>
      <c r="H15" s="31"/>
      <c r="I15" s="96" t="s">
        <v>25</v>
      </c>
      <c r="J15" s="24" t="str">
        <f>IF('Rekapitulace stavby'!AN11="","",'Rekapitulace stavby'!AN11)</f>
        <v/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95"/>
      <c r="J16" s="31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26</v>
      </c>
      <c r="E17" s="31"/>
      <c r="F17" s="31"/>
      <c r="G17" s="31"/>
      <c r="H17" s="31"/>
      <c r="I17" s="96" t="s">
        <v>24</v>
      </c>
      <c r="J17" s="27" t="str">
        <f>'Rekapitulace stavby'!AN13</f>
        <v>Vyplň údaj</v>
      </c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51" t="str">
        <f>'Rekapitulace stavby'!E14</f>
        <v>Vyplň údaj</v>
      </c>
      <c r="F18" s="212"/>
      <c r="G18" s="212"/>
      <c r="H18" s="212"/>
      <c r="I18" s="96" t="s">
        <v>25</v>
      </c>
      <c r="J18" s="27" t="str">
        <f>'Rekapitulace stavby'!AN14</f>
        <v>Vyplň údaj</v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95"/>
      <c r="J19" s="31"/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28</v>
      </c>
      <c r="E20" s="31"/>
      <c r="F20" s="31"/>
      <c r="G20" s="31"/>
      <c r="H20" s="31"/>
      <c r="I20" s="96" t="s">
        <v>24</v>
      </c>
      <c r="J20" s="24" t="str">
        <f>IF('Rekapitulace stavby'!AN16="","",'Rekapitulace stavby'!AN16)</f>
        <v/>
      </c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IF('Rekapitulace stavby'!E17="","",'Rekapitulace stavby'!E17)</f>
        <v xml:space="preserve"> </v>
      </c>
      <c r="F21" s="31"/>
      <c r="G21" s="31"/>
      <c r="H21" s="31"/>
      <c r="I21" s="96" t="s">
        <v>25</v>
      </c>
      <c r="J21" s="24" t="str">
        <f>IF('Rekapitulace stavby'!AN17="","",'Rekapitulace stavby'!AN17)</f>
        <v/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95"/>
      <c r="J22" s="31"/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30</v>
      </c>
      <c r="E23" s="31"/>
      <c r="F23" s="31"/>
      <c r="G23" s="31"/>
      <c r="H23" s="31"/>
      <c r="I23" s="96" t="s">
        <v>24</v>
      </c>
      <c r="J23" s="24" t="str">
        <f>IF('Rekapitulace stavby'!AN19="","",'Rekapitulace stavby'!AN19)</f>
        <v/>
      </c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IF('Rekapitulace stavby'!E20="","",'Rekapitulace stavby'!E20)</f>
        <v xml:space="preserve"> </v>
      </c>
      <c r="F24" s="31"/>
      <c r="G24" s="31"/>
      <c r="H24" s="31"/>
      <c r="I24" s="96" t="s">
        <v>25</v>
      </c>
      <c r="J24" s="24" t="str">
        <f>IF('Rekapitulace stavby'!AN20="","",'Rekapitulace stavby'!AN20)</f>
        <v/>
      </c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95"/>
      <c r="J25" s="31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31</v>
      </c>
      <c r="E26" s="31"/>
      <c r="F26" s="31"/>
      <c r="G26" s="31"/>
      <c r="H26" s="31"/>
      <c r="I26" s="95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7"/>
      <c r="B27" s="98"/>
      <c r="C27" s="97"/>
      <c r="D27" s="97"/>
      <c r="E27" s="217" t="s">
        <v>1</v>
      </c>
      <c r="F27" s="217"/>
      <c r="G27" s="217"/>
      <c r="H27" s="217"/>
      <c r="I27" s="99"/>
      <c r="J27" s="97"/>
      <c r="K27" s="97"/>
      <c r="L27" s="100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95"/>
      <c r="J28" s="31"/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5"/>
      <c r="E29" s="65"/>
      <c r="F29" s="65"/>
      <c r="G29" s="65"/>
      <c r="H29" s="65"/>
      <c r="I29" s="101"/>
      <c r="J29" s="65"/>
      <c r="K29" s="65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2"/>
      <c r="C30" s="31"/>
      <c r="D30" s="102" t="s">
        <v>32</v>
      </c>
      <c r="E30" s="31"/>
      <c r="F30" s="31"/>
      <c r="G30" s="31"/>
      <c r="H30" s="31"/>
      <c r="I30" s="95"/>
      <c r="J30" s="70">
        <f>ROUND(J118, 2)</f>
        <v>0</v>
      </c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5"/>
      <c r="E31" s="65"/>
      <c r="F31" s="65"/>
      <c r="G31" s="65"/>
      <c r="H31" s="65"/>
      <c r="I31" s="101"/>
      <c r="J31" s="65"/>
      <c r="K31" s="65"/>
      <c r="L31" s="4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31"/>
      <c r="E32" s="31"/>
      <c r="F32" s="35" t="s">
        <v>34</v>
      </c>
      <c r="G32" s="31"/>
      <c r="H32" s="31"/>
      <c r="I32" s="103" t="s">
        <v>33</v>
      </c>
      <c r="J32" s="35" t="s">
        <v>35</v>
      </c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104" t="s">
        <v>36</v>
      </c>
      <c r="E33" s="26" t="s">
        <v>37</v>
      </c>
      <c r="F33" s="105">
        <f>ROUND((SUM(BE118:BE130)),  2)</f>
        <v>0</v>
      </c>
      <c r="G33" s="31"/>
      <c r="H33" s="31"/>
      <c r="I33" s="106">
        <v>0.21</v>
      </c>
      <c r="J33" s="105">
        <f>ROUND(((SUM(BE118:BE130))*I33),  2)</f>
        <v>0</v>
      </c>
      <c r="K33" s="31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26" t="s">
        <v>38</v>
      </c>
      <c r="F34" s="105">
        <f>ROUND((SUM(BF118:BF130)),  2)</f>
        <v>0</v>
      </c>
      <c r="G34" s="31"/>
      <c r="H34" s="31"/>
      <c r="I34" s="106">
        <v>0.15</v>
      </c>
      <c r="J34" s="105">
        <f>ROUND(((SUM(BF118:BF130))*I34),  2)</f>
        <v>0</v>
      </c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2"/>
      <c r="C35" s="31"/>
      <c r="D35" s="31"/>
      <c r="E35" s="26" t="s">
        <v>39</v>
      </c>
      <c r="F35" s="105">
        <f>ROUND((SUM(BG118:BG130)),  2)</f>
        <v>0</v>
      </c>
      <c r="G35" s="31"/>
      <c r="H35" s="31"/>
      <c r="I35" s="106">
        <v>0.21</v>
      </c>
      <c r="J35" s="105">
        <f>0</f>
        <v>0</v>
      </c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2"/>
      <c r="C36" s="31"/>
      <c r="D36" s="31"/>
      <c r="E36" s="26" t="s">
        <v>40</v>
      </c>
      <c r="F36" s="105">
        <f>ROUND((SUM(BH118:BH130)),  2)</f>
        <v>0</v>
      </c>
      <c r="G36" s="31"/>
      <c r="H36" s="31"/>
      <c r="I36" s="106">
        <v>0.15</v>
      </c>
      <c r="J36" s="105">
        <f>0</f>
        <v>0</v>
      </c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41</v>
      </c>
      <c r="F37" s="105">
        <f>ROUND((SUM(BI118:BI130)),  2)</f>
        <v>0</v>
      </c>
      <c r="G37" s="31"/>
      <c r="H37" s="31"/>
      <c r="I37" s="106">
        <v>0</v>
      </c>
      <c r="J37" s="105">
        <f>0</f>
        <v>0</v>
      </c>
      <c r="K37" s="31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2"/>
      <c r="C38" s="31"/>
      <c r="D38" s="31"/>
      <c r="E38" s="31"/>
      <c r="F38" s="31"/>
      <c r="G38" s="31"/>
      <c r="H38" s="31"/>
      <c r="I38" s="95"/>
      <c r="J38" s="31"/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2"/>
      <c r="C39" s="107"/>
      <c r="D39" s="108" t="s">
        <v>42</v>
      </c>
      <c r="E39" s="59"/>
      <c r="F39" s="59"/>
      <c r="G39" s="109" t="s">
        <v>43</v>
      </c>
      <c r="H39" s="110" t="s">
        <v>44</v>
      </c>
      <c r="I39" s="111"/>
      <c r="J39" s="112">
        <f>SUM(J30:J37)</f>
        <v>0</v>
      </c>
      <c r="K39" s="113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2"/>
      <c r="C40" s="31"/>
      <c r="D40" s="31"/>
      <c r="E40" s="31"/>
      <c r="F40" s="31"/>
      <c r="G40" s="31"/>
      <c r="H40" s="31"/>
      <c r="I40" s="95"/>
      <c r="J40" s="31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9"/>
      <c r="I41" s="92"/>
      <c r="L41" s="19"/>
    </row>
    <row r="42" spans="1:31" s="1" customFormat="1" ht="14.45" customHeight="1">
      <c r="B42" s="19"/>
      <c r="I42" s="92"/>
      <c r="L42" s="19"/>
    </row>
    <row r="43" spans="1:31" s="1" customFormat="1" ht="14.45" customHeight="1">
      <c r="B43" s="19"/>
      <c r="I43" s="92"/>
      <c r="L43" s="19"/>
    </row>
    <row r="44" spans="1:31" s="1" customFormat="1" ht="14.45" customHeight="1">
      <c r="B44" s="19"/>
      <c r="I44" s="92"/>
      <c r="L44" s="19"/>
    </row>
    <row r="45" spans="1:31" s="1" customFormat="1" ht="14.45" customHeight="1">
      <c r="B45" s="19"/>
      <c r="I45" s="92"/>
      <c r="L45" s="19"/>
    </row>
    <row r="46" spans="1:31" s="1" customFormat="1" ht="14.45" customHeight="1">
      <c r="B46" s="19"/>
      <c r="I46" s="92"/>
      <c r="L46" s="19"/>
    </row>
    <row r="47" spans="1:31" s="1" customFormat="1" ht="14.45" customHeight="1">
      <c r="B47" s="19"/>
      <c r="I47" s="92"/>
      <c r="L47" s="19"/>
    </row>
    <row r="48" spans="1:31" s="1" customFormat="1" ht="14.45" customHeight="1">
      <c r="B48" s="19"/>
      <c r="I48" s="92"/>
      <c r="L48" s="19"/>
    </row>
    <row r="49" spans="1:31" s="1" customFormat="1" ht="14.45" customHeight="1">
      <c r="B49" s="19"/>
      <c r="I49" s="92"/>
      <c r="L49" s="19"/>
    </row>
    <row r="50" spans="1:31" s="2" customFormat="1" ht="14.45" customHeight="1">
      <c r="B50" s="41"/>
      <c r="D50" s="42" t="s">
        <v>45</v>
      </c>
      <c r="E50" s="43"/>
      <c r="F50" s="43"/>
      <c r="G50" s="42" t="s">
        <v>46</v>
      </c>
      <c r="H50" s="43"/>
      <c r="I50" s="114"/>
      <c r="J50" s="43"/>
      <c r="K50" s="43"/>
      <c r="L50" s="41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4" t="s">
        <v>47</v>
      </c>
      <c r="E61" s="34"/>
      <c r="F61" s="115" t="s">
        <v>48</v>
      </c>
      <c r="G61" s="44" t="s">
        <v>47</v>
      </c>
      <c r="H61" s="34"/>
      <c r="I61" s="116"/>
      <c r="J61" s="117" t="s">
        <v>48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2" t="s">
        <v>49</v>
      </c>
      <c r="E65" s="45"/>
      <c r="F65" s="45"/>
      <c r="G65" s="42" t="s">
        <v>50</v>
      </c>
      <c r="H65" s="45"/>
      <c r="I65" s="118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4" t="s">
        <v>47</v>
      </c>
      <c r="E76" s="34"/>
      <c r="F76" s="115" t="s">
        <v>48</v>
      </c>
      <c r="G76" s="44" t="s">
        <v>47</v>
      </c>
      <c r="H76" s="34"/>
      <c r="I76" s="116"/>
      <c r="J76" s="117" t="s">
        <v>48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6"/>
      <c r="C77" s="47"/>
      <c r="D77" s="47"/>
      <c r="E77" s="47"/>
      <c r="F77" s="47"/>
      <c r="G77" s="47"/>
      <c r="H77" s="47"/>
      <c r="I77" s="119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120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89</v>
      </c>
      <c r="D82" s="31"/>
      <c r="E82" s="31"/>
      <c r="F82" s="31"/>
      <c r="G82" s="31"/>
      <c r="H82" s="31"/>
      <c r="I82" s="95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95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1"/>
      <c r="E84" s="31"/>
      <c r="F84" s="31"/>
      <c r="G84" s="31"/>
      <c r="H84" s="31"/>
      <c r="I84" s="95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48" t="str">
        <f>E7</f>
        <v>Kosoř - Úprava ulice Štěrková</v>
      </c>
      <c r="F85" s="249"/>
      <c r="G85" s="249"/>
      <c r="H85" s="249"/>
      <c r="I85" s="95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87</v>
      </c>
      <c r="D86" s="31"/>
      <c r="E86" s="31"/>
      <c r="F86" s="31"/>
      <c r="G86" s="31"/>
      <c r="H86" s="31"/>
      <c r="I86" s="95"/>
      <c r="J86" s="31"/>
      <c r="K86" s="31"/>
      <c r="L86" s="4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8" t="str">
        <f>E9</f>
        <v>101 - VON</v>
      </c>
      <c r="F87" s="250"/>
      <c r="G87" s="250"/>
      <c r="H87" s="250"/>
      <c r="I87" s="95"/>
      <c r="J87" s="31"/>
      <c r="K87" s="31"/>
      <c r="L87" s="4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95"/>
      <c r="J88" s="31"/>
      <c r="K88" s="31"/>
      <c r="L88" s="4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1"/>
      <c r="E89" s="31"/>
      <c r="F89" s="24" t="str">
        <f>F12</f>
        <v xml:space="preserve"> </v>
      </c>
      <c r="G89" s="31"/>
      <c r="H89" s="31"/>
      <c r="I89" s="96" t="s">
        <v>22</v>
      </c>
      <c r="J89" s="54">
        <f>IF(J12="","",J12)</f>
        <v>43844</v>
      </c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95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23</v>
      </c>
      <c r="D91" s="31"/>
      <c r="E91" s="31"/>
      <c r="F91" s="24" t="str">
        <f>E15</f>
        <v xml:space="preserve"> </v>
      </c>
      <c r="G91" s="31"/>
      <c r="H91" s="31"/>
      <c r="I91" s="96" t="s">
        <v>28</v>
      </c>
      <c r="J91" s="29" t="str">
        <f>E21</f>
        <v xml:space="preserve"> </v>
      </c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26</v>
      </c>
      <c r="D92" s="31"/>
      <c r="E92" s="31"/>
      <c r="F92" s="24" t="str">
        <f>IF(E18="","",E18)</f>
        <v>Vyplň údaj</v>
      </c>
      <c r="G92" s="31"/>
      <c r="H92" s="31"/>
      <c r="I92" s="96" t="s">
        <v>30</v>
      </c>
      <c r="J92" s="29" t="str">
        <f>E24</f>
        <v xml:space="preserve"> </v>
      </c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95"/>
      <c r="J93" s="31"/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21" t="s">
        <v>90</v>
      </c>
      <c r="D94" s="107"/>
      <c r="E94" s="107"/>
      <c r="F94" s="107"/>
      <c r="G94" s="107"/>
      <c r="H94" s="107"/>
      <c r="I94" s="122"/>
      <c r="J94" s="123" t="s">
        <v>91</v>
      </c>
      <c r="K94" s="107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95"/>
      <c r="J95" s="31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24" t="s">
        <v>92</v>
      </c>
      <c r="D96" s="31"/>
      <c r="E96" s="31"/>
      <c r="F96" s="31"/>
      <c r="G96" s="31"/>
      <c r="H96" s="31"/>
      <c r="I96" s="95"/>
      <c r="J96" s="70">
        <f>J118</f>
        <v>0</v>
      </c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93</v>
      </c>
    </row>
    <row r="97" spans="1:31" s="9" customFormat="1" ht="24.95" customHeight="1">
      <c r="B97" s="125"/>
      <c r="D97" s="126" t="s">
        <v>452</v>
      </c>
      <c r="E97" s="127"/>
      <c r="F97" s="127"/>
      <c r="G97" s="127"/>
      <c r="H97" s="127"/>
      <c r="I97" s="128"/>
      <c r="J97" s="129">
        <f>J119</f>
        <v>0</v>
      </c>
      <c r="L97" s="125"/>
    </row>
    <row r="98" spans="1:31" s="10" customFormat="1" ht="19.899999999999999" customHeight="1">
      <c r="B98" s="130"/>
      <c r="D98" s="131" t="s">
        <v>453</v>
      </c>
      <c r="E98" s="132"/>
      <c r="F98" s="132"/>
      <c r="G98" s="132"/>
      <c r="H98" s="132"/>
      <c r="I98" s="133"/>
      <c r="J98" s="134">
        <f>J120</f>
        <v>0</v>
      </c>
      <c r="L98" s="130"/>
    </row>
    <row r="99" spans="1:31" s="2" customFormat="1" ht="21.75" customHeight="1">
      <c r="A99" s="31"/>
      <c r="B99" s="32"/>
      <c r="C99" s="31"/>
      <c r="D99" s="31"/>
      <c r="E99" s="31"/>
      <c r="F99" s="31"/>
      <c r="G99" s="31"/>
      <c r="H99" s="31"/>
      <c r="I99" s="95"/>
      <c r="J99" s="31"/>
      <c r="K99" s="31"/>
      <c r="L99" s="4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31" s="2" customFormat="1" ht="6.95" customHeight="1">
      <c r="A100" s="31"/>
      <c r="B100" s="46"/>
      <c r="C100" s="47"/>
      <c r="D100" s="47"/>
      <c r="E100" s="47"/>
      <c r="F100" s="47"/>
      <c r="G100" s="47"/>
      <c r="H100" s="47"/>
      <c r="I100" s="119"/>
      <c r="J100" s="47"/>
      <c r="K100" s="47"/>
      <c r="L100" s="4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4" spans="1:31" s="2" customFormat="1" ht="6.95" customHeight="1">
      <c r="A104" s="31"/>
      <c r="B104" s="48"/>
      <c r="C104" s="49"/>
      <c r="D104" s="49"/>
      <c r="E104" s="49"/>
      <c r="F104" s="49"/>
      <c r="G104" s="49"/>
      <c r="H104" s="49"/>
      <c r="I104" s="120"/>
      <c r="J104" s="49"/>
      <c r="K104" s="49"/>
      <c r="L104" s="4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31" s="2" customFormat="1" ht="24.95" customHeight="1">
      <c r="A105" s="31"/>
      <c r="B105" s="32"/>
      <c r="C105" s="20" t="s">
        <v>103</v>
      </c>
      <c r="D105" s="31"/>
      <c r="E105" s="31"/>
      <c r="F105" s="31"/>
      <c r="G105" s="31"/>
      <c r="H105" s="31"/>
      <c r="I105" s="95"/>
      <c r="J105" s="31"/>
      <c r="K105" s="31"/>
      <c r="L105" s="4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31" s="2" customFormat="1" ht="6.95" customHeight="1">
      <c r="A106" s="31"/>
      <c r="B106" s="32"/>
      <c r="C106" s="31"/>
      <c r="D106" s="31"/>
      <c r="E106" s="31"/>
      <c r="F106" s="31"/>
      <c r="G106" s="31"/>
      <c r="H106" s="31"/>
      <c r="I106" s="95"/>
      <c r="J106" s="31"/>
      <c r="K106" s="31"/>
      <c r="L106" s="4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12" customHeight="1">
      <c r="A107" s="31"/>
      <c r="B107" s="32"/>
      <c r="C107" s="26" t="s">
        <v>16</v>
      </c>
      <c r="D107" s="31"/>
      <c r="E107" s="31"/>
      <c r="F107" s="31"/>
      <c r="G107" s="31"/>
      <c r="H107" s="31"/>
      <c r="I107" s="95"/>
      <c r="J107" s="31"/>
      <c r="K107" s="31"/>
      <c r="L107" s="4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16.5" customHeight="1">
      <c r="A108" s="31"/>
      <c r="B108" s="32"/>
      <c r="C108" s="31"/>
      <c r="D108" s="31"/>
      <c r="E108" s="248" t="str">
        <f>E7</f>
        <v>Kosoř - Úprava ulice Štěrková</v>
      </c>
      <c r="F108" s="249"/>
      <c r="G108" s="249"/>
      <c r="H108" s="249"/>
      <c r="I108" s="95"/>
      <c r="J108" s="31"/>
      <c r="K108" s="31"/>
      <c r="L108" s="4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12" customHeight="1">
      <c r="A109" s="31"/>
      <c r="B109" s="32"/>
      <c r="C109" s="26" t="s">
        <v>87</v>
      </c>
      <c r="D109" s="31"/>
      <c r="E109" s="31"/>
      <c r="F109" s="31"/>
      <c r="G109" s="31"/>
      <c r="H109" s="31"/>
      <c r="I109" s="95"/>
      <c r="J109" s="31"/>
      <c r="K109" s="31"/>
      <c r="L109" s="4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16.5" customHeight="1">
      <c r="A110" s="31"/>
      <c r="B110" s="32"/>
      <c r="C110" s="31"/>
      <c r="D110" s="31"/>
      <c r="E110" s="228" t="str">
        <f>E9</f>
        <v>101 - VON</v>
      </c>
      <c r="F110" s="250"/>
      <c r="G110" s="250"/>
      <c r="H110" s="250"/>
      <c r="I110" s="95"/>
      <c r="J110" s="31"/>
      <c r="K110" s="31"/>
      <c r="L110" s="4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6.95" customHeight="1">
      <c r="A111" s="31"/>
      <c r="B111" s="32"/>
      <c r="C111" s="31"/>
      <c r="D111" s="31"/>
      <c r="E111" s="31"/>
      <c r="F111" s="31"/>
      <c r="G111" s="31"/>
      <c r="H111" s="31"/>
      <c r="I111" s="95"/>
      <c r="J111" s="31"/>
      <c r="K111" s="31"/>
      <c r="L111" s="4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2" customHeight="1">
      <c r="A112" s="31"/>
      <c r="B112" s="32"/>
      <c r="C112" s="26" t="s">
        <v>20</v>
      </c>
      <c r="D112" s="31"/>
      <c r="E112" s="31"/>
      <c r="F112" s="24" t="str">
        <f>F12</f>
        <v xml:space="preserve"> </v>
      </c>
      <c r="G112" s="31"/>
      <c r="H112" s="31"/>
      <c r="I112" s="96" t="s">
        <v>22</v>
      </c>
      <c r="J112" s="54">
        <f>IF(J12="","",J12)</f>
        <v>43844</v>
      </c>
      <c r="K112" s="31"/>
      <c r="L112" s="4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6.95" customHeight="1">
      <c r="A113" s="31"/>
      <c r="B113" s="32"/>
      <c r="C113" s="31"/>
      <c r="D113" s="31"/>
      <c r="E113" s="31"/>
      <c r="F113" s="31"/>
      <c r="G113" s="31"/>
      <c r="H113" s="31"/>
      <c r="I113" s="95"/>
      <c r="J113" s="31"/>
      <c r="K113" s="31"/>
      <c r="L113" s="4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5.2" customHeight="1">
      <c r="A114" s="31"/>
      <c r="B114" s="32"/>
      <c r="C114" s="26" t="s">
        <v>23</v>
      </c>
      <c r="D114" s="31"/>
      <c r="E114" s="31"/>
      <c r="F114" s="24" t="str">
        <f>E15</f>
        <v xml:space="preserve"> </v>
      </c>
      <c r="G114" s="31"/>
      <c r="H114" s="31"/>
      <c r="I114" s="96" t="s">
        <v>28</v>
      </c>
      <c r="J114" s="29" t="str">
        <f>E21</f>
        <v xml:space="preserve"> </v>
      </c>
      <c r="K114" s="31"/>
      <c r="L114" s="4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5.2" customHeight="1">
      <c r="A115" s="31"/>
      <c r="B115" s="32"/>
      <c r="C115" s="26" t="s">
        <v>26</v>
      </c>
      <c r="D115" s="31"/>
      <c r="E115" s="31"/>
      <c r="F115" s="24" t="str">
        <f>IF(E18="","",E18)</f>
        <v>Vyplň údaj</v>
      </c>
      <c r="G115" s="31"/>
      <c r="H115" s="31"/>
      <c r="I115" s="96" t="s">
        <v>30</v>
      </c>
      <c r="J115" s="29" t="str">
        <f>E24</f>
        <v xml:space="preserve"> </v>
      </c>
      <c r="K115" s="31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0.35" customHeight="1">
      <c r="A116" s="31"/>
      <c r="B116" s="32"/>
      <c r="C116" s="31"/>
      <c r="D116" s="31"/>
      <c r="E116" s="31"/>
      <c r="F116" s="31"/>
      <c r="G116" s="31"/>
      <c r="H116" s="31"/>
      <c r="I116" s="95"/>
      <c r="J116" s="31"/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11" customFormat="1" ht="29.25" customHeight="1">
      <c r="A117" s="135"/>
      <c r="B117" s="136"/>
      <c r="C117" s="137" t="s">
        <v>104</v>
      </c>
      <c r="D117" s="138" t="s">
        <v>57</v>
      </c>
      <c r="E117" s="138" t="s">
        <v>53</v>
      </c>
      <c r="F117" s="138" t="s">
        <v>54</v>
      </c>
      <c r="G117" s="138" t="s">
        <v>105</v>
      </c>
      <c r="H117" s="138" t="s">
        <v>106</v>
      </c>
      <c r="I117" s="139" t="s">
        <v>107</v>
      </c>
      <c r="J117" s="140" t="s">
        <v>91</v>
      </c>
      <c r="K117" s="141" t="s">
        <v>108</v>
      </c>
      <c r="L117" s="142"/>
      <c r="M117" s="61" t="s">
        <v>1</v>
      </c>
      <c r="N117" s="62" t="s">
        <v>36</v>
      </c>
      <c r="O117" s="62" t="s">
        <v>109</v>
      </c>
      <c r="P117" s="62" t="s">
        <v>110</v>
      </c>
      <c r="Q117" s="62" t="s">
        <v>111</v>
      </c>
      <c r="R117" s="62" t="s">
        <v>112</v>
      </c>
      <c r="S117" s="62" t="s">
        <v>113</v>
      </c>
      <c r="T117" s="63" t="s">
        <v>114</v>
      </c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</row>
    <row r="118" spans="1:65" s="2" customFormat="1" ht="22.9" customHeight="1">
      <c r="A118" s="31"/>
      <c r="B118" s="32"/>
      <c r="C118" s="68" t="s">
        <v>115</v>
      </c>
      <c r="D118" s="31"/>
      <c r="E118" s="31"/>
      <c r="F118" s="31"/>
      <c r="G118" s="31"/>
      <c r="H118" s="31"/>
      <c r="I118" s="95"/>
      <c r="J118" s="143">
        <f>BK118</f>
        <v>0</v>
      </c>
      <c r="K118" s="31"/>
      <c r="L118" s="32"/>
      <c r="M118" s="64"/>
      <c r="N118" s="55"/>
      <c r="O118" s="65"/>
      <c r="P118" s="144">
        <f>P119</f>
        <v>0</v>
      </c>
      <c r="Q118" s="65"/>
      <c r="R118" s="144">
        <f>R119</f>
        <v>0</v>
      </c>
      <c r="S118" s="65"/>
      <c r="T118" s="145">
        <f>T119</f>
        <v>0</v>
      </c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T118" s="16" t="s">
        <v>71</v>
      </c>
      <c r="AU118" s="16" t="s">
        <v>93</v>
      </c>
      <c r="BK118" s="146">
        <f>BK119</f>
        <v>0</v>
      </c>
    </row>
    <row r="119" spans="1:65" s="12" customFormat="1" ht="25.9" customHeight="1">
      <c r="B119" s="147"/>
      <c r="D119" s="148" t="s">
        <v>71</v>
      </c>
      <c r="E119" s="149" t="s">
        <v>454</v>
      </c>
      <c r="F119" s="149" t="s">
        <v>454</v>
      </c>
      <c r="I119" s="150"/>
      <c r="J119" s="151">
        <f>BK119</f>
        <v>0</v>
      </c>
      <c r="L119" s="147"/>
      <c r="M119" s="152"/>
      <c r="N119" s="153"/>
      <c r="O119" s="153"/>
      <c r="P119" s="154">
        <f>P120</f>
        <v>0</v>
      </c>
      <c r="Q119" s="153"/>
      <c r="R119" s="154">
        <f>R120</f>
        <v>0</v>
      </c>
      <c r="S119" s="153"/>
      <c r="T119" s="155">
        <f>T120</f>
        <v>0</v>
      </c>
      <c r="AR119" s="148" t="s">
        <v>124</v>
      </c>
      <c r="AT119" s="156" t="s">
        <v>71</v>
      </c>
      <c r="AU119" s="156" t="s">
        <v>72</v>
      </c>
      <c r="AY119" s="148" t="s">
        <v>118</v>
      </c>
      <c r="BK119" s="157">
        <f>BK120</f>
        <v>0</v>
      </c>
    </row>
    <row r="120" spans="1:65" s="12" customFormat="1" ht="22.9" customHeight="1">
      <c r="B120" s="147"/>
      <c r="D120" s="148" t="s">
        <v>71</v>
      </c>
      <c r="E120" s="158" t="s">
        <v>83</v>
      </c>
      <c r="F120" s="158" t="s">
        <v>84</v>
      </c>
      <c r="I120" s="150"/>
      <c r="J120" s="159">
        <f>BK120</f>
        <v>0</v>
      </c>
      <c r="L120" s="147"/>
      <c r="M120" s="152"/>
      <c r="N120" s="153"/>
      <c r="O120" s="153"/>
      <c r="P120" s="154">
        <f>SUM(P121:P130)</f>
        <v>0</v>
      </c>
      <c r="Q120" s="153"/>
      <c r="R120" s="154">
        <f>SUM(R121:R130)</f>
        <v>0</v>
      </c>
      <c r="S120" s="153"/>
      <c r="T120" s="155">
        <f>SUM(T121:T130)</f>
        <v>0</v>
      </c>
      <c r="AR120" s="148" t="s">
        <v>124</v>
      </c>
      <c r="AT120" s="156" t="s">
        <v>71</v>
      </c>
      <c r="AU120" s="156" t="s">
        <v>80</v>
      </c>
      <c r="AY120" s="148" t="s">
        <v>118</v>
      </c>
      <c r="BK120" s="157">
        <f>SUM(BK121:BK130)</f>
        <v>0</v>
      </c>
    </row>
    <row r="121" spans="1:65" s="2" customFormat="1" ht="16.5" customHeight="1">
      <c r="A121" s="31"/>
      <c r="B121" s="160"/>
      <c r="C121" s="161" t="s">
        <v>80</v>
      </c>
      <c r="D121" s="161" t="s">
        <v>120</v>
      </c>
      <c r="E121" s="162" t="s">
        <v>455</v>
      </c>
      <c r="F121" s="163" t="s">
        <v>456</v>
      </c>
      <c r="G121" s="164" t="s">
        <v>457</v>
      </c>
      <c r="H121" s="208"/>
      <c r="I121" s="166"/>
      <c r="J121" s="167">
        <f t="shared" ref="J121:J130" si="0">ROUND(I121*H121,2)</f>
        <v>0</v>
      </c>
      <c r="K121" s="168"/>
      <c r="L121" s="32"/>
      <c r="M121" s="169" t="s">
        <v>1</v>
      </c>
      <c r="N121" s="170" t="s">
        <v>37</v>
      </c>
      <c r="O121" s="57"/>
      <c r="P121" s="171">
        <f t="shared" ref="P121:P130" si="1">O121*H121</f>
        <v>0</v>
      </c>
      <c r="Q121" s="171">
        <v>0</v>
      </c>
      <c r="R121" s="171">
        <f t="shared" ref="R121:R130" si="2">Q121*H121</f>
        <v>0</v>
      </c>
      <c r="S121" s="171">
        <v>0</v>
      </c>
      <c r="T121" s="172">
        <f t="shared" ref="T121:T130" si="3">S121*H121</f>
        <v>0</v>
      </c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R121" s="173" t="s">
        <v>458</v>
      </c>
      <c r="AT121" s="173" t="s">
        <v>120</v>
      </c>
      <c r="AU121" s="173" t="s">
        <v>82</v>
      </c>
      <c r="AY121" s="16" t="s">
        <v>118</v>
      </c>
      <c r="BE121" s="174">
        <f t="shared" ref="BE121:BE130" si="4">IF(N121="základní",J121,0)</f>
        <v>0</v>
      </c>
      <c r="BF121" s="174">
        <f t="shared" ref="BF121:BF130" si="5">IF(N121="snížená",J121,0)</f>
        <v>0</v>
      </c>
      <c r="BG121" s="174">
        <f t="shared" ref="BG121:BG130" si="6">IF(N121="zákl. přenesená",J121,0)</f>
        <v>0</v>
      </c>
      <c r="BH121" s="174">
        <f t="shared" ref="BH121:BH130" si="7">IF(N121="sníž. přenesená",J121,0)</f>
        <v>0</v>
      </c>
      <c r="BI121" s="174">
        <f t="shared" ref="BI121:BI130" si="8">IF(N121="nulová",J121,0)</f>
        <v>0</v>
      </c>
      <c r="BJ121" s="16" t="s">
        <v>80</v>
      </c>
      <c r="BK121" s="174">
        <f t="shared" ref="BK121:BK130" si="9">ROUND(I121*H121,2)</f>
        <v>0</v>
      </c>
      <c r="BL121" s="16" t="s">
        <v>458</v>
      </c>
      <c r="BM121" s="173" t="s">
        <v>459</v>
      </c>
    </row>
    <row r="122" spans="1:65" s="2" customFormat="1" ht="16.5" customHeight="1">
      <c r="A122" s="31"/>
      <c r="B122" s="160"/>
      <c r="C122" s="161" t="s">
        <v>82</v>
      </c>
      <c r="D122" s="161" t="s">
        <v>120</v>
      </c>
      <c r="E122" s="162" t="s">
        <v>460</v>
      </c>
      <c r="F122" s="163" t="s">
        <v>461</v>
      </c>
      <c r="G122" s="164" t="s">
        <v>457</v>
      </c>
      <c r="H122" s="208"/>
      <c r="I122" s="166"/>
      <c r="J122" s="167">
        <f t="shared" si="0"/>
        <v>0</v>
      </c>
      <c r="K122" s="168"/>
      <c r="L122" s="32"/>
      <c r="M122" s="169" t="s">
        <v>1</v>
      </c>
      <c r="N122" s="170" t="s">
        <v>37</v>
      </c>
      <c r="O122" s="57"/>
      <c r="P122" s="171">
        <f t="shared" si="1"/>
        <v>0</v>
      </c>
      <c r="Q122" s="171">
        <v>0</v>
      </c>
      <c r="R122" s="171">
        <f t="shared" si="2"/>
        <v>0</v>
      </c>
      <c r="S122" s="171">
        <v>0</v>
      </c>
      <c r="T122" s="172">
        <f t="shared" si="3"/>
        <v>0</v>
      </c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R122" s="173" t="s">
        <v>458</v>
      </c>
      <c r="AT122" s="173" t="s">
        <v>120</v>
      </c>
      <c r="AU122" s="173" t="s">
        <v>82</v>
      </c>
      <c r="AY122" s="16" t="s">
        <v>118</v>
      </c>
      <c r="BE122" s="174">
        <f t="shared" si="4"/>
        <v>0</v>
      </c>
      <c r="BF122" s="174">
        <f t="shared" si="5"/>
        <v>0</v>
      </c>
      <c r="BG122" s="174">
        <f t="shared" si="6"/>
        <v>0</v>
      </c>
      <c r="BH122" s="174">
        <f t="shared" si="7"/>
        <v>0</v>
      </c>
      <c r="BI122" s="174">
        <f t="shared" si="8"/>
        <v>0</v>
      </c>
      <c r="BJ122" s="16" t="s">
        <v>80</v>
      </c>
      <c r="BK122" s="174">
        <f t="shared" si="9"/>
        <v>0</v>
      </c>
      <c r="BL122" s="16" t="s">
        <v>458</v>
      </c>
      <c r="BM122" s="173" t="s">
        <v>462</v>
      </c>
    </row>
    <row r="123" spans="1:65" s="2" customFormat="1" ht="16.5" customHeight="1">
      <c r="A123" s="31"/>
      <c r="B123" s="160"/>
      <c r="C123" s="161" t="s">
        <v>132</v>
      </c>
      <c r="D123" s="161" t="s">
        <v>120</v>
      </c>
      <c r="E123" s="162" t="s">
        <v>463</v>
      </c>
      <c r="F123" s="163" t="s">
        <v>464</v>
      </c>
      <c r="G123" s="164" t="s">
        <v>465</v>
      </c>
      <c r="H123" s="165">
        <v>1</v>
      </c>
      <c r="I123" s="166"/>
      <c r="J123" s="167">
        <f t="shared" si="0"/>
        <v>0</v>
      </c>
      <c r="K123" s="168"/>
      <c r="L123" s="32"/>
      <c r="M123" s="169" t="s">
        <v>1</v>
      </c>
      <c r="N123" s="170" t="s">
        <v>37</v>
      </c>
      <c r="O123" s="57"/>
      <c r="P123" s="171">
        <f t="shared" si="1"/>
        <v>0</v>
      </c>
      <c r="Q123" s="171">
        <v>0</v>
      </c>
      <c r="R123" s="171">
        <f t="shared" si="2"/>
        <v>0</v>
      </c>
      <c r="S123" s="171">
        <v>0</v>
      </c>
      <c r="T123" s="172">
        <f t="shared" si="3"/>
        <v>0</v>
      </c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R123" s="173" t="s">
        <v>458</v>
      </c>
      <c r="AT123" s="173" t="s">
        <v>120</v>
      </c>
      <c r="AU123" s="173" t="s">
        <v>82</v>
      </c>
      <c r="AY123" s="16" t="s">
        <v>118</v>
      </c>
      <c r="BE123" s="174">
        <f t="shared" si="4"/>
        <v>0</v>
      </c>
      <c r="BF123" s="174">
        <f t="shared" si="5"/>
        <v>0</v>
      </c>
      <c r="BG123" s="174">
        <f t="shared" si="6"/>
        <v>0</v>
      </c>
      <c r="BH123" s="174">
        <f t="shared" si="7"/>
        <v>0</v>
      </c>
      <c r="BI123" s="174">
        <f t="shared" si="8"/>
        <v>0</v>
      </c>
      <c r="BJ123" s="16" t="s">
        <v>80</v>
      </c>
      <c r="BK123" s="174">
        <f t="shared" si="9"/>
        <v>0</v>
      </c>
      <c r="BL123" s="16" t="s">
        <v>458</v>
      </c>
      <c r="BM123" s="173" t="s">
        <v>466</v>
      </c>
    </row>
    <row r="124" spans="1:65" s="2" customFormat="1" ht="16.5" customHeight="1">
      <c r="A124" s="31"/>
      <c r="B124" s="160"/>
      <c r="C124" s="161" t="s">
        <v>124</v>
      </c>
      <c r="D124" s="161" t="s">
        <v>120</v>
      </c>
      <c r="E124" s="162" t="s">
        <v>467</v>
      </c>
      <c r="F124" s="163" t="s">
        <v>468</v>
      </c>
      <c r="G124" s="164" t="s">
        <v>465</v>
      </c>
      <c r="H124" s="165">
        <v>1</v>
      </c>
      <c r="I124" s="166"/>
      <c r="J124" s="167">
        <f t="shared" si="0"/>
        <v>0</v>
      </c>
      <c r="K124" s="168"/>
      <c r="L124" s="32"/>
      <c r="M124" s="169" t="s">
        <v>1</v>
      </c>
      <c r="N124" s="170" t="s">
        <v>37</v>
      </c>
      <c r="O124" s="57"/>
      <c r="P124" s="171">
        <f t="shared" si="1"/>
        <v>0</v>
      </c>
      <c r="Q124" s="171">
        <v>0</v>
      </c>
      <c r="R124" s="171">
        <f t="shared" si="2"/>
        <v>0</v>
      </c>
      <c r="S124" s="171">
        <v>0</v>
      </c>
      <c r="T124" s="172">
        <f t="shared" si="3"/>
        <v>0</v>
      </c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R124" s="173" t="s">
        <v>458</v>
      </c>
      <c r="AT124" s="173" t="s">
        <v>120</v>
      </c>
      <c r="AU124" s="173" t="s">
        <v>82</v>
      </c>
      <c r="AY124" s="16" t="s">
        <v>118</v>
      </c>
      <c r="BE124" s="174">
        <f t="shared" si="4"/>
        <v>0</v>
      </c>
      <c r="BF124" s="174">
        <f t="shared" si="5"/>
        <v>0</v>
      </c>
      <c r="BG124" s="174">
        <f t="shared" si="6"/>
        <v>0</v>
      </c>
      <c r="BH124" s="174">
        <f t="shared" si="7"/>
        <v>0</v>
      </c>
      <c r="BI124" s="174">
        <f t="shared" si="8"/>
        <v>0</v>
      </c>
      <c r="BJ124" s="16" t="s">
        <v>80</v>
      </c>
      <c r="BK124" s="174">
        <f t="shared" si="9"/>
        <v>0</v>
      </c>
      <c r="BL124" s="16" t="s">
        <v>458</v>
      </c>
      <c r="BM124" s="173" t="s">
        <v>469</v>
      </c>
    </row>
    <row r="125" spans="1:65" s="2" customFormat="1" ht="33" customHeight="1">
      <c r="A125" s="31"/>
      <c r="B125" s="160"/>
      <c r="C125" s="161" t="s">
        <v>140</v>
      </c>
      <c r="D125" s="161" t="s">
        <v>120</v>
      </c>
      <c r="E125" s="162" t="s">
        <v>470</v>
      </c>
      <c r="F125" s="163" t="s">
        <v>471</v>
      </c>
      <c r="G125" s="164" t="s">
        <v>152</v>
      </c>
      <c r="H125" s="165">
        <v>50</v>
      </c>
      <c r="I125" s="166"/>
      <c r="J125" s="167">
        <f t="shared" si="0"/>
        <v>0</v>
      </c>
      <c r="K125" s="168"/>
      <c r="L125" s="32"/>
      <c r="M125" s="169" t="s">
        <v>1</v>
      </c>
      <c r="N125" s="170" t="s">
        <v>37</v>
      </c>
      <c r="O125" s="57"/>
      <c r="P125" s="171">
        <f t="shared" si="1"/>
        <v>0</v>
      </c>
      <c r="Q125" s="171">
        <v>0</v>
      </c>
      <c r="R125" s="171">
        <f t="shared" si="2"/>
        <v>0</v>
      </c>
      <c r="S125" s="171">
        <v>0</v>
      </c>
      <c r="T125" s="172">
        <f t="shared" si="3"/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173" t="s">
        <v>458</v>
      </c>
      <c r="AT125" s="173" t="s">
        <v>120</v>
      </c>
      <c r="AU125" s="173" t="s">
        <v>82</v>
      </c>
      <c r="AY125" s="16" t="s">
        <v>118</v>
      </c>
      <c r="BE125" s="174">
        <f t="shared" si="4"/>
        <v>0</v>
      </c>
      <c r="BF125" s="174">
        <f t="shared" si="5"/>
        <v>0</v>
      </c>
      <c r="BG125" s="174">
        <f t="shared" si="6"/>
        <v>0</v>
      </c>
      <c r="BH125" s="174">
        <f t="shared" si="7"/>
        <v>0</v>
      </c>
      <c r="BI125" s="174">
        <f t="shared" si="8"/>
        <v>0</v>
      </c>
      <c r="BJ125" s="16" t="s">
        <v>80</v>
      </c>
      <c r="BK125" s="174">
        <f t="shared" si="9"/>
        <v>0</v>
      </c>
      <c r="BL125" s="16" t="s">
        <v>458</v>
      </c>
      <c r="BM125" s="173" t="s">
        <v>472</v>
      </c>
    </row>
    <row r="126" spans="1:65" s="2" customFormat="1" ht="16.5" customHeight="1">
      <c r="A126" s="31"/>
      <c r="B126" s="160"/>
      <c r="C126" s="161" t="s">
        <v>144</v>
      </c>
      <c r="D126" s="161" t="s">
        <v>120</v>
      </c>
      <c r="E126" s="162" t="s">
        <v>473</v>
      </c>
      <c r="F126" s="163" t="s">
        <v>474</v>
      </c>
      <c r="G126" s="164" t="s">
        <v>475</v>
      </c>
      <c r="H126" s="165">
        <v>120</v>
      </c>
      <c r="I126" s="166"/>
      <c r="J126" s="167">
        <f t="shared" si="0"/>
        <v>0</v>
      </c>
      <c r="K126" s="168"/>
      <c r="L126" s="32"/>
      <c r="M126" s="169" t="s">
        <v>1</v>
      </c>
      <c r="N126" s="170" t="s">
        <v>37</v>
      </c>
      <c r="O126" s="57"/>
      <c r="P126" s="171">
        <f t="shared" si="1"/>
        <v>0</v>
      </c>
      <c r="Q126" s="171">
        <v>0</v>
      </c>
      <c r="R126" s="171">
        <f t="shared" si="2"/>
        <v>0</v>
      </c>
      <c r="S126" s="171">
        <v>0</v>
      </c>
      <c r="T126" s="172">
        <f t="shared" si="3"/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173" t="s">
        <v>458</v>
      </c>
      <c r="AT126" s="173" t="s">
        <v>120</v>
      </c>
      <c r="AU126" s="173" t="s">
        <v>82</v>
      </c>
      <c r="AY126" s="16" t="s">
        <v>118</v>
      </c>
      <c r="BE126" s="174">
        <f t="shared" si="4"/>
        <v>0</v>
      </c>
      <c r="BF126" s="174">
        <f t="shared" si="5"/>
        <v>0</v>
      </c>
      <c r="BG126" s="174">
        <f t="shared" si="6"/>
        <v>0</v>
      </c>
      <c r="BH126" s="174">
        <f t="shared" si="7"/>
        <v>0</v>
      </c>
      <c r="BI126" s="174">
        <f t="shared" si="8"/>
        <v>0</v>
      </c>
      <c r="BJ126" s="16" t="s">
        <v>80</v>
      </c>
      <c r="BK126" s="174">
        <f t="shared" si="9"/>
        <v>0</v>
      </c>
      <c r="BL126" s="16" t="s">
        <v>458</v>
      </c>
      <c r="BM126" s="173" t="s">
        <v>476</v>
      </c>
    </row>
    <row r="127" spans="1:65" s="2" customFormat="1" ht="21.75" customHeight="1">
      <c r="A127" s="31"/>
      <c r="B127" s="160"/>
      <c r="C127" s="161" t="s">
        <v>149</v>
      </c>
      <c r="D127" s="161" t="s">
        <v>120</v>
      </c>
      <c r="E127" s="162" t="s">
        <v>477</v>
      </c>
      <c r="F127" s="163" t="s">
        <v>478</v>
      </c>
      <c r="G127" s="164" t="s">
        <v>479</v>
      </c>
      <c r="H127" s="165">
        <v>1</v>
      </c>
      <c r="I127" s="166"/>
      <c r="J127" s="167">
        <f t="shared" si="0"/>
        <v>0</v>
      </c>
      <c r="K127" s="168"/>
      <c r="L127" s="32"/>
      <c r="M127" s="169" t="s">
        <v>1</v>
      </c>
      <c r="N127" s="170" t="s">
        <v>37</v>
      </c>
      <c r="O127" s="57"/>
      <c r="P127" s="171">
        <f t="shared" si="1"/>
        <v>0</v>
      </c>
      <c r="Q127" s="171">
        <v>0</v>
      </c>
      <c r="R127" s="171">
        <f t="shared" si="2"/>
        <v>0</v>
      </c>
      <c r="S127" s="171">
        <v>0</v>
      </c>
      <c r="T127" s="172">
        <f t="shared" si="3"/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173" t="s">
        <v>458</v>
      </c>
      <c r="AT127" s="173" t="s">
        <v>120</v>
      </c>
      <c r="AU127" s="173" t="s">
        <v>82</v>
      </c>
      <c r="AY127" s="16" t="s">
        <v>118</v>
      </c>
      <c r="BE127" s="174">
        <f t="shared" si="4"/>
        <v>0</v>
      </c>
      <c r="BF127" s="174">
        <f t="shared" si="5"/>
        <v>0</v>
      </c>
      <c r="BG127" s="174">
        <f t="shared" si="6"/>
        <v>0</v>
      </c>
      <c r="BH127" s="174">
        <f t="shared" si="7"/>
        <v>0</v>
      </c>
      <c r="BI127" s="174">
        <f t="shared" si="8"/>
        <v>0</v>
      </c>
      <c r="BJ127" s="16" t="s">
        <v>80</v>
      </c>
      <c r="BK127" s="174">
        <f t="shared" si="9"/>
        <v>0</v>
      </c>
      <c r="BL127" s="16" t="s">
        <v>458</v>
      </c>
      <c r="BM127" s="173" t="s">
        <v>480</v>
      </c>
    </row>
    <row r="128" spans="1:65" s="2" customFormat="1" ht="33" customHeight="1">
      <c r="A128" s="31"/>
      <c r="B128" s="160"/>
      <c r="C128" s="161" t="s">
        <v>154</v>
      </c>
      <c r="D128" s="161" t="s">
        <v>120</v>
      </c>
      <c r="E128" s="162" t="s">
        <v>481</v>
      </c>
      <c r="F128" s="163" t="s">
        <v>482</v>
      </c>
      <c r="G128" s="164" t="s">
        <v>479</v>
      </c>
      <c r="H128" s="165">
        <v>1</v>
      </c>
      <c r="I128" s="166"/>
      <c r="J128" s="167">
        <f t="shared" si="0"/>
        <v>0</v>
      </c>
      <c r="K128" s="168"/>
      <c r="L128" s="32"/>
      <c r="M128" s="169" t="s">
        <v>1</v>
      </c>
      <c r="N128" s="170" t="s">
        <v>37</v>
      </c>
      <c r="O128" s="57"/>
      <c r="P128" s="171">
        <f t="shared" si="1"/>
        <v>0</v>
      </c>
      <c r="Q128" s="171">
        <v>0</v>
      </c>
      <c r="R128" s="171">
        <f t="shared" si="2"/>
        <v>0</v>
      </c>
      <c r="S128" s="171">
        <v>0</v>
      </c>
      <c r="T128" s="172">
        <f t="shared" si="3"/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73" t="s">
        <v>458</v>
      </c>
      <c r="AT128" s="173" t="s">
        <v>120</v>
      </c>
      <c r="AU128" s="173" t="s">
        <v>82</v>
      </c>
      <c r="AY128" s="16" t="s">
        <v>118</v>
      </c>
      <c r="BE128" s="174">
        <f t="shared" si="4"/>
        <v>0</v>
      </c>
      <c r="BF128" s="174">
        <f t="shared" si="5"/>
        <v>0</v>
      </c>
      <c r="BG128" s="174">
        <f t="shared" si="6"/>
        <v>0</v>
      </c>
      <c r="BH128" s="174">
        <f t="shared" si="7"/>
        <v>0</v>
      </c>
      <c r="BI128" s="174">
        <f t="shared" si="8"/>
        <v>0</v>
      </c>
      <c r="BJ128" s="16" t="s">
        <v>80</v>
      </c>
      <c r="BK128" s="174">
        <f t="shared" si="9"/>
        <v>0</v>
      </c>
      <c r="BL128" s="16" t="s">
        <v>458</v>
      </c>
      <c r="BM128" s="173" t="s">
        <v>483</v>
      </c>
    </row>
    <row r="129" spans="1:65" s="2" customFormat="1" ht="16.5" customHeight="1">
      <c r="A129" s="31"/>
      <c r="B129" s="160"/>
      <c r="C129" s="161" t="s">
        <v>159</v>
      </c>
      <c r="D129" s="161" t="s">
        <v>120</v>
      </c>
      <c r="E129" s="162" t="s">
        <v>484</v>
      </c>
      <c r="F129" s="163" t="s">
        <v>485</v>
      </c>
      <c r="G129" s="164" t="s">
        <v>479</v>
      </c>
      <c r="H129" s="165">
        <v>1</v>
      </c>
      <c r="I129" s="166"/>
      <c r="J129" s="167">
        <f t="shared" si="0"/>
        <v>0</v>
      </c>
      <c r="K129" s="168"/>
      <c r="L129" s="32"/>
      <c r="M129" s="169" t="s">
        <v>1</v>
      </c>
      <c r="N129" s="170" t="s">
        <v>37</v>
      </c>
      <c r="O129" s="57"/>
      <c r="P129" s="171">
        <f t="shared" si="1"/>
        <v>0</v>
      </c>
      <c r="Q129" s="171">
        <v>0</v>
      </c>
      <c r="R129" s="171">
        <f t="shared" si="2"/>
        <v>0</v>
      </c>
      <c r="S129" s="171">
        <v>0</v>
      </c>
      <c r="T129" s="172">
        <f t="shared" si="3"/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173" t="s">
        <v>458</v>
      </c>
      <c r="AT129" s="173" t="s">
        <v>120</v>
      </c>
      <c r="AU129" s="173" t="s">
        <v>82</v>
      </c>
      <c r="AY129" s="16" t="s">
        <v>118</v>
      </c>
      <c r="BE129" s="174">
        <f t="shared" si="4"/>
        <v>0</v>
      </c>
      <c r="BF129" s="174">
        <f t="shared" si="5"/>
        <v>0</v>
      </c>
      <c r="BG129" s="174">
        <f t="shared" si="6"/>
        <v>0</v>
      </c>
      <c r="BH129" s="174">
        <f t="shared" si="7"/>
        <v>0</v>
      </c>
      <c r="BI129" s="174">
        <f t="shared" si="8"/>
        <v>0</v>
      </c>
      <c r="BJ129" s="16" t="s">
        <v>80</v>
      </c>
      <c r="BK129" s="174">
        <f t="shared" si="9"/>
        <v>0</v>
      </c>
      <c r="BL129" s="16" t="s">
        <v>458</v>
      </c>
      <c r="BM129" s="173" t="s">
        <v>486</v>
      </c>
    </row>
    <row r="130" spans="1:65" s="2" customFormat="1" ht="16.5" customHeight="1">
      <c r="A130" s="31"/>
      <c r="B130" s="160"/>
      <c r="C130" s="161" t="s">
        <v>166</v>
      </c>
      <c r="D130" s="161" t="s">
        <v>120</v>
      </c>
      <c r="E130" s="162" t="s">
        <v>487</v>
      </c>
      <c r="F130" s="163" t="s">
        <v>488</v>
      </c>
      <c r="G130" s="164" t="s">
        <v>465</v>
      </c>
      <c r="H130" s="165">
        <v>1</v>
      </c>
      <c r="I130" s="166"/>
      <c r="J130" s="167">
        <f t="shared" si="0"/>
        <v>0</v>
      </c>
      <c r="K130" s="168"/>
      <c r="L130" s="32"/>
      <c r="M130" s="203" t="s">
        <v>1</v>
      </c>
      <c r="N130" s="204" t="s">
        <v>37</v>
      </c>
      <c r="O130" s="205"/>
      <c r="P130" s="206">
        <f t="shared" si="1"/>
        <v>0</v>
      </c>
      <c r="Q130" s="206">
        <v>0</v>
      </c>
      <c r="R130" s="206">
        <f t="shared" si="2"/>
        <v>0</v>
      </c>
      <c r="S130" s="206">
        <v>0</v>
      </c>
      <c r="T130" s="207">
        <f t="shared" si="3"/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73" t="s">
        <v>458</v>
      </c>
      <c r="AT130" s="173" t="s">
        <v>120</v>
      </c>
      <c r="AU130" s="173" t="s">
        <v>82</v>
      </c>
      <c r="AY130" s="16" t="s">
        <v>118</v>
      </c>
      <c r="BE130" s="174">
        <f t="shared" si="4"/>
        <v>0</v>
      </c>
      <c r="BF130" s="174">
        <f t="shared" si="5"/>
        <v>0</v>
      </c>
      <c r="BG130" s="174">
        <f t="shared" si="6"/>
        <v>0</v>
      </c>
      <c r="BH130" s="174">
        <f t="shared" si="7"/>
        <v>0</v>
      </c>
      <c r="BI130" s="174">
        <f t="shared" si="8"/>
        <v>0</v>
      </c>
      <c r="BJ130" s="16" t="s">
        <v>80</v>
      </c>
      <c r="BK130" s="174">
        <f t="shared" si="9"/>
        <v>0</v>
      </c>
      <c r="BL130" s="16" t="s">
        <v>458</v>
      </c>
      <c r="BM130" s="173" t="s">
        <v>489</v>
      </c>
    </row>
    <row r="131" spans="1:65" s="2" customFormat="1" ht="6.95" customHeight="1">
      <c r="A131" s="31"/>
      <c r="B131" s="46"/>
      <c r="C131" s="47"/>
      <c r="D131" s="47"/>
      <c r="E131" s="47"/>
      <c r="F131" s="47"/>
      <c r="G131" s="47"/>
      <c r="H131" s="47"/>
      <c r="I131" s="119"/>
      <c r="J131" s="47"/>
      <c r="K131" s="47"/>
      <c r="L131" s="32"/>
      <c r="M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</sheetData>
  <autoFilter ref="C117:K130" xr:uid="{00000000-0009-0000-0000-000002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01 - SO 01 Komunikace</vt:lpstr>
      <vt:lpstr>101 - VON</vt:lpstr>
      <vt:lpstr>'01 - SO 01 Komunikace'!Názvy_tisku</vt:lpstr>
      <vt:lpstr>'101 - VON'!Názvy_tisku</vt:lpstr>
      <vt:lpstr>'Rekapitulace stavby'!Názvy_tisku</vt:lpstr>
      <vt:lpstr>'01 - SO 01 Komunikace'!Oblast_tisku</vt:lpstr>
      <vt:lpstr>'101 - VON'!Oblast_tisku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DESKTOP-4NS5FKT\uzivatel</dc:creator>
  <cp:lastModifiedBy>uzivatel</cp:lastModifiedBy>
  <dcterms:created xsi:type="dcterms:W3CDTF">2020-01-14T08:22:05Z</dcterms:created>
  <dcterms:modified xsi:type="dcterms:W3CDTF">2020-01-14T08:22:41Z</dcterms:modified>
</cp:coreProperties>
</file>